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0.xml" ContentType="application/vnd.openxmlformats-officedocument.drawing+xml"/>
  <Override PartName="/xl/pivotTables/pivotTable7.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defaultThemeVersion="124226"/>
  <mc:AlternateContent xmlns:mc="http://schemas.openxmlformats.org/markup-compatibility/2006">
    <mc:Choice Requires="x15">
      <x15ac:absPath xmlns:x15ac="http://schemas.microsoft.com/office/spreadsheetml/2010/11/ac" url="C:\Users\chen\Desktop\"/>
    </mc:Choice>
  </mc:AlternateContent>
  <xr:revisionPtr revIDLastSave="0" documentId="13_ncr:1_{3BF2A297-2703-46BD-9BF6-05D47C3AA688}" xr6:coauthVersionLast="45" xr6:coauthVersionMax="45" xr10:uidLastSave="{00000000-0000-0000-0000-000000000000}"/>
  <bookViews>
    <workbookView xWindow="-120" yWindow="-120" windowWidth="20730" windowHeight="11160" tabRatio="815" activeTab="17" xr2:uid="{00000000-000D-0000-FFFF-FFFF00000000}"/>
  </bookViews>
  <sheets>
    <sheet name="首页" sheetId="36" r:id="rId1"/>
    <sheet name="整体概况" sheetId="32" state="hidden" r:id="rId2"/>
    <sheet name="分区域-金额" sheetId="34" state="hidden" r:id="rId3"/>
    <sheet name="分区域-依叶" sheetId="40" state="hidden" r:id="rId4"/>
    <sheet name="分区域-恒康" sheetId="46" state="hidden" r:id="rId5"/>
    <sheet name="分区域-润坦" sheetId="43" state="hidden" r:id="rId6"/>
    <sheet name="分区域-翰唯" sheetId="44" state="hidden" r:id="rId7"/>
    <sheet name="分区域-整肠生" sheetId="45" state="hidden" r:id="rId8"/>
    <sheet name="分产品-销量" sheetId="35" state="hidden" r:id="rId9"/>
    <sheet name="辅助表" sheetId="30" state="hidden" r:id="rId10"/>
    <sheet name="分区域（销售金额）达成表" sheetId="29" r:id="rId11"/>
    <sheet name="全产品达成表" sheetId="37" r:id="rId12"/>
    <sheet name="地区主要产品达成表" sheetId="39" r:id="rId13"/>
    <sheet name="代表达成表" sheetId="41" r:id="rId14"/>
    <sheet name="产品覆盖表" sheetId="48" state="hidden" r:id="rId15"/>
    <sheet name="2019年进销存明细 " sheetId="5" r:id="rId16"/>
    <sheet name="Sheet1" sheetId="49" state="hidden" r:id="rId17"/>
    <sheet name="12月商业流向数据" sheetId="31" r:id="rId18"/>
    <sheet name="外包流向" sheetId="50" state="hidden" r:id="rId19"/>
  </sheets>
  <externalReferences>
    <externalReference r:id="rId20"/>
  </externalReferences>
  <definedNames>
    <definedName name="_xlnm._FilterDatabase" localSheetId="17" hidden="1">'12月商业流向数据'!$A$1:$K$937</definedName>
    <definedName name="_xlnm._FilterDatabase" localSheetId="15" hidden="1">'2019年进销存明细 '!$A$1:$CO$573</definedName>
    <definedName name="_xlnm._FilterDatabase" localSheetId="16" hidden="1">Sheet1!$F$1:$I$21</definedName>
    <definedName name="_xlnm._FilterDatabase" localSheetId="13" hidden="1">代表达成表!$A$4:$D$229</definedName>
    <definedName name="_xlnm._FilterDatabase" localSheetId="8" hidden="1">'分产品-销量'!$A$2:$O$116</definedName>
    <definedName name="_xlnm._FilterDatabase" localSheetId="11" hidden="1">全产品达成表!$A$1:$C$77</definedName>
    <definedName name="_xlnm.Print_Area" localSheetId="15">'2019年进销存明细 '!$AT$571:$BB$577</definedName>
    <definedName name="_xlnm.Print_Area" localSheetId="9">辅助表!#REF!</definedName>
    <definedName name="_xlnm.Print_Area" localSheetId="1">整体概况!$A$1:$P$28</definedName>
    <definedName name="切片器_产品名称">#N/A</definedName>
    <definedName name="切片器_产品名称2">#N/A</definedName>
    <definedName name="切片器_大区">#N/A</definedName>
    <definedName name="切片器_大区2">#N/A</definedName>
    <definedName name="切片器_代表">#N/A</definedName>
    <definedName name="切片器_代表2">#N/A</definedName>
    <definedName name="切片器_医院名称">#N/A</definedName>
    <definedName name="切片器_医院名称2">#N/A</definedName>
    <definedName name="切片器_主管">#N/A</definedName>
    <definedName name="切片器_主管2">#N/A</definedName>
  </definedNames>
  <calcPr calcId="181029"/>
  <pivotCaches>
    <pivotCache cacheId="2" r:id="rId21"/>
    <pivotCache cacheId="3" r:id="rId22"/>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 i="29" l="1"/>
  <c r="CM297" i="5" l="1"/>
  <c r="CJ297" i="5"/>
  <c r="CH297" i="5"/>
  <c r="CF297" i="5"/>
  <c r="CC297" i="5"/>
  <c r="BZ297" i="5"/>
  <c r="BW297" i="5"/>
  <c r="BU297" i="5"/>
  <c r="CA297" i="5" s="1"/>
  <c r="CG297" i="5" s="1"/>
  <c r="CI297" i="5" l="1"/>
  <c r="CK297" i="5"/>
  <c r="CD3" i="5" l="1"/>
  <c r="CD4" i="5"/>
  <c r="CD5" i="5"/>
  <c r="CD6" i="5"/>
  <c r="CD7" i="5"/>
  <c r="CD8" i="5"/>
  <c r="CD9" i="5"/>
  <c r="CD10" i="5"/>
  <c r="CD11" i="5"/>
  <c r="CD12" i="5"/>
  <c r="CD13" i="5"/>
  <c r="CD14" i="5"/>
  <c r="CD15" i="5"/>
  <c r="CD16" i="5"/>
  <c r="CD17" i="5"/>
  <c r="CD18" i="5"/>
  <c r="CD19" i="5"/>
  <c r="CD20" i="5"/>
  <c r="CD21" i="5"/>
  <c r="CD22" i="5"/>
  <c r="CD23" i="5"/>
  <c r="CD24" i="5"/>
  <c r="CD25" i="5"/>
  <c r="CD26" i="5"/>
  <c r="CD27" i="5"/>
  <c r="CD28" i="5"/>
  <c r="CD29" i="5"/>
  <c r="CD30" i="5"/>
  <c r="CD31" i="5"/>
  <c r="CD32" i="5"/>
  <c r="CD33" i="5"/>
  <c r="CD34" i="5"/>
  <c r="CD35" i="5"/>
  <c r="CD36" i="5"/>
  <c r="CD37" i="5"/>
  <c r="CD38" i="5"/>
  <c r="CD39" i="5"/>
  <c r="CD40" i="5"/>
  <c r="CD41" i="5"/>
  <c r="CD42" i="5"/>
  <c r="CD43" i="5"/>
  <c r="CD44" i="5"/>
  <c r="CD45" i="5"/>
  <c r="CD46" i="5"/>
  <c r="CD47" i="5"/>
  <c r="CD48" i="5"/>
  <c r="CD49" i="5"/>
  <c r="CD50" i="5"/>
  <c r="CD51" i="5"/>
  <c r="CD52" i="5"/>
  <c r="CD53" i="5"/>
  <c r="CD54" i="5"/>
  <c r="CD55" i="5"/>
  <c r="CD56" i="5"/>
  <c r="CD57" i="5"/>
  <c r="CD58" i="5"/>
  <c r="CD59" i="5"/>
  <c r="CD60" i="5"/>
  <c r="CD61" i="5"/>
  <c r="CD62" i="5"/>
  <c r="CD63" i="5"/>
  <c r="CD64" i="5"/>
  <c r="CD65" i="5"/>
  <c r="CD66" i="5"/>
  <c r="CD67" i="5"/>
  <c r="CD68" i="5"/>
  <c r="CD69" i="5"/>
  <c r="CD70" i="5"/>
  <c r="CD71" i="5"/>
  <c r="CD72" i="5"/>
  <c r="CD73" i="5"/>
  <c r="CD74" i="5"/>
  <c r="CD75" i="5"/>
  <c r="CD76" i="5"/>
  <c r="CD77" i="5"/>
  <c r="CD78" i="5"/>
  <c r="CD79" i="5"/>
  <c r="CD80" i="5"/>
  <c r="CD81" i="5"/>
  <c r="CD82" i="5"/>
  <c r="CD83" i="5"/>
  <c r="CD84" i="5"/>
  <c r="CD85" i="5"/>
  <c r="CD86" i="5"/>
  <c r="CD87" i="5"/>
  <c r="CD88" i="5"/>
  <c r="CD89" i="5"/>
  <c r="CD90" i="5"/>
  <c r="CD91" i="5"/>
  <c r="CD92" i="5"/>
  <c r="CD93" i="5"/>
  <c r="CD94" i="5"/>
  <c r="CD95" i="5"/>
  <c r="CD96" i="5"/>
  <c r="CD97" i="5"/>
  <c r="CD98" i="5"/>
  <c r="CD99" i="5"/>
  <c r="CD100" i="5"/>
  <c r="CD101" i="5"/>
  <c r="CD102" i="5"/>
  <c r="CD103" i="5"/>
  <c r="CD104" i="5"/>
  <c r="CD105" i="5"/>
  <c r="CD106" i="5"/>
  <c r="CD107" i="5"/>
  <c r="CD108" i="5"/>
  <c r="CD109" i="5"/>
  <c r="CD110" i="5"/>
  <c r="CD111" i="5"/>
  <c r="CD112" i="5"/>
  <c r="CD113" i="5"/>
  <c r="CD114" i="5"/>
  <c r="CD115" i="5"/>
  <c r="CD116" i="5"/>
  <c r="CD117" i="5"/>
  <c r="CD118" i="5"/>
  <c r="CD119" i="5"/>
  <c r="CD120" i="5"/>
  <c r="CD121" i="5"/>
  <c r="CD122" i="5"/>
  <c r="CD123" i="5"/>
  <c r="CD124" i="5"/>
  <c r="CD125" i="5"/>
  <c r="CD126" i="5"/>
  <c r="CD127" i="5"/>
  <c r="CD128" i="5"/>
  <c r="CD129" i="5"/>
  <c r="CD130" i="5"/>
  <c r="CD131" i="5"/>
  <c r="CD132" i="5"/>
  <c r="CD133" i="5"/>
  <c r="CD134" i="5"/>
  <c r="CD135" i="5"/>
  <c r="CD136" i="5"/>
  <c r="CD137" i="5"/>
  <c r="CD138" i="5"/>
  <c r="CD139" i="5"/>
  <c r="CD140" i="5"/>
  <c r="CD141" i="5"/>
  <c r="CD142" i="5"/>
  <c r="CD143" i="5"/>
  <c r="CD144" i="5"/>
  <c r="CD145" i="5"/>
  <c r="CD146" i="5"/>
  <c r="CD147" i="5"/>
  <c r="CD148" i="5"/>
  <c r="CD149" i="5"/>
  <c r="CD150" i="5"/>
  <c r="CD151" i="5"/>
  <c r="CD152" i="5"/>
  <c r="CD153" i="5"/>
  <c r="CD154" i="5"/>
  <c r="CD155" i="5"/>
  <c r="CD156" i="5"/>
  <c r="CD157" i="5"/>
  <c r="CD158" i="5"/>
  <c r="CD159" i="5"/>
  <c r="CD160" i="5"/>
  <c r="CD161" i="5"/>
  <c r="CD162" i="5"/>
  <c r="CD163" i="5"/>
  <c r="CD164" i="5"/>
  <c r="CD165" i="5"/>
  <c r="CD166" i="5"/>
  <c r="CD167" i="5"/>
  <c r="CD168" i="5"/>
  <c r="CD169" i="5"/>
  <c r="CD170" i="5"/>
  <c r="CD171" i="5"/>
  <c r="CD172" i="5"/>
  <c r="CD173" i="5"/>
  <c r="CD174" i="5"/>
  <c r="CD175" i="5"/>
  <c r="CD176" i="5"/>
  <c r="CD177" i="5"/>
  <c r="CD178" i="5"/>
  <c r="CD179" i="5"/>
  <c r="CD180" i="5"/>
  <c r="CD181" i="5"/>
  <c r="CD182" i="5"/>
  <c r="CD183" i="5"/>
  <c r="CD184" i="5"/>
  <c r="CD185" i="5"/>
  <c r="CD186" i="5"/>
  <c r="CD187" i="5"/>
  <c r="CD188" i="5"/>
  <c r="CD189" i="5"/>
  <c r="CD190" i="5"/>
  <c r="CD191" i="5"/>
  <c r="CD192" i="5"/>
  <c r="CD193" i="5"/>
  <c r="CD194" i="5"/>
  <c r="CD195" i="5"/>
  <c r="CD196" i="5"/>
  <c r="CD197" i="5"/>
  <c r="CD198" i="5"/>
  <c r="CD199" i="5"/>
  <c r="CD200" i="5"/>
  <c r="CD201" i="5"/>
  <c r="CD202" i="5"/>
  <c r="CD203" i="5"/>
  <c r="CD204" i="5"/>
  <c r="CD205" i="5"/>
  <c r="CD206" i="5"/>
  <c r="CD207" i="5"/>
  <c r="CD208" i="5"/>
  <c r="CD209" i="5"/>
  <c r="CD210" i="5"/>
  <c r="CD211" i="5"/>
  <c r="CD212" i="5"/>
  <c r="CD213" i="5"/>
  <c r="CD214" i="5"/>
  <c r="CD215" i="5"/>
  <c r="CD216" i="5"/>
  <c r="CD217" i="5"/>
  <c r="CD218" i="5"/>
  <c r="CD219" i="5"/>
  <c r="CD220" i="5"/>
  <c r="CD221" i="5"/>
  <c r="CD222" i="5"/>
  <c r="CD223" i="5"/>
  <c r="CD224" i="5"/>
  <c r="CD225" i="5"/>
  <c r="CD226" i="5"/>
  <c r="CD227" i="5"/>
  <c r="CD228" i="5"/>
  <c r="CD229" i="5"/>
  <c r="CD230" i="5"/>
  <c r="CD231" i="5"/>
  <c r="CD232" i="5"/>
  <c r="CD233" i="5"/>
  <c r="CD234" i="5"/>
  <c r="CD235" i="5"/>
  <c r="CD236" i="5"/>
  <c r="CD237" i="5"/>
  <c r="CD238" i="5"/>
  <c r="CD239" i="5"/>
  <c r="CD240" i="5"/>
  <c r="CD241" i="5"/>
  <c r="CD242" i="5"/>
  <c r="CD243" i="5"/>
  <c r="CD244" i="5"/>
  <c r="CD245" i="5"/>
  <c r="CD246" i="5"/>
  <c r="CD247" i="5"/>
  <c r="CD248" i="5"/>
  <c r="CD249" i="5"/>
  <c r="CD250" i="5"/>
  <c r="CD251" i="5"/>
  <c r="CD252" i="5"/>
  <c r="CD253" i="5"/>
  <c r="CD254" i="5"/>
  <c r="CD255" i="5"/>
  <c r="CD256" i="5"/>
  <c r="CD257" i="5"/>
  <c r="CD258" i="5"/>
  <c r="CD259" i="5"/>
  <c r="CD260" i="5"/>
  <c r="CD261" i="5"/>
  <c r="CD262" i="5"/>
  <c r="CD263" i="5"/>
  <c r="CD264" i="5"/>
  <c r="CD265" i="5"/>
  <c r="CD266" i="5"/>
  <c r="CD267" i="5"/>
  <c r="CD268" i="5"/>
  <c r="CD269" i="5"/>
  <c r="CD270" i="5"/>
  <c r="CD271" i="5"/>
  <c r="CD272" i="5"/>
  <c r="CD273" i="5"/>
  <c r="CD274" i="5"/>
  <c r="CD275" i="5"/>
  <c r="CD276" i="5"/>
  <c r="CD277" i="5"/>
  <c r="CD278" i="5"/>
  <c r="CD279" i="5"/>
  <c r="CD280" i="5"/>
  <c r="CD281" i="5"/>
  <c r="CD282" i="5"/>
  <c r="CD283" i="5"/>
  <c r="CD284" i="5"/>
  <c r="CD285" i="5"/>
  <c r="CD286" i="5"/>
  <c r="CD287" i="5"/>
  <c r="CD288" i="5"/>
  <c r="CD289" i="5"/>
  <c r="CD290" i="5"/>
  <c r="CD291" i="5"/>
  <c r="CD292" i="5"/>
  <c r="CD293" i="5"/>
  <c r="CD294" i="5"/>
  <c r="CD295" i="5"/>
  <c r="CD296" i="5"/>
  <c r="CD298" i="5"/>
  <c r="CD299" i="5"/>
  <c r="CD300" i="5"/>
  <c r="CD301" i="5"/>
  <c r="CD302" i="5"/>
  <c r="CD303" i="5"/>
  <c r="CD304" i="5"/>
  <c r="CD305" i="5"/>
  <c r="CD306" i="5"/>
  <c r="CD307" i="5"/>
  <c r="CD308" i="5"/>
  <c r="CD309" i="5"/>
  <c r="CD310" i="5"/>
  <c r="CD311" i="5"/>
  <c r="CD312" i="5"/>
  <c r="CD313" i="5"/>
  <c r="CD314" i="5"/>
  <c r="CD315" i="5"/>
  <c r="CD316" i="5"/>
  <c r="CD317" i="5"/>
  <c r="CD318" i="5"/>
  <c r="CD319" i="5"/>
  <c r="CD320" i="5"/>
  <c r="CD321" i="5"/>
  <c r="CD322" i="5"/>
  <c r="CD323" i="5"/>
  <c r="CD324" i="5"/>
  <c r="CD325" i="5"/>
  <c r="CD326" i="5"/>
  <c r="CD327" i="5"/>
  <c r="CD328" i="5"/>
  <c r="CD329" i="5"/>
  <c r="CD330" i="5"/>
  <c r="CD331" i="5"/>
  <c r="CD332" i="5"/>
  <c r="CD333" i="5"/>
  <c r="CD334" i="5"/>
  <c r="CD335" i="5"/>
  <c r="CD336" i="5"/>
  <c r="CD337" i="5"/>
  <c r="CD338" i="5"/>
  <c r="CD339" i="5"/>
  <c r="CD340" i="5"/>
  <c r="CD341" i="5"/>
  <c r="CD342" i="5"/>
  <c r="CD343" i="5"/>
  <c r="CD344" i="5"/>
  <c r="CD345" i="5"/>
  <c r="CD346" i="5"/>
  <c r="CD347" i="5"/>
  <c r="CD348" i="5"/>
  <c r="CD349" i="5"/>
  <c r="CD350" i="5"/>
  <c r="CD351" i="5"/>
  <c r="CD352" i="5"/>
  <c r="CD353" i="5"/>
  <c r="CD354" i="5"/>
  <c r="CD355" i="5"/>
  <c r="CD356" i="5"/>
  <c r="CD357" i="5"/>
  <c r="CD358" i="5"/>
  <c r="CD359" i="5"/>
  <c r="CD360" i="5"/>
  <c r="CD361" i="5"/>
  <c r="CD362" i="5"/>
  <c r="CD363" i="5"/>
  <c r="CD364" i="5"/>
  <c r="CD365" i="5"/>
  <c r="CD366" i="5"/>
  <c r="CD367" i="5"/>
  <c r="CD368" i="5"/>
  <c r="CD369" i="5"/>
  <c r="CD370" i="5"/>
  <c r="CD371" i="5"/>
  <c r="CD372" i="5"/>
  <c r="CD373" i="5"/>
  <c r="CD374" i="5"/>
  <c r="CD375" i="5"/>
  <c r="CD376" i="5"/>
  <c r="CD377" i="5"/>
  <c r="CD378" i="5"/>
  <c r="CD379" i="5"/>
  <c r="CD380" i="5"/>
  <c r="CD381" i="5"/>
  <c r="CD382" i="5"/>
  <c r="CD383" i="5"/>
  <c r="CD384" i="5"/>
  <c r="CD385" i="5"/>
  <c r="CD386" i="5"/>
  <c r="CD387" i="5"/>
  <c r="CD388" i="5"/>
  <c r="CD389" i="5"/>
  <c r="CD390" i="5"/>
  <c r="CD391" i="5"/>
  <c r="CD392" i="5"/>
  <c r="CD393" i="5"/>
  <c r="CD394" i="5"/>
  <c r="CD395" i="5"/>
  <c r="CD396" i="5"/>
  <c r="CD397" i="5"/>
  <c r="CD398" i="5"/>
  <c r="CD399" i="5"/>
  <c r="CD400" i="5"/>
  <c r="CD401" i="5"/>
  <c r="CD402" i="5"/>
  <c r="CD403" i="5"/>
  <c r="CD404" i="5"/>
  <c r="CD405" i="5"/>
  <c r="CD406" i="5"/>
  <c r="CD407" i="5"/>
  <c r="CD408" i="5"/>
  <c r="CD409" i="5"/>
  <c r="CD410" i="5"/>
  <c r="CD411" i="5"/>
  <c r="CD412" i="5"/>
  <c r="CD413" i="5"/>
  <c r="CD414" i="5"/>
  <c r="CD415" i="5"/>
  <c r="CD416" i="5"/>
  <c r="CD417" i="5"/>
  <c r="CD418" i="5"/>
  <c r="CD419" i="5"/>
  <c r="CD420" i="5"/>
  <c r="CD421" i="5"/>
  <c r="CD422" i="5"/>
  <c r="CD423" i="5"/>
  <c r="CD424" i="5"/>
  <c r="CD425" i="5"/>
  <c r="CD426" i="5"/>
  <c r="CD427" i="5"/>
  <c r="CD428" i="5"/>
  <c r="CD429" i="5"/>
  <c r="CD430" i="5"/>
  <c r="CD431" i="5"/>
  <c r="CD432" i="5"/>
  <c r="CD433" i="5"/>
  <c r="CD434" i="5"/>
  <c r="CD435" i="5"/>
  <c r="CD436" i="5"/>
  <c r="CD437" i="5"/>
  <c r="CD438" i="5"/>
  <c r="CD439" i="5"/>
  <c r="CD440" i="5"/>
  <c r="CD441" i="5"/>
  <c r="CD442" i="5"/>
  <c r="CD443" i="5"/>
  <c r="CD444" i="5"/>
  <c r="CD445" i="5"/>
  <c r="CD446" i="5"/>
  <c r="CD447" i="5"/>
  <c r="CD448" i="5"/>
  <c r="CD449" i="5"/>
  <c r="CD450" i="5"/>
  <c r="CD451" i="5"/>
  <c r="CD452" i="5"/>
  <c r="CD453" i="5"/>
  <c r="CD454" i="5"/>
  <c r="CD455" i="5"/>
  <c r="CD456" i="5"/>
  <c r="CD457" i="5"/>
  <c r="CD458" i="5"/>
  <c r="CD459" i="5"/>
  <c r="CD460" i="5"/>
  <c r="CD461" i="5"/>
  <c r="CD462" i="5"/>
  <c r="CD463" i="5"/>
  <c r="CD464" i="5"/>
  <c r="CD465" i="5"/>
  <c r="CD466" i="5"/>
  <c r="CD467" i="5"/>
  <c r="CD468" i="5"/>
  <c r="CD469" i="5"/>
  <c r="CD470" i="5"/>
  <c r="CD471" i="5"/>
  <c r="CD472" i="5"/>
  <c r="CD473" i="5"/>
  <c r="CD474" i="5"/>
  <c r="CD475" i="5"/>
  <c r="CD476" i="5"/>
  <c r="CD477" i="5"/>
  <c r="CD478" i="5"/>
  <c r="CD479" i="5"/>
  <c r="CD480" i="5"/>
  <c r="CD481" i="5"/>
  <c r="CD482" i="5"/>
  <c r="CD483" i="5"/>
  <c r="CD484" i="5"/>
  <c r="CD485" i="5"/>
  <c r="CD486" i="5"/>
  <c r="CD487" i="5"/>
  <c r="CD488" i="5"/>
  <c r="CD489" i="5"/>
  <c r="CD490" i="5"/>
  <c r="CD491" i="5"/>
  <c r="CD492" i="5"/>
  <c r="CD493" i="5"/>
  <c r="CD494" i="5"/>
  <c r="CD495" i="5"/>
  <c r="CD496" i="5"/>
  <c r="CD497" i="5"/>
  <c r="CD498" i="5"/>
  <c r="CD499" i="5"/>
  <c r="CD500" i="5"/>
  <c r="CD501" i="5"/>
  <c r="CD502" i="5"/>
  <c r="CD503" i="5"/>
  <c r="CD504" i="5"/>
  <c r="CD505" i="5"/>
  <c r="CD506" i="5"/>
  <c r="CD507" i="5"/>
  <c r="CD508" i="5"/>
  <c r="CD509" i="5"/>
  <c r="CD510" i="5"/>
  <c r="CD511" i="5"/>
  <c r="CD512" i="5"/>
  <c r="CD513" i="5"/>
  <c r="CD514" i="5"/>
  <c r="CD515" i="5"/>
  <c r="CD516" i="5"/>
  <c r="CD517" i="5"/>
  <c r="CD518" i="5"/>
  <c r="CD519" i="5"/>
  <c r="CD520" i="5"/>
  <c r="CD521" i="5"/>
  <c r="CD522" i="5"/>
  <c r="CD523" i="5"/>
  <c r="CD524" i="5"/>
  <c r="CD525" i="5"/>
  <c r="CD526" i="5"/>
  <c r="CD527" i="5"/>
  <c r="CD528" i="5"/>
  <c r="CD529" i="5"/>
  <c r="CD530" i="5"/>
  <c r="CD531" i="5"/>
  <c r="CD532" i="5"/>
  <c r="CD533" i="5"/>
  <c r="CD534" i="5"/>
  <c r="CD535" i="5"/>
  <c r="CD536" i="5"/>
  <c r="CD537" i="5"/>
  <c r="CD538" i="5"/>
  <c r="CD539" i="5"/>
  <c r="CD540" i="5"/>
  <c r="CD541" i="5"/>
  <c r="CD542" i="5"/>
  <c r="CD543" i="5"/>
  <c r="CD544" i="5"/>
  <c r="CD545" i="5"/>
  <c r="CD546" i="5"/>
  <c r="CD547" i="5"/>
  <c r="CD548" i="5"/>
  <c r="CD549" i="5"/>
  <c r="CD550" i="5"/>
  <c r="CD551" i="5"/>
  <c r="CD552" i="5"/>
  <c r="CD553" i="5"/>
  <c r="CD554" i="5"/>
  <c r="CD555" i="5"/>
  <c r="CD556" i="5"/>
  <c r="CD557" i="5"/>
  <c r="CD558" i="5"/>
  <c r="CD559" i="5"/>
  <c r="CD560" i="5"/>
  <c r="CD561" i="5"/>
  <c r="CD562" i="5"/>
  <c r="CD563" i="5"/>
  <c r="CD564" i="5"/>
  <c r="CD565" i="5"/>
  <c r="CD566" i="5"/>
  <c r="CD567" i="5"/>
  <c r="CD568" i="5"/>
  <c r="CD569" i="5"/>
  <c r="CD570" i="5"/>
  <c r="CD571" i="5"/>
  <c r="CD572" i="5"/>
  <c r="CD2" i="5"/>
  <c r="D15" i="29" l="1"/>
  <c r="E15" i="29" s="1"/>
  <c r="F15" i="29"/>
  <c r="G15" i="29"/>
  <c r="J15" i="29"/>
  <c r="H15" i="29" l="1"/>
  <c r="I15" i="29"/>
  <c r="BR573" i="5"/>
  <c r="BX573" i="5" l="1"/>
  <c r="D11" i="29" l="1"/>
  <c r="D12" i="29"/>
  <c r="D13" i="29"/>
  <c r="D10" i="29"/>
  <c r="C11" i="29"/>
  <c r="C12" i="29"/>
  <c r="C13" i="29"/>
  <c r="C10" i="29"/>
  <c r="D6" i="29"/>
  <c r="D7" i="29"/>
  <c r="D8" i="29"/>
  <c r="D5" i="29"/>
  <c r="C6" i="29"/>
  <c r="C7" i="29"/>
  <c r="C8" i="29"/>
  <c r="C5" i="29"/>
  <c r="C9" i="29" l="1"/>
  <c r="E10" i="29"/>
  <c r="E8" i="29"/>
  <c r="E13" i="29"/>
  <c r="E5" i="29"/>
  <c r="E7" i="29"/>
  <c r="E12" i="29"/>
  <c r="E6" i="29"/>
  <c r="E11" i="29"/>
  <c r="C14" i="29"/>
  <c r="G11" i="29"/>
  <c r="G12" i="29"/>
  <c r="G13" i="29"/>
  <c r="G10" i="29"/>
  <c r="F11" i="29"/>
  <c r="F12" i="29"/>
  <c r="F13" i="29"/>
  <c r="F10" i="29"/>
  <c r="G6" i="29"/>
  <c r="G7" i="29"/>
  <c r="G8" i="29"/>
  <c r="G5" i="29"/>
  <c r="F6" i="29"/>
  <c r="F7" i="29"/>
  <c r="F8" i="29"/>
  <c r="F5" i="29"/>
  <c r="C16" i="29" l="1"/>
  <c r="F9" i="29"/>
  <c r="F14" i="29"/>
  <c r="G14" i="29"/>
  <c r="G9" i="29"/>
  <c r="G16" i="29" l="1"/>
  <c r="F16" i="29"/>
  <c r="CM270" i="5"/>
  <c r="CH270" i="5"/>
  <c r="CF270" i="5"/>
  <c r="CC270" i="5"/>
  <c r="BZ270" i="5"/>
  <c r="BW270" i="5"/>
  <c r="BT270" i="5"/>
  <c r="BQ270" i="5"/>
  <c r="CJ270" i="5"/>
  <c r="BK270" i="5"/>
  <c r="CI270" i="5" l="1"/>
  <c r="BO270" i="5"/>
  <c r="BU270" i="5" s="1"/>
  <c r="CA270" i="5" s="1"/>
  <c r="CG270" i="5" s="1"/>
  <c r="BN270" i="5"/>
  <c r="CK270" i="5" s="1"/>
  <c r="CM572" i="5" l="1"/>
  <c r="CH572" i="5"/>
  <c r="CF572" i="5"/>
  <c r="CC572" i="5"/>
  <c r="BZ572" i="5"/>
  <c r="BW572" i="5"/>
  <c r="BT572" i="5"/>
  <c r="BQ572" i="5"/>
  <c r="CJ572" i="5"/>
  <c r="BK572" i="5"/>
  <c r="CM571" i="5"/>
  <c r="CH571" i="5"/>
  <c r="CF571" i="5"/>
  <c r="CC571" i="5"/>
  <c r="BZ571" i="5"/>
  <c r="BW571" i="5"/>
  <c r="BT571" i="5"/>
  <c r="BQ571" i="5"/>
  <c r="CJ571" i="5"/>
  <c r="BK571" i="5"/>
  <c r="CM570" i="5"/>
  <c r="CH570" i="5"/>
  <c r="CF570" i="5"/>
  <c r="CC570" i="5"/>
  <c r="BZ570" i="5"/>
  <c r="BW570" i="5"/>
  <c r="BT570" i="5"/>
  <c r="BQ570" i="5"/>
  <c r="CJ570" i="5"/>
  <c r="BK570" i="5"/>
  <c r="CI572" i="5" l="1"/>
  <c r="BN572" i="5"/>
  <c r="CK572" i="5" s="1"/>
  <c r="BO572" i="5"/>
  <c r="BU572" i="5" s="1"/>
  <c r="CA572" i="5" s="1"/>
  <c r="CG572" i="5" s="1"/>
  <c r="CI570" i="5"/>
  <c r="CI571" i="5"/>
  <c r="BN571" i="5"/>
  <c r="CK571" i="5" s="1"/>
  <c r="BO571" i="5"/>
  <c r="BU571" i="5" s="1"/>
  <c r="CA571" i="5" s="1"/>
  <c r="CG571" i="5" s="1"/>
  <c r="BN570" i="5"/>
  <c r="CK570" i="5" s="1"/>
  <c r="BO570" i="5"/>
  <c r="BU570" i="5" s="1"/>
  <c r="CA570" i="5" s="1"/>
  <c r="CG570" i="5" s="1"/>
  <c r="CM569" i="5" l="1"/>
  <c r="CH569" i="5"/>
  <c r="CF569" i="5"/>
  <c r="CC569" i="5"/>
  <c r="BZ569" i="5"/>
  <c r="BW569" i="5"/>
  <c r="BT569" i="5"/>
  <c r="BQ569" i="5"/>
  <c r="CJ569" i="5"/>
  <c r="BK569" i="5"/>
  <c r="CI569" i="5" l="1"/>
  <c r="BO569" i="5"/>
  <c r="BU569" i="5" s="1"/>
  <c r="CA569" i="5" s="1"/>
  <c r="CG569" i="5" s="1"/>
  <c r="BN569" i="5"/>
  <c r="CK569" i="5" s="1"/>
  <c r="CM272" i="5"/>
  <c r="CH272" i="5"/>
  <c r="CF272" i="5"/>
  <c r="CC272" i="5"/>
  <c r="BZ272" i="5"/>
  <c r="BW272" i="5"/>
  <c r="BT272" i="5"/>
  <c r="BQ272" i="5"/>
  <c r="CJ272" i="5"/>
  <c r="BK272" i="5"/>
  <c r="BH272" i="5"/>
  <c r="BE272" i="5"/>
  <c r="BI272" i="5"/>
  <c r="BO272" i="5" s="1"/>
  <c r="BU272" i="5" s="1"/>
  <c r="CA272" i="5" s="1"/>
  <c r="CG272" i="5" s="1"/>
  <c r="I13" i="29"/>
  <c r="I10" i="29"/>
  <c r="BN3" i="5"/>
  <c r="BN5" i="5"/>
  <c r="BN6" i="5"/>
  <c r="BN7" i="5"/>
  <c r="CJ9" i="5"/>
  <c r="CJ10" i="5"/>
  <c r="BN11" i="5"/>
  <c r="BN13" i="5"/>
  <c r="BN14" i="5"/>
  <c r="BN17" i="5"/>
  <c r="BN18" i="5"/>
  <c r="CJ19" i="5"/>
  <c r="BN22" i="5"/>
  <c r="BN23" i="5"/>
  <c r="BN26" i="5"/>
  <c r="CJ27" i="5"/>
  <c r="BN29" i="5"/>
  <c r="BN30" i="5"/>
  <c r="BN31" i="5"/>
  <c r="BN33" i="5"/>
  <c r="BN34" i="5"/>
  <c r="BN36" i="5"/>
  <c r="BN38" i="5"/>
  <c r="BN42" i="5"/>
  <c r="CJ43" i="5"/>
  <c r="CJ44" i="5"/>
  <c r="CJ45" i="5"/>
  <c r="BN46" i="5"/>
  <c r="BN48" i="5"/>
  <c r="CJ49" i="5"/>
  <c r="BN50" i="5"/>
  <c r="CJ51" i="5"/>
  <c r="BN53" i="5"/>
  <c r="BN55" i="5"/>
  <c r="BN56" i="5"/>
  <c r="BN58" i="5"/>
  <c r="BN59" i="5"/>
  <c r="BN60" i="5"/>
  <c r="BN61" i="5"/>
  <c r="BN62" i="5"/>
  <c r="BN63" i="5"/>
  <c r="BN64" i="5"/>
  <c r="BN65" i="5"/>
  <c r="CJ66" i="5"/>
  <c r="BN67" i="5"/>
  <c r="BN68" i="5"/>
  <c r="BN69" i="5"/>
  <c r="CJ70" i="5"/>
  <c r="CJ71" i="5"/>
  <c r="BN72" i="5"/>
  <c r="BN73" i="5"/>
  <c r="BN74" i="5"/>
  <c r="BN76" i="5"/>
  <c r="BN77" i="5"/>
  <c r="CJ78" i="5"/>
  <c r="BN81" i="5"/>
  <c r="BN82" i="5"/>
  <c r="BN83" i="5"/>
  <c r="BN84" i="5"/>
  <c r="BN85" i="5"/>
  <c r="BN86" i="5"/>
  <c r="CJ87" i="5"/>
  <c r="BN88" i="5"/>
  <c r="BN89" i="5"/>
  <c r="CJ90" i="5"/>
  <c r="BN91" i="5"/>
  <c r="BN92" i="5"/>
  <c r="BN93" i="5"/>
  <c r="BN94" i="5"/>
  <c r="BN95" i="5"/>
  <c r="BN96" i="5"/>
  <c r="BN97" i="5"/>
  <c r="CJ98" i="5"/>
  <c r="BN99" i="5"/>
  <c r="BN100" i="5"/>
  <c r="CJ101" i="5"/>
  <c r="CJ102" i="5"/>
  <c r="BN103" i="5"/>
  <c r="BN104" i="5"/>
  <c r="BN105" i="5"/>
  <c r="CJ106" i="5"/>
  <c r="BN107" i="5"/>
  <c r="BN108" i="5"/>
  <c r="BN109" i="5"/>
  <c r="BN110" i="5"/>
  <c r="BN111" i="5"/>
  <c r="CJ112" i="5"/>
  <c r="BN113" i="5"/>
  <c r="CJ114" i="5"/>
  <c r="BN115" i="5"/>
  <c r="BN116" i="5"/>
  <c r="BN117" i="5"/>
  <c r="BN118" i="5"/>
  <c r="CJ119" i="5"/>
  <c r="CJ120" i="5"/>
  <c r="BN121" i="5"/>
  <c r="BN122" i="5"/>
  <c r="BN123" i="5"/>
  <c r="BN124" i="5"/>
  <c r="BN125" i="5"/>
  <c r="K28" i="43"/>
  <c r="K31" i="43" s="1"/>
  <c r="BN127" i="5"/>
  <c r="BN128" i="5"/>
  <c r="BN129" i="5"/>
  <c r="BN130" i="5"/>
  <c r="BN131" i="5"/>
  <c r="BN132" i="5"/>
  <c r="CJ133" i="5"/>
  <c r="CJ134" i="5"/>
  <c r="BN135" i="5"/>
  <c r="BN136" i="5"/>
  <c r="BN137" i="5"/>
  <c r="CJ139" i="5"/>
  <c r="BN140" i="5"/>
  <c r="CJ141" i="5"/>
  <c r="CJ142" i="5"/>
  <c r="BN143" i="5"/>
  <c r="BN144" i="5"/>
  <c r="BN145" i="5"/>
  <c r="BN146" i="5"/>
  <c r="BN147" i="5"/>
  <c r="CJ148" i="5"/>
  <c r="BN149" i="5"/>
  <c r="CJ150" i="5"/>
  <c r="BN151" i="5"/>
  <c r="BN152" i="5"/>
  <c r="BN153" i="5"/>
  <c r="CJ154" i="5"/>
  <c r="CJ155" i="5"/>
  <c r="BN156" i="5"/>
  <c r="CJ157" i="5"/>
  <c r="BN158" i="5"/>
  <c r="BN159" i="5"/>
  <c r="BN160" i="5"/>
  <c r="BN161" i="5"/>
  <c r="BN162" i="5"/>
  <c r="BN163" i="5"/>
  <c r="BN164" i="5"/>
  <c r="BN165" i="5"/>
  <c r="BN166" i="5"/>
  <c r="BN167" i="5"/>
  <c r="BN168" i="5"/>
  <c r="CJ169" i="5"/>
  <c r="BN170" i="5"/>
  <c r="BN171" i="5"/>
  <c r="BN172" i="5"/>
  <c r="BN173" i="5"/>
  <c r="BN174" i="5"/>
  <c r="BN175" i="5"/>
  <c r="BN176" i="5"/>
  <c r="CJ177" i="5"/>
  <c r="BN178" i="5"/>
  <c r="BN179" i="5"/>
  <c r="CJ180" i="5"/>
  <c r="BN181" i="5"/>
  <c r="CJ182" i="5"/>
  <c r="CJ183" i="5"/>
  <c r="BN184" i="5"/>
  <c r="CJ187" i="5"/>
  <c r="BN188" i="5"/>
  <c r="BN189" i="5"/>
  <c r="CJ191" i="5"/>
  <c r="BN192" i="5"/>
  <c r="BN193" i="5"/>
  <c r="BN194" i="5"/>
  <c r="BN195" i="5"/>
  <c r="BN196" i="5"/>
  <c r="BN198" i="5"/>
  <c r="BN199" i="5"/>
  <c r="BN200" i="5"/>
  <c r="BN201" i="5"/>
  <c r="CJ203" i="5"/>
  <c r="CJ204" i="5"/>
  <c r="CJ206" i="5"/>
  <c r="CJ208" i="5"/>
  <c r="CJ210" i="5"/>
  <c r="BN212" i="5"/>
  <c r="BN214" i="5"/>
  <c r="CJ215" i="5"/>
  <c r="BN216" i="5"/>
  <c r="BN218" i="5"/>
  <c r="BN219" i="5"/>
  <c r="BN220" i="5"/>
  <c r="BN222" i="5"/>
  <c r="BN223" i="5"/>
  <c r="BN224" i="5"/>
  <c r="BN226" i="5"/>
  <c r="CJ227" i="5"/>
  <c r="BN228" i="5"/>
  <c r="CJ230" i="5"/>
  <c r="BN232" i="5"/>
  <c r="BN233" i="5"/>
  <c r="BN234" i="5"/>
  <c r="BN235" i="5"/>
  <c r="BN236" i="5"/>
  <c r="BN238" i="5"/>
  <c r="BN239" i="5"/>
  <c r="BN240" i="5"/>
  <c r="BN242" i="5"/>
  <c r="BN243" i="5"/>
  <c r="BN244" i="5"/>
  <c r="BN246" i="5"/>
  <c r="BN247" i="5"/>
  <c r="BN248" i="5"/>
  <c r="CJ249" i="5"/>
  <c r="CJ250" i="5"/>
  <c r="BN251" i="5"/>
  <c r="BN252" i="5"/>
  <c r="BN254" i="5"/>
  <c r="BN255" i="5"/>
  <c r="BN256" i="5"/>
  <c r="BN258" i="5"/>
  <c r="BN259" i="5"/>
  <c r="BN260" i="5"/>
  <c r="BN262" i="5"/>
  <c r="BN264" i="5"/>
  <c r="CJ266" i="5"/>
  <c r="BN267" i="5"/>
  <c r="BN268" i="5"/>
  <c r="BN269" i="5"/>
  <c r="BN271" i="5"/>
  <c r="CJ273" i="5"/>
  <c r="BN274" i="5"/>
  <c r="CJ276" i="5"/>
  <c r="BN277" i="5"/>
  <c r="BN278" i="5"/>
  <c r="BN279" i="5"/>
  <c r="CJ280" i="5"/>
  <c r="BN281" i="5"/>
  <c r="BN282" i="5"/>
  <c r="BN284" i="5"/>
  <c r="BN285" i="5"/>
  <c r="CJ286" i="5"/>
  <c r="CJ288" i="5"/>
  <c r="BN290" i="5"/>
  <c r="CJ293" i="5"/>
  <c r="BN294" i="5"/>
  <c r="CJ296" i="5"/>
  <c r="CJ298" i="5"/>
  <c r="BN299" i="5"/>
  <c r="CJ301" i="5"/>
  <c r="BN302" i="5"/>
  <c r="BN303" i="5"/>
  <c r="CJ305" i="5"/>
  <c r="BN306" i="5"/>
  <c r="CJ307" i="5"/>
  <c r="CJ309" i="5"/>
  <c r="BN311" i="5"/>
  <c r="CJ314" i="5"/>
  <c r="BN315" i="5"/>
  <c r="BN316" i="5"/>
  <c r="BN318" i="5"/>
  <c r="BN319" i="5"/>
  <c r="BN321" i="5"/>
  <c r="CJ322" i="5"/>
  <c r="BN323" i="5"/>
  <c r="BN325" i="5"/>
  <c r="BN326" i="5"/>
  <c r="BN327" i="5"/>
  <c r="CJ329" i="5"/>
  <c r="CJ330" i="5"/>
  <c r="BN331" i="5"/>
  <c r="BN333" i="5"/>
  <c r="BN334" i="5"/>
  <c r="BN335" i="5"/>
  <c r="BN337" i="5"/>
  <c r="BN338" i="5"/>
  <c r="CJ339" i="5"/>
  <c r="BN340" i="5"/>
  <c r="BN342" i="5"/>
  <c r="BN343" i="5"/>
  <c r="BN344" i="5"/>
  <c r="CJ345" i="5"/>
  <c r="CJ346" i="5"/>
  <c r="BN347" i="5"/>
  <c r="BN348" i="5"/>
  <c r="BN349" i="5"/>
  <c r="CJ350" i="5"/>
  <c r="BN351" i="5"/>
  <c r="BN352" i="5"/>
  <c r="BN353" i="5"/>
  <c r="BN355" i="5"/>
  <c r="BN357" i="5"/>
  <c r="BN359" i="5"/>
  <c r="BN361" i="5"/>
  <c r="CJ362" i="5"/>
  <c r="BN363" i="5"/>
  <c r="BN366" i="5"/>
  <c r="BN367" i="5"/>
  <c r="CJ369" i="5"/>
  <c r="BN370" i="5"/>
  <c r="BN371" i="5"/>
  <c r="BN374" i="5"/>
  <c r="BN375" i="5"/>
  <c r="CJ377" i="5"/>
  <c r="CJ378" i="5"/>
  <c r="BN379" i="5"/>
  <c r="BN381" i="5"/>
  <c r="BN383" i="5"/>
  <c r="BN385" i="5"/>
  <c r="BN386" i="5"/>
  <c r="BN387" i="5"/>
  <c r="CJ388" i="5"/>
  <c r="BN389" i="5"/>
  <c r="CJ390" i="5"/>
  <c r="BN391" i="5"/>
  <c r="CJ394" i="5"/>
  <c r="BN395" i="5"/>
  <c r="BN396" i="5"/>
  <c r="BN397" i="5"/>
  <c r="BN398" i="5"/>
  <c r="BN399" i="5"/>
  <c r="BN401" i="5"/>
  <c r="CJ402" i="5"/>
  <c r="BN403" i="5"/>
  <c r="BN406" i="5"/>
  <c r="BN407" i="5"/>
  <c r="BN409" i="5"/>
  <c r="CJ410" i="5"/>
  <c r="BN411" i="5"/>
  <c r="BN413" i="5"/>
  <c r="BN414" i="5"/>
  <c r="BN415" i="5"/>
  <c r="BN417" i="5"/>
  <c r="BN419" i="5"/>
  <c r="CJ421" i="5"/>
  <c r="BN422" i="5"/>
  <c r="BN423" i="5"/>
  <c r="BN426" i="5"/>
  <c r="BN427" i="5"/>
  <c r="BN428" i="5"/>
  <c r="CJ429" i="5"/>
  <c r="BN430" i="5"/>
  <c r="BN431" i="5"/>
  <c r="CJ434" i="5"/>
  <c r="BN435" i="5"/>
  <c r="CJ437" i="5"/>
  <c r="CJ439" i="5"/>
  <c r="BN441" i="5"/>
  <c r="BN442" i="5"/>
  <c r="BN443" i="5"/>
  <c r="BN445" i="5"/>
  <c r="BN447" i="5"/>
  <c r="CJ449" i="5"/>
  <c r="BN450" i="5"/>
  <c r="BN451" i="5"/>
  <c r="BN453" i="5"/>
  <c r="BN454" i="5"/>
  <c r="CJ455" i="5"/>
  <c r="BN457" i="5"/>
  <c r="BN458" i="5"/>
  <c r="CJ459" i="5"/>
  <c r="BN461" i="5"/>
  <c r="BN462" i="5"/>
  <c r="BN463" i="5"/>
  <c r="BN466" i="5"/>
  <c r="BN467" i="5"/>
  <c r="BN469" i="5"/>
  <c r="BN470" i="5"/>
  <c r="BN471" i="5"/>
  <c r="BN473" i="5"/>
  <c r="BN475" i="5"/>
  <c r="CJ477" i="5"/>
  <c r="BN478" i="5"/>
  <c r="BN479" i="5"/>
  <c r="CJ481" i="5"/>
  <c r="BN482" i="5"/>
  <c r="CJ483" i="5"/>
  <c r="BN486" i="5"/>
  <c r="BN487" i="5"/>
  <c r="CJ489" i="5"/>
  <c r="BN490" i="5"/>
  <c r="BN491" i="5"/>
  <c r="CJ493" i="5"/>
  <c r="BN494" i="5"/>
  <c r="BN495" i="5"/>
  <c r="BN496" i="5"/>
  <c r="BN497" i="5"/>
  <c r="CJ498" i="5"/>
  <c r="BN499" i="5"/>
  <c r="BN500" i="5"/>
  <c r="BN501" i="5"/>
  <c r="CJ502" i="5"/>
  <c r="BN503" i="5"/>
  <c r="BN505" i="5"/>
  <c r="BN506" i="5"/>
  <c r="BN507" i="5"/>
  <c r="BN508" i="5"/>
  <c r="CJ509" i="5"/>
  <c r="BN510" i="5"/>
  <c r="BN511" i="5"/>
  <c r="BN512" i="5"/>
  <c r="BN513" i="5"/>
  <c r="BN515" i="5"/>
  <c r="BN517" i="5"/>
  <c r="BN519" i="5"/>
  <c r="BN520" i="5"/>
  <c r="BN521" i="5"/>
  <c r="BN522" i="5"/>
  <c r="BN523" i="5"/>
  <c r="BN524" i="5"/>
  <c r="BN525" i="5"/>
  <c r="BN526" i="5"/>
  <c r="CJ527" i="5"/>
  <c r="CJ528" i="5"/>
  <c r="BN529" i="5"/>
  <c r="BN531" i="5"/>
  <c r="BN532" i="5"/>
  <c r="BN533" i="5"/>
  <c r="BN534" i="5"/>
  <c r="BN535" i="5"/>
  <c r="CJ536" i="5"/>
  <c r="CJ537" i="5"/>
  <c r="CJ539" i="5"/>
  <c r="BN540" i="5"/>
  <c r="BN541" i="5"/>
  <c r="CJ543" i="5"/>
  <c r="BN544" i="5"/>
  <c r="BN545" i="5"/>
  <c r="BN547" i="5"/>
  <c r="BN548" i="5"/>
  <c r="BN549" i="5"/>
  <c r="BN552" i="5"/>
  <c r="BN553" i="5"/>
  <c r="BN555" i="5"/>
  <c r="BN556" i="5"/>
  <c r="BN557" i="5"/>
  <c r="BN559" i="5"/>
  <c r="BN560" i="5"/>
  <c r="CJ561" i="5"/>
  <c r="CJ563" i="5"/>
  <c r="BN564" i="5"/>
  <c r="CJ565" i="5"/>
  <c r="CJ568" i="5"/>
  <c r="K70" i="34"/>
  <c r="K73" i="34" s="1"/>
  <c r="BC437" i="5"/>
  <c r="BI437" i="5" s="1"/>
  <c r="AY437" i="5"/>
  <c r="BB437" i="5"/>
  <c r="BE437" i="5"/>
  <c r="BH437" i="5"/>
  <c r="BK437" i="5"/>
  <c r="BQ437" i="5"/>
  <c r="BT437" i="5"/>
  <c r="BW437" i="5"/>
  <c r="BZ437" i="5"/>
  <c r="CC437" i="5"/>
  <c r="CF437" i="5"/>
  <c r="CH437" i="5"/>
  <c r="CM437" i="5"/>
  <c r="CM444" i="5"/>
  <c r="BH444" i="5"/>
  <c r="BT444" i="5"/>
  <c r="BZ444" i="5"/>
  <c r="CF444" i="5"/>
  <c r="BE444" i="5"/>
  <c r="BK444" i="5"/>
  <c r="BQ444" i="5"/>
  <c r="BW444" i="5"/>
  <c r="CC444" i="5"/>
  <c r="CH444" i="5"/>
  <c r="BI444" i="5"/>
  <c r="CM431" i="5"/>
  <c r="BH431" i="5"/>
  <c r="BT431" i="5"/>
  <c r="BZ431" i="5"/>
  <c r="CF431" i="5"/>
  <c r="BE431" i="5"/>
  <c r="BK431" i="5"/>
  <c r="BQ431" i="5"/>
  <c r="BW431" i="5"/>
  <c r="CC431" i="5"/>
  <c r="CH431" i="5"/>
  <c r="BI431" i="5"/>
  <c r="CM429" i="5"/>
  <c r="BH429" i="5"/>
  <c r="BT429" i="5"/>
  <c r="BZ429" i="5"/>
  <c r="CF429" i="5"/>
  <c r="BE429" i="5"/>
  <c r="BK429" i="5"/>
  <c r="BQ429" i="5"/>
  <c r="BW429" i="5"/>
  <c r="CC429" i="5"/>
  <c r="CH429" i="5"/>
  <c r="BI429" i="5"/>
  <c r="CM427" i="5"/>
  <c r="BH427" i="5"/>
  <c r="BT427" i="5"/>
  <c r="BZ427" i="5"/>
  <c r="CF427" i="5"/>
  <c r="BE427" i="5"/>
  <c r="BK427" i="5"/>
  <c r="BQ427" i="5"/>
  <c r="BW427" i="5"/>
  <c r="CC427" i="5"/>
  <c r="CH427" i="5"/>
  <c r="BI427" i="5"/>
  <c r="CM425" i="5"/>
  <c r="BH425" i="5"/>
  <c r="BT425" i="5"/>
  <c r="BZ425" i="5"/>
  <c r="CF425" i="5"/>
  <c r="BE425" i="5"/>
  <c r="BK425" i="5"/>
  <c r="BQ425" i="5"/>
  <c r="BW425" i="5"/>
  <c r="CC425" i="5"/>
  <c r="CH425" i="5"/>
  <c r="BI425" i="5"/>
  <c r="CM423" i="5"/>
  <c r="BH423" i="5"/>
  <c r="BT423" i="5"/>
  <c r="BZ423" i="5"/>
  <c r="CF423" i="5"/>
  <c r="BE423" i="5"/>
  <c r="BK423" i="5"/>
  <c r="BQ423" i="5"/>
  <c r="BW423" i="5"/>
  <c r="CC423" i="5"/>
  <c r="CH423" i="5"/>
  <c r="BI423" i="5"/>
  <c r="CM421" i="5"/>
  <c r="BH421" i="5"/>
  <c r="BT421" i="5"/>
  <c r="BZ421" i="5"/>
  <c r="CF421" i="5"/>
  <c r="AY421" i="5"/>
  <c r="BE421" i="5"/>
  <c r="BK421" i="5"/>
  <c r="BQ421" i="5"/>
  <c r="BW421" i="5"/>
  <c r="CC421" i="5"/>
  <c r="CH421" i="5"/>
  <c r="BI421" i="5"/>
  <c r="CM417" i="5"/>
  <c r="BH417" i="5"/>
  <c r="BT417" i="5"/>
  <c r="BZ417" i="5"/>
  <c r="CF417" i="5"/>
  <c r="BE417" i="5"/>
  <c r="BK417" i="5"/>
  <c r="BQ417" i="5"/>
  <c r="BW417" i="5"/>
  <c r="CC417" i="5"/>
  <c r="CH417" i="5"/>
  <c r="BI417" i="5"/>
  <c r="CM415" i="5"/>
  <c r="BH415" i="5"/>
  <c r="BT415" i="5"/>
  <c r="BZ415" i="5"/>
  <c r="CF415" i="5"/>
  <c r="BE415" i="5"/>
  <c r="BK415" i="5"/>
  <c r="BQ415" i="5"/>
  <c r="BW415" i="5"/>
  <c r="CC415" i="5"/>
  <c r="CH415" i="5"/>
  <c r="BI415" i="5"/>
  <c r="CM413" i="5"/>
  <c r="BH413" i="5"/>
  <c r="BT413" i="5"/>
  <c r="BZ413" i="5"/>
  <c r="CF413" i="5"/>
  <c r="BE413" i="5"/>
  <c r="BK413" i="5"/>
  <c r="BQ413" i="5"/>
  <c r="BW413" i="5"/>
  <c r="CC413" i="5"/>
  <c r="CH413" i="5"/>
  <c r="BI413" i="5"/>
  <c r="CM411" i="5"/>
  <c r="BH411" i="5"/>
  <c r="BT411" i="5"/>
  <c r="BZ411" i="5"/>
  <c r="CF411" i="5"/>
  <c r="BE411" i="5"/>
  <c r="BK411" i="5"/>
  <c r="BQ411" i="5"/>
  <c r="BW411" i="5"/>
  <c r="CC411" i="5"/>
  <c r="CH411" i="5"/>
  <c r="BI411" i="5"/>
  <c r="CM15" i="5"/>
  <c r="BH15" i="5"/>
  <c r="BT15" i="5"/>
  <c r="BZ15" i="5"/>
  <c r="CF15" i="5"/>
  <c r="BE15" i="5"/>
  <c r="BK15" i="5"/>
  <c r="BQ15" i="5"/>
  <c r="BW15" i="5"/>
  <c r="CC15" i="5"/>
  <c r="CH15" i="5"/>
  <c r="BI15" i="5"/>
  <c r="CM280" i="5"/>
  <c r="CH280" i="5"/>
  <c r="CF280" i="5"/>
  <c r="CC280" i="5"/>
  <c r="BZ280" i="5"/>
  <c r="BW280" i="5"/>
  <c r="BT280" i="5"/>
  <c r="BQ280" i="5"/>
  <c r="BK280" i="5"/>
  <c r="BI280" i="5"/>
  <c r="CM152" i="5"/>
  <c r="BI152" i="5"/>
  <c r="BT152" i="5"/>
  <c r="BZ152" i="5"/>
  <c r="CF152" i="5"/>
  <c r="BK152" i="5"/>
  <c r="BQ152" i="5"/>
  <c r="BW152" i="5"/>
  <c r="CC152" i="5"/>
  <c r="CH152" i="5"/>
  <c r="CM2" i="5"/>
  <c r="CM3" i="5"/>
  <c r="CM4" i="5"/>
  <c r="CM5" i="5"/>
  <c r="CM6" i="5"/>
  <c r="CM7" i="5"/>
  <c r="CM8" i="5"/>
  <c r="CM9" i="5"/>
  <c r="CM10" i="5"/>
  <c r="CM11" i="5"/>
  <c r="CM12" i="5"/>
  <c r="CM13" i="5"/>
  <c r="CM14"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7"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M242" i="5"/>
  <c r="CM243" i="5"/>
  <c r="CM244" i="5"/>
  <c r="CM245" i="5"/>
  <c r="CM246" i="5"/>
  <c r="CM247" i="5"/>
  <c r="CM248" i="5"/>
  <c r="CM249" i="5"/>
  <c r="CM250" i="5"/>
  <c r="CM251" i="5"/>
  <c r="CM252" i="5"/>
  <c r="CM253" i="5"/>
  <c r="CM254" i="5"/>
  <c r="CM255" i="5"/>
  <c r="CM256" i="5"/>
  <c r="CM257" i="5"/>
  <c r="CM258" i="5"/>
  <c r="CM259" i="5"/>
  <c r="CM260" i="5"/>
  <c r="CM261" i="5"/>
  <c r="CM262" i="5"/>
  <c r="CM263" i="5"/>
  <c r="CM264" i="5"/>
  <c r="CM265" i="5"/>
  <c r="CM266" i="5"/>
  <c r="CM267" i="5"/>
  <c r="CM268" i="5"/>
  <c r="CM269" i="5"/>
  <c r="CM271" i="5"/>
  <c r="CM273" i="5"/>
  <c r="CM274" i="5"/>
  <c r="CM275" i="5"/>
  <c r="CM276" i="5"/>
  <c r="CM277" i="5"/>
  <c r="CM278" i="5"/>
  <c r="CM279" i="5"/>
  <c r="CM281" i="5"/>
  <c r="CM282" i="5"/>
  <c r="CM283" i="5"/>
  <c r="CM284" i="5"/>
  <c r="CM285" i="5"/>
  <c r="CM286" i="5"/>
  <c r="CM287" i="5"/>
  <c r="CM288" i="5"/>
  <c r="CM289" i="5"/>
  <c r="CM290" i="5"/>
  <c r="CM291" i="5"/>
  <c r="CM292" i="5"/>
  <c r="CM293" i="5"/>
  <c r="CM294" i="5"/>
  <c r="CM295" i="5"/>
  <c r="CM296" i="5"/>
  <c r="CM298" i="5"/>
  <c r="CM299" i="5"/>
  <c r="CM300" i="5"/>
  <c r="CM301" i="5"/>
  <c r="CM302" i="5"/>
  <c r="CM303" i="5"/>
  <c r="CM304" i="5"/>
  <c r="CM305" i="5"/>
  <c r="CM306" i="5"/>
  <c r="CM307" i="5"/>
  <c r="CM308" i="5"/>
  <c r="CM309" i="5"/>
  <c r="CM310" i="5"/>
  <c r="CM311" i="5"/>
  <c r="CM312" i="5"/>
  <c r="CM313" i="5"/>
  <c r="CM314" i="5"/>
  <c r="CM315" i="5"/>
  <c r="CM316" i="5"/>
  <c r="CM317" i="5"/>
  <c r="CM318" i="5"/>
  <c r="CM319" i="5"/>
  <c r="CM320" i="5"/>
  <c r="CM321" i="5"/>
  <c r="CM322" i="5"/>
  <c r="CM323" i="5"/>
  <c r="CM324" i="5"/>
  <c r="CM325" i="5"/>
  <c r="CM326" i="5"/>
  <c r="CM327" i="5"/>
  <c r="CM328" i="5"/>
  <c r="CM329" i="5"/>
  <c r="CM330" i="5"/>
  <c r="CM331" i="5"/>
  <c r="CM332" i="5"/>
  <c r="CM333" i="5"/>
  <c r="CM334" i="5"/>
  <c r="CM335" i="5"/>
  <c r="CM336" i="5"/>
  <c r="CM337" i="5"/>
  <c r="CM338" i="5"/>
  <c r="CM339" i="5"/>
  <c r="CM340" i="5"/>
  <c r="CM341" i="5"/>
  <c r="CM342" i="5"/>
  <c r="CM343" i="5"/>
  <c r="CM344" i="5"/>
  <c r="CM345" i="5"/>
  <c r="CM346" i="5"/>
  <c r="CM347" i="5"/>
  <c r="CM348" i="5"/>
  <c r="CM349" i="5"/>
  <c r="CM350" i="5"/>
  <c r="CM351" i="5"/>
  <c r="CM352" i="5"/>
  <c r="CM353" i="5"/>
  <c r="CM354" i="5"/>
  <c r="CM355" i="5"/>
  <c r="CM356" i="5"/>
  <c r="CM357" i="5"/>
  <c r="CM358" i="5"/>
  <c r="CM359" i="5"/>
  <c r="CM360" i="5"/>
  <c r="CM361" i="5"/>
  <c r="CM362" i="5"/>
  <c r="CM363" i="5"/>
  <c r="CM364" i="5"/>
  <c r="CM365" i="5"/>
  <c r="CM366" i="5"/>
  <c r="CM367" i="5"/>
  <c r="CM368" i="5"/>
  <c r="CM369" i="5"/>
  <c r="CM370" i="5"/>
  <c r="CM371" i="5"/>
  <c r="CM372" i="5"/>
  <c r="CM373" i="5"/>
  <c r="CM374" i="5"/>
  <c r="CM375" i="5"/>
  <c r="CM376" i="5"/>
  <c r="CM377" i="5"/>
  <c r="CM378" i="5"/>
  <c r="CM379" i="5"/>
  <c r="CM380" i="5"/>
  <c r="CM381" i="5"/>
  <c r="CM382" i="5"/>
  <c r="CM383" i="5"/>
  <c r="CM384" i="5"/>
  <c r="CM385" i="5"/>
  <c r="CM386" i="5"/>
  <c r="CM387" i="5"/>
  <c r="CM388" i="5"/>
  <c r="CM389" i="5"/>
  <c r="CM390" i="5"/>
  <c r="CM391" i="5"/>
  <c r="CM392" i="5"/>
  <c r="CM393" i="5"/>
  <c r="CM394" i="5"/>
  <c r="CM395" i="5"/>
  <c r="CM396" i="5"/>
  <c r="CM397" i="5"/>
  <c r="CM398" i="5"/>
  <c r="CM399" i="5"/>
  <c r="CM400" i="5"/>
  <c r="CM401" i="5"/>
  <c r="CM402" i="5"/>
  <c r="CM403" i="5"/>
  <c r="CM404" i="5"/>
  <c r="CM405" i="5"/>
  <c r="CM406" i="5"/>
  <c r="CM407" i="5"/>
  <c r="CM408" i="5"/>
  <c r="CM409" i="5"/>
  <c r="CM410" i="5"/>
  <c r="CM412" i="5"/>
  <c r="CM414" i="5"/>
  <c r="CM416" i="5"/>
  <c r="CM418" i="5"/>
  <c r="CM419" i="5"/>
  <c r="CM420" i="5"/>
  <c r="CM422" i="5"/>
  <c r="CM424" i="5"/>
  <c r="CM426" i="5"/>
  <c r="CM428" i="5"/>
  <c r="CM430" i="5"/>
  <c r="CM432" i="5"/>
  <c r="CM433" i="5"/>
  <c r="CM434" i="5"/>
  <c r="CM435" i="5"/>
  <c r="CM436" i="5"/>
  <c r="CM438" i="5"/>
  <c r="CM439" i="5"/>
  <c r="CM440" i="5"/>
  <c r="CM441" i="5"/>
  <c r="CM442" i="5"/>
  <c r="CM443" i="5"/>
  <c r="CM445" i="5"/>
  <c r="CM446" i="5"/>
  <c r="CM447" i="5"/>
  <c r="CM448" i="5"/>
  <c r="CM449" i="5"/>
  <c r="CM450" i="5"/>
  <c r="CM451" i="5"/>
  <c r="CM452" i="5"/>
  <c r="CM453" i="5"/>
  <c r="CM454" i="5"/>
  <c r="CM455" i="5"/>
  <c r="CM456" i="5"/>
  <c r="CM457" i="5"/>
  <c r="CM458" i="5"/>
  <c r="CM459" i="5"/>
  <c r="CM460" i="5"/>
  <c r="CM461" i="5"/>
  <c r="CM462" i="5"/>
  <c r="CM463" i="5"/>
  <c r="CM464" i="5"/>
  <c r="CM465" i="5"/>
  <c r="CM466" i="5"/>
  <c r="CM467" i="5"/>
  <c r="CM468" i="5"/>
  <c r="CM469" i="5"/>
  <c r="CM470" i="5"/>
  <c r="CM471" i="5"/>
  <c r="CM472" i="5"/>
  <c r="CM473" i="5"/>
  <c r="CM474" i="5"/>
  <c r="CM475" i="5"/>
  <c r="CM476" i="5"/>
  <c r="CM477" i="5"/>
  <c r="CM478" i="5"/>
  <c r="CM479" i="5"/>
  <c r="CM480" i="5"/>
  <c r="CM481" i="5"/>
  <c r="CM482" i="5"/>
  <c r="CM483" i="5"/>
  <c r="CM484" i="5"/>
  <c r="CM485" i="5"/>
  <c r="CM486" i="5"/>
  <c r="CM487" i="5"/>
  <c r="CM488" i="5"/>
  <c r="CM489" i="5"/>
  <c r="CM490" i="5"/>
  <c r="CM491" i="5"/>
  <c r="CM492" i="5"/>
  <c r="CM493" i="5"/>
  <c r="CM494" i="5"/>
  <c r="CM495" i="5"/>
  <c r="CM496" i="5"/>
  <c r="CM497" i="5"/>
  <c r="CM498" i="5"/>
  <c r="CM499" i="5"/>
  <c r="CM500" i="5"/>
  <c r="CM501" i="5"/>
  <c r="CM502" i="5"/>
  <c r="CM503" i="5"/>
  <c r="CM504" i="5"/>
  <c r="CM505" i="5"/>
  <c r="CM506" i="5"/>
  <c r="CM507" i="5"/>
  <c r="CM508" i="5"/>
  <c r="CM509" i="5"/>
  <c r="CM510" i="5"/>
  <c r="CM511" i="5"/>
  <c r="CM512" i="5"/>
  <c r="CM513" i="5"/>
  <c r="CM514" i="5"/>
  <c r="CM515" i="5"/>
  <c r="CM516" i="5"/>
  <c r="CM517" i="5"/>
  <c r="CM518" i="5"/>
  <c r="CM519" i="5"/>
  <c r="CM520" i="5"/>
  <c r="CM521" i="5"/>
  <c r="CM522" i="5"/>
  <c r="CM523" i="5"/>
  <c r="CM524" i="5"/>
  <c r="CM525" i="5"/>
  <c r="CM526" i="5"/>
  <c r="CM527" i="5"/>
  <c r="CM528" i="5"/>
  <c r="CM529" i="5"/>
  <c r="CM530" i="5"/>
  <c r="CM531" i="5"/>
  <c r="CM532" i="5"/>
  <c r="CM533" i="5"/>
  <c r="CM534" i="5"/>
  <c r="CM535" i="5"/>
  <c r="CM536" i="5"/>
  <c r="CM537" i="5"/>
  <c r="CM538" i="5"/>
  <c r="CM539" i="5"/>
  <c r="CM540" i="5"/>
  <c r="CM541" i="5"/>
  <c r="CM542" i="5"/>
  <c r="CM543" i="5"/>
  <c r="CM544" i="5"/>
  <c r="CM545" i="5"/>
  <c r="CM546" i="5"/>
  <c r="CM547" i="5"/>
  <c r="CM548" i="5"/>
  <c r="CM549" i="5"/>
  <c r="CM550" i="5"/>
  <c r="CM551" i="5"/>
  <c r="CM552" i="5"/>
  <c r="CM553" i="5"/>
  <c r="CM554" i="5"/>
  <c r="CM555" i="5"/>
  <c r="CM556" i="5"/>
  <c r="CM557" i="5"/>
  <c r="CM558" i="5"/>
  <c r="CM559" i="5"/>
  <c r="CM560" i="5"/>
  <c r="CM561" i="5"/>
  <c r="CM562" i="5"/>
  <c r="CM563" i="5"/>
  <c r="CM564" i="5"/>
  <c r="CM565" i="5"/>
  <c r="CM566" i="5"/>
  <c r="CM567" i="5"/>
  <c r="CM568" i="5"/>
  <c r="BE150" i="5"/>
  <c r="BH150" i="5"/>
  <c r="BK150" i="5"/>
  <c r="BQ150" i="5"/>
  <c r="BT150" i="5"/>
  <c r="BW150" i="5"/>
  <c r="BZ150" i="5"/>
  <c r="CC150" i="5"/>
  <c r="CF150" i="5"/>
  <c r="CH150" i="5"/>
  <c r="CH153" i="5"/>
  <c r="CF153" i="5"/>
  <c r="CC153" i="5"/>
  <c r="BZ153" i="5"/>
  <c r="BW153" i="5"/>
  <c r="BT153" i="5"/>
  <c r="BQ153" i="5"/>
  <c r="BK153" i="5"/>
  <c r="BE153" i="5"/>
  <c r="CH440" i="5"/>
  <c r="CF440" i="5"/>
  <c r="CC440" i="5"/>
  <c r="BZ440" i="5"/>
  <c r="BW440" i="5"/>
  <c r="BT440" i="5"/>
  <c r="BQ440" i="5"/>
  <c r="BK440" i="5"/>
  <c r="BE440" i="5"/>
  <c r="CH436" i="5"/>
  <c r="CF436" i="5"/>
  <c r="CC436" i="5"/>
  <c r="BZ436" i="5"/>
  <c r="BW436" i="5"/>
  <c r="BT436" i="5"/>
  <c r="BQ436" i="5"/>
  <c r="BK436" i="5"/>
  <c r="BE436" i="5"/>
  <c r="CH11" i="5"/>
  <c r="CF11" i="5"/>
  <c r="CC11" i="5"/>
  <c r="BZ11" i="5"/>
  <c r="BW11" i="5"/>
  <c r="BT11" i="5"/>
  <c r="BQ11" i="5"/>
  <c r="BK11" i="5"/>
  <c r="BE11" i="5"/>
  <c r="CH8" i="5"/>
  <c r="CF8" i="5"/>
  <c r="CC8" i="5"/>
  <c r="BZ8" i="5"/>
  <c r="BW8" i="5"/>
  <c r="BT8" i="5"/>
  <c r="BQ8" i="5"/>
  <c r="BK8" i="5"/>
  <c r="BE8" i="5"/>
  <c r="CH6" i="5"/>
  <c r="CF6" i="5"/>
  <c r="CC6" i="5"/>
  <c r="BZ6" i="5"/>
  <c r="BW6" i="5"/>
  <c r="BT6" i="5"/>
  <c r="BQ6" i="5"/>
  <c r="BK6" i="5"/>
  <c r="BE6" i="5"/>
  <c r="AW284" i="5"/>
  <c r="BC284" i="5" s="1"/>
  <c r="BH3" i="5"/>
  <c r="BH9" i="5"/>
  <c r="R9" i="5"/>
  <c r="X9" i="5"/>
  <c r="AD9" i="5"/>
  <c r="AJ9" i="5"/>
  <c r="AP9" i="5"/>
  <c r="AV9" i="5"/>
  <c r="BB9" i="5"/>
  <c r="BN9" i="5"/>
  <c r="BT9" i="5"/>
  <c r="BZ9" i="5"/>
  <c r="CF9" i="5"/>
  <c r="BH16" i="5"/>
  <c r="BH19" i="5"/>
  <c r="BH21" i="5"/>
  <c r="BH23" i="5"/>
  <c r="BH24" i="5"/>
  <c r="BH26" i="5"/>
  <c r="R26" i="5"/>
  <c r="X26" i="5"/>
  <c r="AD26" i="5"/>
  <c r="AJ26" i="5"/>
  <c r="AP26" i="5"/>
  <c r="AV26" i="5"/>
  <c r="BB26" i="5"/>
  <c r="BT26" i="5"/>
  <c r="BZ26" i="5"/>
  <c r="CF26" i="5"/>
  <c r="BH27" i="5"/>
  <c r="BH28" i="5"/>
  <c r="BH29" i="5"/>
  <c r="BH31" i="5"/>
  <c r="BH32" i="5"/>
  <c r="BH33" i="5"/>
  <c r="BH34" i="5"/>
  <c r="BH35" i="5"/>
  <c r="BH36" i="5"/>
  <c r="BH37" i="5"/>
  <c r="BH40" i="5"/>
  <c r="R40" i="5"/>
  <c r="X40" i="5"/>
  <c r="AD40" i="5"/>
  <c r="AJ40" i="5"/>
  <c r="AP40" i="5"/>
  <c r="AV40" i="5"/>
  <c r="BB40" i="5"/>
  <c r="BT40" i="5"/>
  <c r="BZ40" i="5"/>
  <c r="CF40" i="5"/>
  <c r="BH41" i="5"/>
  <c r="BH44" i="5"/>
  <c r="BH46" i="5"/>
  <c r="BH47" i="5"/>
  <c r="BH48" i="5"/>
  <c r="BH50" i="5"/>
  <c r="BH52" i="5"/>
  <c r="BH53" i="5"/>
  <c r="BH54" i="5"/>
  <c r="BH56" i="5"/>
  <c r="BH57" i="5"/>
  <c r="BH58" i="5"/>
  <c r="BH59" i="5"/>
  <c r="BH60" i="5"/>
  <c r="BH61" i="5"/>
  <c r="BH62" i="5"/>
  <c r="BH65" i="5"/>
  <c r="R65" i="5"/>
  <c r="X65" i="5"/>
  <c r="AD65" i="5"/>
  <c r="AJ65" i="5"/>
  <c r="AP65" i="5"/>
  <c r="AV65" i="5"/>
  <c r="BB65" i="5"/>
  <c r="BT65" i="5"/>
  <c r="BZ65" i="5"/>
  <c r="CF65" i="5"/>
  <c r="BH66" i="5"/>
  <c r="BH69" i="5"/>
  <c r="BH70" i="5"/>
  <c r="BH72" i="5"/>
  <c r="BH73" i="5"/>
  <c r="BH74" i="5"/>
  <c r="BH75" i="5"/>
  <c r="BH76" i="5"/>
  <c r="BH77" i="5"/>
  <c r="BH79" i="5"/>
  <c r="BH81" i="5"/>
  <c r="R81" i="5"/>
  <c r="X81" i="5"/>
  <c r="AD81" i="5"/>
  <c r="AJ81" i="5"/>
  <c r="AP81" i="5"/>
  <c r="AV81" i="5"/>
  <c r="BB81" i="5"/>
  <c r="BT81" i="5"/>
  <c r="BZ81" i="5"/>
  <c r="CF81" i="5"/>
  <c r="BH82" i="5"/>
  <c r="BH85" i="5"/>
  <c r="BH86" i="5"/>
  <c r="BH87" i="5"/>
  <c r="BH89" i="5"/>
  <c r="BH91" i="5"/>
  <c r="BH93" i="5"/>
  <c r="BH94" i="5"/>
  <c r="BH95" i="5"/>
  <c r="BH96" i="5"/>
  <c r="BH97" i="5"/>
  <c r="BH98" i="5"/>
  <c r="BH99" i="5"/>
  <c r="BH103" i="5"/>
  <c r="R103" i="5"/>
  <c r="X103" i="5"/>
  <c r="AD103" i="5"/>
  <c r="AJ103" i="5"/>
  <c r="AP103" i="5"/>
  <c r="AV103" i="5"/>
  <c r="BB103" i="5"/>
  <c r="BT103" i="5"/>
  <c r="BZ103" i="5"/>
  <c r="CF103" i="5"/>
  <c r="BH105" i="5"/>
  <c r="BH106" i="5"/>
  <c r="BH107" i="5"/>
  <c r="BH109" i="5"/>
  <c r="BH110" i="5"/>
  <c r="R110" i="5"/>
  <c r="X110" i="5"/>
  <c r="AD110" i="5"/>
  <c r="AJ110" i="5"/>
  <c r="AP110" i="5"/>
  <c r="AV110" i="5"/>
  <c r="BB110" i="5"/>
  <c r="BT110" i="5"/>
  <c r="BZ110" i="5"/>
  <c r="CF110" i="5"/>
  <c r="BH111" i="5"/>
  <c r="R111" i="5"/>
  <c r="X111" i="5"/>
  <c r="AD111" i="5"/>
  <c r="AJ111" i="5"/>
  <c r="AP111" i="5"/>
  <c r="AV111" i="5"/>
  <c r="BB111" i="5"/>
  <c r="BT111" i="5"/>
  <c r="BZ111" i="5"/>
  <c r="CF111" i="5"/>
  <c r="BH117" i="5"/>
  <c r="BH118" i="5"/>
  <c r="R118" i="5"/>
  <c r="X118" i="5"/>
  <c r="AD118" i="5"/>
  <c r="AJ118" i="5"/>
  <c r="AP118" i="5"/>
  <c r="AV118" i="5"/>
  <c r="BB118" i="5"/>
  <c r="BT118" i="5"/>
  <c r="BZ118" i="5"/>
  <c r="CF118" i="5"/>
  <c r="BH125" i="5"/>
  <c r="BH128" i="5"/>
  <c r="BH130" i="5"/>
  <c r="BH132" i="5"/>
  <c r="BH138" i="5"/>
  <c r="BH140" i="5"/>
  <c r="BH142" i="5"/>
  <c r="BH145" i="5"/>
  <c r="BH146" i="5"/>
  <c r="R146" i="5"/>
  <c r="X146" i="5"/>
  <c r="AD146" i="5"/>
  <c r="AJ146" i="5"/>
  <c r="AP146" i="5"/>
  <c r="AV146" i="5"/>
  <c r="BB146" i="5"/>
  <c r="BT146" i="5"/>
  <c r="BZ146" i="5"/>
  <c r="CF146" i="5"/>
  <c r="BH151" i="5"/>
  <c r="BH156" i="5"/>
  <c r="BH159" i="5"/>
  <c r="BH160" i="5"/>
  <c r="BH161" i="5"/>
  <c r="BH163" i="5"/>
  <c r="BH165" i="5"/>
  <c r="BH167" i="5"/>
  <c r="BH171" i="5"/>
  <c r="BH172" i="5"/>
  <c r="R172" i="5"/>
  <c r="X172" i="5"/>
  <c r="AD172" i="5"/>
  <c r="AJ172" i="5"/>
  <c r="AP172" i="5"/>
  <c r="AV172" i="5"/>
  <c r="BB172" i="5"/>
  <c r="BT172" i="5"/>
  <c r="BZ172" i="5"/>
  <c r="CF172" i="5"/>
  <c r="BH173" i="5"/>
  <c r="R173" i="5"/>
  <c r="X173" i="5"/>
  <c r="AD173" i="5"/>
  <c r="AJ173" i="5"/>
  <c r="AP173" i="5"/>
  <c r="AV173" i="5"/>
  <c r="BB173" i="5"/>
  <c r="BT173" i="5"/>
  <c r="BZ173" i="5"/>
  <c r="CF173" i="5"/>
  <c r="BH175" i="5"/>
  <c r="BH179" i="5"/>
  <c r="BH181" i="5"/>
  <c r="BH185" i="5"/>
  <c r="BH189" i="5"/>
  <c r="R189" i="5"/>
  <c r="X189" i="5"/>
  <c r="AD189" i="5"/>
  <c r="AJ189" i="5"/>
  <c r="AP189" i="5"/>
  <c r="AV189" i="5"/>
  <c r="BB189" i="5"/>
  <c r="BT189" i="5"/>
  <c r="BZ189" i="5"/>
  <c r="CF189" i="5"/>
  <c r="BH193" i="5"/>
  <c r="R193" i="5"/>
  <c r="X193" i="5"/>
  <c r="AD193" i="5"/>
  <c r="AJ193" i="5"/>
  <c r="AP193" i="5"/>
  <c r="AV193" i="5"/>
  <c r="BB193" i="5"/>
  <c r="BT193" i="5"/>
  <c r="BZ193" i="5"/>
  <c r="CF193" i="5"/>
  <c r="BH196" i="5"/>
  <c r="BH197" i="5"/>
  <c r="BH199" i="5"/>
  <c r="BH201" i="5"/>
  <c r="BH205" i="5"/>
  <c r="R205" i="5"/>
  <c r="X205" i="5"/>
  <c r="AD205" i="5"/>
  <c r="AJ205" i="5"/>
  <c r="AP205" i="5"/>
  <c r="AV205" i="5"/>
  <c r="BB205" i="5"/>
  <c r="BT205" i="5"/>
  <c r="BZ205" i="5"/>
  <c r="CF205" i="5"/>
  <c r="BH209" i="5"/>
  <c r="BH212" i="5"/>
  <c r="BH213" i="5"/>
  <c r="BH215" i="5"/>
  <c r="BH217" i="5"/>
  <c r="BH219" i="5"/>
  <c r="BH220" i="5"/>
  <c r="BH221" i="5"/>
  <c r="R221" i="5"/>
  <c r="X221" i="5"/>
  <c r="AD221" i="5"/>
  <c r="AJ221" i="5"/>
  <c r="AP221" i="5"/>
  <c r="AV221" i="5"/>
  <c r="BB221" i="5"/>
  <c r="BT221" i="5"/>
  <c r="BZ221" i="5"/>
  <c r="CF221" i="5"/>
  <c r="BH223" i="5"/>
  <c r="BH224" i="5"/>
  <c r="BH225" i="5"/>
  <c r="BH227" i="5"/>
  <c r="BH229" i="5"/>
  <c r="BH231" i="5"/>
  <c r="BH233" i="5"/>
  <c r="BH235" i="5"/>
  <c r="BH237" i="5"/>
  <c r="BH239" i="5"/>
  <c r="BH241" i="5"/>
  <c r="R241" i="5"/>
  <c r="X241" i="5"/>
  <c r="AD241" i="5"/>
  <c r="AJ241" i="5"/>
  <c r="AP241" i="5"/>
  <c r="AV241" i="5"/>
  <c r="BB241" i="5"/>
  <c r="BT241" i="5"/>
  <c r="BZ241" i="5"/>
  <c r="CF241" i="5"/>
  <c r="BH243" i="5"/>
  <c r="BH245" i="5"/>
  <c r="R245" i="5"/>
  <c r="X245" i="5"/>
  <c r="AD245" i="5"/>
  <c r="AJ245" i="5"/>
  <c r="AP245" i="5"/>
  <c r="AV245" i="5"/>
  <c r="BB245" i="5"/>
  <c r="BT245" i="5"/>
  <c r="BZ245" i="5"/>
  <c r="CF245" i="5"/>
  <c r="BH247" i="5"/>
  <c r="BH249" i="5"/>
  <c r="BH251" i="5"/>
  <c r="BH253" i="5"/>
  <c r="BH255" i="5"/>
  <c r="BH257" i="5"/>
  <c r="BH263" i="5"/>
  <c r="BH265" i="5"/>
  <c r="BH269" i="5"/>
  <c r="S271" i="5"/>
  <c r="Y271" i="5" s="1"/>
  <c r="AE271" i="5" s="1"/>
  <c r="AK271" i="5" s="1"/>
  <c r="AQ271" i="5" s="1"/>
  <c r="AW271" i="5" s="1"/>
  <c r="BC271" i="5" s="1"/>
  <c r="BH274" i="5"/>
  <c r="BH275" i="5"/>
  <c r="BH276" i="5"/>
  <c r="R276" i="5"/>
  <c r="X276" i="5"/>
  <c r="AD276" i="5"/>
  <c r="AJ276" i="5"/>
  <c r="AP276" i="5"/>
  <c r="AV276" i="5"/>
  <c r="BB276" i="5"/>
  <c r="BT276" i="5"/>
  <c r="BZ276" i="5"/>
  <c r="CF276" i="5"/>
  <c r="BH279" i="5"/>
  <c r="S281" i="5"/>
  <c r="Y281" i="5" s="1"/>
  <c r="AE281" i="5" s="1"/>
  <c r="AK281" i="5" s="1"/>
  <c r="AQ281" i="5" s="1"/>
  <c r="AW281" i="5" s="1"/>
  <c r="BC281" i="5" s="1"/>
  <c r="BI281" i="5" s="1"/>
  <c r="BH284" i="5"/>
  <c r="BH285" i="5"/>
  <c r="R285" i="5"/>
  <c r="X285" i="5"/>
  <c r="AD285" i="5"/>
  <c r="AJ285" i="5"/>
  <c r="AP285" i="5"/>
  <c r="AV285" i="5"/>
  <c r="BB285" i="5"/>
  <c r="BT285" i="5"/>
  <c r="BZ285" i="5"/>
  <c r="CF285" i="5"/>
  <c r="BH288" i="5"/>
  <c r="BH291" i="5"/>
  <c r="BH292" i="5"/>
  <c r="BH295" i="5"/>
  <c r="BH296" i="5"/>
  <c r="BH299" i="5"/>
  <c r="BH301" i="5"/>
  <c r="BH308" i="5"/>
  <c r="BH309" i="5"/>
  <c r="BH311" i="5"/>
  <c r="R311" i="5"/>
  <c r="X311" i="5"/>
  <c r="AD311" i="5"/>
  <c r="AJ311" i="5"/>
  <c r="AP311" i="5"/>
  <c r="AV311" i="5"/>
  <c r="BB311" i="5"/>
  <c r="BT311" i="5"/>
  <c r="BZ311" i="5"/>
  <c r="CF311" i="5"/>
  <c r="BH312" i="5"/>
  <c r="BH313" i="5"/>
  <c r="BH315" i="5"/>
  <c r="BH316" i="5"/>
  <c r="R316" i="5"/>
  <c r="X316" i="5"/>
  <c r="AD316" i="5"/>
  <c r="AJ316" i="5"/>
  <c r="AP316" i="5"/>
  <c r="AV316" i="5"/>
  <c r="BB316" i="5"/>
  <c r="BT316" i="5"/>
  <c r="BZ316" i="5"/>
  <c r="CF316" i="5"/>
  <c r="BH317" i="5"/>
  <c r="BH321" i="5"/>
  <c r="BH323" i="5"/>
  <c r="BH325" i="5"/>
  <c r="BH329" i="5"/>
  <c r="BH333" i="5"/>
  <c r="BH335" i="5"/>
  <c r="BH337" i="5"/>
  <c r="BH341" i="5"/>
  <c r="R341" i="5"/>
  <c r="X341" i="5"/>
  <c r="AD341" i="5"/>
  <c r="AJ341" i="5"/>
  <c r="AP341" i="5"/>
  <c r="AV341" i="5"/>
  <c r="BB341" i="5"/>
  <c r="BT341" i="5"/>
  <c r="BZ341" i="5"/>
  <c r="CF341" i="5"/>
  <c r="BH342" i="5"/>
  <c r="R342" i="5"/>
  <c r="X342" i="5"/>
  <c r="AD342" i="5"/>
  <c r="AJ342" i="5"/>
  <c r="AP342" i="5"/>
  <c r="AV342" i="5"/>
  <c r="BB342" i="5"/>
  <c r="BT342" i="5"/>
  <c r="BZ342" i="5"/>
  <c r="CF342" i="5"/>
  <c r="BH343" i="5"/>
  <c r="BH344" i="5"/>
  <c r="BH345" i="5"/>
  <c r="BH347" i="5"/>
  <c r="BH348" i="5"/>
  <c r="BH349" i="5"/>
  <c r="R349" i="5"/>
  <c r="X349" i="5"/>
  <c r="AD349" i="5"/>
  <c r="AJ349" i="5"/>
  <c r="AP349" i="5"/>
  <c r="AV349" i="5"/>
  <c r="BB349" i="5"/>
  <c r="BT349" i="5"/>
  <c r="BZ349" i="5"/>
  <c r="CF349" i="5"/>
  <c r="BH351" i="5"/>
  <c r="BH353" i="5"/>
  <c r="R353" i="5"/>
  <c r="X353" i="5"/>
  <c r="AD353" i="5"/>
  <c r="AJ353" i="5"/>
  <c r="AP353" i="5"/>
  <c r="AV353" i="5"/>
  <c r="BB353" i="5"/>
  <c r="BT353" i="5"/>
  <c r="BZ353" i="5"/>
  <c r="CF353" i="5"/>
  <c r="BH354" i="5"/>
  <c r="R354" i="5"/>
  <c r="X354" i="5"/>
  <c r="AD354" i="5"/>
  <c r="AJ354" i="5"/>
  <c r="AP354" i="5"/>
  <c r="AV354" i="5"/>
  <c r="BB354" i="5"/>
  <c r="BT354" i="5"/>
  <c r="BZ354" i="5"/>
  <c r="CF354" i="5"/>
  <c r="BH357" i="5"/>
  <c r="R357" i="5"/>
  <c r="X357" i="5"/>
  <c r="AD357" i="5"/>
  <c r="AJ357" i="5"/>
  <c r="AP357" i="5"/>
  <c r="AV357" i="5"/>
  <c r="BB357" i="5"/>
  <c r="BT357" i="5"/>
  <c r="BZ357" i="5"/>
  <c r="CF357" i="5"/>
  <c r="BH358" i="5"/>
  <c r="R358" i="5"/>
  <c r="X358" i="5"/>
  <c r="AD358" i="5"/>
  <c r="AJ358" i="5"/>
  <c r="AP358" i="5"/>
  <c r="AV358" i="5"/>
  <c r="BB358" i="5"/>
  <c r="BT358" i="5"/>
  <c r="BZ358" i="5"/>
  <c r="CF358" i="5"/>
  <c r="BH359" i="5"/>
  <c r="BH360" i="5"/>
  <c r="BH361" i="5"/>
  <c r="BH363" i="5"/>
  <c r="R363" i="5"/>
  <c r="X363" i="5"/>
  <c r="AD363" i="5"/>
  <c r="AJ363" i="5"/>
  <c r="AP363" i="5"/>
  <c r="AV363" i="5"/>
  <c r="BB363" i="5"/>
  <c r="BT363" i="5"/>
  <c r="BZ363" i="5"/>
  <c r="CF363" i="5"/>
  <c r="BH365" i="5"/>
  <c r="BH367" i="5"/>
  <c r="S368" i="5"/>
  <c r="Y368" i="5" s="1"/>
  <c r="AE368" i="5" s="1"/>
  <c r="AK368" i="5" s="1"/>
  <c r="AQ368" i="5" s="1"/>
  <c r="AW368" i="5" s="1"/>
  <c r="BC368" i="5" s="1"/>
  <c r="BI368" i="5" s="1"/>
  <c r="BH369" i="5"/>
  <c r="R369" i="5"/>
  <c r="X369" i="5"/>
  <c r="AD369" i="5"/>
  <c r="AJ369" i="5"/>
  <c r="AP369" i="5"/>
  <c r="AV369" i="5"/>
  <c r="BB369" i="5"/>
  <c r="BT369" i="5"/>
  <c r="BZ369" i="5"/>
  <c r="CF369" i="5"/>
  <c r="BH370" i="5"/>
  <c r="R370" i="5"/>
  <c r="X370" i="5"/>
  <c r="AD370" i="5"/>
  <c r="AJ370" i="5"/>
  <c r="AP370" i="5"/>
  <c r="AV370" i="5"/>
  <c r="BB370" i="5"/>
  <c r="BT370" i="5"/>
  <c r="BZ370" i="5"/>
  <c r="CF370" i="5"/>
  <c r="BH371" i="5"/>
  <c r="BH373" i="5"/>
  <c r="R373" i="5"/>
  <c r="X373" i="5"/>
  <c r="AD373" i="5"/>
  <c r="AJ373" i="5"/>
  <c r="AP373" i="5"/>
  <c r="AV373" i="5"/>
  <c r="BB373" i="5"/>
  <c r="BT373" i="5"/>
  <c r="BZ373" i="5"/>
  <c r="CF373" i="5"/>
  <c r="BH375" i="5"/>
  <c r="BH377" i="5"/>
  <c r="BH379" i="5"/>
  <c r="BH381" i="5"/>
  <c r="BH382" i="5"/>
  <c r="BH383" i="5"/>
  <c r="R383" i="5"/>
  <c r="X383" i="5"/>
  <c r="AD383" i="5"/>
  <c r="AJ383" i="5"/>
  <c r="AP383" i="5"/>
  <c r="AV383" i="5"/>
  <c r="BB383" i="5"/>
  <c r="BT383" i="5"/>
  <c r="BZ383" i="5"/>
  <c r="CF383" i="5"/>
  <c r="BH384" i="5"/>
  <c r="BH385" i="5"/>
  <c r="BH389" i="5"/>
  <c r="BH393" i="5"/>
  <c r="BH395" i="5"/>
  <c r="BH396" i="5"/>
  <c r="BH397" i="5"/>
  <c r="BH398" i="5"/>
  <c r="R398" i="5"/>
  <c r="X398" i="5"/>
  <c r="AD398" i="5"/>
  <c r="AJ398" i="5"/>
  <c r="AP398" i="5"/>
  <c r="AV398" i="5"/>
  <c r="BB398" i="5"/>
  <c r="BT398" i="5"/>
  <c r="BZ398" i="5"/>
  <c r="CF398" i="5"/>
  <c r="BH399" i="5"/>
  <c r="BH400" i="5"/>
  <c r="BH401" i="5"/>
  <c r="BH403" i="5"/>
  <c r="BH405" i="5"/>
  <c r="BH406" i="5"/>
  <c r="R406" i="5"/>
  <c r="X406" i="5"/>
  <c r="AD406" i="5"/>
  <c r="AJ406" i="5"/>
  <c r="AP406" i="5"/>
  <c r="AV406" i="5"/>
  <c r="BB406" i="5"/>
  <c r="BT406" i="5"/>
  <c r="BZ406" i="5"/>
  <c r="CF406" i="5"/>
  <c r="BH408" i="5"/>
  <c r="BH409" i="5"/>
  <c r="BH412" i="5"/>
  <c r="BH418" i="5"/>
  <c r="R418" i="5"/>
  <c r="X418" i="5"/>
  <c r="AD418" i="5"/>
  <c r="AJ418" i="5"/>
  <c r="AP418" i="5"/>
  <c r="AV418" i="5"/>
  <c r="BB418" i="5"/>
  <c r="BT418" i="5"/>
  <c r="BZ418" i="5"/>
  <c r="CF418" i="5"/>
  <c r="BH419" i="5"/>
  <c r="S420" i="5"/>
  <c r="Y420" i="5" s="1"/>
  <c r="AE420" i="5" s="1"/>
  <c r="AK420" i="5" s="1"/>
  <c r="AQ420" i="5" s="1"/>
  <c r="AW420" i="5" s="1"/>
  <c r="BC420" i="5" s="1"/>
  <c r="BI420" i="5" s="1"/>
  <c r="BH422" i="5"/>
  <c r="BH428" i="5"/>
  <c r="BH430" i="5"/>
  <c r="BH432" i="5"/>
  <c r="BH433" i="5"/>
  <c r="BH438" i="5"/>
  <c r="R438" i="5"/>
  <c r="X438" i="5"/>
  <c r="AD438" i="5"/>
  <c r="AJ438" i="5"/>
  <c r="AP438" i="5"/>
  <c r="AV438" i="5"/>
  <c r="BB438" i="5"/>
  <c r="BT438" i="5"/>
  <c r="BZ438" i="5"/>
  <c r="CF438" i="5"/>
  <c r="BH439" i="5"/>
  <c r="BH441" i="5"/>
  <c r="BH442" i="5"/>
  <c r="BH443" i="5"/>
  <c r="R443" i="5"/>
  <c r="X443" i="5"/>
  <c r="AD443" i="5"/>
  <c r="AJ443" i="5"/>
  <c r="AP443" i="5"/>
  <c r="AV443" i="5"/>
  <c r="BB443" i="5"/>
  <c r="BT443" i="5"/>
  <c r="BZ443" i="5"/>
  <c r="CF443" i="5"/>
  <c r="BH446" i="5"/>
  <c r="BH447" i="5"/>
  <c r="BH450" i="5"/>
  <c r="R450" i="5"/>
  <c r="X450" i="5"/>
  <c r="AD450" i="5"/>
  <c r="AJ450" i="5"/>
  <c r="AP450" i="5"/>
  <c r="AV450" i="5"/>
  <c r="BB450" i="5"/>
  <c r="BT450" i="5"/>
  <c r="BZ450" i="5"/>
  <c r="CF450" i="5"/>
  <c r="BH452" i="5"/>
  <c r="R452" i="5"/>
  <c r="X452" i="5"/>
  <c r="AD452" i="5"/>
  <c r="AJ452" i="5"/>
  <c r="AP452" i="5"/>
  <c r="AV452" i="5"/>
  <c r="BB452" i="5"/>
  <c r="BT452" i="5"/>
  <c r="BZ452" i="5"/>
  <c r="CF452" i="5"/>
  <c r="BH454" i="5"/>
  <c r="R454" i="5"/>
  <c r="X454" i="5"/>
  <c r="AD454" i="5"/>
  <c r="AJ454" i="5"/>
  <c r="AP454" i="5"/>
  <c r="AV454" i="5"/>
  <c r="BB454" i="5"/>
  <c r="BT454" i="5"/>
  <c r="BZ454" i="5"/>
  <c r="CF454" i="5"/>
  <c r="BH456" i="5"/>
  <c r="BH457" i="5"/>
  <c r="R457" i="5"/>
  <c r="X457" i="5"/>
  <c r="AD457" i="5"/>
  <c r="AJ457" i="5"/>
  <c r="AP457" i="5"/>
  <c r="AV457" i="5"/>
  <c r="BB457" i="5"/>
  <c r="BT457" i="5"/>
  <c r="BZ457" i="5"/>
  <c r="CF457" i="5"/>
  <c r="BH458" i="5"/>
  <c r="R458" i="5"/>
  <c r="X458" i="5"/>
  <c r="AD458" i="5"/>
  <c r="AJ458" i="5"/>
  <c r="AP458" i="5"/>
  <c r="AV458" i="5"/>
  <c r="BB458" i="5"/>
  <c r="BT458" i="5"/>
  <c r="BZ458" i="5"/>
  <c r="CF458" i="5"/>
  <c r="BH460" i="5"/>
  <c r="BH462" i="5"/>
  <c r="S463" i="5"/>
  <c r="Y463" i="5" s="1"/>
  <c r="AE463" i="5" s="1"/>
  <c r="AK463" i="5" s="1"/>
  <c r="AQ463" i="5" s="1"/>
  <c r="AW463" i="5" s="1"/>
  <c r="BC463" i="5" s="1"/>
  <c r="BH464" i="5"/>
  <c r="BH465" i="5"/>
  <c r="BH466" i="5"/>
  <c r="BH467" i="5"/>
  <c r="R467" i="5"/>
  <c r="X467" i="5"/>
  <c r="AD467" i="5"/>
  <c r="AJ467" i="5"/>
  <c r="AP467" i="5"/>
  <c r="AV467" i="5"/>
  <c r="BB467" i="5"/>
  <c r="BT467" i="5"/>
  <c r="BZ467" i="5"/>
  <c r="CF467" i="5"/>
  <c r="BH470" i="5"/>
  <c r="BH471" i="5"/>
  <c r="R471" i="5"/>
  <c r="X471" i="5"/>
  <c r="AD471" i="5"/>
  <c r="AJ471" i="5"/>
  <c r="AP471" i="5"/>
  <c r="AV471" i="5"/>
  <c r="BB471" i="5"/>
  <c r="BT471" i="5"/>
  <c r="BZ471" i="5"/>
  <c r="CF471" i="5"/>
  <c r="BH473" i="5"/>
  <c r="BH474" i="5"/>
  <c r="R474" i="5"/>
  <c r="X474" i="5"/>
  <c r="AD474" i="5"/>
  <c r="AJ474" i="5"/>
  <c r="AP474" i="5"/>
  <c r="AV474" i="5"/>
  <c r="BB474" i="5"/>
  <c r="BT474" i="5"/>
  <c r="BZ474" i="5"/>
  <c r="CF474" i="5"/>
  <c r="BH475" i="5"/>
  <c r="BH476" i="5"/>
  <c r="R476" i="5"/>
  <c r="X476" i="5"/>
  <c r="AD476" i="5"/>
  <c r="AJ476" i="5"/>
  <c r="AP476" i="5"/>
  <c r="AV476" i="5"/>
  <c r="BB476" i="5"/>
  <c r="BT476" i="5"/>
  <c r="BZ476" i="5"/>
  <c r="CF476" i="5"/>
  <c r="BH478" i="5"/>
  <c r="BH479" i="5"/>
  <c r="R479" i="5"/>
  <c r="X479" i="5"/>
  <c r="AD479" i="5"/>
  <c r="AJ479" i="5"/>
  <c r="AP479" i="5"/>
  <c r="AV479" i="5"/>
  <c r="BB479" i="5"/>
  <c r="BT479" i="5"/>
  <c r="BZ479" i="5"/>
  <c r="CF479" i="5"/>
  <c r="BH486" i="5"/>
  <c r="R486" i="5"/>
  <c r="X486" i="5"/>
  <c r="AD486" i="5"/>
  <c r="AJ486" i="5"/>
  <c r="AP486" i="5"/>
  <c r="AV486" i="5"/>
  <c r="BB486" i="5"/>
  <c r="BT486" i="5"/>
  <c r="BZ486" i="5"/>
  <c r="CF486" i="5"/>
  <c r="BH488" i="5"/>
  <c r="BH490" i="5"/>
  <c r="BH492" i="5"/>
  <c r="BH493" i="5"/>
  <c r="BH494" i="5"/>
  <c r="R494" i="5"/>
  <c r="X494" i="5"/>
  <c r="AD494" i="5"/>
  <c r="AJ494" i="5"/>
  <c r="AP494" i="5"/>
  <c r="AV494" i="5"/>
  <c r="BB494" i="5"/>
  <c r="BT494" i="5"/>
  <c r="BZ494" i="5"/>
  <c r="CF494" i="5"/>
  <c r="BH495" i="5"/>
  <c r="BH496" i="5"/>
  <c r="BH497" i="5"/>
  <c r="BH499" i="5"/>
  <c r="R499" i="5"/>
  <c r="X499" i="5"/>
  <c r="AD499" i="5"/>
  <c r="AJ499" i="5"/>
  <c r="AP499" i="5"/>
  <c r="AV499" i="5"/>
  <c r="BB499" i="5"/>
  <c r="BT499" i="5"/>
  <c r="BZ499" i="5"/>
  <c r="CF499" i="5"/>
  <c r="BH500" i="5"/>
  <c r="R500" i="5"/>
  <c r="X500" i="5"/>
  <c r="AD500" i="5"/>
  <c r="AJ500" i="5"/>
  <c r="AP500" i="5"/>
  <c r="AV500" i="5"/>
  <c r="BB500" i="5"/>
  <c r="BT500" i="5"/>
  <c r="BZ500" i="5"/>
  <c r="CF500" i="5"/>
  <c r="BH504" i="5"/>
  <c r="BH505" i="5"/>
  <c r="BH506" i="5"/>
  <c r="BH510" i="5"/>
  <c r="BH511" i="5"/>
  <c r="R511" i="5"/>
  <c r="X511" i="5"/>
  <c r="AD511" i="5"/>
  <c r="AJ511" i="5"/>
  <c r="AP511" i="5"/>
  <c r="AV511" i="5"/>
  <c r="BB511" i="5"/>
  <c r="BT511" i="5"/>
  <c r="BZ511" i="5"/>
  <c r="CF511" i="5"/>
  <c r="BH512" i="5"/>
  <c r="R512" i="5"/>
  <c r="X512" i="5"/>
  <c r="AD512" i="5"/>
  <c r="AJ512" i="5"/>
  <c r="AP512" i="5"/>
  <c r="AV512" i="5"/>
  <c r="BB512" i="5"/>
  <c r="BT512" i="5"/>
  <c r="BZ512" i="5"/>
  <c r="CF512" i="5"/>
  <c r="BH513" i="5"/>
  <c r="R513" i="5"/>
  <c r="X513" i="5"/>
  <c r="AD513" i="5"/>
  <c r="AJ513" i="5"/>
  <c r="AP513" i="5"/>
  <c r="AV513" i="5"/>
  <c r="BB513" i="5"/>
  <c r="BT513" i="5"/>
  <c r="BZ513" i="5"/>
  <c r="CF513" i="5"/>
  <c r="BH514" i="5"/>
  <c r="BH515" i="5"/>
  <c r="BH517" i="5"/>
  <c r="BH518" i="5"/>
  <c r="BH519" i="5"/>
  <c r="BH522" i="5"/>
  <c r="BH523" i="5"/>
  <c r="R523" i="5"/>
  <c r="X523" i="5"/>
  <c r="AD523" i="5"/>
  <c r="AJ523" i="5"/>
  <c r="AP523" i="5"/>
  <c r="AV523" i="5"/>
  <c r="BB523" i="5"/>
  <c r="BT523" i="5"/>
  <c r="BZ523" i="5"/>
  <c r="CF523" i="5"/>
  <c r="BH526" i="5"/>
  <c r="R526" i="5"/>
  <c r="X526" i="5"/>
  <c r="AD526" i="5"/>
  <c r="AJ526" i="5"/>
  <c r="AP526" i="5"/>
  <c r="AV526" i="5"/>
  <c r="BB526" i="5"/>
  <c r="BT526" i="5"/>
  <c r="BZ526" i="5"/>
  <c r="CF526" i="5"/>
  <c r="BH527" i="5"/>
  <c r="BH528" i="5"/>
  <c r="BH530" i="5"/>
  <c r="R530" i="5"/>
  <c r="X530" i="5"/>
  <c r="AD530" i="5"/>
  <c r="AJ530" i="5"/>
  <c r="AP530" i="5"/>
  <c r="AV530" i="5"/>
  <c r="BB530" i="5"/>
  <c r="BT530" i="5"/>
  <c r="BZ530" i="5"/>
  <c r="CF530" i="5"/>
  <c r="BH531" i="5"/>
  <c r="BH533" i="5"/>
  <c r="R533" i="5"/>
  <c r="X533" i="5"/>
  <c r="AD533" i="5"/>
  <c r="AJ533" i="5"/>
  <c r="AP533" i="5"/>
  <c r="AV533" i="5"/>
  <c r="BB533" i="5"/>
  <c r="BT533" i="5"/>
  <c r="BZ533" i="5"/>
  <c r="CF533" i="5"/>
  <c r="BH534" i="5"/>
  <c r="R534" i="5"/>
  <c r="X534" i="5"/>
  <c r="AD534" i="5"/>
  <c r="AJ534" i="5"/>
  <c r="AP534" i="5"/>
  <c r="AV534" i="5"/>
  <c r="BB534" i="5"/>
  <c r="BT534" i="5"/>
  <c r="BZ534" i="5"/>
  <c r="CF534" i="5"/>
  <c r="BH535" i="5"/>
  <c r="BH537" i="5"/>
  <c r="R537" i="5"/>
  <c r="X537" i="5"/>
  <c r="AD537" i="5"/>
  <c r="AJ537" i="5"/>
  <c r="AP537" i="5"/>
  <c r="AV537" i="5"/>
  <c r="BB537" i="5"/>
  <c r="BT537" i="5"/>
  <c r="BZ537" i="5"/>
  <c r="CF537" i="5"/>
  <c r="BH538" i="5"/>
  <c r="R538" i="5"/>
  <c r="X538" i="5"/>
  <c r="AD538" i="5"/>
  <c r="AJ538" i="5"/>
  <c r="AP538" i="5"/>
  <c r="AV538" i="5"/>
  <c r="BB538" i="5"/>
  <c r="BT538" i="5"/>
  <c r="BZ538" i="5"/>
  <c r="CF538" i="5"/>
  <c r="BH541" i="5"/>
  <c r="R541" i="5"/>
  <c r="X541" i="5"/>
  <c r="AD541" i="5"/>
  <c r="AJ541" i="5"/>
  <c r="AP541" i="5"/>
  <c r="AV541" i="5"/>
  <c r="BB541" i="5"/>
  <c r="BT541" i="5"/>
  <c r="BZ541" i="5"/>
  <c r="CF541" i="5"/>
  <c r="BH542" i="5"/>
  <c r="R542" i="5"/>
  <c r="X542" i="5"/>
  <c r="AD542" i="5"/>
  <c r="AJ542" i="5"/>
  <c r="AP542" i="5"/>
  <c r="AV542" i="5"/>
  <c r="BB542" i="5"/>
  <c r="BT542" i="5"/>
  <c r="BZ542" i="5"/>
  <c r="CF542" i="5"/>
  <c r="BH544" i="5"/>
  <c r="BH545" i="5"/>
  <c r="R545" i="5"/>
  <c r="X545" i="5"/>
  <c r="AD545" i="5"/>
  <c r="AJ545" i="5"/>
  <c r="AP545" i="5"/>
  <c r="AV545" i="5"/>
  <c r="BB545" i="5"/>
  <c r="BT545" i="5"/>
  <c r="BZ545" i="5"/>
  <c r="CF545" i="5"/>
  <c r="BH546" i="5"/>
  <c r="R546" i="5"/>
  <c r="X546" i="5"/>
  <c r="AD546" i="5"/>
  <c r="AJ546" i="5"/>
  <c r="AP546" i="5"/>
  <c r="AV546" i="5"/>
  <c r="BB546" i="5"/>
  <c r="BT546" i="5"/>
  <c r="BZ546" i="5"/>
  <c r="CF546" i="5"/>
  <c r="BH547" i="5"/>
  <c r="BH548" i="5"/>
  <c r="BH549" i="5"/>
  <c r="R549" i="5"/>
  <c r="X549" i="5"/>
  <c r="AD549" i="5"/>
  <c r="AJ549" i="5"/>
  <c r="AP549" i="5"/>
  <c r="AV549" i="5"/>
  <c r="BB549" i="5"/>
  <c r="BT549" i="5"/>
  <c r="BZ549" i="5"/>
  <c r="CF549" i="5"/>
  <c r="BH552" i="5"/>
  <c r="BH553" i="5"/>
  <c r="R553" i="5"/>
  <c r="X553" i="5"/>
  <c r="AD553" i="5"/>
  <c r="AJ553" i="5"/>
  <c r="AP553" i="5"/>
  <c r="AV553" i="5"/>
  <c r="BB553" i="5"/>
  <c r="BT553" i="5"/>
  <c r="BZ553" i="5"/>
  <c r="CF553" i="5"/>
  <c r="BH556" i="5"/>
  <c r="R556" i="5"/>
  <c r="X556" i="5"/>
  <c r="AD556" i="5"/>
  <c r="AJ556" i="5"/>
  <c r="AP556" i="5"/>
  <c r="AV556" i="5"/>
  <c r="BB556" i="5"/>
  <c r="BT556" i="5"/>
  <c r="BZ556" i="5"/>
  <c r="CF556" i="5"/>
  <c r="BH562" i="5"/>
  <c r="BH564" i="5"/>
  <c r="AJ564" i="5"/>
  <c r="AP564" i="5"/>
  <c r="AV564" i="5"/>
  <c r="BB564" i="5"/>
  <c r="BT564" i="5"/>
  <c r="BZ564" i="5"/>
  <c r="CF564" i="5"/>
  <c r="AK565" i="5"/>
  <c r="AQ565" i="5" s="1"/>
  <c r="AW565" i="5" s="1"/>
  <c r="BC565" i="5" s="1"/>
  <c r="AK568" i="5"/>
  <c r="AQ568" i="5" s="1"/>
  <c r="AW568" i="5" s="1"/>
  <c r="BC568" i="5" s="1"/>
  <c r="BI568" i="5" s="1"/>
  <c r="H6" i="29"/>
  <c r="CH419" i="5"/>
  <c r="CF419" i="5"/>
  <c r="CC419" i="5"/>
  <c r="BZ419" i="5"/>
  <c r="BW419" i="5"/>
  <c r="BT419" i="5"/>
  <c r="BQ419" i="5"/>
  <c r="BK419" i="5"/>
  <c r="BE419" i="5"/>
  <c r="BB419" i="5"/>
  <c r="AY419" i="5"/>
  <c r="BC419" i="5"/>
  <c r="CH433" i="5"/>
  <c r="CF433" i="5"/>
  <c r="CC433" i="5"/>
  <c r="BZ433" i="5"/>
  <c r="BW433" i="5"/>
  <c r="BT433" i="5"/>
  <c r="BQ433" i="5"/>
  <c r="BK433" i="5"/>
  <c r="BE433" i="5"/>
  <c r="BB433" i="5"/>
  <c r="AY433" i="5"/>
  <c r="BC433" i="5"/>
  <c r="CH441" i="5"/>
  <c r="CF441" i="5"/>
  <c r="CC441" i="5"/>
  <c r="BZ441" i="5"/>
  <c r="BW441" i="5"/>
  <c r="BT441" i="5"/>
  <c r="BQ441" i="5"/>
  <c r="BK441" i="5"/>
  <c r="BE441" i="5"/>
  <c r="BB441" i="5"/>
  <c r="AY441" i="5"/>
  <c r="BC441" i="5"/>
  <c r="K25" i="36"/>
  <c r="J25" i="36"/>
  <c r="K24" i="36"/>
  <c r="J24" i="36"/>
  <c r="K23" i="36"/>
  <c r="J23" i="36"/>
  <c r="K22" i="36"/>
  <c r="J22" i="36"/>
  <c r="CH445" i="5"/>
  <c r="CF445" i="5"/>
  <c r="CC445" i="5"/>
  <c r="BZ445" i="5"/>
  <c r="BW445" i="5"/>
  <c r="BT445" i="5"/>
  <c r="BQ445" i="5"/>
  <c r="BK445" i="5"/>
  <c r="BE445" i="5"/>
  <c r="BB445" i="5"/>
  <c r="AY445" i="5"/>
  <c r="CH448" i="5"/>
  <c r="CF448" i="5"/>
  <c r="CC448" i="5"/>
  <c r="BZ448" i="5"/>
  <c r="BW448" i="5"/>
  <c r="BT448" i="5"/>
  <c r="BQ448" i="5"/>
  <c r="BK448" i="5"/>
  <c r="BE448" i="5"/>
  <c r="BB448" i="5"/>
  <c r="AY448" i="5"/>
  <c r="CH157" i="5"/>
  <c r="CF157" i="5"/>
  <c r="CC157" i="5"/>
  <c r="BZ157" i="5"/>
  <c r="BW157" i="5"/>
  <c r="BT157" i="5"/>
  <c r="BQ157" i="5"/>
  <c r="BK157" i="5"/>
  <c r="BE157" i="5"/>
  <c r="BB157" i="5"/>
  <c r="AY157" i="5"/>
  <c r="CH155" i="5"/>
  <c r="CF155" i="5"/>
  <c r="CC155" i="5"/>
  <c r="BZ155" i="5"/>
  <c r="BW155" i="5"/>
  <c r="BT155" i="5"/>
  <c r="BQ155" i="5"/>
  <c r="BK155" i="5"/>
  <c r="BE155" i="5"/>
  <c r="BB155" i="5"/>
  <c r="AY155" i="5"/>
  <c r="AV284" i="5"/>
  <c r="AP284" i="5"/>
  <c r="AM284" i="5"/>
  <c r="AJ284" i="5"/>
  <c r="AG284" i="5"/>
  <c r="AD284" i="5"/>
  <c r="AA284" i="5"/>
  <c r="X284" i="5"/>
  <c r="S284" i="5"/>
  <c r="Y284" i="5" s="1"/>
  <c r="AE284" i="5" s="1"/>
  <c r="AK284" i="5" s="1"/>
  <c r="R284" i="5"/>
  <c r="L284" i="5"/>
  <c r="CH284" i="5"/>
  <c r="CF284" i="5"/>
  <c r="CC284" i="5"/>
  <c r="BZ284" i="5"/>
  <c r="BW284" i="5"/>
  <c r="BT284" i="5"/>
  <c r="BQ284" i="5"/>
  <c r="BK284" i="5"/>
  <c r="BE284" i="5"/>
  <c r="BB284" i="5"/>
  <c r="AY284" i="5"/>
  <c r="AV148" i="5"/>
  <c r="AS148" i="5"/>
  <c r="AP148" i="5"/>
  <c r="AM148" i="5"/>
  <c r="AJ148" i="5"/>
  <c r="AE148" i="5"/>
  <c r="AK148" i="5" s="1"/>
  <c r="AQ148" i="5" s="1"/>
  <c r="AW148" i="5" s="1"/>
  <c r="BC148" i="5" s="1"/>
  <c r="BI148" i="5" s="1"/>
  <c r="AG148" i="5"/>
  <c r="AD148" i="5"/>
  <c r="AA148" i="5"/>
  <c r="X148" i="5"/>
  <c r="S148" i="5"/>
  <c r="R148" i="5"/>
  <c r="O148" i="5"/>
  <c r="L148" i="5"/>
  <c r="CH148" i="5"/>
  <c r="CF148" i="5"/>
  <c r="CC148" i="5"/>
  <c r="BZ148" i="5"/>
  <c r="BW148" i="5"/>
  <c r="BT148" i="5"/>
  <c r="BQ148" i="5"/>
  <c r="BK148" i="5"/>
  <c r="BE148" i="5"/>
  <c r="BB148" i="5"/>
  <c r="AY148" i="5"/>
  <c r="BC445" i="5"/>
  <c r="BC448" i="5"/>
  <c r="BC157" i="5"/>
  <c r="BC155" i="5"/>
  <c r="AV273" i="5"/>
  <c r="AS273" i="5"/>
  <c r="AP273" i="5"/>
  <c r="AM273" i="5"/>
  <c r="AJ273" i="5"/>
  <c r="AG273" i="5"/>
  <c r="AD273" i="5"/>
  <c r="AA273" i="5"/>
  <c r="X273" i="5"/>
  <c r="U273" i="5"/>
  <c r="S273" i="5"/>
  <c r="Y273" i="5" s="1"/>
  <c r="AE273" i="5" s="1"/>
  <c r="AK273" i="5" s="1"/>
  <c r="AQ273" i="5" s="1"/>
  <c r="AW273" i="5" s="1"/>
  <c r="BC273" i="5" s="1"/>
  <c r="R273" i="5"/>
  <c r="O273" i="5"/>
  <c r="L273" i="5"/>
  <c r="CH273" i="5"/>
  <c r="CF273" i="5"/>
  <c r="CC273" i="5"/>
  <c r="BZ273" i="5"/>
  <c r="BW273" i="5"/>
  <c r="BT273" i="5"/>
  <c r="BQ273" i="5"/>
  <c r="BK273" i="5"/>
  <c r="BE273" i="5"/>
  <c r="BB273" i="5"/>
  <c r="AY273" i="5"/>
  <c r="CH3" i="5"/>
  <c r="CH4" i="5"/>
  <c r="CH5" i="5"/>
  <c r="CF3" i="5"/>
  <c r="CC3" i="5"/>
  <c r="CC4" i="5"/>
  <c r="BZ3" i="5"/>
  <c r="BW3" i="5"/>
  <c r="BT3" i="5"/>
  <c r="BQ3" i="5"/>
  <c r="AY3" i="5"/>
  <c r="AW3" i="5"/>
  <c r="BC3" i="5" s="1"/>
  <c r="AV3" i="5"/>
  <c r="AS3" i="5"/>
  <c r="AP3" i="5"/>
  <c r="AM3" i="5"/>
  <c r="AJ3" i="5"/>
  <c r="AG3" i="5"/>
  <c r="AD3" i="5"/>
  <c r="U3" i="5"/>
  <c r="S3" i="5"/>
  <c r="Y3" i="5" s="1"/>
  <c r="AE3" i="5" s="1"/>
  <c r="R3" i="5"/>
  <c r="O3" i="5"/>
  <c r="L3" i="5"/>
  <c r="X3" i="5"/>
  <c r="AA3" i="5"/>
  <c r="BB3" i="5"/>
  <c r="BB89" i="5"/>
  <c r="BB125" i="5"/>
  <c r="BB128" i="5"/>
  <c r="BB132" i="5"/>
  <c r="BB136" i="5"/>
  <c r="BB140" i="5"/>
  <c r="BB144" i="5"/>
  <c r="BB158" i="5"/>
  <c r="BB161" i="5"/>
  <c r="BB162" i="5"/>
  <c r="BB166" i="5"/>
  <c r="BB170" i="5"/>
  <c r="BB174" i="5"/>
  <c r="BB178" i="5"/>
  <c r="BB181" i="5"/>
  <c r="BB182" i="5"/>
  <c r="BB185" i="5"/>
  <c r="BB186" i="5"/>
  <c r="BB190" i="5"/>
  <c r="BB194" i="5"/>
  <c r="BB197" i="5"/>
  <c r="BB198" i="5"/>
  <c r="BB209" i="5"/>
  <c r="BB210" i="5"/>
  <c r="BB212" i="5"/>
  <c r="BB213" i="5"/>
  <c r="BB217" i="5"/>
  <c r="BB218" i="5"/>
  <c r="BB220" i="5"/>
  <c r="BB222" i="5"/>
  <c r="BB225" i="5"/>
  <c r="BB226" i="5"/>
  <c r="BB227" i="5"/>
  <c r="BB229" i="5"/>
  <c r="BB230" i="5"/>
  <c r="BB231" i="5"/>
  <c r="BB233" i="5"/>
  <c r="BB234" i="5"/>
  <c r="BB235" i="5"/>
  <c r="BB238" i="5"/>
  <c r="BB239" i="5"/>
  <c r="BB240" i="5"/>
  <c r="BB243" i="5"/>
  <c r="BB244" i="5"/>
  <c r="BB246" i="5"/>
  <c r="BB247" i="5"/>
  <c r="BB250" i="5"/>
  <c r="BB251" i="5"/>
  <c r="BB253" i="5"/>
  <c r="BB254" i="5"/>
  <c r="BB255" i="5"/>
  <c r="BB256" i="5"/>
  <c r="BB258" i="5"/>
  <c r="BB262" i="5"/>
  <c r="BB265" i="5"/>
  <c r="BB266" i="5"/>
  <c r="BB267" i="5"/>
  <c r="BB268" i="5"/>
  <c r="BB269" i="5"/>
  <c r="BB274" i="5"/>
  <c r="BB275" i="5"/>
  <c r="BB279" i="5"/>
  <c r="BB281" i="5"/>
  <c r="BB282" i="5"/>
  <c r="BB283" i="5"/>
  <c r="BB287" i="5"/>
  <c r="BB288" i="5"/>
  <c r="BB289" i="5"/>
  <c r="BB290" i="5"/>
  <c r="BB291" i="5"/>
  <c r="BB292" i="5"/>
  <c r="BB293" i="5"/>
  <c r="BB294" i="5"/>
  <c r="BB295" i="5"/>
  <c r="BB296" i="5"/>
  <c r="BB298" i="5"/>
  <c r="BB299" i="5"/>
  <c r="BB300" i="5"/>
  <c r="BB301" i="5"/>
  <c r="BB302" i="5"/>
  <c r="BB304" i="5"/>
  <c r="BB309" i="5"/>
  <c r="BB310" i="5"/>
  <c r="BB312" i="5"/>
  <c r="BB313" i="5"/>
  <c r="BB314" i="5"/>
  <c r="BB315" i="5"/>
  <c r="BB317" i="5"/>
  <c r="BB318" i="5"/>
  <c r="BB319" i="5"/>
  <c r="BB320" i="5"/>
  <c r="BB321" i="5"/>
  <c r="BB322" i="5"/>
  <c r="BB323" i="5"/>
  <c r="BB324" i="5"/>
  <c r="BB326" i="5"/>
  <c r="BB328" i="5"/>
  <c r="BB329" i="5"/>
  <c r="BB330" i="5"/>
  <c r="BB331" i="5"/>
  <c r="BB332" i="5"/>
  <c r="BB333" i="5"/>
  <c r="BB334" i="5"/>
  <c r="BB335" i="5"/>
  <c r="BB337" i="5"/>
  <c r="BB338" i="5"/>
  <c r="BB339" i="5"/>
  <c r="BB340" i="5"/>
  <c r="BB343" i="5"/>
  <c r="BB344" i="5"/>
  <c r="BB345" i="5"/>
  <c r="BB346" i="5"/>
  <c r="BB347" i="5"/>
  <c r="BB348" i="5"/>
  <c r="BB350" i="5"/>
  <c r="BB351" i="5"/>
  <c r="BB352" i="5"/>
  <c r="BB355" i="5"/>
  <c r="BB359" i="5"/>
  <c r="BB360" i="5"/>
  <c r="BB361" i="5"/>
  <c r="BB362" i="5"/>
  <c r="BB364" i="5"/>
  <c r="BB366" i="5"/>
  <c r="BB367" i="5"/>
  <c r="BB368" i="5"/>
  <c r="BB371" i="5"/>
  <c r="BB372" i="5"/>
  <c r="BB374" i="5"/>
  <c r="BB375" i="5"/>
  <c r="BB376" i="5"/>
  <c r="BB377" i="5"/>
  <c r="BB378" i="5"/>
  <c r="BB379" i="5"/>
  <c r="BB380" i="5"/>
  <c r="BB381" i="5"/>
  <c r="BB382" i="5"/>
  <c r="BB384" i="5"/>
  <c r="BB385" i="5"/>
  <c r="BB386" i="5"/>
  <c r="BB388" i="5"/>
  <c r="BB389" i="5"/>
  <c r="BB390" i="5"/>
  <c r="BB392" i="5"/>
  <c r="BB393" i="5"/>
  <c r="BB394" i="5"/>
  <c r="BB395" i="5"/>
  <c r="BB396" i="5"/>
  <c r="BB397" i="5"/>
  <c r="BB399" i="5"/>
  <c r="BB401" i="5"/>
  <c r="BB402" i="5"/>
  <c r="BB404" i="5"/>
  <c r="BB405" i="5"/>
  <c r="BB407" i="5"/>
  <c r="BB408" i="5"/>
  <c r="BB409" i="5"/>
  <c r="BB410" i="5"/>
  <c r="BB422" i="5"/>
  <c r="BB424" i="5"/>
  <c r="BB426" i="5"/>
  <c r="BB430" i="5"/>
  <c r="BB434" i="5"/>
  <c r="BB439" i="5"/>
  <c r="BB442" i="5"/>
  <c r="BB446" i="5"/>
  <c r="BB447" i="5"/>
  <c r="BB451" i="5"/>
  <c r="BB453" i="5"/>
  <c r="BB455" i="5"/>
  <c r="BB456" i="5"/>
  <c r="BB460" i="5"/>
  <c r="BB462" i="5"/>
  <c r="BB463" i="5"/>
  <c r="BB464" i="5"/>
  <c r="BB465" i="5"/>
  <c r="BB466" i="5"/>
  <c r="BB469" i="5"/>
  <c r="BB470" i="5"/>
  <c r="BB473" i="5"/>
  <c r="BB475" i="5"/>
  <c r="BB477" i="5"/>
  <c r="BB481" i="5"/>
  <c r="BB482" i="5"/>
  <c r="BB483" i="5"/>
  <c r="BB484" i="5"/>
  <c r="BB485" i="5"/>
  <c r="BB488" i="5"/>
  <c r="BB490" i="5"/>
  <c r="BB491" i="5"/>
  <c r="BB492" i="5"/>
  <c r="BB493" i="5"/>
  <c r="BB495" i="5"/>
  <c r="BB497" i="5"/>
  <c r="BB501" i="5"/>
  <c r="BB503" i="5"/>
  <c r="BB504" i="5"/>
  <c r="BB505" i="5"/>
  <c r="BB506" i="5"/>
  <c r="BB507" i="5"/>
  <c r="BB508" i="5"/>
  <c r="BB509" i="5"/>
  <c r="BB510" i="5"/>
  <c r="BB516" i="5"/>
  <c r="BB517" i="5"/>
  <c r="BB518" i="5"/>
  <c r="BB519" i="5"/>
  <c r="BB520" i="5"/>
  <c r="BB521" i="5"/>
  <c r="BB522" i="5"/>
  <c r="BB525" i="5"/>
  <c r="BB527" i="5"/>
  <c r="BB528" i="5"/>
  <c r="BB529" i="5"/>
  <c r="BB531" i="5"/>
  <c r="BB532" i="5"/>
  <c r="BB535" i="5"/>
  <c r="BB539" i="5"/>
  <c r="BB540" i="5"/>
  <c r="BB543" i="5"/>
  <c r="BB544" i="5"/>
  <c r="BB548" i="5"/>
  <c r="BB550" i="5"/>
  <c r="BB554" i="5"/>
  <c r="BB557" i="5"/>
  <c r="BB558" i="5"/>
  <c r="BB560" i="5"/>
  <c r="BB562" i="5"/>
  <c r="BB563" i="5"/>
  <c r="BB567" i="5"/>
  <c r="BB568" i="5"/>
  <c r="H20" i="50"/>
  <c r="K20" i="50" s="1"/>
  <c r="N20" i="50" s="1"/>
  <c r="Q20" i="50" s="1"/>
  <c r="T20" i="50" s="1"/>
  <c r="W20" i="50" s="1"/>
  <c r="Z20" i="50" s="1"/>
  <c r="AC20" i="50" s="1"/>
  <c r="AF20" i="50" s="1"/>
  <c r="AI20" i="50" s="1"/>
  <c r="AL20" i="50" s="1"/>
  <c r="AO20" i="50" s="1"/>
  <c r="AR20" i="50" s="1"/>
  <c r="AU20" i="50" s="1"/>
  <c r="AX20" i="50" s="1"/>
  <c r="BA20" i="50" s="1"/>
  <c r="BD20" i="50" s="1"/>
  <c r="H19" i="50"/>
  <c r="K19" i="50" s="1"/>
  <c r="N19" i="50" s="1"/>
  <c r="Q19" i="50" s="1"/>
  <c r="T19" i="50" s="1"/>
  <c r="W19" i="50" s="1"/>
  <c r="Z19" i="50" s="1"/>
  <c r="AC19" i="50" s="1"/>
  <c r="AF19" i="50" s="1"/>
  <c r="AI19" i="50" s="1"/>
  <c r="AL19" i="50" s="1"/>
  <c r="AO19" i="50" s="1"/>
  <c r="AR19" i="50" s="1"/>
  <c r="AU19" i="50" s="1"/>
  <c r="AX19" i="50" s="1"/>
  <c r="BA19" i="50" s="1"/>
  <c r="BD19" i="50" s="1"/>
  <c r="H18" i="50"/>
  <c r="K18" i="50"/>
  <c r="N18" i="50" s="1"/>
  <c r="Q18" i="50" s="1"/>
  <c r="T18" i="50" s="1"/>
  <c r="W18" i="50" s="1"/>
  <c r="Z18" i="50" s="1"/>
  <c r="AC18" i="50" s="1"/>
  <c r="AF18" i="50" s="1"/>
  <c r="AI18" i="50" s="1"/>
  <c r="AL18" i="50" s="1"/>
  <c r="AO18" i="50" s="1"/>
  <c r="AR18" i="50" s="1"/>
  <c r="AU18" i="50" s="1"/>
  <c r="AX18" i="50" s="1"/>
  <c r="BA18" i="50" s="1"/>
  <c r="BD18" i="50" s="1"/>
  <c r="H17" i="50"/>
  <c r="K17" i="50"/>
  <c r="N17" i="50"/>
  <c r="Q17" i="50" s="1"/>
  <c r="T17" i="50" s="1"/>
  <c r="W17" i="50" s="1"/>
  <c r="Z17" i="50" s="1"/>
  <c r="AC17" i="50" s="1"/>
  <c r="AF17" i="50" s="1"/>
  <c r="AI17" i="50" s="1"/>
  <c r="AL17" i="50" s="1"/>
  <c r="AO17" i="50" s="1"/>
  <c r="AR17" i="50" s="1"/>
  <c r="AU17" i="50" s="1"/>
  <c r="AX17" i="50" s="1"/>
  <c r="BA17" i="50" s="1"/>
  <c r="BD17" i="50" s="1"/>
  <c r="H16" i="50"/>
  <c r="K16" i="50" s="1"/>
  <c r="N16" i="50" s="1"/>
  <c r="Q16" i="50" s="1"/>
  <c r="T16" i="50" s="1"/>
  <c r="W16" i="50" s="1"/>
  <c r="Z16" i="50" s="1"/>
  <c r="AC16" i="50" s="1"/>
  <c r="AF16" i="50" s="1"/>
  <c r="AI16" i="50" s="1"/>
  <c r="AL16" i="50" s="1"/>
  <c r="AO16" i="50" s="1"/>
  <c r="AR16" i="50" s="1"/>
  <c r="AU16" i="50" s="1"/>
  <c r="AX16" i="50" s="1"/>
  <c r="BA16" i="50" s="1"/>
  <c r="BD16" i="50" s="1"/>
  <c r="H15" i="50"/>
  <c r="K15" i="50" s="1"/>
  <c r="N15" i="50" s="1"/>
  <c r="Q15" i="50" s="1"/>
  <c r="T15" i="50" s="1"/>
  <c r="W15" i="50" s="1"/>
  <c r="Z15" i="50" s="1"/>
  <c r="AC15" i="50" s="1"/>
  <c r="AF15" i="50" s="1"/>
  <c r="AI15" i="50" s="1"/>
  <c r="AL15" i="50" s="1"/>
  <c r="AO15" i="50" s="1"/>
  <c r="AR15" i="50" s="1"/>
  <c r="AU15" i="50" s="1"/>
  <c r="AX15" i="50" s="1"/>
  <c r="BA15" i="50" s="1"/>
  <c r="BD15" i="50" s="1"/>
  <c r="H14" i="50"/>
  <c r="K14" i="50" s="1"/>
  <c r="N14" i="50" s="1"/>
  <c r="Q14" i="50" s="1"/>
  <c r="T14" i="50" s="1"/>
  <c r="W14" i="50" s="1"/>
  <c r="Z14" i="50" s="1"/>
  <c r="AC14" i="50" s="1"/>
  <c r="AF14" i="50" s="1"/>
  <c r="AI14" i="50" s="1"/>
  <c r="AL14" i="50" s="1"/>
  <c r="AO14" i="50" s="1"/>
  <c r="AR14" i="50" s="1"/>
  <c r="AU14" i="50" s="1"/>
  <c r="AX14" i="50" s="1"/>
  <c r="BA14" i="50" s="1"/>
  <c r="BD14" i="50" s="1"/>
  <c r="H13" i="50"/>
  <c r="K13" i="50" s="1"/>
  <c r="N13" i="50" s="1"/>
  <c r="Q13" i="50" s="1"/>
  <c r="T13" i="50" s="1"/>
  <c r="W13" i="50" s="1"/>
  <c r="Z13" i="50" s="1"/>
  <c r="AC13" i="50" s="1"/>
  <c r="AF13" i="50" s="1"/>
  <c r="AI13" i="50" s="1"/>
  <c r="AL13" i="50" s="1"/>
  <c r="AO13" i="50" s="1"/>
  <c r="AR13" i="50" s="1"/>
  <c r="AU13" i="50" s="1"/>
  <c r="AX13" i="50" s="1"/>
  <c r="BA13" i="50" s="1"/>
  <c r="BD13" i="50" s="1"/>
  <c r="H12" i="50"/>
  <c r="K12" i="50" s="1"/>
  <c r="N12" i="50" s="1"/>
  <c r="Q12" i="50" s="1"/>
  <c r="T12" i="50" s="1"/>
  <c r="W12" i="50" s="1"/>
  <c r="Z12" i="50" s="1"/>
  <c r="AC12" i="50" s="1"/>
  <c r="AF12" i="50" s="1"/>
  <c r="AI12" i="50" s="1"/>
  <c r="AL12" i="50" s="1"/>
  <c r="AO12" i="50" s="1"/>
  <c r="AR12" i="50" s="1"/>
  <c r="AU12" i="50" s="1"/>
  <c r="AX12" i="50" s="1"/>
  <c r="BA12" i="50" s="1"/>
  <c r="BD12" i="50" s="1"/>
  <c r="H11" i="50"/>
  <c r="K11" i="50" s="1"/>
  <c r="N11" i="50" s="1"/>
  <c r="Q11" i="50" s="1"/>
  <c r="T11" i="50" s="1"/>
  <c r="W11" i="50" s="1"/>
  <c r="Z11" i="50" s="1"/>
  <c r="AC11" i="50" s="1"/>
  <c r="AF11" i="50" s="1"/>
  <c r="AI11" i="50" s="1"/>
  <c r="AL11" i="50" s="1"/>
  <c r="AO11" i="50" s="1"/>
  <c r="AR11" i="50" s="1"/>
  <c r="AU11" i="50" s="1"/>
  <c r="AX11" i="50" s="1"/>
  <c r="BA11" i="50" s="1"/>
  <c r="BD11" i="50" s="1"/>
  <c r="H10" i="50"/>
  <c r="K10" i="50"/>
  <c r="N10" i="50" s="1"/>
  <c r="Q10" i="50" s="1"/>
  <c r="T10" i="50" s="1"/>
  <c r="W10" i="50" s="1"/>
  <c r="Z10" i="50" s="1"/>
  <c r="AC10" i="50" s="1"/>
  <c r="AF10" i="50" s="1"/>
  <c r="AI10" i="50" s="1"/>
  <c r="AL10" i="50" s="1"/>
  <c r="AO10" i="50" s="1"/>
  <c r="AR10" i="50" s="1"/>
  <c r="AU10" i="50" s="1"/>
  <c r="AX10" i="50" s="1"/>
  <c r="BA10" i="50" s="1"/>
  <c r="BD10" i="50" s="1"/>
  <c r="H9" i="50"/>
  <c r="K9" i="50"/>
  <c r="N9" i="50"/>
  <c r="Q9" i="50" s="1"/>
  <c r="T9" i="50" s="1"/>
  <c r="W9" i="50" s="1"/>
  <c r="Z9" i="50" s="1"/>
  <c r="AC9" i="50" s="1"/>
  <c r="AF9" i="50" s="1"/>
  <c r="AI9" i="50" s="1"/>
  <c r="AL9" i="50" s="1"/>
  <c r="AO9" i="50" s="1"/>
  <c r="AR9" i="50" s="1"/>
  <c r="AU9" i="50" s="1"/>
  <c r="AX9" i="50" s="1"/>
  <c r="BA9" i="50" s="1"/>
  <c r="BD9" i="50" s="1"/>
  <c r="H8" i="50"/>
  <c r="K8" i="50" s="1"/>
  <c r="N8" i="50" s="1"/>
  <c r="Q8" i="50" s="1"/>
  <c r="T8" i="50" s="1"/>
  <c r="W8" i="50" s="1"/>
  <c r="Z8" i="50" s="1"/>
  <c r="AC8" i="50" s="1"/>
  <c r="AF8" i="50" s="1"/>
  <c r="AI8" i="50" s="1"/>
  <c r="AL8" i="50" s="1"/>
  <c r="AO8" i="50" s="1"/>
  <c r="AR8" i="50" s="1"/>
  <c r="AU8" i="50" s="1"/>
  <c r="AX8" i="50" s="1"/>
  <c r="BA8" i="50" s="1"/>
  <c r="BD8" i="50" s="1"/>
  <c r="H7" i="50"/>
  <c r="K7" i="50" s="1"/>
  <c r="N7" i="50" s="1"/>
  <c r="Q7" i="50" s="1"/>
  <c r="T7" i="50" s="1"/>
  <c r="W7" i="50" s="1"/>
  <c r="Z7" i="50" s="1"/>
  <c r="AC7" i="50" s="1"/>
  <c r="AF7" i="50" s="1"/>
  <c r="AI7" i="50" s="1"/>
  <c r="AL7" i="50" s="1"/>
  <c r="AO7" i="50" s="1"/>
  <c r="AR7" i="50" s="1"/>
  <c r="AU7" i="50" s="1"/>
  <c r="AX7" i="50" s="1"/>
  <c r="BA7" i="50" s="1"/>
  <c r="BD7" i="50" s="1"/>
  <c r="H6" i="50"/>
  <c r="K6" i="50" s="1"/>
  <c r="N6" i="50" s="1"/>
  <c r="Q6" i="50" s="1"/>
  <c r="T6" i="50" s="1"/>
  <c r="W6" i="50" s="1"/>
  <c r="Z6" i="50" s="1"/>
  <c r="AC6" i="50" s="1"/>
  <c r="AF6" i="50" s="1"/>
  <c r="AI6" i="50" s="1"/>
  <c r="AL6" i="50" s="1"/>
  <c r="AO6" i="50" s="1"/>
  <c r="AR6" i="50" s="1"/>
  <c r="AU6" i="50" s="1"/>
  <c r="AX6" i="50" s="1"/>
  <c r="BA6" i="50" s="1"/>
  <c r="BD6" i="50" s="1"/>
  <c r="H5" i="50"/>
  <c r="K5" i="50"/>
  <c r="N5" i="50"/>
  <c r="Q5" i="50" s="1"/>
  <c r="T5" i="50" s="1"/>
  <c r="W5" i="50" s="1"/>
  <c r="Z5" i="50" s="1"/>
  <c r="AC5" i="50" s="1"/>
  <c r="AF5" i="50" s="1"/>
  <c r="AI5" i="50" s="1"/>
  <c r="AL5" i="50" s="1"/>
  <c r="AO5" i="50" s="1"/>
  <c r="AR5" i="50" s="1"/>
  <c r="AU5" i="50" s="1"/>
  <c r="AX5" i="50" s="1"/>
  <c r="BA5" i="50" s="1"/>
  <c r="BD5" i="50" s="1"/>
  <c r="H4" i="50"/>
  <c r="K4" i="50" s="1"/>
  <c r="N4" i="50" s="1"/>
  <c r="Q4" i="50" s="1"/>
  <c r="T4" i="50" s="1"/>
  <c r="W4" i="50" s="1"/>
  <c r="Z4" i="50" s="1"/>
  <c r="AC4" i="50" s="1"/>
  <c r="AF4" i="50" s="1"/>
  <c r="AI4" i="50" s="1"/>
  <c r="AL4" i="50" s="1"/>
  <c r="AO4" i="50" s="1"/>
  <c r="AR4" i="50" s="1"/>
  <c r="AU4" i="50" s="1"/>
  <c r="AX4" i="50" s="1"/>
  <c r="BA4" i="50" s="1"/>
  <c r="BD4" i="50" s="1"/>
  <c r="H3" i="50"/>
  <c r="K3" i="50" s="1"/>
  <c r="N3" i="50" s="1"/>
  <c r="Q3" i="50" s="1"/>
  <c r="T3" i="50" s="1"/>
  <c r="W3" i="50" s="1"/>
  <c r="Z3" i="50" s="1"/>
  <c r="AC3" i="50" s="1"/>
  <c r="AF3" i="50" s="1"/>
  <c r="AI3" i="50" s="1"/>
  <c r="AL3" i="50" s="1"/>
  <c r="AO3" i="50" s="1"/>
  <c r="AR3" i="50" s="1"/>
  <c r="AU3" i="50" s="1"/>
  <c r="AX3" i="50" s="1"/>
  <c r="BA3" i="50" s="1"/>
  <c r="BD3" i="50" s="1"/>
  <c r="H2" i="50"/>
  <c r="K2" i="50" s="1"/>
  <c r="N2" i="50" s="1"/>
  <c r="Q2" i="50" s="1"/>
  <c r="T2" i="50" s="1"/>
  <c r="W2" i="50" s="1"/>
  <c r="Z2" i="50" s="1"/>
  <c r="AC2" i="50" s="1"/>
  <c r="AF2" i="50" s="1"/>
  <c r="AI2" i="50" s="1"/>
  <c r="AL2" i="50" s="1"/>
  <c r="AO2" i="50" s="1"/>
  <c r="AR2" i="50" s="1"/>
  <c r="AU2" i="50" s="1"/>
  <c r="AX2" i="50" s="1"/>
  <c r="BA2" i="50" s="1"/>
  <c r="BD2" i="50" s="1"/>
  <c r="BQ568" i="5"/>
  <c r="BT568" i="5"/>
  <c r="BW568" i="5"/>
  <c r="BZ568" i="5"/>
  <c r="CC568" i="5"/>
  <c r="CF568" i="5"/>
  <c r="CH568" i="5"/>
  <c r="BK568" i="5"/>
  <c r="BE568" i="5"/>
  <c r="AY568" i="5"/>
  <c r="AS568" i="5"/>
  <c r="AP568" i="5"/>
  <c r="AG568" i="5"/>
  <c r="AJ568" i="5"/>
  <c r="AM568" i="5"/>
  <c r="BQ567" i="5"/>
  <c r="BT567" i="5"/>
  <c r="BW567" i="5"/>
  <c r="BZ567" i="5"/>
  <c r="CC567" i="5"/>
  <c r="CF567" i="5"/>
  <c r="CH567" i="5"/>
  <c r="BK567" i="5"/>
  <c r="BE567" i="5"/>
  <c r="AY567" i="5"/>
  <c r="AP567" i="5"/>
  <c r="AS567" i="5"/>
  <c r="AG567" i="5"/>
  <c r="AJ567" i="5"/>
  <c r="AK567" i="5"/>
  <c r="AQ567" i="5" s="1"/>
  <c r="AW567" i="5" s="1"/>
  <c r="BC567" i="5" s="1"/>
  <c r="AM567" i="5"/>
  <c r="AV568" i="5"/>
  <c r="AV567" i="5"/>
  <c r="AS566" i="5"/>
  <c r="AV566" i="5"/>
  <c r="AY566" i="5"/>
  <c r="BE566" i="5"/>
  <c r="BK566" i="5"/>
  <c r="BQ566" i="5"/>
  <c r="BT566" i="5"/>
  <c r="BW566" i="5"/>
  <c r="BZ566" i="5"/>
  <c r="CC566" i="5"/>
  <c r="CF566" i="5"/>
  <c r="CH566" i="5"/>
  <c r="AM566" i="5"/>
  <c r="AJ566" i="5"/>
  <c r="AK566" i="5"/>
  <c r="AQ566" i="5" s="1"/>
  <c r="AW566" i="5" s="1"/>
  <c r="BC566" i="5" s="1"/>
  <c r="AG566" i="5"/>
  <c r="AP566" i="5"/>
  <c r="CF565" i="5"/>
  <c r="CH565" i="5"/>
  <c r="BZ565" i="5"/>
  <c r="BT565" i="5"/>
  <c r="AV565" i="5"/>
  <c r="AS565" i="5"/>
  <c r="AP565" i="5"/>
  <c r="AM565" i="5"/>
  <c r="AJ565" i="5"/>
  <c r="AG565" i="5"/>
  <c r="AG564" i="5"/>
  <c r="AY565" i="5"/>
  <c r="BE565" i="5"/>
  <c r="BK565" i="5"/>
  <c r="BQ565" i="5"/>
  <c r="BW565" i="5"/>
  <c r="CC565" i="5"/>
  <c r="A3" i="29"/>
  <c r="A1" i="39" s="1"/>
  <c r="CH564" i="5"/>
  <c r="CC564" i="5"/>
  <c r="BW564" i="5"/>
  <c r="BQ564" i="5"/>
  <c r="BK564" i="5"/>
  <c r="BE564" i="5"/>
  <c r="AY564" i="5"/>
  <c r="AS564" i="5"/>
  <c r="AM564" i="5"/>
  <c r="AK564" i="5"/>
  <c r="AQ564" i="5" s="1"/>
  <c r="AW564" i="5" s="1"/>
  <c r="AD7" i="5"/>
  <c r="AD13" i="5"/>
  <c r="AD18" i="5"/>
  <c r="AD30" i="5"/>
  <c r="AD34" i="5"/>
  <c r="AD38" i="5"/>
  <c r="AD42" i="5"/>
  <c r="AD46" i="5"/>
  <c r="AD50" i="5"/>
  <c r="AD56" i="5"/>
  <c r="AD59" i="5"/>
  <c r="AD61" i="5"/>
  <c r="AD69" i="5"/>
  <c r="AD73" i="5"/>
  <c r="AD77" i="5"/>
  <c r="AD82" i="5"/>
  <c r="AD85" i="5"/>
  <c r="AD89" i="5"/>
  <c r="AD92" i="5"/>
  <c r="AD93" i="5"/>
  <c r="AD97" i="5"/>
  <c r="AD105" i="5"/>
  <c r="AD109" i="5"/>
  <c r="AD117" i="5"/>
  <c r="AD120" i="5"/>
  <c r="AD121" i="5"/>
  <c r="AD127" i="5"/>
  <c r="AD128" i="5"/>
  <c r="AD130" i="5"/>
  <c r="AD132" i="5"/>
  <c r="AD135" i="5"/>
  <c r="AD136" i="5"/>
  <c r="AD140" i="5"/>
  <c r="AD144" i="5"/>
  <c r="AD145" i="5"/>
  <c r="AD147" i="5"/>
  <c r="AD156" i="5"/>
  <c r="AD159" i="5"/>
  <c r="AD161" i="5"/>
  <c r="AD166" i="5"/>
  <c r="AD168" i="5"/>
  <c r="AD170" i="5"/>
  <c r="AD174" i="5"/>
  <c r="AD175" i="5"/>
  <c r="AD177" i="5"/>
  <c r="AD178" i="5"/>
  <c r="AD179" i="5"/>
  <c r="AD181" i="5"/>
  <c r="AD182" i="5"/>
  <c r="AD183" i="5"/>
  <c r="AD185" i="5"/>
  <c r="AD186" i="5"/>
  <c r="AD187" i="5"/>
  <c r="AD188" i="5"/>
  <c r="AD190" i="5"/>
  <c r="AD192" i="5"/>
  <c r="AD194" i="5"/>
  <c r="AD196" i="5"/>
  <c r="AD198" i="5"/>
  <c r="AD200" i="5"/>
  <c r="AD201" i="5"/>
  <c r="AD203" i="5"/>
  <c r="AD204" i="5"/>
  <c r="AD207" i="5"/>
  <c r="AD209" i="5"/>
  <c r="AD210" i="5"/>
  <c r="AD211" i="5"/>
  <c r="AD212" i="5"/>
  <c r="AD213" i="5"/>
  <c r="AD217" i="5"/>
  <c r="AD218" i="5"/>
  <c r="AD222" i="5"/>
  <c r="AD226" i="5"/>
  <c r="AD229" i="5"/>
  <c r="AD230" i="5"/>
  <c r="AD232" i="5"/>
  <c r="AD233" i="5"/>
  <c r="AD234" i="5"/>
  <c r="AD235" i="5"/>
  <c r="AD237" i="5"/>
  <c r="AD238" i="5"/>
  <c r="AD246" i="5"/>
  <c r="AD250" i="5"/>
  <c r="AD252" i="5"/>
  <c r="AD254" i="5"/>
  <c r="AD256" i="5"/>
  <c r="AD262" i="5"/>
  <c r="AD265" i="5"/>
  <c r="AD266" i="5"/>
  <c r="AD268" i="5"/>
  <c r="AD269" i="5"/>
  <c r="AD275" i="5"/>
  <c r="AD279" i="5"/>
  <c r="AD281" i="5"/>
  <c r="AD282" i="5"/>
  <c r="AD287" i="5"/>
  <c r="AD289" i="5"/>
  <c r="AD290" i="5"/>
  <c r="AD291" i="5"/>
  <c r="AD292" i="5"/>
  <c r="AD294" i="5"/>
  <c r="AD295" i="5"/>
  <c r="AD296" i="5"/>
  <c r="AD298" i="5"/>
  <c r="AD299" i="5"/>
  <c r="AD300" i="5"/>
  <c r="AD302" i="5"/>
  <c r="AD304" i="5"/>
  <c r="AD306" i="5"/>
  <c r="AD312" i="5"/>
  <c r="AD313" i="5"/>
  <c r="AD314" i="5"/>
  <c r="AD315" i="5"/>
  <c r="AD318" i="5"/>
  <c r="AD319" i="5"/>
  <c r="AD320" i="5"/>
  <c r="AD321" i="5"/>
  <c r="AD322" i="5"/>
  <c r="AD323" i="5"/>
  <c r="AD326" i="5"/>
  <c r="AD328" i="5"/>
  <c r="AD329" i="5"/>
  <c r="AD330" i="5"/>
  <c r="AD334" i="5"/>
  <c r="AD335" i="5"/>
  <c r="AD337" i="5"/>
  <c r="AD344" i="5"/>
  <c r="AD345" i="5"/>
  <c r="AD346" i="5"/>
  <c r="AD347" i="5"/>
  <c r="AD350" i="5"/>
  <c r="AD352" i="5"/>
  <c r="AD355" i="5"/>
  <c r="AD361" i="5"/>
  <c r="AD362" i="5"/>
  <c r="AD366" i="5"/>
  <c r="AD367" i="5"/>
  <c r="AD374" i="5"/>
  <c r="AD376" i="5"/>
  <c r="AD377" i="5"/>
  <c r="AD379" i="5"/>
  <c r="AD380" i="5"/>
  <c r="AD381" i="5"/>
  <c r="AD382" i="5"/>
  <c r="AD385" i="5"/>
  <c r="AD386" i="5"/>
  <c r="AD388" i="5"/>
  <c r="AD389" i="5"/>
  <c r="AD390" i="5"/>
  <c r="AD393" i="5"/>
  <c r="AD394" i="5"/>
  <c r="AD395" i="5"/>
  <c r="AD396" i="5"/>
  <c r="AD397" i="5"/>
  <c r="AD399" i="5"/>
  <c r="AD401" i="5"/>
  <c r="AD405" i="5"/>
  <c r="AD407" i="5"/>
  <c r="AD409" i="5"/>
  <c r="AD410" i="5"/>
  <c r="AD426" i="5"/>
  <c r="AD439" i="5"/>
  <c r="AD447" i="5"/>
  <c r="AD453" i="5"/>
  <c r="AD456" i="5"/>
  <c r="AD460" i="5"/>
  <c r="AD464" i="5"/>
  <c r="AD473" i="5"/>
  <c r="AD475" i="5"/>
  <c r="AD477" i="5"/>
  <c r="AD484" i="5"/>
  <c r="AD490" i="5"/>
  <c r="AD492" i="5"/>
  <c r="AD493" i="5"/>
  <c r="AD497" i="5"/>
  <c r="AD501" i="5"/>
  <c r="AD505" i="5"/>
  <c r="AD508" i="5"/>
  <c r="AD509" i="5"/>
  <c r="AD520" i="5"/>
  <c r="AD521" i="5"/>
  <c r="AD522" i="5"/>
  <c r="AD525" i="5"/>
  <c r="AD528" i="5"/>
  <c r="AD531" i="5"/>
  <c r="AD532" i="5"/>
  <c r="AD535" i="5"/>
  <c r="AD539" i="5"/>
  <c r="AD543" i="5"/>
  <c r="AD548" i="5"/>
  <c r="AD550" i="5"/>
  <c r="AD554" i="5"/>
  <c r="AD558" i="5"/>
  <c r="AD560" i="5"/>
  <c r="AD563" i="5"/>
  <c r="U2" i="5"/>
  <c r="D69" i="34" s="1"/>
  <c r="U4" i="5"/>
  <c r="U5" i="5"/>
  <c r="U7" i="5"/>
  <c r="U9" i="5"/>
  <c r="U10" i="5"/>
  <c r="U12" i="5"/>
  <c r="U13" i="5"/>
  <c r="U14"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9" i="5"/>
  <c r="U151" i="5"/>
  <c r="U154" i="5"/>
  <c r="U156"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1" i="5"/>
  <c r="U274" i="5"/>
  <c r="U275" i="5"/>
  <c r="U276" i="5"/>
  <c r="U277" i="5"/>
  <c r="U278" i="5"/>
  <c r="U279" i="5"/>
  <c r="U281" i="5"/>
  <c r="U282" i="5"/>
  <c r="U283" i="5"/>
  <c r="U285" i="5"/>
  <c r="U286" i="5"/>
  <c r="U287" i="5"/>
  <c r="U288" i="5"/>
  <c r="U289" i="5"/>
  <c r="U290" i="5"/>
  <c r="U291" i="5"/>
  <c r="U292" i="5"/>
  <c r="U293" i="5"/>
  <c r="U294" i="5"/>
  <c r="U295" i="5"/>
  <c r="U296"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2" i="5"/>
  <c r="U414" i="5"/>
  <c r="U416" i="5"/>
  <c r="U418" i="5"/>
  <c r="U420" i="5"/>
  <c r="U422" i="5"/>
  <c r="U424" i="5"/>
  <c r="U426" i="5"/>
  <c r="U428" i="5"/>
  <c r="U430" i="5"/>
  <c r="U432" i="5"/>
  <c r="U434" i="5"/>
  <c r="U435" i="5"/>
  <c r="U438" i="5"/>
  <c r="U439" i="5"/>
  <c r="U442" i="5"/>
  <c r="U443" i="5"/>
  <c r="U446" i="5"/>
  <c r="U447"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X192" i="5"/>
  <c r="X170" i="5"/>
  <c r="X168" i="5"/>
  <c r="X162" i="5"/>
  <c r="X100" i="5"/>
  <c r="X84" i="5"/>
  <c r="X79" i="5"/>
  <c r="X76" i="5"/>
  <c r="X64" i="5"/>
  <c r="X41" i="5"/>
  <c r="X36" i="5"/>
  <c r="X35" i="5"/>
  <c r="X31" i="5"/>
  <c r="X29" i="5"/>
  <c r="X27" i="5"/>
  <c r="X21" i="5"/>
  <c r="X19" i="5"/>
  <c r="X428" i="5"/>
  <c r="X426" i="5"/>
  <c r="X412" i="5"/>
  <c r="X271" i="5"/>
  <c r="X158" i="5"/>
  <c r="X156" i="5"/>
  <c r="X7" i="5"/>
  <c r="X5" i="5"/>
  <c r="S4" i="5"/>
  <c r="AA4" i="5"/>
  <c r="AD4" i="5"/>
  <c r="AG4" i="5"/>
  <c r="AJ4" i="5"/>
  <c r="AM4" i="5"/>
  <c r="AP4" i="5"/>
  <c r="AS4" i="5"/>
  <c r="AV4" i="5"/>
  <c r="AY4" i="5"/>
  <c r="BB4" i="5"/>
  <c r="BE4" i="5"/>
  <c r="BK4" i="5"/>
  <c r="BQ4" i="5"/>
  <c r="BT4" i="5"/>
  <c r="BW4" i="5"/>
  <c r="BZ4" i="5"/>
  <c r="CF4" i="5"/>
  <c r="O4" i="5"/>
  <c r="R4" i="5"/>
  <c r="S5" i="5"/>
  <c r="AA5" i="5"/>
  <c r="AD5" i="5"/>
  <c r="AG5" i="5"/>
  <c r="AJ5" i="5"/>
  <c r="AM5" i="5"/>
  <c r="AP5" i="5"/>
  <c r="AS5" i="5"/>
  <c r="AV5" i="5"/>
  <c r="AY5" i="5"/>
  <c r="BB5" i="5"/>
  <c r="BE5" i="5"/>
  <c r="BK5" i="5"/>
  <c r="BQ5" i="5"/>
  <c r="BT5" i="5"/>
  <c r="BW5" i="5"/>
  <c r="BZ5" i="5"/>
  <c r="CC5" i="5"/>
  <c r="CF5" i="5"/>
  <c r="O5" i="5"/>
  <c r="R5" i="5"/>
  <c r="S7" i="5"/>
  <c r="AA7" i="5"/>
  <c r="AG7" i="5"/>
  <c r="AJ7" i="5"/>
  <c r="AM7" i="5"/>
  <c r="AP7" i="5"/>
  <c r="AS7" i="5"/>
  <c r="AV7" i="5"/>
  <c r="AY7" i="5"/>
  <c r="BE7" i="5"/>
  <c r="BK7" i="5"/>
  <c r="BQ7" i="5"/>
  <c r="BT7" i="5"/>
  <c r="BW7" i="5"/>
  <c r="BZ7" i="5"/>
  <c r="CC7" i="5"/>
  <c r="CF7" i="5"/>
  <c r="CH7" i="5"/>
  <c r="O7" i="5"/>
  <c r="R7" i="5"/>
  <c r="S9" i="5"/>
  <c r="AA9" i="5"/>
  <c r="AG9" i="5"/>
  <c r="AM9" i="5"/>
  <c r="AS9" i="5"/>
  <c r="AY9" i="5"/>
  <c r="BE9" i="5"/>
  <c r="BK9" i="5"/>
  <c r="BQ9" i="5"/>
  <c r="BW9" i="5"/>
  <c r="CC9" i="5"/>
  <c r="CH9" i="5"/>
  <c r="O9" i="5"/>
  <c r="S10" i="5"/>
  <c r="AA10" i="5"/>
  <c r="AD10" i="5"/>
  <c r="AG10" i="5"/>
  <c r="AJ10" i="5"/>
  <c r="AM10" i="5"/>
  <c r="AP10" i="5"/>
  <c r="AS10" i="5"/>
  <c r="AV10" i="5"/>
  <c r="AY10" i="5"/>
  <c r="BB10" i="5"/>
  <c r="BE10" i="5"/>
  <c r="BH10" i="5"/>
  <c r="R10" i="5"/>
  <c r="X10" i="5"/>
  <c r="BT10" i="5"/>
  <c r="BZ10" i="5"/>
  <c r="CF10" i="5"/>
  <c r="BK10" i="5"/>
  <c r="BQ10" i="5"/>
  <c r="BW10" i="5"/>
  <c r="CC10" i="5"/>
  <c r="CH10" i="5"/>
  <c r="O10" i="5"/>
  <c r="S12" i="5"/>
  <c r="AA12" i="5"/>
  <c r="AD12" i="5"/>
  <c r="AG12" i="5"/>
  <c r="AJ12" i="5"/>
  <c r="AM12" i="5"/>
  <c r="AP12" i="5"/>
  <c r="AS12" i="5"/>
  <c r="AV12" i="5"/>
  <c r="AY12" i="5"/>
  <c r="BB12" i="5"/>
  <c r="BE12" i="5"/>
  <c r="BK12" i="5"/>
  <c r="BQ12" i="5"/>
  <c r="BT12" i="5"/>
  <c r="BW12" i="5"/>
  <c r="BZ12" i="5"/>
  <c r="CC12" i="5"/>
  <c r="CF12" i="5"/>
  <c r="CH12" i="5"/>
  <c r="O12" i="5"/>
  <c r="R12" i="5"/>
  <c r="S13" i="5"/>
  <c r="AA13" i="5"/>
  <c r="AG13" i="5"/>
  <c r="AJ13" i="5"/>
  <c r="AM13" i="5"/>
  <c r="AP13" i="5"/>
  <c r="AS13" i="5"/>
  <c r="AV13" i="5"/>
  <c r="AY13" i="5"/>
  <c r="BB13" i="5"/>
  <c r="BE13" i="5"/>
  <c r="BK13" i="5"/>
  <c r="BQ13" i="5"/>
  <c r="BT13" i="5"/>
  <c r="BW13" i="5"/>
  <c r="BZ13" i="5"/>
  <c r="CC13" i="5"/>
  <c r="CF13" i="5"/>
  <c r="CH13" i="5"/>
  <c r="O13" i="5"/>
  <c r="R13" i="5"/>
  <c r="S14" i="5"/>
  <c r="AA14" i="5"/>
  <c r="AD14" i="5"/>
  <c r="AG14" i="5"/>
  <c r="AJ14" i="5"/>
  <c r="AM14" i="5"/>
  <c r="AP14" i="5"/>
  <c r="AS14" i="5"/>
  <c r="AV14" i="5"/>
  <c r="AY14" i="5"/>
  <c r="BB14" i="5"/>
  <c r="BE14" i="5"/>
  <c r="BK14" i="5"/>
  <c r="BQ14" i="5"/>
  <c r="BT14" i="5"/>
  <c r="BW14" i="5"/>
  <c r="BZ14" i="5"/>
  <c r="CC14" i="5"/>
  <c r="CF14" i="5"/>
  <c r="CH14" i="5"/>
  <c r="O14" i="5"/>
  <c r="R14" i="5"/>
  <c r="S16" i="5"/>
  <c r="AA16" i="5"/>
  <c r="AD16" i="5"/>
  <c r="AG16" i="5"/>
  <c r="AJ16" i="5"/>
  <c r="AM16" i="5"/>
  <c r="AP16" i="5"/>
  <c r="AS16" i="5"/>
  <c r="AV16" i="5"/>
  <c r="AY16" i="5"/>
  <c r="BB16" i="5"/>
  <c r="BE16" i="5"/>
  <c r="BK16" i="5"/>
  <c r="BQ16" i="5"/>
  <c r="BT16" i="5"/>
  <c r="BW16" i="5"/>
  <c r="BZ16" i="5"/>
  <c r="CC16" i="5"/>
  <c r="CF16" i="5"/>
  <c r="CH16" i="5"/>
  <c r="O16" i="5"/>
  <c r="R16" i="5"/>
  <c r="S17" i="5"/>
  <c r="AA17" i="5"/>
  <c r="AD17" i="5"/>
  <c r="AG17" i="5"/>
  <c r="AJ17" i="5"/>
  <c r="AM17" i="5"/>
  <c r="AP17" i="5"/>
  <c r="AS17" i="5"/>
  <c r="AV17" i="5"/>
  <c r="AY17" i="5"/>
  <c r="BB17" i="5"/>
  <c r="BE17" i="5"/>
  <c r="BK17" i="5"/>
  <c r="BQ17" i="5"/>
  <c r="BT17" i="5"/>
  <c r="BW17" i="5"/>
  <c r="BZ17" i="5"/>
  <c r="CC17" i="5"/>
  <c r="CF17" i="5"/>
  <c r="CH17" i="5"/>
  <c r="O17" i="5"/>
  <c r="R17" i="5"/>
  <c r="S18" i="5"/>
  <c r="AA18" i="5"/>
  <c r="AG18" i="5"/>
  <c r="AJ18" i="5"/>
  <c r="AM18" i="5"/>
  <c r="AP18" i="5"/>
  <c r="AS18" i="5"/>
  <c r="AV18" i="5"/>
  <c r="AY18" i="5"/>
  <c r="BB18" i="5"/>
  <c r="BE18" i="5"/>
  <c r="BK18" i="5"/>
  <c r="BQ18" i="5"/>
  <c r="BT18" i="5"/>
  <c r="BW18" i="5"/>
  <c r="BZ18" i="5"/>
  <c r="CC18" i="5"/>
  <c r="CF18" i="5"/>
  <c r="CH18" i="5"/>
  <c r="O18" i="5"/>
  <c r="R18" i="5"/>
  <c r="S19" i="5"/>
  <c r="Y19" i="5" s="1"/>
  <c r="AE19" i="5" s="1"/>
  <c r="AK19" i="5" s="1"/>
  <c r="AQ19" i="5" s="1"/>
  <c r="AW19" i="5" s="1"/>
  <c r="BC19" i="5" s="1"/>
  <c r="AA19" i="5"/>
  <c r="AD19" i="5"/>
  <c r="AG19" i="5"/>
  <c r="AJ19" i="5"/>
  <c r="AM19" i="5"/>
  <c r="AP19" i="5"/>
  <c r="AS19" i="5"/>
  <c r="AV19" i="5"/>
  <c r="AY19" i="5"/>
  <c r="BB19" i="5"/>
  <c r="BE19" i="5"/>
  <c r="BK19" i="5"/>
  <c r="BQ19" i="5"/>
  <c r="BT19" i="5"/>
  <c r="BW19" i="5"/>
  <c r="BZ19" i="5"/>
  <c r="CC19" i="5"/>
  <c r="CF19" i="5"/>
  <c r="CH19" i="5"/>
  <c r="O19" i="5"/>
  <c r="R19" i="5"/>
  <c r="S20" i="5"/>
  <c r="AA20" i="5"/>
  <c r="AD20" i="5"/>
  <c r="AG20" i="5"/>
  <c r="AJ20" i="5"/>
  <c r="AM20" i="5"/>
  <c r="AP20" i="5"/>
  <c r="AS20" i="5"/>
  <c r="AV20" i="5"/>
  <c r="AY20" i="5"/>
  <c r="BB20" i="5"/>
  <c r="BE20" i="5"/>
  <c r="BH20" i="5"/>
  <c r="BK20" i="5"/>
  <c r="BQ20" i="5"/>
  <c r="BT20" i="5"/>
  <c r="BW20" i="5"/>
  <c r="BZ20" i="5"/>
  <c r="CC20" i="5"/>
  <c r="CF20" i="5"/>
  <c r="CH20" i="5"/>
  <c r="O20" i="5"/>
  <c r="R20" i="5"/>
  <c r="S21" i="5"/>
  <c r="AA21" i="5"/>
  <c r="AD21" i="5"/>
  <c r="AG21" i="5"/>
  <c r="AJ21" i="5"/>
  <c r="AM21" i="5"/>
  <c r="AP21" i="5"/>
  <c r="AS21" i="5"/>
  <c r="AV21" i="5"/>
  <c r="AY21" i="5"/>
  <c r="BB21" i="5"/>
  <c r="BE21" i="5"/>
  <c r="BK21" i="5"/>
  <c r="BQ21" i="5"/>
  <c r="BT21" i="5"/>
  <c r="BW21" i="5"/>
  <c r="BZ21" i="5"/>
  <c r="CC21" i="5"/>
  <c r="CF21" i="5"/>
  <c r="CH21" i="5"/>
  <c r="O21" i="5"/>
  <c r="R21" i="5"/>
  <c r="S22" i="5"/>
  <c r="AA22" i="5"/>
  <c r="AG22" i="5"/>
  <c r="AJ22" i="5"/>
  <c r="AM22" i="5"/>
  <c r="AP22" i="5"/>
  <c r="AS22" i="5"/>
  <c r="AV22" i="5"/>
  <c r="AY22" i="5"/>
  <c r="BB22" i="5"/>
  <c r="BE22" i="5"/>
  <c r="BK22" i="5"/>
  <c r="BQ22" i="5"/>
  <c r="BT22" i="5"/>
  <c r="BW22" i="5"/>
  <c r="BZ22" i="5"/>
  <c r="CC22" i="5"/>
  <c r="CF22" i="5"/>
  <c r="CH22" i="5"/>
  <c r="O22" i="5"/>
  <c r="R22" i="5"/>
  <c r="S23" i="5"/>
  <c r="AA23" i="5"/>
  <c r="AD23" i="5"/>
  <c r="AG23" i="5"/>
  <c r="AJ23" i="5"/>
  <c r="AM23" i="5"/>
  <c r="AP23" i="5"/>
  <c r="AS23" i="5"/>
  <c r="AV23" i="5"/>
  <c r="AY23" i="5"/>
  <c r="BB23" i="5"/>
  <c r="BE23" i="5"/>
  <c r="BK23" i="5"/>
  <c r="BQ23" i="5"/>
  <c r="BT23" i="5"/>
  <c r="BW23" i="5"/>
  <c r="BZ23" i="5"/>
  <c r="CC23" i="5"/>
  <c r="CF23" i="5"/>
  <c r="CH23" i="5"/>
  <c r="O23" i="5"/>
  <c r="R23" i="5"/>
  <c r="S24" i="5"/>
  <c r="AA24" i="5"/>
  <c r="AD24" i="5"/>
  <c r="AG24" i="5"/>
  <c r="AJ24" i="5"/>
  <c r="AM24" i="5"/>
  <c r="AP24" i="5"/>
  <c r="AS24" i="5"/>
  <c r="AV24" i="5"/>
  <c r="AY24" i="5"/>
  <c r="BB24" i="5"/>
  <c r="BE24" i="5"/>
  <c r="BK24" i="5"/>
  <c r="BQ24" i="5"/>
  <c r="BT24" i="5"/>
  <c r="BW24" i="5"/>
  <c r="BZ24" i="5"/>
  <c r="CC24" i="5"/>
  <c r="CF24" i="5"/>
  <c r="CH24" i="5"/>
  <c r="O24" i="5"/>
  <c r="R24" i="5"/>
  <c r="S25" i="5"/>
  <c r="AA25" i="5"/>
  <c r="AD25" i="5"/>
  <c r="AG25" i="5"/>
  <c r="AJ25" i="5"/>
  <c r="AM25" i="5"/>
  <c r="AP25" i="5"/>
  <c r="AS25" i="5"/>
  <c r="AV25" i="5"/>
  <c r="AY25" i="5"/>
  <c r="BB25" i="5"/>
  <c r="BE25" i="5"/>
  <c r="BK25" i="5"/>
  <c r="BQ25" i="5"/>
  <c r="BT25" i="5"/>
  <c r="BW25" i="5"/>
  <c r="BZ25" i="5"/>
  <c r="CC25" i="5"/>
  <c r="CF25" i="5"/>
  <c r="CH25" i="5"/>
  <c r="O25" i="5"/>
  <c r="R25" i="5"/>
  <c r="S26" i="5"/>
  <c r="AA26" i="5"/>
  <c r="AG26" i="5"/>
  <c r="AM26" i="5"/>
  <c r="AS26" i="5"/>
  <c r="AY26" i="5"/>
  <c r="BE26" i="5"/>
  <c r="BK26" i="5"/>
  <c r="BQ26" i="5"/>
  <c r="BW26" i="5"/>
  <c r="CC26" i="5"/>
  <c r="CH26" i="5"/>
  <c r="O26" i="5"/>
  <c r="S27" i="5"/>
  <c r="AA27" i="5"/>
  <c r="AD27" i="5"/>
  <c r="AG27" i="5"/>
  <c r="AJ27" i="5"/>
  <c r="AM27" i="5"/>
  <c r="AP27" i="5"/>
  <c r="AS27" i="5"/>
  <c r="AV27" i="5"/>
  <c r="AY27" i="5"/>
  <c r="BB27" i="5"/>
  <c r="BE27" i="5"/>
  <c r="BK27" i="5"/>
  <c r="BQ27" i="5"/>
  <c r="BT27" i="5"/>
  <c r="BW27" i="5"/>
  <c r="BZ27" i="5"/>
  <c r="CC27" i="5"/>
  <c r="CF27" i="5"/>
  <c r="CH27" i="5"/>
  <c r="O27" i="5"/>
  <c r="R27" i="5"/>
  <c r="S28" i="5"/>
  <c r="AA28" i="5"/>
  <c r="AD28" i="5"/>
  <c r="AG28" i="5"/>
  <c r="AJ28" i="5"/>
  <c r="AM28" i="5"/>
  <c r="AP28" i="5"/>
  <c r="AS28" i="5"/>
  <c r="AV28" i="5"/>
  <c r="AY28" i="5"/>
  <c r="BB28" i="5"/>
  <c r="BE28" i="5"/>
  <c r="BK28" i="5"/>
  <c r="BQ28" i="5"/>
  <c r="BT28" i="5"/>
  <c r="BW28" i="5"/>
  <c r="BZ28" i="5"/>
  <c r="CC28" i="5"/>
  <c r="CF28" i="5"/>
  <c r="CH28" i="5"/>
  <c r="O28" i="5"/>
  <c r="R28" i="5"/>
  <c r="S29" i="5"/>
  <c r="AA29" i="5"/>
  <c r="AD29" i="5"/>
  <c r="AG29" i="5"/>
  <c r="AJ29" i="5"/>
  <c r="AM29" i="5"/>
  <c r="AP29" i="5"/>
  <c r="AS29" i="5"/>
  <c r="AV29" i="5"/>
  <c r="AY29" i="5"/>
  <c r="BB29" i="5"/>
  <c r="BE29" i="5"/>
  <c r="BK29" i="5"/>
  <c r="BQ29" i="5"/>
  <c r="BT29" i="5"/>
  <c r="BW29" i="5"/>
  <c r="BZ29" i="5"/>
  <c r="CC29" i="5"/>
  <c r="CF29" i="5"/>
  <c r="CH29" i="5"/>
  <c r="O29" i="5"/>
  <c r="R29" i="5"/>
  <c r="S30" i="5"/>
  <c r="AA30" i="5"/>
  <c r="AG30" i="5"/>
  <c r="AJ30" i="5"/>
  <c r="AM30" i="5"/>
  <c r="AP30" i="5"/>
  <c r="AS30" i="5"/>
  <c r="AV30" i="5"/>
  <c r="AY30" i="5"/>
  <c r="BB30" i="5"/>
  <c r="BE30" i="5"/>
  <c r="BK30" i="5"/>
  <c r="BQ30" i="5"/>
  <c r="BT30" i="5"/>
  <c r="BW30" i="5"/>
  <c r="BZ30" i="5"/>
  <c r="CC30" i="5"/>
  <c r="CF30" i="5"/>
  <c r="CH30" i="5"/>
  <c r="O30" i="5"/>
  <c r="R30" i="5"/>
  <c r="S31" i="5"/>
  <c r="AA31" i="5"/>
  <c r="AD31" i="5"/>
  <c r="AG31" i="5"/>
  <c r="AJ31" i="5"/>
  <c r="AM31" i="5"/>
  <c r="AP31" i="5"/>
  <c r="AS31" i="5"/>
  <c r="AV31" i="5"/>
  <c r="AY31" i="5"/>
  <c r="BB31" i="5"/>
  <c r="BE31" i="5"/>
  <c r="BK31" i="5"/>
  <c r="BQ31" i="5"/>
  <c r="BT31" i="5"/>
  <c r="BW31" i="5"/>
  <c r="BZ31" i="5"/>
  <c r="CC31" i="5"/>
  <c r="CF31" i="5"/>
  <c r="CH31" i="5"/>
  <c r="O31" i="5"/>
  <c r="R31" i="5"/>
  <c r="S32" i="5"/>
  <c r="AA32" i="5"/>
  <c r="AD32" i="5"/>
  <c r="AG32" i="5"/>
  <c r="AJ32" i="5"/>
  <c r="AM32" i="5"/>
  <c r="AP32" i="5"/>
  <c r="AS32" i="5"/>
  <c r="AV32" i="5"/>
  <c r="AY32" i="5"/>
  <c r="BB32" i="5"/>
  <c r="BE32" i="5"/>
  <c r="BK32" i="5"/>
  <c r="BQ32" i="5"/>
  <c r="BT32" i="5"/>
  <c r="BW32" i="5"/>
  <c r="BZ32" i="5"/>
  <c r="CC32" i="5"/>
  <c r="CF32" i="5"/>
  <c r="CH32" i="5"/>
  <c r="O32" i="5"/>
  <c r="R32" i="5"/>
  <c r="X33" i="5"/>
  <c r="S33" i="5"/>
  <c r="AA33" i="5"/>
  <c r="AD33" i="5"/>
  <c r="AG33" i="5"/>
  <c r="AJ33" i="5"/>
  <c r="AM33" i="5"/>
  <c r="AP33" i="5"/>
  <c r="AS33" i="5"/>
  <c r="AV33" i="5"/>
  <c r="AY33" i="5"/>
  <c r="BB33" i="5"/>
  <c r="BE33" i="5"/>
  <c r="BK33" i="5"/>
  <c r="BQ33" i="5"/>
  <c r="BT33" i="5"/>
  <c r="BW33" i="5"/>
  <c r="BZ33" i="5"/>
  <c r="CC33" i="5"/>
  <c r="CF33" i="5"/>
  <c r="CH33" i="5"/>
  <c r="O33" i="5"/>
  <c r="R33" i="5"/>
  <c r="S34" i="5"/>
  <c r="AA34" i="5"/>
  <c r="AG34" i="5"/>
  <c r="AJ34" i="5"/>
  <c r="AM34" i="5"/>
  <c r="AP34" i="5"/>
  <c r="AS34" i="5"/>
  <c r="AV34" i="5"/>
  <c r="AY34" i="5"/>
  <c r="BB34" i="5"/>
  <c r="BE34" i="5"/>
  <c r="BK34" i="5"/>
  <c r="BQ34" i="5"/>
  <c r="BT34" i="5"/>
  <c r="BW34" i="5"/>
  <c r="BZ34" i="5"/>
  <c r="CC34" i="5"/>
  <c r="CF34" i="5"/>
  <c r="CH34" i="5"/>
  <c r="O34" i="5"/>
  <c r="X34" i="5"/>
  <c r="R34" i="5"/>
  <c r="S35" i="5"/>
  <c r="AA35" i="5"/>
  <c r="AD35" i="5"/>
  <c r="AG35" i="5"/>
  <c r="AJ35" i="5"/>
  <c r="AM35" i="5"/>
  <c r="AP35" i="5"/>
  <c r="AS35" i="5"/>
  <c r="AV35" i="5"/>
  <c r="AY35" i="5"/>
  <c r="BB35" i="5"/>
  <c r="BE35" i="5"/>
  <c r="BK35" i="5"/>
  <c r="BQ35" i="5"/>
  <c r="BT35" i="5"/>
  <c r="BW35" i="5"/>
  <c r="BZ35" i="5"/>
  <c r="CC35" i="5"/>
  <c r="CF35" i="5"/>
  <c r="CH35" i="5"/>
  <c r="O35" i="5"/>
  <c r="R35" i="5"/>
  <c r="S36" i="5"/>
  <c r="AA36" i="5"/>
  <c r="AD36" i="5"/>
  <c r="AG36" i="5"/>
  <c r="AJ36" i="5"/>
  <c r="AM36" i="5"/>
  <c r="AP36" i="5"/>
  <c r="AS36" i="5"/>
  <c r="AV36" i="5"/>
  <c r="AY36" i="5"/>
  <c r="BB36" i="5"/>
  <c r="BE36" i="5"/>
  <c r="BK36" i="5"/>
  <c r="BQ36" i="5"/>
  <c r="BT36" i="5"/>
  <c r="BW36" i="5"/>
  <c r="BZ36" i="5"/>
  <c r="CC36" i="5"/>
  <c r="CF36" i="5"/>
  <c r="CH36" i="5"/>
  <c r="O36" i="5"/>
  <c r="R36" i="5"/>
  <c r="S37" i="5"/>
  <c r="AA37" i="5"/>
  <c r="AD37" i="5"/>
  <c r="AG37" i="5"/>
  <c r="AJ37" i="5"/>
  <c r="AM37" i="5"/>
  <c r="AP37" i="5"/>
  <c r="AS37" i="5"/>
  <c r="AV37" i="5"/>
  <c r="AY37" i="5"/>
  <c r="BB37" i="5"/>
  <c r="BE37" i="5"/>
  <c r="BK37" i="5"/>
  <c r="BQ37" i="5"/>
  <c r="BT37" i="5"/>
  <c r="BW37" i="5"/>
  <c r="BZ37" i="5"/>
  <c r="CC37" i="5"/>
  <c r="CF37" i="5"/>
  <c r="CH37" i="5"/>
  <c r="O37" i="5"/>
  <c r="R37" i="5"/>
  <c r="S38" i="5"/>
  <c r="AA38" i="5"/>
  <c r="AG38" i="5"/>
  <c r="AJ38" i="5"/>
  <c r="AM38" i="5"/>
  <c r="AP38" i="5"/>
  <c r="AS38" i="5"/>
  <c r="AV38" i="5"/>
  <c r="AY38" i="5"/>
  <c r="BB38" i="5"/>
  <c r="BE38" i="5"/>
  <c r="BK38" i="5"/>
  <c r="BQ38" i="5"/>
  <c r="BT38" i="5"/>
  <c r="BW38" i="5"/>
  <c r="BZ38" i="5"/>
  <c r="CC38" i="5"/>
  <c r="CF38" i="5"/>
  <c r="CH38" i="5"/>
  <c r="O38" i="5"/>
  <c r="X38" i="5"/>
  <c r="R38" i="5"/>
  <c r="S39" i="5"/>
  <c r="AA39" i="5"/>
  <c r="AD39" i="5"/>
  <c r="AG39" i="5"/>
  <c r="AJ39" i="5"/>
  <c r="AM39" i="5"/>
  <c r="AP39" i="5"/>
  <c r="AS39" i="5"/>
  <c r="AV39" i="5"/>
  <c r="AY39" i="5"/>
  <c r="BB39" i="5"/>
  <c r="BE39" i="5"/>
  <c r="BK39" i="5"/>
  <c r="BQ39" i="5"/>
  <c r="BT39" i="5"/>
  <c r="BW39" i="5"/>
  <c r="BZ39" i="5"/>
  <c r="CC39" i="5"/>
  <c r="CF39" i="5"/>
  <c r="CH39" i="5"/>
  <c r="O39" i="5"/>
  <c r="R39" i="5"/>
  <c r="S40" i="5"/>
  <c r="AA40" i="5"/>
  <c r="AG40" i="5"/>
  <c r="AM40" i="5"/>
  <c r="AS40" i="5"/>
  <c r="AY40" i="5"/>
  <c r="BE40" i="5"/>
  <c r="BK40" i="5"/>
  <c r="BQ40" i="5"/>
  <c r="BW40" i="5"/>
  <c r="CC40" i="5"/>
  <c r="CH40" i="5"/>
  <c r="O40" i="5"/>
  <c r="S41" i="5"/>
  <c r="AA41" i="5"/>
  <c r="AD41" i="5"/>
  <c r="AG41" i="5"/>
  <c r="AJ41" i="5"/>
  <c r="AM41" i="5"/>
  <c r="AP41" i="5"/>
  <c r="AS41" i="5"/>
  <c r="AV41" i="5"/>
  <c r="AY41" i="5"/>
  <c r="BB41" i="5"/>
  <c r="BE41" i="5"/>
  <c r="BK41" i="5"/>
  <c r="BQ41" i="5"/>
  <c r="BT41" i="5"/>
  <c r="BW41" i="5"/>
  <c r="BZ41" i="5"/>
  <c r="CC41" i="5"/>
  <c r="CF41" i="5"/>
  <c r="CH41" i="5"/>
  <c r="O41" i="5"/>
  <c r="R41" i="5"/>
  <c r="X42" i="5"/>
  <c r="S42" i="5"/>
  <c r="AA42" i="5"/>
  <c r="AG42" i="5"/>
  <c r="AJ42" i="5"/>
  <c r="AM42" i="5"/>
  <c r="AP42" i="5"/>
  <c r="AS42" i="5"/>
  <c r="AV42" i="5"/>
  <c r="AY42" i="5"/>
  <c r="BB42" i="5"/>
  <c r="BE42" i="5"/>
  <c r="BK42" i="5"/>
  <c r="BQ42" i="5"/>
  <c r="BT42" i="5"/>
  <c r="BW42" i="5"/>
  <c r="BZ42" i="5"/>
  <c r="CC42" i="5"/>
  <c r="CF42" i="5"/>
  <c r="CH42" i="5"/>
  <c r="O42" i="5"/>
  <c r="R42" i="5"/>
  <c r="S43" i="5"/>
  <c r="AA43" i="5"/>
  <c r="AD43" i="5"/>
  <c r="AG43" i="5"/>
  <c r="AJ43" i="5"/>
  <c r="AM43" i="5"/>
  <c r="AP43" i="5"/>
  <c r="AS43" i="5"/>
  <c r="AV43" i="5"/>
  <c r="AY43" i="5"/>
  <c r="BB43" i="5"/>
  <c r="BE43" i="5"/>
  <c r="BK43" i="5"/>
  <c r="BQ43" i="5"/>
  <c r="BT43" i="5"/>
  <c r="BW43" i="5"/>
  <c r="BZ43" i="5"/>
  <c r="CC43" i="5"/>
  <c r="CF43" i="5"/>
  <c r="CH43" i="5"/>
  <c r="O43" i="5"/>
  <c r="R43" i="5"/>
  <c r="S44" i="5"/>
  <c r="AA44" i="5"/>
  <c r="AD44" i="5"/>
  <c r="AG44" i="5"/>
  <c r="AJ44" i="5"/>
  <c r="AM44" i="5"/>
  <c r="AP44" i="5"/>
  <c r="AS44" i="5"/>
  <c r="AV44" i="5"/>
  <c r="AY44" i="5"/>
  <c r="BB44" i="5"/>
  <c r="BE44" i="5"/>
  <c r="BK44" i="5"/>
  <c r="BQ44" i="5"/>
  <c r="BT44" i="5"/>
  <c r="BW44" i="5"/>
  <c r="BZ44" i="5"/>
  <c r="CC44" i="5"/>
  <c r="CF44" i="5"/>
  <c r="CH44" i="5"/>
  <c r="O44" i="5"/>
  <c r="R44" i="5"/>
  <c r="S45" i="5"/>
  <c r="AA45" i="5"/>
  <c r="AD45" i="5"/>
  <c r="AG45" i="5"/>
  <c r="AJ45" i="5"/>
  <c r="AM45" i="5"/>
  <c r="AP45" i="5"/>
  <c r="AS45" i="5"/>
  <c r="AV45" i="5"/>
  <c r="AY45" i="5"/>
  <c r="BB45" i="5"/>
  <c r="BE45" i="5"/>
  <c r="BK45" i="5"/>
  <c r="BQ45" i="5"/>
  <c r="BT45" i="5"/>
  <c r="BW45" i="5"/>
  <c r="BZ45" i="5"/>
  <c r="CC45" i="5"/>
  <c r="CF45" i="5"/>
  <c r="CH45" i="5"/>
  <c r="O45" i="5"/>
  <c r="R45" i="5"/>
  <c r="S46" i="5"/>
  <c r="AA46" i="5"/>
  <c r="AG46" i="5"/>
  <c r="AJ46" i="5"/>
  <c r="AM46" i="5"/>
  <c r="AP46" i="5"/>
  <c r="AS46" i="5"/>
  <c r="AV46" i="5"/>
  <c r="AY46" i="5"/>
  <c r="BB46" i="5"/>
  <c r="BE46" i="5"/>
  <c r="BK46" i="5"/>
  <c r="BQ46" i="5"/>
  <c r="BT46" i="5"/>
  <c r="BW46" i="5"/>
  <c r="BZ46" i="5"/>
  <c r="CC46" i="5"/>
  <c r="CF46" i="5"/>
  <c r="CH46" i="5"/>
  <c r="O46" i="5"/>
  <c r="R46" i="5"/>
  <c r="S47" i="5"/>
  <c r="AA47" i="5"/>
  <c r="AD47" i="5"/>
  <c r="AG47" i="5"/>
  <c r="AJ47" i="5"/>
  <c r="AM47" i="5"/>
  <c r="AP47" i="5"/>
  <c r="AS47" i="5"/>
  <c r="AV47" i="5"/>
  <c r="AY47" i="5"/>
  <c r="BB47" i="5"/>
  <c r="BE47" i="5"/>
  <c r="BK47" i="5"/>
  <c r="BQ47" i="5"/>
  <c r="BT47" i="5"/>
  <c r="BW47" i="5"/>
  <c r="BZ47" i="5"/>
  <c r="CC47" i="5"/>
  <c r="CF47" i="5"/>
  <c r="CH47" i="5"/>
  <c r="O47" i="5"/>
  <c r="R47" i="5"/>
  <c r="S48" i="5"/>
  <c r="AA48" i="5"/>
  <c r="AD48" i="5"/>
  <c r="AG48" i="5"/>
  <c r="AJ48" i="5"/>
  <c r="AM48" i="5"/>
  <c r="AP48" i="5"/>
  <c r="AS48" i="5"/>
  <c r="AV48" i="5"/>
  <c r="AY48" i="5"/>
  <c r="BB48" i="5"/>
  <c r="BE48" i="5"/>
  <c r="BK48" i="5"/>
  <c r="BQ48" i="5"/>
  <c r="BT48" i="5"/>
  <c r="BW48" i="5"/>
  <c r="BZ48" i="5"/>
  <c r="CC48" i="5"/>
  <c r="CF48" i="5"/>
  <c r="CH48" i="5"/>
  <c r="O48" i="5"/>
  <c r="R48" i="5"/>
  <c r="S49" i="5"/>
  <c r="AA49" i="5"/>
  <c r="AD49" i="5"/>
  <c r="AG49" i="5"/>
  <c r="AJ49" i="5"/>
  <c r="AM49" i="5"/>
  <c r="AP49" i="5"/>
  <c r="AS49" i="5"/>
  <c r="AV49" i="5"/>
  <c r="AY49" i="5"/>
  <c r="BB49" i="5"/>
  <c r="BE49" i="5"/>
  <c r="BK49" i="5"/>
  <c r="BQ49" i="5"/>
  <c r="BT49" i="5"/>
  <c r="BW49" i="5"/>
  <c r="BZ49" i="5"/>
  <c r="CC49" i="5"/>
  <c r="CF49" i="5"/>
  <c r="CH49" i="5"/>
  <c r="O49" i="5"/>
  <c r="R49" i="5"/>
  <c r="S50" i="5"/>
  <c r="AA50" i="5"/>
  <c r="AG50" i="5"/>
  <c r="AJ50" i="5"/>
  <c r="AM50" i="5"/>
  <c r="AP50" i="5"/>
  <c r="AS50" i="5"/>
  <c r="AV50" i="5"/>
  <c r="AY50" i="5"/>
  <c r="BB50" i="5"/>
  <c r="BE50" i="5"/>
  <c r="BK50" i="5"/>
  <c r="BQ50" i="5"/>
  <c r="BT50" i="5"/>
  <c r="BW50" i="5"/>
  <c r="BZ50" i="5"/>
  <c r="CC50" i="5"/>
  <c r="CF50" i="5"/>
  <c r="CH50" i="5"/>
  <c r="O50" i="5"/>
  <c r="R50" i="5"/>
  <c r="S51" i="5"/>
  <c r="AA51" i="5"/>
  <c r="AD51" i="5"/>
  <c r="AG51" i="5"/>
  <c r="AJ51" i="5"/>
  <c r="AM51" i="5"/>
  <c r="AP51" i="5"/>
  <c r="AS51" i="5"/>
  <c r="AV51" i="5"/>
  <c r="AY51" i="5"/>
  <c r="BB51" i="5"/>
  <c r="BE51" i="5"/>
  <c r="BK51" i="5"/>
  <c r="BQ51" i="5"/>
  <c r="BT51" i="5"/>
  <c r="BW51" i="5"/>
  <c r="BZ51" i="5"/>
  <c r="CC51" i="5"/>
  <c r="CF51" i="5"/>
  <c r="CH51" i="5"/>
  <c r="O51" i="5"/>
  <c r="R51" i="5"/>
  <c r="S52" i="5"/>
  <c r="AA52" i="5"/>
  <c r="AD52" i="5"/>
  <c r="AG52" i="5"/>
  <c r="AJ52" i="5"/>
  <c r="AM52" i="5"/>
  <c r="AP52" i="5"/>
  <c r="AS52" i="5"/>
  <c r="AV52" i="5"/>
  <c r="AY52" i="5"/>
  <c r="BB52" i="5"/>
  <c r="BE52" i="5"/>
  <c r="BK52" i="5"/>
  <c r="BQ52" i="5"/>
  <c r="BT52" i="5"/>
  <c r="BW52" i="5"/>
  <c r="BZ52" i="5"/>
  <c r="CC52" i="5"/>
  <c r="CF52" i="5"/>
  <c r="CH52" i="5"/>
  <c r="O52" i="5"/>
  <c r="R52" i="5"/>
  <c r="S53" i="5"/>
  <c r="AA53" i="5"/>
  <c r="AD53" i="5"/>
  <c r="AG53" i="5"/>
  <c r="AJ53" i="5"/>
  <c r="AM53" i="5"/>
  <c r="AP53" i="5"/>
  <c r="AS53" i="5"/>
  <c r="AV53" i="5"/>
  <c r="AY53" i="5"/>
  <c r="BB53" i="5"/>
  <c r="BE53" i="5"/>
  <c r="BK53" i="5"/>
  <c r="BQ53" i="5"/>
  <c r="BT53" i="5"/>
  <c r="BW53" i="5"/>
  <c r="BZ53" i="5"/>
  <c r="CC53" i="5"/>
  <c r="CF53" i="5"/>
  <c r="CH53" i="5"/>
  <c r="O53" i="5"/>
  <c r="R53" i="5"/>
  <c r="X54" i="5"/>
  <c r="S54" i="5"/>
  <c r="AA54" i="5"/>
  <c r="AD54" i="5"/>
  <c r="AG54" i="5"/>
  <c r="AJ54" i="5"/>
  <c r="AM54" i="5"/>
  <c r="AP54" i="5"/>
  <c r="AS54" i="5"/>
  <c r="AV54" i="5"/>
  <c r="AY54" i="5"/>
  <c r="BB54" i="5"/>
  <c r="BE54" i="5"/>
  <c r="BK54" i="5"/>
  <c r="BQ54" i="5"/>
  <c r="BT54" i="5"/>
  <c r="BW54" i="5"/>
  <c r="BZ54" i="5"/>
  <c r="CC54" i="5"/>
  <c r="CF54" i="5"/>
  <c r="CH54" i="5"/>
  <c r="O54" i="5"/>
  <c r="R54" i="5"/>
  <c r="S55" i="5"/>
  <c r="AA55" i="5"/>
  <c r="AD55" i="5"/>
  <c r="AG55" i="5"/>
  <c r="AJ55" i="5"/>
  <c r="AM55" i="5"/>
  <c r="AP55" i="5"/>
  <c r="AS55" i="5"/>
  <c r="AV55" i="5"/>
  <c r="AY55" i="5"/>
  <c r="BB55" i="5"/>
  <c r="BE55" i="5"/>
  <c r="BK55" i="5"/>
  <c r="BQ55" i="5"/>
  <c r="BT55" i="5"/>
  <c r="BW55" i="5"/>
  <c r="BZ55" i="5"/>
  <c r="CC55" i="5"/>
  <c r="CF55" i="5"/>
  <c r="CH55" i="5"/>
  <c r="O55" i="5"/>
  <c r="R55" i="5"/>
  <c r="S56" i="5"/>
  <c r="AA56" i="5"/>
  <c r="AG56" i="5"/>
  <c r="AJ56" i="5"/>
  <c r="AM56" i="5"/>
  <c r="AP56" i="5"/>
  <c r="AS56" i="5"/>
  <c r="AV56" i="5"/>
  <c r="AY56" i="5"/>
  <c r="BB56" i="5"/>
  <c r="BE56" i="5"/>
  <c r="BK56" i="5"/>
  <c r="BQ56" i="5"/>
  <c r="BT56" i="5"/>
  <c r="BW56" i="5"/>
  <c r="BZ56" i="5"/>
  <c r="CC56" i="5"/>
  <c r="CF56" i="5"/>
  <c r="CH56" i="5"/>
  <c r="O56" i="5"/>
  <c r="R56" i="5"/>
  <c r="X57" i="5"/>
  <c r="S57" i="5"/>
  <c r="AA57" i="5"/>
  <c r="AD57" i="5"/>
  <c r="AG57" i="5"/>
  <c r="AJ57" i="5"/>
  <c r="AM57" i="5"/>
  <c r="AP57" i="5"/>
  <c r="AS57" i="5"/>
  <c r="AV57" i="5"/>
  <c r="AY57" i="5"/>
  <c r="BB57" i="5"/>
  <c r="BE57" i="5"/>
  <c r="BK57" i="5"/>
  <c r="BQ57" i="5"/>
  <c r="BT57" i="5"/>
  <c r="BW57" i="5"/>
  <c r="BZ57" i="5"/>
  <c r="CC57" i="5"/>
  <c r="CF57" i="5"/>
  <c r="CH57" i="5"/>
  <c r="O57" i="5"/>
  <c r="R57" i="5"/>
  <c r="S58" i="5"/>
  <c r="AA58" i="5"/>
  <c r="AD58" i="5"/>
  <c r="AG58" i="5"/>
  <c r="AJ58" i="5"/>
  <c r="AM58" i="5"/>
  <c r="AP58" i="5"/>
  <c r="AS58" i="5"/>
  <c r="AV58" i="5"/>
  <c r="AY58" i="5"/>
  <c r="BB58" i="5"/>
  <c r="BE58" i="5"/>
  <c r="BK58" i="5"/>
  <c r="BQ58" i="5"/>
  <c r="BT58" i="5"/>
  <c r="BW58" i="5"/>
  <c r="BZ58" i="5"/>
  <c r="CC58" i="5"/>
  <c r="CF58" i="5"/>
  <c r="CH58" i="5"/>
  <c r="O58" i="5"/>
  <c r="R58" i="5"/>
  <c r="S59" i="5"/>
  <c r="AA59" i="5"/>
  <c r="AG59" i="5"/>
  <c r="AJ59" i="5"/>
  <c r="AM59" i="5"/>
  <c r="AP59" i="5"/>
  <c r="AS59" i="5"/>
  <c r="AV59" i="5"/>
  <c r="AY59" i="5"/>
  <c r="BB59" i="5"/>
  <c r="BE59" i="5"/>
  <c r="BK59" i="5"/>
  <c r="BQ59" i="5"/>
  <c r="BT59" i="5"/>
  <c r="BW59" i="5"/>
  <c r="BZ59" i="5"/>
  <c r="CC59" i="5"/>
  <c r="CF59" i="5"/>
  <c r="CH59" i="5"/>
  <c r="O59" i="5"/>
  <c r="R59" i="5"/>
  <c r="S60" i="5"/>
  <c r="AA60" i="5"/>
  <c r="AD60" i="5"/>
  <c r="AG60" i="5"/>
  <c r="AJ60" i="5"/>
  <c r="AM60" i="5"/>
  <c r="AP60" i="5"/>
  <c r="AS60" i="5"/>
  <c r="AV60" i="5"/>
  <c r="AY60" i="5"/>
  <c r="BB60" i="5"/>
  <c r="BE60" i="5"/>
  <c r="BK60" i="5"/>
  <c r="BQ60" i="5"/>
  <c r="BT60" i="5"/>
  <c r="BW60" i="5"/>
  <c r="BZ60" i="5"/>
  <c r="CC60" i="5"/>
  <c r="CF60" i="5"/>
  <c r="CH60" i="5"/>
  <c r="O60" i="5"/>
  <c r="R60" i="5"/>
  <c r="S61" i="5"/>
  <c r="AA61" i="5"/>
  <c r="AG61" i="5"/>
  <c r="AJ61" i="5"/>
  <c r="AM61" i="5"/>
  <c r="AP61" i="5"/>
  <c r="AS61" i="5"/>
  <c r="AV61" i="5"/>
  <c r="AY61" i="5"/>
  <c r="BB61" i="5"/>
  <c r="BE61" i="5"/>
  <c r="BK61" i="5"/>
  <c r="BQ61" i="5"/>
  <c r="BT61" i="5"/>
  <c r="BW61" i="5"/>
  <c r="BZ61" i="5"/>
  <c r="CC61" i="5"/>
  <c r="CF61" i="5"/>
  <c r="CH61" i="5"/>
  <c r="O61" i="5"/>
  <c r="X61" i="5"/>
  <c r="R61" i="5"/>
  <c r="S62" i="5"/>
  <c r="AA62" i="5"/>
  <c r="AD62" i="5"/>
  <c r="AG62" i="5"/>
  <c r="AJ62" i="5"/>
  <c r="AM62" i="5"/>
  <c r="AP62" i="5"/>
  <c r="AS62" i="5"/>
  <c r="AV62" i="5"/>
  <c r="AY62" i="5"/>
  <c r="BB62" i="5"/>
  <c r="BE62" i="5"/>
  <c r="BK62" i="5"/>
  <c r="BQ62" i="5"/>
  <c r="BT62" i="5"/>
  <c r="BW62" i="5"/>
  <c r="BZ62" i="5"/>
  <c r="CC62" i="5"/>
  <c r="CF62" i="5"/>
  <c r="CH62" i="5"/>
  <c r="O62" i="5"/>
  <c r="R62" i="5"/>
  <c r="S63" i="5"/>
  <c r="AA63" i="5"/>
  <c r="AD63" i="5"/>
  <c r="AG63" i="5"/>
  <c r="AJ63" i="5"/>
  <c r="AM63" i="5"/>
  <c r="AP63" i="5"/>
  <c r="AS63" i="5"/>
  <c r="AV63" i="5"/>
  <c r="AY63" i="5"/>
  <c r="BB63" i="5"/>
  <c r="BE63" i="5"/>
  <c r="BK63" i="5"/>
  <c r="BQ63" i="5"/>
  <c r="BT63" i="5"/>
  <c r="BW63" i="5"/>
  <c r="BZ63" i="5"/>
  <c r="CC63" i="5"/>
  <c r="CF63" i="5"/>
  <c r="CH63" i="5"/>
  <c r="O63" i="5"/>
  <c r="R63" i="5"/>
  <c r="S64" i="5"/>
  <c r="Y64" i="5" s="1"/>
  <c r="AE64" i="5" s="1"/>
  <c r="AK64" i="5" s="1"/>
  <c r="AQ64" i="5" s="1"/>
  <c r="AW64" i="5" s="1"/>
  <c r="BC64" i="5" s="1"/>
  <c r="BI64" i="5" s="1"/>
  <c r="AA64" i="5"/>
  <c r="AD64" i="5"/>
  <c r="AG64" i="5"/>
  <c r="AJ64" i="5"/>
  <c r="AM64" i="5"/>
  <c r="AP64" i="5"/>
  <c r="AS64" i="5"/>
  <c r="AV64" i="5"/>
  <c r="AY64" i="5"/>
  <c r="BB64" i="5"/>
  <c r="BE64" i="5"/>
  <c r="BK64" i="5"/>
  <c r="BQ64" i="5"/>
  <c r="BT64" i="5"/>
  <c r="BW64" i="5"/>
  <c r="BZ64" i="5"/>
  <c r="CC64" i="5"/>
  <c r="CF64" i="5"/>
  <c r="CH64" i="5"/>
  <c r="O64" i="5"/>
  <c r="R64" i="5"/>
  <c r="S65" i="5"/>
  <c r="AA65" i="5"/>
  <c r="AG65" i="5"/>
  <c r="AM65" i="5"/>
  <c r="AS65" i="5"/>
  <c r="AY65" i="5"/>
  <c r="BE65" i="5"/>
  <c r="BK65" i="5"/>
  <c r="BQ65" i="5"/>
  <c r="BW65" i="5"/>
  <c r="CC65" i="5"/>
  <c r="CH65" i="5"/>
  <c r="O65" i="5"/>
  <c r="S66" i="5"/>
  <c r="AA66" i="5"/>
  <c r="AD66" i="5"/>
  <c r="AG66" i="5"/>
  <c r="AJ66" i="5"/>
  <c r="AM66" i="5"/>
  <c r="AP66" i="5"/>
  <c r="AS66" i="5"/>
  <c r="AV66" i="5"/>
  <c r="AY66" i="5"/>
  <c r="BB66" i="5"/>
  <c r="BE66" i="5"/>
  <c r="BK66" i="5"/>
  <c r="BQ66" i="5"/>
  <c r="BT66" i="5"/>
  <c r="BW66" i="5"/>
  <c r="BZ66" i="5"/>
  <c r="CC66" i="5"/>
  <c r="CF66" i="5"/>
  <c r="CH66" i="5"/>
  <c r="O66" i="5"/>
  <c r="R66" i="5"/>
  <c r="S67" i="5"/>
  <c r="AA67" i="5"/>
  <c r="AD67" i="5"/>
  <c r="AG67" i="5"/>
  <c r="AJ67" i="5"/>
  <c r="AM67" i="5"/>
  <c r="AP67" i="5"/>
  <c r="AS67" i="5"/>
  <c r="AV67" i="5"/>
  <c r="AY67" i="5"/>
  <c r="BB67" i="5"/>
  <c r="BE67" i="5"/>
  <c r="BK67" i="5"/>
  <c r="BQ67" i="5"/>
  <c r="BT67" i="5"/>
  <c r="BW67" i="5"/>
  <c r="BZ67" i="5"/>
  <c r="CC67" i="5"/>
  <c r="CF67" i="5"/>
  <c r="CH67" i="5"/>
  <c r="O67" i="5"/>
  <c r="R67" i="5"/>
  <c r="S68" i="5"/>
  <c r="AA68" i="5"/>
  <c r="AD68" i="5"/>
  <c r="AG68" i="5"/>
  <c r="AJ68" i="5"/>
  <c r="AM68" i="5"/>
  <c r="AP68" i="5"/>
  <c r="AS68" i="5"/>
  <c r="AV68" i="5"/>
  <c r="AY68" i="5"/>
  <c r="BB68" i="5"/>
  <c r="BE68" i="5"/>
  <c r="BK68" i="5"/>
  <c r="BQ68" i="5"/>
  <c r="BT68" i="5"/>
  <c r="BW68" i="5"/>
  <c r="BZ68" i="5"/>
  <c r="CC68" i="5"/>
  <c r="CF68" i="5"/>
  <c r="CH68" i="5"/>
  <c r="O68" i="5"/>
  <c r="R68" i="5"/>
  <c r="S69" i="5"/>
  <c r="AA69" i="5"/>
  <c r="AG69" i="5"/>
  <c r="AJ69" i="5"/>
  <c r="AM69" i="5"/>
  <c r="AP69" i="5"/>
  <c r="AS69" i="5"/>
  <c r="AV69" i="5"/>
  <c r="AY69" i="5"/>
  <c r="BB69" i="5"/>
  <c r="BE69" i="5"/>
  <c r="BK69" i="5"/>
  <c r="BQ69" i="5"/>
  <c r="BT69" i="5"/>
  <c r="BW69" i="5"/>
  <c r="BZ69" i="5"/>
  <c r="CC69" i="5"/>
  <c r="CF69" i="5"/>
  <c r="CH69" i="5"/>
  <c r="O69" i="5"/>
  <c r="R69" i="5"/>
  <c r="S70" i="5"/>
  <c r="Y70" i="5" s="1"/>
  <c r="AE70" i="5" s="1"/>
  <c r="AK70" i="5" s="1"/>
  <c r="AQ70" i="5" s="1"/>
  <c r="AW70" i="5" s="1"/>
  <c r="BC70" i="5" s="1"/>
  <c r="AA70" i="5"/>
  <c r="AD70" i="5"/>
  <c r="AG70" i="5"/>
  <c r="AJ70" i="5"/>
  <c r="AM70" i="5"/>
  <c r="AP70" i="5"/>
  <c r="AS70" i="5"/>
  <c r="AV70" i="5"/>
  <c r="AY70" i="5"/>
  <c r="BB70" i="5"/>
  <c r="BE70" i="5"/>
  <c r="BK70" i="5"/>
  <c r="BQ70" i="5"/>
  <c r="BT70" i="5"/>
  <c r="BW70" i="5"/>
  <c r="BZ70" i="5"/>
  <c r="CC70" i="5"/>
  <c r="CF70" i="5"/>
  <c r="CH70" i="5"/>
  <c r="O70" i="5"/>
  <c r="R70" i="5"/>
  <c r="S71" i="5"/>
  <c r="Y71" i="5" s="1"/>
  <c r="AE71" i="5" s="1"/>
  <c r="AK71" i="5" s="1"/>
  <c r="AQ71" i="5" s="1"/>
  <c r="AW71" i="5" s="1"/>
  <c r="BC71" i="5" s="1"/>
  <c r="AA71" i="5"/>
  <c r="AD71" i="5"/>
  <c r="AG71" i="5"/>
  <c r="AJ71" i="5"/>
  <c r="AM71" i="5"/>
  <c r="AP71" i="5"/>
  <c r="AS71" i="5"/>
  <c r="AV71" i="5"/>
  <c r="AY71" i="5"/>
  <c r="BB71" i="5"/>
  <c r="BE71" i="5"/>
  <c r="BK71" i="5"/>
  <c r="BQ71" i="5"/>
  <c r="BT71" i="5"/>
  <c r="BW71" i="5"/>
  <c r="BZ71" i="5"/>
  <c r="CC71" i="5"/>
  <c r="CF71" i="5"/>
  <c r="CH71" i="5"/>
  <c r="O71" i="5"/>
  <c r="X71" i="5"/>
  <c r="R71" i="5"/>
  <c r="X72" i="5"/>
  <c r="S72" i="5"/>
  <c r="AA72" i="5"/>
  <c r="AD72" i="5"/>
  <c r="AG72" i="5"/>
  <c r="AJ72" i="5"/>
  <c r="AM72" i="5"/>
  <c r="AP72" i="5"/>
  <c r="AS72" i="5"/>
  <c r="AV72" i="5"/>
  <c r="AY72" i="5"/>
  <c r="BB72" i="5"/>
  <c r="BE72" i="5"/>
  <c r="BK72" i="5"/>
  <c r="BQ72" i="5"/>
  <c r="BT72" i="5"/>
  <c r="BW72" i="5"/>
  <c r="BZ72" i="5"/>
  <c r="CC72" i="5"/>
  <c r="CF72" i="5"/>
  <c r="CH72" i="5"/>
  <c r="O72" i="5"/>
  <c r="R72" i="5"/>
  <c r="S73" i="5"/>
  <c r="AA73" i="5"/>
  <c r="AG73" i="5"/>
  <c r="AJ73" i="5"/>
  <c r="AM73" i="5"/>
  <c r="AP73" i="5"/>
  <c r="AS73" i="5"/>
  <c r="AV73" i="5"/>
  <c r="AY73" i="5"/>
  <c r="BB73" i="5"/>
  <c r="BE73" i="5"/>
  <c r="BK73" i="5"/>
  <c r="BQ73" i="5"/>
  <c r="BT73" i="5"/>
  <c r="BW73" i="5"/>
  <c r="BZ73" i="5"/>
  <c r="CC73" i="5"/>
  <c r="CF73" i="5"/>
  <c r="CH73" i="5"/>
  <c r="O73" i="5"/>
  <c r="R73" i="5"/>
  <c r="X74" i="5"/>
  <c r="S74" i="5"/>
  <c r="AA74" i="5"/>
  <c r="AD74" i="5"/>
  <c r="AG74" i="5"/>
  <c r="AJ74" i="5"/>
  <c r="AM74" i="5"/>
  <c r="AP74" i="5"/>
  <c r="AS74" i="5"/>
  <c r="AV74" i="5"/>
  <c r="AY74" i="5"/>
  <c r="BB74" i="5"/>
  <c r="BE74" i="5"/>
  <c r="BK74" i="5"/>
  <c r="BQ74" i="5"/>
  <c r="BT74" i="5"/>
  <c r="BW74" i="5"/>
  <c r="BZ74" i="5"/>
  <c r="CC74" i="5"/>
  <c r="CF74" i="5"/>
  <c r="CH74" i="5"/>
  <c r="O74" i="5"/>
  <c r="R74" i="5"/>
  <c r="S75" i="5"/>
  <c r="AA75" i="5"/>
  <c r="AD75" i="5"/>
  <c r="AG75" i="5"/>
  <c r="AJ75" i="5"/>
  <c r="AM75" i="5"/>
  <c r="AP75" i="5"/>
  <c r="AS75" i="5"/>
  <c r="AV75" i="5"/>
  <c r="AY75" i="5"/>
  <c r="BB75" i="5"/>
  <c r="BE75" i="5"/>
  <c r="BK75" i="5"/>
  <c r="BQ75" i="5"/>
  <c r="BT75" i="5"/>
  <c r="BW75" i="5"/>
  <c r="BZ75" i="5"/>
  <c r="CC75" i="5"/>
  <c r="CF75" i="5"/>
  <c r="CH75" i="5"/>
  <c r="O75" i="5"/>
  <c r="R75" i="5"/>
  <c r="S76" i="5"/>
  <c r="AA76" i="5"/>
  <c r="AD76" i="5"/>
  <c r="AG76" i="5"/>
  <c r="AJ76" i="5"/>
  <c r="AM76" i="5"/>
  <c r="AP76" i="5"/>
  <c r="AS76" i="5"/>
  <c r="AV76" i="5"/>
  <c r="AY76" i="5"/>
  <c r="BB76" i="5"/>
  <c r="BE76" i="5"/>
  <c r="BK76" i="5"/>
  <c r="BQ76" i="5"/>
  <c r="BT76" i="5"/>
  <c r="BW76" i="5"/>
  <c r="BZ76" i="5"/>
  <c r="CC76" i="5"/>
  <c r="CF76" i="5"/>
  <c r="CH76" i="5"/>
  <c r="O76" i="5"/>
  <c r="R76" i="5"/>
  <c r="S77" i="5"/>
  <c r="AA77" i="5"/>
  <c r="AG77" i="5"/>
  <c r="AJ77" i="5"/>
  <c r="AM77" i="5"/>
  <c r="AP77" i="5"/>
  <c r="AS77" i="5"/>
  <c r="AV77" i="5"/>
  <c r="AY77" i="5"/>
  <c r="BB77" i="5"/>
  <c r="BE77" i="5"/>
  <c r="BK77" i="5"/>
  <c r="BQ77" i="5"/>
  <c r="BT77" i="5"/>
  <c r="BW77" i="5"/>
  <c r="BZ77" i="5"/>
  <c r="CC77" i="5"/>
  <c r="CF77" i="5"/>
  <c r="CH77" i="5"/>
  <c r="O77" i="5"/>
  <c r="R77" i="5"/>
  <c r="S78" i="5"/>
  <c r="AA78" i="5"/>
  <c r="AD78" i="5"/>
  <c r="AG78" i="5"/>
  <c r="AJ78" i="5"/>
  <c r="AM78" i="5"/>
  <c r="AP78" i="5"/>
  <c r="AS78" i="5"/>
  <c r="AV78" i="5"/>
  <c r="AY78" i="5"/>
  <c r="BB78" i="5"/>
  <c r="BE78" i="5"/>
  <c r="BK78" i="5"/>
  <c r="BQ78" i="5"/>
  <c r="BT78" i="5"/>
  <c r="BW78" i="5"/>
  <c r="BZ78" i="5"/>
  <c r="CC78" i="5"/>
  <c r="CF78" i="5"/>
  <c r="CH78" i="5"/>
  <c r="O78" i="5"/>
  <c r="R78" i="5"/>
  <c r="S79" i="5"/>
  <c r="AA79" i="5"/>
  <c r="AD79" i="5"/>
  <c r="AG79" i="5"/>
  <c r="AJ79" i="5"/>
  <c r="AM79" i="5"/>
  <c r="AP79" i="5"/>
  <c r="AS79" i="5"/>
  <c r="AV79" i="5"/>
  <c r="AY79" i="5"/>
  <c r="BB79" i="5"/>
  <c r="BE79" i="5"/>
  <c r="BK79" i="5"/>
  <c r="BQ79" i="5"/>
  <c r="BT79" i="5"/>
  <c r="BW79" i="5"/>
  <c r="BZ79" i="5"/>
  <c r="CC79" i="5"/>
  <c r="CF79" i="5"/>
  <c r="CH79" i="5"/>
  <c r="O79" i="5"/>
  <c r="R79" i="5"/>
  <c r="S80" i="5"/>
  <c r="AA80" i="5"/>
  <c r="AD80" i="5"/>
  <c r="AG80" i="5"/>
  <c r="AJ80" i="5"/>
  <c r="AM80" i="5"/>
  <c r="AP80" i="5"/>
  <c r="AS80" i="5"/>
  <c r="AV80" i="5"/>
  <c r="AY80" i="5"/>
  <c r="BB80" i="5"/>
  <c r="BE80" i="5"/>
  <c r="BK80" i="5"/>
  <c r="BQ80" i="5"/>
  <c r="BT80" i="5"/>
  <c r="BW80" i="5"/>
  <c r="BZ80" i="5"/>
  <c r="CC80" i="5"/>
  <c r="CF80" i="5"/>
  <c r="CH80" i="5"/>
  <c r="O80" i="5"/>
  <c r="R80" i="5"/>
  <c r="S81" i="5"/>
  <c r="AA81" i="5"/>
  <c r="AG81" i="5"/>
  <c r="AM81" i="5"/>
  <c r="AS81" i="5"/>
  <c r="AY81" i="5"/>
  <c r="BE81" i="5"/>
  <c r="BK81" i="5"/>
  <c r="BQ81" i="5"/>
  <c r="BW81" i="5"/>
  <c r="CC81" i="5"/>
  <c r="CH81" i="5"/>
  <c r="O81" i="5"/>
  <c r="S82" i="5"/>
  <c r="AA82" i="5"/>
  <c r="AG82" i="5"/>
  <c r="AJ82" i="5"/>
  <c r="AM82" i="5"/>
  <c r="AP82" i="5"/>
  <c r="AS82" i="5"/>
  <c r="AV82" i="5"/>
  <c r="AY82" i="5"/>
  <c r="BB82" i="5"/>
  <c r="BE82" i="5"/>
  <c r="BK82" i="5"/>
  <c r="BQ82" i="5"/>
  <c r="BT82" i="5"/>
  <c r="BW82" i="5"/>
  <c r="BZ82" i="5"/>
  <c r="CC82" i="5"/>
  <c r="CF82" i="5"/>
  <c r="CH82" i="5"/>
  <c r="O82" i="5"/>
  <c r="R82" i="5"/>
  <c r="S83" i="5"/>
  <c r="Y83" i="5" s="1"/>
  <c r="AE83" i="5" s="1"/>
  <c r="AK83" i="5" s="1"/>
  <c r="AQ83" i="5" s="1"/>
  <c r="AW83" i="5" s="1"/>
  <c r="BC83" i="5" s="1"/>
  <c r="AA83" i="5"/>
  <c r="AD83" i="5"/>
  <c r="AG83" i="5"/>
  <c r="AJ83" i="5"/>
  <c r="AM83" i="5"/>
  <c r="AP83" i="5"/>
  <c r="AS83" i="5"/>
  <c r="AV83" i="5"/>
  <c r="AY83" i="5"/>
  <c r="BB83" i="5"/>
  <c r="BE83" i="5"/>
  <c r="BK83" i="5"/>
  <c r="BQ83" i="5"/>
  <c r="BT83" i="5"/>
  <c r="BW83" i="5"/>
  <c r="BZ83" i="5"/>
  <c r="CC83" i="5"/>
  <c r="CF83" i="5"/>
  <c r="CH83" i="5"/>
  <c r="O83" i="5"/>
  <c r="X83" i="5"/>
  <c r="R83" i="5"/>
  <c r="S84" i="5"/>
  <c r="AA84" i="5"/>
  <c r="AD84" i="5"/>
  <c r="AG84" i="5"/>
  <c r="AJ84" i="5"/>
  <c r="AM84" i="5"/>
  <c r="AP84" i="5"/>
  <c r="AS84" i="5"/>
  <c r="AV84" i="5"/>
  <c r="AY84" i="5"/>
  <c r="BB84" i="5"/>
  <c r="BE84" i="5"/>
  <c r="BK84" i="5"/>
  <c r="BQ84" i="5"/>
  <c r="BT84" i="5"/>
  <c r="BW84" i="5"/>
  <c r="BZ84" i="5"/>
  <c r="CC84" i="5"/>
  <c r="CF84" i="5"/>
  <c r="CH84" i="5"/>
  <c r="O84" i="5"/>
  <c r="R84" i="5"/>
  <c r="X85" i="5"/>
  <c r="S85" i="5"/>
  <c r="AA85" i="5"/>
  <c r="AG85" i="5"/>
  <c r="AJ85" i="5"/>
  <c r="AM85" i="5"/>
  <c r="AP85" i="5"/>
  <c r="AS85" i="5"/>
  <c r="AV85" i="5"/>
  <c r="AY85" i="5"/>
  <c r="BB85" i="5"/>
  <c r="BE85" i="5"/>
  <c r="BK85" i="5"/>
  <c r="BQ85" i="5"/>
  <c r="BT85" i="5"/>
  <c r="BW85" i="5"/>
  <c r="BZ85" i="5"/>
  <c r="CC85" i="5"/>
  <c r="CF85" i="5"/>
  <c r="CH85" i="5"/>
  <c r="O85" i="5"/>
  <c r="R85" i="5"/>
  <c r="S86" i="5"/>
  <c r="AA86" i="5"/>
  <c r="AD86" i="5"/>
  <c r="AG86" i="5"/>
  <c r="AJ86" i="5"/>
  <c r="AM86" i="5"/>
  <c r="AP86" i="5"/>
  <c r="AS86" i="5"/>
  <c r="AV86" i="5"/>
  <c r="AY86" i="5"/>
  <c r="BB86" i="5"/>
  <c r="BE86" i="5"/>
  <c r="BK86" i="5"/>
  <c r="BQ86" i="5"/>
  <c r="BT86" i="5"/>
  <c r="BW86" i="5"/>
  <c r="BZ86" i="5"/>
  <c r="CC86" i="5"/>
  <c r="CF86" i="5"/>
  <c r="CH86" i="5"/>
  <c r="O86" i="5"/>
  <c r="X86" i="5"/>
  <c r="R86" i="5"/>
  <c r="S87" i="5"/>
  <c r="AA87" i="5"/>
  <c r="AD87" i="5"/>
  <c r="AG87" i="5"/>
  <c r="AJ87" i="5"/>
  <c r="AM87" i="5"/>
  <c r="AP87" i="5"/>
  <c r="AS87" i="5"/>
  <c r="AV87" i="5"/>
  <c r="AY87" i="5"/>
  <c r="BB87" i="5"/>
  <c r="BE87" i="5"/>
  <c r="BK87" i="5"/>
  <c r="BQ87" i="5"/>
  <c r="BT87" i="5"/>
  <c r="BW87" i="5"/>
  <c r="BZ87" i="5"/>
  <c r="CC87" i="5"/>
  <c r="CF87" i="5"/>
  <c r="CH87" i="5"/>
  <c r="O87" i="5"/>
  <c r="X87" i="5"/>
  <c r="R87" i="5"/>
  <c r="S88" i="5"/>
  <c r="Y88" i="5" s="1"/>
  <c r="AE88" i="5" s="1"/>
  <c r="AK88" i="5" s="1"/>
  <c r="AQ88" i="5" s="1"/>
  <c r="AW88" i="5" s="1"/>
  <c r="BC88" i="5" s="1"/>
  <c r="AA88" i="5"/>
  <c r="AD88" i="5"/>
  <c r="AG88" i="5"/>
  <c r="AJ88" i="5"/>
  <c r="AM88" i="5"/>
  <c r="AP88" i="5"/>
  <c r="AS88" i="5"/>
  <c r="AV88" i="5"/>
  <c r="AY88" i="5"/>
  <c r="BB88" i="5"/>
  <c r="BE88" i="5"/>
  <c r="BK88" i="5"/>
  <c r="BQ88" i="5"/>
  <c r="BT88" i="5"/>
  <c r="BW88" i="5"/>
  <c r="BZ88" i="5"/>
  <c r="CC88" i="5"/>
  <c r="CF88" i="5"/>
  <c r="CH88" i="5"/>
  <c r="O88" i="5"/>
  <c r="X88" i="5"/>
  <c r="R88" i="5"/>
  <c r="S89" i="5"/>
  <c r="AA89" i="5"/>
  <c r="AG89" i="5"/>
  <c r="AJ89" i="5"/>
  <c r="AM89" i="5"/>
  <c r="AP89" i="5"/>
  <c r="AS89" i="5"/>
  <c r="AV89" i="5"/>
  <c r="AY89" i="5"/>
  <c r="BE89" i="5"/>
  <c r="BK89" i="5"/>
  <c r="BQ89" i="5"/>
  <c r="BT89" i="5"/>
  <c r="BW89" i="5"/>
  <c r="BZ89" i="5"/>
  <c r="CC89" i="5"/>
  <c r="CF89" i="5"/>
  <c r="CH89" i="5"/>
  <c r="O89" i="5"/>
  <c r="R89" i="5"/>
  <c r="S90" i="5"/>
  <c r="AA90" i="5"/>
  <c r="AD90" i="5"/>
  <c r="AG90" i="5"/>
  <c r="AJ90" i="5"/>
  <c r="AM90" i="5"/>
  <c r="AP90" i="5"/>
  <c r="AS90" i="5"/>
  <c r="AV90" i="5"/>
  <c r="AY90" i="5"/>
  <c r="BB90" i="5"/>
  <c r="BE90" i="5"/>
  <c r="BK90" i="5"/>
  <c r="BQ90" i="5"/>
  <c r="BT90" i="5"/>
  <c r="BW90" i="5"/>
  <c r="BZ90" i="5"/>
  <c r="CC90" i="5"/>
  <c r="CF90" i="5"/>
  <c r="CH90" i="5"/>
  <c r="O90" i="5"/>
  <c r="R90" i="5"/>
  <c r="S91" i="5"/>
  <c r="AA91" i="5"/>
  <c r="AD91" i="5"/>
  <c r="AG91" i="5"/>
  <c r="AJ91" i="5"/>
  <c r="AM91" i="5"/>
  <c r="AP91" i="5"/>
  <c r="AS91" i="5"/>
  <c r="AV91" i="5"/>
  <c r="AY91" i="5"/>
  <c r="BB91" i="5"/>
  <c r="BE91" i="5"/>
  <c r="BK91" i="5"/>
  <c r="BQ91" i="5"/>
  <c r="BT91" i="5"/>
  <c r="BW91" i="5"/>
  <c r="BZ91" i="5"/>
  <c r="CC91" i="5"/>
  <c r="CF91" i="5"/>
  <c r="CH91" i="5"/>
  <c r="O91" i="5"/>
  <c r="R91" i="5"/>
  <c r="S92" i="5"/>
  <c r="AA92" i="5"/>
  <c r="AG92" i="5"/>
  <c r="AJ92" i="5"/>
  <c r="AM92" i="5"/>
  <c r="AP92" i="5"/>
  <c r="AS92" i="5"/>
  <c r="AV92" i="5"/>
  <c r="AY92" i="5"/>
  <c r="BB92" i="5"/>
  <c r="BE92" i="5"/>
  <c r="BK92" i="5"/>
  <c r="BQ92" i="5"/>
  <c r="BT92" i="5"/>
  <c r="BW92" i="5"/>
  <c r="BZ92" i="5"/>
  <c r="CC92" i="5"/>
  <c r="CF92" i="5"/>
  <c r="CH92" i="5"/>
  <c r="O92" i="5"/>
  <c r="R92" i="5"/>
  <c r="S93" i="5"/>
  <c r="AA93" i="5"/>
  <c r="AG93" i="5"/>
  <c r="AJ93" i="5"/>
  <c r="AM93" i="5"/>
  <c r="AP93" i="5"/>
  <c r="AS93" i="5"/>
  <c r="AV93" i="5"/>
  <c r="AY93" i="5"/>
  <c r="BB93" i="5"/>
  <c r="BE93" i="5"/>
  <c r="BK93" i="5"/>
  <c r="BQ93" i="5"/>
  <c r="BT93" i="5"/>
  <c r="BW93" i="5"/>
  <c r="BZ93" i="5"/>
  <c r="CC93" i="5"/>
  <c r="CF93" i="5"/>
  <c r="CH93" i="5"/>
  <c r="O93" i="5"/>
  <c r="R93" i="5"/>
  <c r="S94" i="5"/>
  <c r="AA94" i="5"/>
  <c r="AD94" i="5"/>
  <c r="AG94" i="5"/>
  <c r="AJ94" i="5"/>
  <c r="AM94" i="5"/>
  <c r="AP94" i="5"/>
  <c r="AS94" i="5"/>
  <c r="AV94" i="5"/>
  <c r="AY94" i="5"/>
  <c r="BB94" i="5"/>
  <c r="BE94" i="5"/>
  <c r="BK94" i="5"/>
  <c r="BQ94" i="5"/>
  <c r="BT94" i="5"/>
  <c r="BW94" i="5"/>
  <c r="BZ94" i="5"/>
  <c r="CC94" i="5"/>
  <c r="CF94" i="5"/>
  <c r="CH94" i="5"/>
  <c r="O94" i="5"/>
  <c r="R94" i="5"/>
  <c r="S95" i="5"/>
  <c r="AA95" i="5"/>
  <c r="AD95" i="5"/>
  <c r="AG95" i="5"/>
  <c r="AJ95" i="5"/>
  <c r="AM95" i="5"/>
  <c r="AP95" i="5"/>
  <c r="AS95" i="5"/>
  <c r="AV95" i="5"/>
  <c r="AY95" i="5"/>
  <c r="BB95" i="5"/>
  <c r="BE95" i="5"/>
  <c r="BK95" i="5"/>
  <c r="BQ95" i="5"/>
  <c r="BT95" i="5"/>
  <c r="BW95" i="5"/>
  <c r="BZ95" i="5"/>
  <c r="CC95" i="5"/>
  <c r="CF95" i="5"/>
  <c r="CH95" i="5"/>
  <c r="O95" i="5"/>
  <c r="R95" i="5"/>
  <c r="S96" i="5"/>
  <c r="AA96" i="5"/>
  <c r="AD96" i="5"/>
  <c r="AG96" i="5"/>
  <c r="AJ96" i="5"/>
  <c r="AM96" i="5"/>
  <c r="AP96" i="5"/>
  <c r="AS96" i="5"/>
  <c r="AV96" i="5"/>
  <c r="AY96" i="5"/>
  <c r="BB96" i="5"/>
  <c r="BE96" i="5"/>
  <c r="BK96" i="5"/>
  <c r="BQ96" i="5"/>
  <c r="BT96" i="5"/>
  <c r="BW96" i="5"/>
  <c r="BZ96" i="5"/>
  <c r="CC96" i="5"/>
  <c r="CF96" i="5"/>
  <c r="CH96" i="5"/>
  <c r="O96" i="5"/>
  <c r="R96" i="5"/>
  <c r="S97" i="5"/>
  <c r="AA97" i="5"/>
  <c r="AG97" i="5"/>
  <c r="AJ97" i="5"/>
  <c r="AM97" i="5"/>
  <c r="AP97" i="5"/>
  <c r="AS97" i="5"/>
  <c r="AV97" i="5"/>
  <c r="AY97" i="5"/>
  <c r="BB97" i="5"/>
  <c r="BE97" i="5"/>
  <c r="BK97" i="5"/>
  <c r="BQ97" i="5"/>
  <c r="BT97" i="5"/>
  <c r="BW97" i="5"/>
  <c r="BZ97" i="5"/>
  <c r="CC97" i="5"/>
  <c r="CF97" i="5"/>
  <c r="CH97" i="5"/>
  <c r="O97" i="5"/>
  <c r="R97" i="5"/>
  <c r="X98" i="5"/>
  <c r="S98" i="5"/>
  <c r="AA98" i="5"/>
  <c r="AD98" i="5"/>
  <c r="AG98" i="5"/>
  <c r="AJ98" i="5"/>
  <c r="AM98" i="5"/>
  <c r="AP98" i="5"/>
  <c r="AS98" i="5"/>
  <c r="AV98" i="5"/>
  <c r="AY98" i="5"/>
  <c r="BB98" i="5"/>
  <c r="BE98" i="5"/>
  <c r="BK98" i="5"/>
  <c r="BQ98" i="5"/>
  <c r="BT98" i="5"/>
  <c r="BW98" i="5"/>
  <c r="BZ98" i="5"/>
  <c r="CC98" i="5"/>
  <c r="CF98" i="5"/>
  <c r="CH98" i="5"/>
  <c r="O98" i="5"/>
  <c r="R98" i="5"/>
  <c r="S99" i="5"/>
  <c r="AA99" i="5"/>
  <c r="AD99" i="5"/>
  <c r="AG99" i="5"/>
  <c r="AJ99" i="5"/>
  <c r="AM99" i="5"/>
  <c r="AP99" i="5"/>
  <c r="AS99" i="5"/>
  <c r="AV99" i="5"/>
  <c r="AY99" i="5"/>
  <c r="BB99" i="5"/>
  <c r="BE99" i="5"/>
  <c r="BK99" i="5"/>
  <c r="BQ99" i="5"/>
  <c r="BT99" i="5"/>
  <c r="BW99" i="5"/>
  <c r="BZ99" i="5"/>
  <c r="CC99" i="5"/>
  <c r="CF99" i="5"/>
  <c r="CH99" i="5"/>
  <c r="O99" i="5"/>
  <c r="R99" i="5"/>
  <c r="S100" i="5"/>
  <c r="AA100" i="5"/>
  <c r="AD100" i="5"/>
  <c r="AG100" i="5"/>
  <c r="AJ100" i="5"/>
  <c r="AM100" i="5"/>
  <c r="AP100" i="5"/>
  <c r="AS100" i="5"/>
  <c r="AV100" i="5"/>
  <c r="AY100" i="5"/>
  <c r="BB100" i="5"/>
  <c r="BE100" i="5"/>
  <c r="BK100" i="5"/>
  <c r="BQ100" i="5"/>
  <c r="BT100" i="5"/>
  <c r="BW100" i="5"/>
  <c r="BZ100" i="5"/>
  <c r="CC100" i="5"/>
  <c r="CF100" i="5"/>
  <c r="CH100" i="5"/>
  <c r="O100" i="5"/>
  <c r="R100" i="5"/>
  <c r="S101" i="5"/>
  <c r="AA101" i="5"/>
  <c r="AG101" i="5"/>
  <c r="AJ101" i="5"/>
  <c r="AM101" i="5"/>
  <c r="AP101" i="5"/>
  <c r="AS101" i="5"/>
  <c r="AV101" i="5"/>
  <c r="AY101" i="5"/>
  <c r="BB101" i="5"/>
  <c r="BE101" i="5"/>
  <c r="BK101" i="5"/>
  <c r="BQ101" i="5"/>
  <c r="BT101" i="5"/>
  <c r="BW101" i="5"/>
  <c r="BZ101" i="5"/>
  <c r="CC101" i="5"/>
  <c r="CF101" i="5"/>
  <c r="CH101" i="5"/>
  <c r="O101" i="5"/>
  <c r="R101" i="5"/>
  <c r="S102" i="5"/>
  <c r="Y102" i="5" s="1"/>
  <c r="AE102" i="5" s="1"/>
  <c r="AK102" i="5" s="1"/>
  <c r="AQ102" i="5" s="1"/>
  <c r="AW102" i="5" s="1"/>
  <c r="BC102" i="5" s="1"/>
  <c r="AA102" i="5"/>
  <c r="AD102" i="5"/>
  <c r="AG102" i="5"/>
  <c r="AJ102" i="5"/>
  <c r="AM102" i="5"/>
  <c r="AP102" i="5"/>
  <c r="AS102" i="5"/>
  <c r="AV102" i="5"/>
  <c r="AY102" i="5"/>
  <c r="BB102" i="5"/>
  <c r="BE102" i="5"/>
  <c r="BK102" i="5"/>
  <c r="BQ102" i="5"/>
  <c r="BT102" i="5"/>
  <c r="BW102" i="5"/>
  <c r="BZ102" i="5"/>
  <c r="CC102" i="5"/>
  <c r="CF102" i="5"/>
  <c r="CH102" i="5"/>
  <c r="O102" i="5"/>
  <c r="X102" i="5"/>
  <c r="R102" i="5"/>
  <c r="S103" i="5"/>
  <c r="AA103" i="5"/>
  <c r="AG103" i="5"/>
  <c r="AM103" i="5"/>
  <c r="AS103" i="5"/>
  <c r="AY103" i="5"/>
  <c r="BE103" i="5"/>
  <c r="BK103" i="5"/>
  <c r="BQ103" i="5"/>
  <c r="BW103" i="5"/>
  <c r="CC103" i="5"/>
  <c r="CH103" i="5"/>
  <c r="O103" i="5"/>
  <c r="S104" i="5"/>
  <c r="AA104" i="5"/>
  <c r="AD104" i="5"/>
  <c r="AG104" i="5"/>
  <c r="AJ104" i="5"/>
  <c r="AM104" i="5"/>
  <c r="AP104" i="5"/>
  <c r="AS104" i="5"/>
  <c r="AV104" i="5"/>
  <c r="AY104" i="5"/>
  <c r="BB104" i="5"/>
  <c r="BE104" i="5"/>
  <c r="BK104" i="5"/>
  <c r="BQ104" i="5"/>
  <c r="BT104" i="5"/>
  <c r="BW104" i="5"/>
  <c r="BZ104" i="5"/>
  <c r="CC104" i="5"/>
  <c r="CF104" i="5"/>
  <c r="CH104" i="5"/>
  <c r="O104" i="5"/>
  <c r="R104" i="5"/>
  <c r="S105" i="5"/>
  <c r="AA105" i="5"/>
  <c r="AG105" i="5"/>
  <c r="AJ105" i="5"/>
  <c r="AM105" i="5"/>
  <c r="AP105" i="5"/>
  <c r="AS105" i="5"/>
  <c r="AV105" i="5"/>
  <c r="AY105" i="5"/>
  <c r="BB105" i="5"/>
  <c r="BE105" i="5"/>
  <c r="BK105" i="5"/>
  <c r="BQ105" i="5"/>
  <c r="BT105" i="5"/>
  <c r="BW105" i="5"/>
  <c r="BZ105" i="5"/>
  <c r="CC105" i="5"/>
  <c r="CF105" i="5"/>
  <c r="CH105" i="5"/>
  <c r="O105" i="5"/>
  <c r="R105" i="5"/>
  <c r="S106" i="5"/>
  <c r="AA106" i="5"/>
  <c r="AD106" i="5"/>
  <c r="AG106" i="5"/>
  <c r="AJ106" i="5"/>
  <c r="AM106" i="5"/>
  <c r="AP106" i="5"/>
  <c r="AS106" i="5"/>
  <c r="AV106" i="5"/>
  <c r="AY106" i="5"/>
  <c r="BB106" i="5"/>
  <c r="BE106" i="5"/>
  <c r="BK106" i="5"/>
  <c r="BQ106" i="5"/>
  <c r="BT106" i="5"/>
  <c r="BW106" i="5"/>
  <c r="BZ106" i="5"/>
  <c r="CC106" i="5"/>
  <c r="CF106" i="5"/>
  <c r="CH106" i="5"/>
  <c r="O106" i="5"/>
  <c r="R106" i="5"/>
  <c r="S107" i="5"/>
  <c r="AA107" i="5"/>
  <c r="AD107" i="5"/>
  <c r="AG107" i="5"/>
  <c r="AJ107" i="5"/>
  <c r="AM107" i="5"/>
  <c r="AP107" i="5"/>
  <c r="AS107" i="5"/>
  <c r="AV107" i="5"/>
  <c r="AY107" i="5"/>
  <c r="BB107" i="5"/>
  <c r="BE107" i="5"/>
  <c r="BK107" i="5"/>
  <c r="BQ107" i="5"/>
  <c r="BT107" i="5"/>
  <c r="BW107" i="5"/>
  <c r="BZ107" i="5"/>
  <c r="CC107" i="5"/>
  <c r="CF107" i="5"/>
  <c r="CH107" i="5"/>
  <c r="O107" i="5"/>
  <c r="R107" i="5"/>
  <c r="S108" i="5"/>
  <c r="Y108" i="5" s="1"/>
  <c r="AE108" i="5" s="1"/>
  <c r="AK108" i="5" s="1"/>
  <c r="AQ108" i="5" s="1"/>
  <c r="AW108" i="5" s="1"/>
  <c r="BC108" i="5" s="1"/>
  <c r="AA108" i="5"/>
  <c r="AD108" i="5"/>
  <c r="AG108" i="5"/>
  <c r="AJ108" i="5"/>
  <c r="AM108" i="5"/>
  <c r="AP108" i="5"/>
  <c r="AS108" i="5"/>
  <c r="AV108" i="5"/>
  <c r="AY108" i="5"/>
  <c r="BB108" i="5"/>
  <c r="BE108" i="5"/>
  <c r="BK108" i="5"/>
  <c r="BQ108" i="5"/>
  <c r="BT108" i="5"/>
  <c r="BW108" i="5"/>
  <c r="BZ108" i="5"/>
  <c r="CC108" i="5"/>
  <c r="CF108" i="5"/>
  <c r="CH108" i="5"/>
  <c r="O108" i="5"/>
  <c r="R108" i="5"/>
  <c r="S109" i="5"/>
  <c r="Y109" i="5" s="1"/>
  <c r="AA109" i="5"/>
  <c r="AG109" i="5"/>
  <c r="AJ109" i="5"/>
  <c r="AM109" i="5"/>
  <c r="AP109" i="5"/>
  <c r="AS109" i="5"/>
  <c r="AV109" i="5"/>
  <c r="AY109" i="5"/>
  <c r="BB109" i="5"/>
  <c r="BE109" i="5"/>
  <c r="BK109" i="5"/>
  <c r="BQ109" i="5"/>
  <c r="BT109" i="5"/>
  <c r="BW109" i="5"/>
  <c r="BZ109" i="5"/>
  <c r="CC109" i="5"/>
  <c r="CF109" i="5"/>
  <c r="CH109" i="5"/>
  <c r="O109" i="5"/>
  <c r="X109" i="5"/>
  <c r="R109" i="5"/>
  <c r="S110" i="5"/>
  <c r="AA110" i="5"/>
  <c r="AG110" i="5"/>
  <c r="AM110" i="5"/>
  <c r="AS110" i="5"/>
  <c r="AY110" i="5"/>
  <c r="BE110" i="5"/>
  <c r="BK110" i="5"/>
  <c r="BQ110" i="5"/>
  <c r="BW110" i="5"/>
  <c r="CC110" i="5"/>
  <c r="CH110" i="5"/>
  <c r="O110" i="5"/>
  <c r="S111" i="5"/>
  <c r="AA111" i="5"/>
  <c r="AG111" i="5"/>
  <c r="AM111" i="5"/>
  <c r="AS111" i="5"/>
  <c r="AY111" i="5"/>
  <c r="BE111" i="5"/>
  <c r="BK111" i="5"/>
  <c r="BQ111" i="5"/>
  <c r="BW111" i="5"/>
  <c r="CC111" i="5"/>
  <c r="CH111" i="5"/>
  <c r="O111" i="5"/>
  <c r="S112" i="5"/>
  <c r="AA112" i="5"/>
  <c r="AG112" i="5"/>
  <c r="AJ112" i="5"/>
  <c r="AM112" i="5"/>
  <c r="AP112" i="5"/>
  <c r="AS112" i="5"/>
  <c r="AV112" i="5"/>
  <c r="AY112" i="5"/>
  <c r="BB112" i="5"/>
  <c r="BE112" i="5"/>
  <c r="BK112" i="5"/>
  <c r="BQ112" i="5"/>
  <c r="BT112" i="5"/>
  <c r="BW112" i="5"/>
  <c r="BZ112" i="5"/>
  <c r="CC112" i="5"/>
  <c r="CF112" i="5"/>
  <c r="CH112" i="5"/>
  <c r="O112" i="5"/>
  <c r="R112" i="5"/>
  <c r="S113" i="5"/>
  <c r="AA113" i="5"/>
  <c r="AG113" i="5"/>
  <c r="AJ113" i="5"/>
  <c r="AM113" i="5"/>
  <c r="AP113" i="5"/>
  <c r="AS113" i="5"/>
  <c r="AV113" i="5"/>
  <c r="AY113" i="5"/>
  <c r="BB113" i="5"/>
  <c r="BE113" i="5"/>
  <c r="BK113" i="5"/>
  <c r="BQ113" i="5"/>
  <c r="BT113" i="5"/>
  <c r="BW113" i="5"/>
  <c r="BZ113" i="5"/>
  <c r="CC113" i="5"/>
  <c r="CF113" i="5"/>
  <c r="CH113" i="5"/>
  <c r="O113" i="5"/>
  <c r="R113" i="5"/>
  <c r="S114" i="5"/>
  <c r="AA114" i="5"/>
  <c r="AD114" i="5"/>
  <c r="AG114" i="5"/>
  <c r="AJ114" i="5"/>
  <c r="AM114" i="5"/>
  <c r="AP114" i="5"/>
  <c r="AS114" i="5"/>
  <c r="AV114" i="5"/>
  <c r="AY114" i="5"/>
  <c r="BB114" i="5"/>
  <c r="BE114" i="5"/>
  <c r="BK114" i="5"/>
  <c r="BQ114" i="5"/>
  <c r="BT114" i="5"/>
  <c r="BW114" i="5"/>
  <c r="BZ114" i="5"/>
  <c r="CC114" i="5"/>
  <c r="CF114" i="5"/>
  <c r="CH114" i="5"/>
  <c r="O114" i="5"/>
  <c r="R114" i="5"/>
  <c r="S115" i="5"/>
  <c r="Y115" i="5" s="1"/>
  <c r="AE115" i="5" s="1"/>
  <c r="AK115" i="5" s="1"/>
  <c r="AQ115" i="5" s="1"/>
  <c r="AW115" i="5" s="1"/>
  <c r="BC115" i="5" s="1"/>
  <c r="AA115" i="5"/>
  <c r="AD115" i="5"/>
  <c r="AG115" i="5"/>
  <c r="AJ115" i="5"/>
  <c r="AM115" i="5"/>
  <c r="AP115" i="5"/>
  <c r="AS115" i="5"/>
  <c r="AV115" i="5"/>
  <c r="AY115" i="5"/>
  <c r="BB115" i="5"/>
  <c r="BE115" i="5"/>
  <c r="BK115" i="5"/>
  <c r="BQ115" i="5"/>
  <c r="BT115" i="5"/>
  <c r="BW115" i="5"/>
  <c r="BZ115" i="5"/>
  <c r="CC115" i="5"/>
  <c r="CF115" i="5"/>
  <c r="CH115" i="5"/>
  <c r="O115" i="5"/>
  <c r="X115" i="5"/>
  <c r="R115" i="5"/>
  <c r="S116" i="5"/>
  <c r="AA116" i="5"/>
  <c r="AG116" i="5"/>
  <c r="AJ116" i="5"/>
  <c r="AM116" i="5"/>
  <c r="AP116" i="5"/>
  <c r="AS116" i="5"/>
  <c r="AV116" i="5"/>
  <c r="AY116" i="5"/>
  <c r="BB116" i="5"/>
  <c r="BE116" i="5"/>
  <c r="BK116" i="5"/>
  <c r="BQ116" i="5"/>
  <c r="BT116" i="5"/>
  <c r="BW116" i="5"/>
  <c r="BZ116" i="5"/>
  <c r="CC116" i="5"/>
  <c r="CF116" i="5"/>
  <c r="CH116" i="5"/>
  <c r="O116" i="5"/>
  <c r="R116" i="5"/>
  <c r="S117" i="5"/>
  <c r="AA117" i="5"/>
  <c r="AG117" i="5"/>
  <c r="AJ117" i="5"/>
  <c r="AM117" i="5"/>
  <c r="AP117" i="5"/>
  <c r="AS117" i="5"/>
  <c r="AV117" i="5"/>
  <c r="AY117" i="5"/>
  <c r="BB117" i="5"/>
  <c r="BE117" i="5"/>
  <c r="BK117" i="5"/>
  <c r="BQ117" i="5"/>
  <c r="BT117" i="5"/>
  <c r="BW117" i="5"/>
  <c r="BZ117" i="5"/>
  <c r="CC117" i="5"/>
  <c r="CF117" i="5"/>
  <c r="CH117" i="5"/>
  <c r="O117" i="5"/>
  <c r="R117" i="5"/>
  <c r="S118" i="5"/>
  <c r="Y118" i="5" s="1"/>
  <c r="AE118" i="5" s="1"/>
  <c r="AK118" i="5" s="1"/>
  <c r="AQ118" i="5" s="1"/>
  <c r="AW118" i="5" s="1"/>
  <c r="BC118" i="5" s="1"/>
  <c r="AA118" i="5"/>
  <c r="AG118" i="5"/>
  <c r="AM118" i="5"/>
  <c r="AS118" i="5"/>
  <c r="AY118" i="5"/>
  <c r="BE118" i="5"/>
  <c r="BK118" i="5"/>
  <c r="BQ118" i="5"/>
  <c r="BW118" i="5"/>
  <c r="CC118" i="5"/>
  <c r="CH118" i="5"/>
  <c r="O118" i="5"/>
  <c r="S119" i="5"/>
  <c r="Y119" i="5" s="1"/>
  <c r="AE119" i="5" s="1"/>
  <c r="AK119" i="5" s="1"/>
  <c r="AQ119" i="5" s="1"/>
  <c r="AW119" i="5" s="1"/>
  <c r="BC119" i="5" s="1"/>
  <c r="BI119" i="5" s="1"/>
  <c r="AA119" i="5"/>
  <c r="AD119" i="5"/>
  <c r="AG119" i="5"/>
  <c r="AJ119" i="5"/>
  <c r="AM119" i="5"/>
  <c r="AP119" i="5"/>
  <c r="AS119" i="5"/>
  <c r="AV119" i="5"/>
  <c r="AY119" i="5"/>
  <c r="BB119" i="5"/>
  <c r="BE119" i="5"/>
  <c r="BK119" i="5"/>
  <c r="BQ119" i="5"/>
  <c r="BT119" i="5"/>
  <c r="BW119" i="5"/>
  <c r="BZ119" i="5"/>
  <c r="CC119" i="5"/>
  <c r="CF119" i="5"/>
  <c r="CH119" i="5"/>
  <c r="O119" i="5"/>
  <c r="X119" i="5"/>
  <c r="R119" i="5"/>
  <c r="S120" i="5"/>
  <c r="AA120" i="5"/>
  <c r="AG120" i="5"/>
  <c r="AJ120" i="5"/>
  <c r="AM120" i="5"/>
  <c r="AP120" i="5"/>
  <c r="AS120" i="5"/>
  <c r="AV120" i="5"/>
  <c r="AY120" i="5"/>
  <c r="BB120" i="5"/>
  <c r="BE120" i="5"/>
  <c r="BK120" i="5"/>
  <c r="BQ120" i="5"/>
  <c r="BT120" i="5"/>
  <c r="BW120" i="5"/>
  <c r="BZ120" i="5"/>
  <c r="CC120" i="5"/>
  <c r="CF120" i="5"/>
  <c r="CH120" i="5"/>
  <c r="O120" i="5"/>
  <c r="R120" i="5"/>
  <c r="S121" i="5"/>
  <c r="AA121" i="5"/>
  <c r="AG121" i="5"/>
  <c r="AJ121" i="5"/>
  <c r="AM121" i="5"/>
  <c r="AP121" i="5"/>
  <c r="AS121" i="5"/>
  <c r="AV121" i="5"/>
  <c r="AY121" i="5"/>
  <c r="BB121" i="5"/>
  <c r="BE121" i="5"/>
  <c r="BK121" i="5"/>
  <c r="BQ121" i="5"/>
  <c r="BT121" i="5"/>
  <c r="BW121" i="5"/>
  <c r="BZ121" i="5"/>
  <c r="CC121" i="5"/>
  <c r="CF121" i="5"/>
  <c r="CH121" i="5"/>
  <c r="O121" i="5"/>
  <c r="R121" i="5"/>
  <c r="S122" i="5"/>
  <c r="AA122" i="5"/>
  <c r="AD122" i="5"/>
  <c r="AG122" i="5"/>
  <c r="AJ122" i="5"/>
  <c r="AM122" i="5"/>
  <c r="AP122" i="5"/>
  <c r="AS122" i="5"/>
  <c r="AV122" i="5"/>
  <c r="AY122" i="5"/>
  <c r="BB122" i="5"/>
  <c r="BE122" i="5"/>
  <c r="BK122" i="5"/>
  <c r="BQ122" i="5"/>
  <c r="BT122" i="5"/>
  <c r="BW122" i="5"/>
  <c r="BZ122" i="5"/>
  <c r="CC122" i="5"/>
  <c r="CF122" i="5"/>
  <c r="CH122" i="5"/>
  <c r="O122" i="5"/>
  <c r="R122" i="5"/>
  <c r="S123" i="5"/>
  <c r="AA123" i="5"/>
  <c r="AD123" i="5"/>
  <c r="AG123" i="5"/>
  <c r="AJ123" i="5"/>
  <c r="AM123" i="5"/>
  <c r="AP123" i="5"/>
  <c r="AS123" i="5"/>
  <c r="AV123" i="5"/>
  <c r="AY123" i="5"/>
  <c r="BB123" i="5"/>
  <c r="BE123" i="5"/>
  <c r="BK123" i="5"/>
  <c r="BQ123" i="5"/>
  <c r="BT123" i="5"/>
  <c r="BW123" i="5"/>
  <c r="BZ123" i="5"/>
  <c r="CC123" i="5"/>
  <c r="CF123" i="5"/>
  <c r="CH123" i="5"/>
  <c r="O123" i="5"/>
  <c r="R123" i="5"/>
  <c r="S124" i="5"/>
  <c r="AA124" i="5"/>
  <c r="AG124" i="5"/>
  <c r="AJ124" i="5"/>
  <c r="AM124" i="5"/>
  <c r="AP124" i="5"/>
  <c r="AS124" i="5"/>
  <c r="AV124" i="5"/>
  <c r="AY124" i="5"/>
  <c r="BB124" i="5"/>
  <c r="BE124" i="5"/>
  <c r="BK124" i="5"/>
  <c r="BQ124" i="5"/>
  <c r="BT124" i="5"/>
  <c r="BW124" i="5"/>
  <c r="BZ124" i="5"/>
  <c r="CC124" i="5"/>
  <c r="CF124" i="5"/>
  <c r="CH124" i="5"/>
  <c r="O124" i="5"/>
  <c r="R124" i="5"/>
  <c r="X125" i="5"/>
  <c r="S125" i="5"/>
  <c r="AA125" i="5"/>
  <c r="AD125" i="5"/>
  <c r="AG125" i="5"/>
  <c r="AJ125" i="5"/>
  <c r="AM125" i="5"/>
  <c r="AP125" i="5"/>
  <c r="AS125" i="5"/>
  <c r="AV125" i="5"/>
  <c r="AY125" i="5"/>
  <c r="BE125" i="5"/>
  <c r="BK125" i="5"/>
  <c r="BQ125" i="5"/>
  <c r="BT125" i="5"/>
  <c r="BW125" i="5"/>
  <c r="BZ125" i="5"/>
  <c r="CC125" i="5"/>
  <c r="CF125" i="5"/>
  <c r="CH125" i="5"/>
  <c r="O125" i="5"/>
  <c r="R125" i="5"/>
  <c r="S126" i="5"/>
  <c r="AA126" i="5"/>
  <c r="AD126" i="5"/>
  <c r="AG126" i="5"/>
  <c r="AJ126" i="5"/>
  <c r="AM126" i="5"/>
  <c r="AP126" i="5"/>
  <c r="AS126" i="5"/>
  <c r="AV126" i="5"/>
  <c r="AY126" i="5"/>
  <c r="BB126" i="5"/>
  <c r="BE126" i="5"/>
  <c r="BK126" i="5"/>
  <c r="BQ126" i="5"/>
  <c r="BT126" i="5"/>
  <c r="BW126" i="5"/>
  <c r="BZ126" i="5"/>
  <c r="CC126" i="5"/>
  <c r="CF126" i="5"/>
  <c r="CH126" i="5"/>
  <c r="O126" i="5"/>
  <c r="R126" i="5"/>
  <c r="S127" i="5"/>
  <c r="AA127" i="5"/>
  <c r="AG127" i="5"/>
  <c r="AJ127" i="5"/>
  <c r="AM127" i="5"/>
  <c r="AP127" i="5"/>
  <c r="AS127" i="5"/>
  <c r="AV127" i="5"/>
  <c r="AY127" i="5"/>
  <c r="BB127" i="5"/>
  <c r="BE127" i="5"/>
  <c r="BK127" i="5"/>
  <c r="BQ127" i="5"/>
  <c r="BT127" i="5"/>
  <c r="BW127" i="5"/>
  <c r="BZ127" i="5"/>
  <c r="CC127" i="5"/>
  <c r="CF127" i="5"/>
  <c r="CH127" i="5"/>
  <c r="O127" i="5"/>
  <c r="R127" i="5"/>
  <c r="S128" i="5"/>
  <c r="Y128" i="5" s="1"/>
  <c r="AE128" i="5" s="1"/>
  <c r="AK128" i="5" s="1"/>
  <c r="AQ128" i="5" s="1"/>
  <c r="AW128" i="5" s="1"/>
  <c r="BC128" i="5" s="1"/>
  <c r="BI128" i="5" s="1"/>
  <c r="BO128" i="5" s="1"/>
  <c r="BU128" i="5" s="1"/>
  <c r="CA128" i="5" s="1"/>
  <c r="CG128" i="5" s="1"/>
  <c r="AA128" i="5"/>
  <c r="AG128" i="5"/>
  <c r="AJ128" i="5"/>
  <c r="AM128" i="5"/>
  <c r="AP128" i="5"/>
  <c r="AS128" i="5"/>
  <c r="AV128" i="5"/>
  <c r="AY128" i="5"/>
  <c r="BE128" i="5"/>
  <c r="BK128" i="5"/>
  <c r="BQ128" i="5"/>
  <c r="BT128" i="5"/>
  <c r="BW128" i="5"/>
  <c r="BZ128" i="5"/>
  <c r="CC128" i="5"/>
  <c r="CF128" i="5"/>
  <c r="CH128" i="5"/>
  <c r="O128" i="5"/>
  <c r="R128" i="5"/>
  <c r="S129" i="5"/>
  <c r="Y129" i="5" s="1"/>
  <c r="AE129" i="5" s="1"/>
  <c r="AK129" i="5" s="1"/>
  <c r="AQ129" i="5" s="1"/>
  <c r="AW129" i="5" s="1"/>
  <c r="BC129" i="5" s="1"/>
  <c r="BI129" i="5" s="1"/>
  <c r="AA129" i="5"/>
  <c r="AD129" i="5"/>
  <c r="AG129" i="5"/>
  <c r="AJ129" i="5"/>
  <c r="AM129" i="5"/>
  <c r="AP129" i="5"/>
  <c r="AS129" i="5"/>
  <c r="AV129" i="5"/>
  <c r="AY129" i="5"/>
  <c r="BB129" i="5"/>
  <c r="BE129" i="5"/>
  <c r="BK129" i="5"/>
  <c r="BQ129" i="5"/>
  <c r="BT129" i="5"/>
  <c r="BW129" i="5"/>
  <c r="BZ129" i="5"/>
  <c r="CC129" i="5"/>
  <c r="CF129" i="5"/>
  <c r="CH129" i="5"/>
  <c r="O129" i="5"/>
  <c r="R129" i="5"/>
  <c r="S130" i="5"/>
  <c r="Y130" i="5" s="1"/>
  <c r="AE130" i="5" s="1"/>
  <c r="AK130" i="5" s="1"/>
  <c r="AQ130" i="5" s="1"/>
  <c r="AW130" i="5" s="1"/>
  <c r="BC130" i="5" s="1"/>
  <c r="BI130" i="5" s="1"/>
  <c r="AA130" i="5"/>
  <c r="AG130" i="5"/>
  <c r="AJ130" i="5"/>
  <c r="AM130" i="5"/>
  <c r="AP130" i="5"/>
  <c r="AS130" i="5"/>
  <c r="AV130" i="5"/>
  <c r="AY130" i="5"/>
  <c r="BB130" i="5"/>
  <c r="BE130" i="5"/>
  <c r="BK130" i="5"/>
  <c r="BQ130" i="5"/>
  <c r="BT130" i="5"/>
  <c r="BW130" i="5"/>
  <c r="BZ130" i="5"/>
  <c r="CC130" i="5"/>
  <c r="CF130" i="5"/>
  <c r="CH130" i="5"/>
  <c r="O130" i="5"/>
  <c r="R130" i="5"/>
  <c r="S131" i="5"/>
  <c r="AA131" i="5"/>
  <c r="AG131" i="5"/>
  <c r="AJ131" i="5"/>
  <c r="AM131" i="5"/>
  <c r="AP131" i="5"/>
  <c r="AS131" i="5"/>
  <c r="AV131" i="5"/>
  <c r="AY131" i="5"/>
  <c r="BB131" i="5"/>
  <c r="BE131" i="5"/>
  <c r="BK131" i="5"/>
  <c r="BQ131" i="5"/>
  <c r="BT131" i="5"/>
  <c r="BW131" i="5"/>
  <c r="BZ131" i="5"/>
  <c r="CC131" i="5"/>
  <c r="CF131" i="5"/>
  <c r="CH131" i="5"/>
  <c r="O131" i="5"/>
  <c r="R131" i="5"/>
  <c r="S132" i="5"/>
  <c r="Y132" i="5" s="1"/>
  <c r="AE132" i="5" s="1"/>
  <c r="AK132" i="5" s="1"/>
  <c r="AQ132" i="5" s="1"/>
  <c r="AW132" i="5" s="1"/>
  <c r="BC132" i="5" s="1"/>
  <c r="BI132" i="5" s="1"/>
  <c r="BO132" i="5" s="1"/>
  <c r="BU132" i="5" s="1"/>
  <c r="CA132" i="5" s="1"/>
  <c r="CG132" i="5" s="1"/>
  <c r="AA132" i="5"/>
  <c r="AG132" i="5"/>
  <c r="AJ132" i="5"/>
  <c r="AM132" i="5"/>
  <c r="AP132" i="5"/>
  <c r="AS132" i="5"/>
  <c r="AV132" i="5"/>
  <c r="AY132" i="5"/>
  <c r="BE132" i="5"/>
  <c r="BK132" i="5"/>
  <c r="BQ132" i="5"/>
  <c r="BT132" i="5"/>
  <c r="BW132" i="5"/>
  <c r="BZ132" i="5"/>
  <c r="CC132" i="5"/>
  <c r="CF132" i="5"/>
  <c r="CH132" i="5"/>
  <c r="O132" i="5"/>
  <c r="R132" i="5"/>
  <c r="S133" i="5"/>
  <c r="Y133" i="5" s="1"/>
  <c r="AE133" i="5" s="1"/>
  <c r="AK133" i="5" s="1"/>
  <c r="AQ133" i="5" s="1"/>
  <c r="AW133" i="5" s="1"/>
  <c r="BC133" i="5" s="1"/>
  <c r="BI133" i="5" s="1"/>
  <c r="AA133" i="5"/>
  <c r="AD133" i="5"/>
  <c r="AG133" i="5"/>
  <c r="AJ133" i="5"/>
  <c r="AM133" i="5"/>
  <c r="AP133" i="5"/>
  <c r="AS133" i="5"/>
  <c r="AV133" i="5"/>
  <c r="AY133" i="5"/>
  <c r="BB133" i="5"/>
  <c r="BE133" i="5"/>
  <c r="BK133" i="5"/>
  <c r="BQ133" i="5"/>
  <c r="BT133" i="5"/>
  <c r="BW133" i="5"/>
  <c r="BZ133" i="5"/>
  <c r="CC133" i="5"/>
  <c r="CF133" i="5"/>
  <c r="CH133" i="5"/>
  <c r="O133" i="5"/>
  <c r="R133" i="5"/>
  <c r="S134" i="5"/>
  <c r="Y134" i="5" s="1"/>
  <c r="AE134" i="5" s="1"/>
  <c r="AK134" i="5" s="1"/>
  <c r="AQ134" i="5" s="1"/>
  <c r="AW134" i="5" s="1"/>
  <c r="BC134" i="5" s="1"/>
  <c r="BI134" i="5" s="1"/>
  <c r="AA134" i="5"/>
  <c r="AD134" i="5"/>
  <c r="AG134" i="5"/>
  <c r="AJ134" i="5"/>
  <c r="AM134" i="5"/>
  <c r="AP134" i="5"/>
  <c r="AS134" i="5"/>
  <c r="AV134" i="5"/>
  <c r="AY134" i="5"/>
  <c r="BB134" i="5"/>
  <c r="BE134" i="5"/>
  <c r="BK134" i="5"/>
  <c r="BQ134" i="5"/>
  <c r="BT134" i="5"/>
  <c r="BW134" i="5"/>
  <c r="BZ134" i="5"/>
  <c r="CC134" i="5"/>
  <c r="CF134" i="5"/>
  <c r="CH134" i="5"/>
  <c r="O134" i="5"/>
  <c r="R134" i="5"/>
  <c r="S135" i="5"/>
  <c r="Y135" i="5" s="1"/>
  <c r="AE135" i="5" s="1"/>
  <c r="AK135" i="5" s="1"/>
  <c r="AQ135" i="5" s="1"/>
  <c r="AW135" i="5" s="1"/>
  <c r="BC135" i="5" s="1"/>
  <c r="BI135" i="5" s="1"/>
  <c r="AA135" i="5"/>
  <c r="AG135" i="5"/>
  <c r="AJ135" i="5"/>
  <c r="AM135" i="5"/>
  <c r="AP135" i="5"/>
  <c r="AS135" i="5"/>
  <c r="AV135" i="5"/>
  <c r="AY135" i="5"/>
  <c r="BB135" i="5"/>
  <c r="BE135" i="5"/>
  <c r="BK135" i="5"/>
  <c r="BQ135" i="5"/>
  <c r="BT135" i="5"/>
  <c r="BW135" i="5"/>
  <c r="BZ135" i="5"/>
  <c r="CC135" i="5"/>
  <c r="CF135" i="5"/>
  <c r="CH135" i="5"/>
  <c r="O135" i="5"/>
  <c r="R135" i="5"/>
  <c r="S136" i="5"/>
  <c r="AA136" i="5"/>
  <c r="AG136" i="5"/>
  <c r="AJ136" i="5"/>
  <c r="AM136" i="5"/>
  <c r="AP136" i="5"/>
  <c r="AS136" i="5"/>
  <c r="AV136" i="5"/>
  <c r="AY136" i="5"/>
  <c r="BE136" i="5"/>
  <c r="BK136" i="5"/>
  <c r="BQ136" i="5"/>
  <c r="BT136" i="5"/>
  <c r="BW136" i="5"/>
  <c r="BZ136" i="5"/>
  <c r="CC136" i="5"/>
  <c r="CF136" i="5"/>
  <c r="CH136" i="5"/>
  <c r="O136" i="5"/>
  <c r="R136" i="5"/>
  <c r="S137" i="5"/>
  <c r="AA137" i="5"/>
  <c r="AD137" i="5"/>
  <c r="AG137" i="5"/>
  <c r="AJ137" i="5"/>
  <c r="AM137" i="5"/>
  <c r="AP137" i="5"/>
  <c r="AS137" i="5"/>
  <c r="AV137" i="5"/>
  <c r="AY137" i="5"/>
  <c r="BB137" i="5"/>
  <c r="BE137" i="5"/>
  <c r="BK137" i="5"/>
  <c r="BQ137" i="5"/>
  <c r="BT137" i="5"/>
  <c r="BW137" i="5"/>
  <c r="BZ137" i="5"/>
  <c r="CC137" i="5"/>
  <c r="CF137" i="5"/>
  <c r="CH137" i="5"/>
  <c r="O137" i="5"/>
  <c r="R137" i="5"/>
  <c r="S138" i="5"/>
  <c r="AA138" i="5"/>
  <c r="AD138" i="5"/>
  <c r="AG138" i="5"/>
  <c r="AJ138" i="5"/>
  <c r="AM138" i="5"/>
  <c r="AP138" i="5"/>
  <c r="AS138" i="5"/>
  <c r="AV138" i="5"/>
  <c r="AY138" i="5"/>
  <c r="BB138" i="5"/>
  <c r="BE138" i="5"/>
  <c r="BK138" i="5"/>
  <c r="BQ138" i="5"/>
  <c r="BT138" i="5"/>
  <c r="BW138" i="5"/>
  <c r="BZ138" i="5"/>
  <c r="CC138" i="5"/>
  <c r="CF138" i="5"/>
  <c r="CH138" i="5"/>
  <c r="O138" i="5"/>
  <c r="R138" i="5"/>
  <c r="S139" i="5"/>
  <c r="AA139" i="5"/>
  <c r="AG139" i="5"/>
  <c r="AJ139" i="5"/>
  <c r="AM139" i="5"/>
  <c r="AP139" i="5"/>
  <c r="AS139" i="5"/>
  <c r="AV139" i="5"/>
  <c r="AY139" i="5"/>
  <c r="BB139" i="5"/>
  <c r="BE139" i="5"/>
  <c r="BK139" i="5"/>
  <c r="BQ139" i="5"/>
  <c r="BT139" i="5"/>
  <c r="BW139" i="5"/>
  <c r="BZ139" i="5"/>
  <c r="CC139" i="5"/>
  <c r="CF139" i="5"/>
  <c r="CH139" i="5"/>
  <c r="O139" i="5"/>
  <c r="R139" i="5"/>
  <c r="S140" i="5"/>
  <c r="Y140" i="5" s="1"/>
  <c r="AE140" i="5" s="1"/>
  <c r="AK140" i="5" s="1"/>
  <c r="AQ140" i="5" s="1"/>
  <c r="AW140" i="5" s="1"/>
  <c r="BC140" i="5" s="1"/>
  <c r="BI140" i="5" s="1"/>
  <c r="AA140" i="5"/>
  <c r="AG140" i="5"/>
  <c r="AJ140" i="5"/>
  <c r="AM140" i="5"/>
  <c r="AP140" i="5"/>
  <c r="AS140" i="5"/>
  <c r="AV140" i="5"/>
  <c r="AY140" i="5"/>
  <c r="BE140" i="5"/>
  <c r="BK140" i="5"/>
  <c r="BQ140" i="5"/>
  <c r="BT140" i="5"/>
  <c r="BW140" i="5"/>
  <c r="BZ140" i="5"/>
  <c r="CC140" i="5"/>
  <c r="CF140" i="5"/>
  <c r="CH140" i="5"/>
  <c r="O140" i="5"/>
  <c r="R140" i="5"/>
  <c r="S141" i="5"/>
  <c r="Y141" i="5" s="1"/>
  <c r="AE141" i="5" s="1"/>
  <c r="AK141" i="5" s="1"/>
  <c r="AQ141" i="5" s="1"/>
  <c r="AW141" i="5" s="1"/>
  <c r="BC141" i="5" s="1"/>
  <c r="BI141" i="5" s="1"/>
  <c r="AA141" i="5"/>
  <c r="AD141" i="5"/>
  <c r="AG141" i="5"/>
  <c r="AJ141" i="5"/>
  <c r="AM141" i="5"/>
  <c r="AP141" i="5"/>
  <c r="AS141" i="5"/>
  <c r="AV141" i="5"/>
  <c r="AY141" i="5"/>
  <c r="BB141" i="5"/>
  <c r="BE141" i="5"/>
  <c r="BK141" i="5"/>
  <c r="BQ141" i="5"/>
  <c r="BT141" i="5"/>
  <c r="BW141" i="5"/>
  <c r="BZ141" i="5"/>
  <c r="CC141" i="5"/>
  <c r="CF141" i="5"/>
  <c r="CH141" i="5"/>
  <c r="O141" i="5"/>
  <c r="R141" i="5"/>
  <c r="S142" i="5"/>
  <c r="AA142" i="5"/>
  <c r="AG142" i="5"/>
  <c r="AJ142" i="5"/>
  <c r="AM142" i="5"/>
  <c r="AP142" i="5"/>
  <c r="AS142" i="5"/>
  <c r="AV142" i="5"/>
  <c r="AY142" i="5"/>
  <c r="BB142" i="5"/>
  <c r="BE142" i="5"/>
  <c r="BK142" i="5"/>
  <c r="BQ142" i="5"/>
  <c r="BT142" i="5"/>
  <c r="BW142" i="5"/>
  <c r="BZ142" i="5"/>
  <c r="CC142" i="5"/>
  <c r="CF142" i="5"/>
  <c r="CH142" i="5"/>
  <c r="O142" i="5"/>
  <c r="R142" i="5"/>
  <c r="S143" i="5"/>
  <c r="AA143" i="5"/>
  <c r="AG143" i="5"/>
  <c r="AJ143" i="5"/>
  <c r="AM143" i="5"/>
  <c r="AP143" i="5"/>
  <c r="AS143" i="5"/>
  <c r="AV143" i="5"/>
  <c r="AY143" i="5"/>
  <c r="BB143" i="5"/>
  <c r="BE143" i="5"/>
  <c r="BK143" i="5"/>
  <c r="BQ143" i="5"/>
  <c r="BT143" i="5"/>
  <c r="BW143" i="5"/>
  <c r="BZ143" i="5"/>
  <c r="CC143" i="5"/>
  <c r="CF143" i="5"/>
  <c r="CH143" i="5"/>
  <c r="O143" i="5"/>
  <c r="R143" i="5"/>
  <c r="X144" i="5"/>
  <c r="S144" i="5"/>
  <c r="AA144" i="5"/>
  <c r="AG144" i="5"/>
  <c r="AJ144" i="5"/>
  <c r="AM144" i="5"/>
  <c r="AP144" i="5"/>
  <c r="AS144" i="5"/>
  <c r="AV144" i="5"/>
  <c r="AY144" i="5"/>
  <c r="BE144" i="5"/>
  <c r="BK144" i="5"/>
  <c r="BQ144" i="5"/>
  <c r="BT144" i="5"/>
  <c r="BW144" i="5"/>
  <c r="BZ144" i="5"/>
  <c r="CC144" i="5"/>
  <c r="CF144" i="5"/>
  <c r="CH144" i="5"/>
  <c r="O144" i="5"/>
  <c r="R144" i="5"/>
  <c r="S145" i="5"/>
  <c r="AA145" i="5"/>
  <c r="AG145" i="5"/>
  <c r="AJ145" i="5"/>
  <c r="AM145" i="5"/>
  <c r="AP145" i="5"/>
  <c r="AS145" i="5"/>
  <c r="AV145" i="5"/>
  <c r="AY145" i="5"/>
  <c r="BB145" i="5"/>
  <c r="BE145" i="5"/>
  <c r="BK145" i="5"/>
  <c r="BQ145" i="5"/>
  <c r="BT145" i="5"/>
  <c r="BW145" i="5"/>
  <c r="BZ145" i="5"/>
  <c r="CC145" i="5"/>
  <c r="CF145" i="5"/>
  <c r="CH145" i="5"/>
  <c r="O145" i="5"/>
  <c r="R145" i="5"/>
  <c r="S146" i="5"/>
  <c r="Y146" i="5" s="1"/>
  <c r="AE146" i="5" s="1"/>
  <c r="AK146" i="5" s="1"/>
  <c r="AQ146" i="5" s="1"/>
  <c r="AW146" i="5" s="1"/>
  <c r="BC146" i="5" s="1"/>
  <c r="BI146" i="5" s="1"/>
  <c r="AA146" i="5"/>
  <c r="AG146" i="5"/>
  <c r="AM146" i="5"/>
  <c r="AS146" i="5"/>
  <c r="AY146" i="5"/>
  <c r="BE146" i="5"/>
  <c r="BK146" i="5"/>
  <c r="BQ146" i="5"/>
  <c r="BW146" i="5"/>
  <c r="CC146" i="5"/>
  <c r="CH146" i="5"/>
  <c r="O146" i="5"/>
  <c r="X147" i="5"/>
  <c r="S147" i="5"/>
  <c r="Y147" i="5" s="1"/>
  <c r="AE147" i="5" s="1"/>
  <c r="AK147" i="5" s="1"/>
  <c r="AQ147" i="5" s="1"/>
  <c r="AW147" i="5" s="1"/>
  <c r="BC147" i="5" s="1"/>
  <c r="BI147" i="5" s="1"/>
  <c r="AA147" i="5"/>
  <c r="AG147" i="5"/>
  <c r="AJ147" i="5"/>
  <c r="AM147" i="5"/>
  <c r="AP147" i="5"/>
  <c r="AS147" i="5"/>
  <c r="AV147" i="5"/>
  <c r="AY147" i="5"/>
  <c r="BB147" i="5"/>
  <c r="BE147" i="5"/>
  <c r="BK147" i="5"/>
  <c r="BQ147" i="5"/>
  <c r="BT147" i="5"/>
  <c r="BW147" i="5"/>
  <c r="BZ147" i="5"/>
  <c r="CC147" i="5"/>
  <c r="CF147" i="5"/>
  <c r="CH147" i="5"/>
  <c r="O147" i="5"/>
  <c r="R147" i="5"/>
  <c r="S149" i="5"/>
  <c r="Y149" i="5" s="1"/>
  <c r="AA149" i="5"/>
  <c r="AD149" i="5"/>
  <c r="AG149" i="5"/>
  <c r="AJ149" i="5"/>
  <c r="AM149" i="5"/>
  <c r="AP149" i="5"/>
  <c r="AS149" i="5"/>
  <c r="AV149" i="5"/>
  <c r="AY149" i="5"/>
  <c r="BE149" i="5"/>
  <c r="BK149" i="5"/>
  <c r="BQ149" i="5"/>
  <c r="BT149" i="5"/>
  <c r="BW149" i="5"/>
  <c r="BZ149" i="5"/>
  <c r="CC149" i="5"/>
  <c r="CF149" i="5"/>
  <c r="CH149" i="5"/>
  <c r="O149" i="5"/>
  <c r="X149" i="5"/>
  <c r="R149" i="5"/>
  <c r="S151" i="5"/>
  <c r="AA151" i="5"/>
  <c r="AG151" i="5"/>
  <c r="AJ151" i="5"/>
  <c r="AM151" i="5"/>
  <c r="AP151" i="5"/>
  <c r="AS151" i="5"/>
  <c r="AV151" i="5"/>
  <c r="AY151" i="5"/>
  <c r="BB151" i="5"/>
  <c r="BE151" i="5"/>
  <c r="BK151" i="5"/>
  <c r="BQ151" i="5"/>
  <c r="BT151" i="5"/>
  <c r="BW151" i="5"/>
  <c r="BZ151" i="5"/>
  <c r="CC151" i="5"/>
  <c r="CF151" i="5"/>
  <c r="CH151" i="5"/>
  <c r="O151" i="5"/>
  <c r="R151" i="5"/>
  <c r="S154" i="5"/>
  <c r="AA154" i="5"/>
  <c r="AD154" i="5"/>
  <c r="AG154" i="5"/>
  <c r="AJ154" i="5"/>
  <c r="AM154" i="5"/>
  <c r="AP154" i="5"/>
  <c r="AS154" i="5"/>
  <c r="AV154" i="5"/>
  <c r="AY154" i="5"/>
  <c r="BB154" i="5"/>
  <c r="BE154" i="5"/>
  <c r="BK154" i="5"/>
  <c r="BQ154" i="5"/>
  <c r="BT154" i="5"/>
  <c r="BW154" i="5"/>
  <c r="BZ154" i="5"/>
  <c r="CC154" i="5"/>
  <c r="CF154" i="5"/>
  <c r="CH154" i="5"/>
  <c r="O154" i="5"/>
  <c r="R154" i="5"/>
  <c r="S156" i="5"/>
  <c r="Y156" i="5" s="1"/>
  <c r="AE156" i="5" s="1"/>
  <c r="AK156" i="5" s="1"/>
  <c r="AQ156" i="5" s="1"/>
  <c r="AW156" i="5" s="1"/>
  <c r="BC156" i="5" s="1"/>
  <c r="BI156" i="5" s="1"/>
  <c r="AA156" i="5"/>
  <c r="AG156" i="5"/>
  <c r="AJ156" i="5"/>
  <c r="AM156" i="5"/>
  <c r="AP156" i="5"/>
  <c r="AS156" i="5"/>
  <c r="AV156" i="5"/>
  <c r="AY156" i="5"/>
  <c r="BB156" i="5"/>
  <c r="BE156" i="5"/>
  <c r="BK156" i="5"/>
  <c r="BQ156" i="5"/>
  <c r="BT156" i="5"/>
  <c r="BW156" i="5"/>
  <c r="BZ156" i="5"/>
  <c r="CC156" i="5"/>
  <c r="CF156" i="5"/>
  <c r="CH156" i="5"/>
  <c r="O156" i="5"/>
  <c r="R156" i="5"/>
  <c r="S158" i="5"/>
  <c r="Y158" i="5" s="1"/>
  <c r="AA158" i="5"/>
  <c r="AD158" i="5"/>
  <c r="AG158" i="5"/>
  <c r="AJ158" i="5"/>
  <c r="AM158" i="5"/>
  <c r="AP158" i="5"/>
  <c r="AS158" i="5"/>
  <c r="AV158" i="5"/>
  <c r="AY158" i="5"/>
  <c r="BE158" i="5"/>
  <c r="BK158" i="5"/>
  <c r="BQ158" i="5"/>
  <c r="BT158" i="5"/>
  <c r="BW158" i="5"/>
  <c r="BZ158" i="5"/>
  <c r="CC158" i="5"/>
  <c r="CF158" i="5"/>
  <c r="CH158" i="5"/>
  <c r="O158" i="5"/>
  <c r="R158" i="5"/>
  <c r="X159" i="5"/>
  <c r="S159" i="5"/>
  <c r="AA159" i="5"/>
  <c r="AG159" i="5"/>
  <c r="AJ159" i="5"/>
  <c r="AM159" i="5"/>
  <c r="AP159" i="5"/>
  <c r="AS159" i="5"/>
  <c r="AV159" i="5"/>
  <c r="AY159" i="5"/>
  <c r="BB159" i="5"/>
  <c r="BE159" i="5"/>
  <c r="BK159" i="5"/>
  <c r="BQ159" i="5"/>
  <c r="BT159" i="5"/>
  <c r="BW159" i="5"/>
  <c r="BZ159" i="5"/>
  <c r="CC159" i="5"/>
  <c r="CF159" i="5"/>
  <c r="CH159" i="5"/>
  <c r="O159" i="5"/>
  <c r="R159" i="5"/>
  <c r="S160" i="5"/>
  <c r="Y160" i="5" s="1"/>
  <c r="AE160" i="5" s="1"/>
  <c r="AK160" i="5" s="1"/>
  <c r="AQ160" i="5" s="1"/>
  <c r="AW160" i="5" s="1"/>
  <c r="BC160" i="5" s="1"/>
  <c r="BI160" i="5" s="1"/>
  <c r="AA160" i="5"/>
  <c r="AD160" i="5"/>
  <c r="AG160" i="5"/>
  <c r="AJ160" i="5"/>
  <c r="AM160" i="5"/>
  <c r="AP160" i="5"/>
  <c r="AS160" i="5"/>
  <c r="AV160" i="5"/>
  <c r="AY160" i="5"/>
  <c r="BB160" i="5"/>
  <c r="BE160" i="5"/>
  <c r="BK160" i="5"/>
  <c r="BQ160" i="5"/>
  <c r="BT160" i="5"/>
  <c r="BW160" i="5"/>
  <c r="BZ160" i="5"/>
  <c r="CC160" i="5"/>
  <c r="CF160" i="5"/>
  <c r="CH160" i="5"/>
  <c r="O160" i="5"/>
  <c r="R160" i="5"/>
  <c r="S161" i="5"/>
  <c r="Y161" i="5" s="1"/>
  <c r="AE161" i="5" s="1"/>
  <c r="AK161" i="5" s="1"/>
  <c r="AQ161" i="5" s="1"/>
  <c r="AW161" i="5" s="1"/>
  <c r="BC161" i="5" s="1"/>
  <c r="BI161" i="5" s="1"/>
  <c r="AA161" i="5"/>
  <c r="AG161" i="5"/>
  <c r="AJ161" i="5"/>
  <c r="AM161" i="5"/>
  <c r="AP161" i="5"/>
  <c r="AS161" i="5"/>
  <c r="AV161" i="5"/>
  <c r="AY161" i="5"/>
  <c r="BE161" i="5"/>
  <c r="BK161" i="5"/>
  <c r="BQ161" i="5"/>
  <c r="BT161" i="5"/>
  <c r="BW161" i="5"/>
  <c r="BZ161" i="5"/>
  <c r="CC161" i="5"/>
  <c r="CF161" i="5"/>
  <c r="CH161" i="5"/>
  <c r="O161" i="5"/>
  <c r="R161" i="5"/>
  <c r="S162" i="5"/>
  <c r="Y162" i="5" s="1"/>
  <c r="AE162" i="5" s="1"/>
  <c r="AK162" i="5" s="1"/>
  <c r="AQ162" i="5" s="1"/>
  <c r="AW162" i="5" s="1"/>
  <c r="BC162" i="5" s="1"/>
  <c r="BI162" i="5" s="1"/>
  <c r="AA162" i="5"/>
  <c r="AD162" i="5"/>
  <c r="AG162" i="5"/>
  <c r="AJ162" i="5"/>
  <c r="AM162" i="5"/>
  <c r="AP162" i="5"/>
  <c r="AS162" i="5"/>
  <c r="AV162" i="5"/>
  <c r="AY162" i="5"/>
  <c r="BE162" i="5"/>
  <c r="BK162" i="5"/>
  <c r="BQ162" i="5"/>
  <c r="BT162" i="5"/>
  <c r="BW162" i="5"/>
  <c r="BZ162" i="5"/>
  <c r="CC162" i="5"/>
  <c r="CF162" i="5"/>
  <c r="CH162" i="5"/>
  <c r="O162" i="5"/>
  <c r="R162" i="5"/>
  <c r="S163" i="5"/>
  <c r="AA163" i="5"/>
  <c r="AG163" i="5"/>
  <c r="AJ163" i="5"/>
  <c r="AM163" i="5"/>
  <c r="AP163" i="5"/>
  <c r="AS163" i="5"/>
  <c r="AV163" i="5"/>
  <c r="AY163" i="5"/>
  <c r="BB163" i="5"/>
  <c r="BE163" i="5"/>
  <c r="BK163" i="5"/>
  <c r="BQ163" i="5"/>
  <c r="BT163" i="5"/>
  <c r="BW163" i="5"/>
  <c r="BZ163" i="5"/>
  <c r="CC163" i="5"/>
  <c r="CF163" i="5"/>
  <c r="CH163" i="5"/>
  <c r="O163" i="5"/>
  <c r="R163" i="5"/>
  <c r="S164" i="5"/>
  <c r="AA164" i="5"/>
  <c r="AD164" i="5"/>
  <c r="AG164" i="5"/>
  <c r="AJ164" i="5"/>
  <c r="AM164" i="5"/>
  <c r="AP164" i="5"/>
  <c r="AS164" i="5"/>
  <c r="AV164" i="5"/>
  <c r="AY164" i="5"/>
  <c r="BB164" i="5"/>
  <c r="BE164" i="5"/>
  <c r="BK164" i="5"/>
  <c r="BQ164" i="5"/>
  <c r="BT164" i="5"/>
  <c r="BW164" i="5"/>
  <c r="BZ164" i="5"/>
  <c r="CC164" i="5"/>
  <c r="CF164" i="5"/>
  <c r="CH164" i="5"/>
  <c r="O164" i="5"/>
  <c r="R164" i="5"/>
  <c r="S165" i="5"/>
  <c r="Y165" i="5" s="1"/>
  <c r="AE165" i="5" s="1"/>
  <c r="AK165" i="5" s="1"/>
  <c r="AQ165" i="5" s="1"/>
  <c r="AW165" i="5" s="1"/>
  <c r="BC165" i="5" s="1"/>
  <c r="BI165" i="5" s="1"/>
  <c r="AA165" i="5"/>
  <c r="AG165" i="5"/>
  <c r="AJ165" i="5"/>
  <c r="AM165" i="5"/>
  <c r="AP165" i="5"/>
  <c r="AS165" i="5"/>
  <c r="AV165" i="5"/>
  <c r="AY165" i="5"/>
  <c r="BB165" i="5"/>
  <c r="BE165" i="5"/>
  <c r="BK165" i="5"/>
  <c r="BQ165" i="5"/>
  <c r="BT165" i="5"/>
  <c r="BW165" i="5"/>
  <c r="BZ165" i="5"/>
  <c r="CC165" i="5"/>
  <c r="CF165" i="5"/>
  <c r="CH165" i="5"/>
  <c r="O165" i="5"/>
  <c r="R165" i="5"/>
  <c r="S166" i="5"/>
  <c r="AA166" i="5"/>
  <c r="AG166" i="5"/>
  <c r="AJ166" i="5"/>
  <c r="AM166" i="5"/>
  <c r="AP166" i="5"/>
  <c r="AS166" i="5"/>
  <c r="AV166" i="5"/>
  <c r="AY166" i="5"/>
  <c r="BE166" i="5"/>
  <c r="BK166" i="5"/>
  <c r="BQ166" i="5"/>
  <c r="BT166" i="5"/>
  <c r="BW166" i="5"/>
  <c r="BZ166" i="5"/>
  <c r="CC166" i="5"/>
  <c r="CF166" i="5"/>
  <c r="CH166" i="5"/>
  <c r="O166" i="5"/>
  <c r="R166" i="5"/>
  <c r="S167" i="5"/>
  <c r="AA167" i="5"/>
  <c r="AD167" i="5"/>
  <c r="AG167" i="5"/>
  <c r="AJ167" i="5"/>
  <c r="AM167" i="5"/>
  <c r="AP167" i="5"/>
  <c r="AS167" i="5"/>
  <c r="AV167" i="5"/>
  <c r="AY167" i="5"/>
  <c r="BB167" i="5"/>
  <c r="BE167" i="5"/>
  <c r="BK167" i="5"/>
  <c r="BQ167" i="5"/>
  <c r="BT167" i="5"/>
  <c r="BW167" i="5"/>
  <c r="BZ167" i="5"/>
  <c r="CC167" i="5"/>
  <c r="CF167" i="5"/>
  <c r="CH167" i="5"/>
  <c r="O167" i="5"/>
  <c r="R167" i="5"/>
  <c r="S168" i="5"/>
  <c r="Y168" i="5" s="1"/>
  <c r="AE168" i="5" s="1"/>
  <c r="AK168" i="5" s="1"/>
  <c r="AQ168" i="5" s="1"/>
  <c r="AW168" i="5" s="1"/>
  <c r="BC168" i="5" s="1"/>
  <c r="AA168" i="5"/>
  <c r="AG168" i="5"/>
  <c r="AJ168" i="5"/>
  <c r="AM168" i="5"/>
  <c r="AP168" i="5"/>
  <c r="AS168" i="5"/>
  <c r="AV168" i="5"/>
  <c r="AY168" i="5"/>
  <c r="BB168" i="5"/>
  <c r="BE168" i="5"/>
  <c r="BK168" i="5"/>
  <c r="BQ168" i="5"/>
  <c r="BT168" i="5"/>
  <c r="BW168" i="5"/>
  <c r="BZ168" i="5"/>
  <c r="CC168" i="5"/>
  <c r="CF168" i="5"/>
  <c r="CH168" i="5"/>
  <c r="O168" i="5"/>
  <c r="R168" i="5"/>
  <c r="S169" i="5"/>
  <c r="Y169" i="5" s="1"/>
  <c r="AE169" i="5" s="1"/>
  <c r="AK169" i="5" s="1"/>
  <c r="AQ169" i="5" s="1"/>
  <c r="AW169" i="5" s="1"/>
  <c r="BC169" i="5" s="1"/>
  <c r="BI169" i="5" s="1"/>
  <c r="AA169" i="5"/>
  <c r="AG169" i="5"/>
  <c r="AJ169" i="5"/>
  <c r="AM169" i="5"/>
  <c r="AP169" i="5"/>
  <c r="AS169" i="5"/>
  <c r="AV169" i="5"/>
  <c r="AY169" i="5"/>
  <c r="BE169" i="5"/>
  <c r="BK169" i="5"/>
  <c r="BQ169" i="5"/>
  <c r="BT169" i="5"/>
  <c r="BW169" i="5"/>
  <c r="BZ169" i="5"/>
  <c r="CC169" i="5"/>
  <c r="CF169" i="5"/>
  <c r="CH169" i="5"/>
  <c r="O169" i="5"/>
  <c r="R169" i="5"/>
  <c r="S170" i="5"/>
  <c r="Y170" i="5" s="1"/>
  <c r="AE170" i="5" s="1"/>
  <c r="AK170" i="5" s="1"/>
  <c r="AQ170" i="5" s="1"/>
  <c r="AW170" i="5" s="1"/>
  <c r="BC170" i="5" s="1"/>
  <c r="BI170" i="5" s="1"/>
  <c r="AA170" i="5"/>
  <c r="AG170" i="5"/>
  <c r="AJ170" i="5"/>
  <c r="AM170" i="5"/>
  <c r="AP170" i="5"/>
  <c r="AS170" i="5"/>
  <c r="AV170" i="5"/>
  <c r="AY170" i="5"/>
  <c r="BE170" i="5"/>
  <c r="BK170" i="5"/>
  <c r="BQ170" i="5"/>
  <c r="BT170" i="5"/>
  <c r="BW170" i="5"/>
  <c r="BZ170" i="5"/>
  <c r="CC170" i="5"/>
  <c r="CF170" i="5"/>
  <c r="CH170" i="5"/>
  <c r="O170" i="5"/>
  <c r="R170" i="5"/>
  <c r="S171" i="5"/>
  <c r="Y171" i="5" s="1"/>
  <c r="AE171" i="5" s="1"/>
  <c r="AK171" i="5" s="1"/>
  <c r="AQ171" i="5" s="1"/>
  <c r="AW171" i="5" s="1"/>
  <c r="BC171" i="5" s="1"/>
  <c r="BI171" i="5" s="1"/>
  <c r="AA171" i="5"/>
  <c r="AD171" i="5"/>
  <c r="AG171" i="5"/>
  <c r="AJ171" i="5"/>
  <c r="AM171" i="5"/>
  <c r="AP171" i="5"/>
  <c r="AS171" i="5"/>
  <c r="AV171" i="5"/>
  <c r="AY171" i="5"/>
  <c r="BB171" i="5"/>
  <c r="BE171" i="5"/>
  <c r="BK171" i="5"/>
  <c r="BQ171" i="5"/>
  <c r="BT171" i="5"/>
  <c r="BW171" i="5"/>
  <c r="BZ171" i="5"/>
  <c r="CC171" i="5"/>
  <c r="CF171" i="5"/>
  <c r="CH171" i="5"/>
  <c r="O171" i="5"/>
  <c r="R171" i="5"/>
  <c r="S172" i="5"/>
  <c r="AA172" i="5"/>
  <c r="AG172" i="5"/>
  <c r="AM172" i="5"/>
  <c r="AS172" i="5"/>
  <c r="AY172" i="5"/>
  <c r="BE172" i="5"/>
  <c r="BK172" i="5"/>
  <c r="BQ172" i="5"/>
  <c r="BW172" i="5"/>
  <c r="CC172" i="5"/>
  <c r="CH172" i="5"/>
  <c r="O172" i="5"/>
  <c r="S173" i="5"/>
  <c r="AA173" i="5"/>
  <c r="AG173" i="5"/>
  <c r="AM173" i="5"/>
  <c r="AS173" i="5"/>
  <c r="AY173" i="5"/>
  <c r="BE173" i="5"/>
  <c r="BK173" i="5"/>
  <c r="BQ173" i="5"/>
  <c r="BW173" i="5"/>
  <c r="CC173" i="5"/>
  <c r="CH173" i="5"/>
  <c r="O173" i="5"/>
  <c r="S174" i="5"/>
  <c r="Y174" i="5" s="1"/>
  <c r="AE174" i="5" s="1"/>
  <c r="AK174" i="5" s="1"/>
  <c r="AQ174" i="5" s="1"/>
  <c r="AW174" i="5" s="1"/>
  <c r="BC174" i="5" s="1"/>
  <c r="BI174" i="5" s="1"/>
  <c r="AA174" i="5"/>
  <c r="AG174" i="5"/>
  <c r="AJ174" i="5"/>
  <c r="AM174" i="5"/>
  <c r="AP174" i="5"/>
  <c r="AS174" i="5"/>
  <c r="AV174" i="5"/>
  <c r="AY174" i="5"/>
  <c r="BE174" i="5"/>
  <c r="BK174" i="5"/>
  <c r="BQ174" i="5"/>
  <c r="BT174" i="5"/>
  <c r="BW174" i="5"/>
  <c r="BZ174" i="5"/>
  <c r="CC174" i="5"/>
  <c r="CF174" i="5"/>
  <c r="CH174" i="5"/>
  <c r="O174" i="5"/>
  <c r="R174" i="5"/>
  <c r="S175" i="5"/>
  <c r="Y175" i="5" s="1"/>
  <c r="AE175" i="5" s="1"/>
  <c r="AK175" i="5" s="1"/>
  <c r="AQ175" i="5" s="1"/>
  <c r="AW175" i="5" s="1"/>
  <c r="BC175" i="5" s="1"/>
  <c r="BI175" i="5" s="1"/>
  <c r="AA175" i="5"/>
  <c r="AG175" i="5"/>
  <c r="AJ175" i="5"/>
  <c r="AM175" i="5"/>
  <c r="AP175" i="5"/>
  <c r="AS175" i="5"/>
  <c r="AV175" i="5"/>
  <c r="AY175" i="5"/>
  <c r="BB175" i="5"/>
  <c r="BE175" i="5"/>
  <c r="BK175" i="5"/>
  <c r="BQ175" i="5"/>
  <c r="BT175" i="5"/>
  <c r="BW175" i="5"/>
  <c r="BZ175" i="5"/>
  <c r="CC175" i="5"/>
  <c r="CF175" i="5"/>
  <c r="CH175" i="5"/>
  <c r="O175" i="5"/>
  <c r="X175" i="5"/>
  <c r="R175" i="5"/>
  <c r="S176" i="5"/>
  <c r="Y176" i="5" s="1"/>
  <c r="AE176" i="5" s="1"/>
  <c r="AK176" i="5" s="1"/>
  <c r="AQ176" i="5" s="1"/>
  <c r="AW176" i="5" s="1"/>
  <c r="BC176" i="5" s="1"/>
  <c r="BI176" i="5" s="1"/>
  <c r="AA176" i="5"/>
  <c r="AD176" i="5"/>
  <c r="AG176" i="5"/>
  <c r="AJ176" i="5"/>
  <c r="AM176" i="5"/>
  <c r="AP176" i="5"/>
  <c r="AS176" i="5"/>
  <c r="AV176" i="5"/>
  <c r="AY176" i="5"/>
  <c r="BB176" i="5"/>
  <c r="BE176" i="5"/>
  <c r="BK176" i="5"/>
  <c r="BQ176" i="5"/>
  <c r="BT176" i="5"/>
  <c r="BW176" i="5"/>
  <c r="BZ176" i="5"/>
  <c r="CC176" i="5"/>
  <c r="CF176" i="5"/>
  <c r="CH176" i="5"/>
  <c r="O176" i="5"/>
  <c r="X176" i="5"/>
  <c r="R176" i="5"/>
  <c r="S177" i="5"/>
  <c r="AA177" i="5"/>
  <c r="AG177" i="5"/>
  <c r="AJ177" i="5"/>
  <c r="AM177" i="5"/>
  <c r="AP177" i="5"/>
  <c r="AS177" i="5"/>
  <c r="AV177" i="5"/>
  <c r="AY177" i="5"/>
  <c r="BB177" i="5"/>
  <c r="BE177" i="5"/>
  <c r="BK177" i="5"/>
  <c r="BQ177" i="5"/>
  <c r="BT177" i="5"/>
  <c r="BW177" i="5"/>
  <c r="BZ177" i="5"/>
  <c r="CC177" i="5"/>
  <c r="CF177" i="5"/>
  <c r="CH177" i="5"/>
  <c r="O177" i="5"/>
  <c r="R177" i="5"/>
  <c r="S178" i="5"/>
  <c r="Y178" i="5" s="1"/>
  <c r="AE178" i="5" s="1"/>
  <c r="AK178" i="5" s="1"/>
  <c r="AQ178" i="5" s="1"/>
  <c r="AW178" i="5" s="1"/>
  <c r="BC178" i="5" s="1"/>
  <c r="BI178" i="5" s="1"/>
  <c r="AA178" i="5"/>
  <c r="AG178" i="5"/>
  <c r="AJ178" i="5"/>
  <c r="AM178" i="5"/>
  <c r="AP178" i="5"/>
  <c r="AS178" i="5"/>
  <c r="AV178" i="5"/>
  <c r="AY178" i="5"/>
  <c r="BE178" i="5"/>
  <c r="BK178" i="5"/>
  <c r="BQ178" i="5"/>
  <c r="BT178" i="5"/>
  <c r="BW178" i="5"/>
  <c r="BZ178" i="5"/>
  <c r="CC178" i="5"/>
  <c r="CF178" i="5"/>
  <c r="CH178" i="5"/>
  <c r="O178" i="5"/>
  <c r="R178" i="5"/>
  <c r="S179" i="5"/>
  <c r="Y179" i="5" s="1"/>
  <c r="AE179" i="5" s="1"/>
  <c r="AK179" i="5" s="1"/>
  <c r="AQ179" i="5" s="1"/>
  <c r="AW179" i="5" s="1"/>
  <c r="BC179" i="5" s="1"/>
  <c r="BI179" i="5" s="1"/>
  <c r="AA179" i="5"/>
  <c r="AG179" i="5"/>
  <c r="AJ179" i="5"/>
  <c r="AM179" i="5"/>
  <c r="AP179" i="5"/>
  <c r="AS179" i="5"/>
  <c r="AV179" i="5"/>
  <c r="AY179" i="5"/>
  <c r="BB179" i="5"/>
  <c r="BE179" i="5"/>
  <c r="BK179" i="5"/>
  <c r="BQ179" i="5"/>
  <c r="BT179" i="5"/>
  <c r="BW179" i="5"/>
  <c r="BZ179" i="5"/>
  <c r="CC179" i="5"/>
  <c r="CF179" i="5"/>
  <c r="CH179" i="5"/>
  <c r="O179" i="5"/>
  <c r="R179" i="5"/>
  <c r="X180" i="5"/>
  <c r="S180" i="5"/>
  <c r="Y180" i="5" s="1"/>
  <c r="AE180" i="5" s="1"/>
  <c r="AK180" i="5" s="1"/>
  <c r="AQ180" i="5" s="1"/>
  <c r="AW180" i="5" s="1"/>
  <c r="BC180" i="5" s="1"/>
  <c r="BI180" i="5" s="1"/>
  <c r="BO180" i="5" s="1"/>
  <c r="BU180" i="5" s="1"/>
  <c r="CA180" i="5" s="1"/>
  <c r="CG180" i="5" s="1"/>
  <c r="AA180" i="5"/>
  <c r="AD180" i="5"/>
  <c r="AG180" i="5"/>
  <c r="AJ180" i="5"/>
  <c r="AM180" i="5"/>
  <c r="AP180" i="5"/>
  <c r="AS180" i="5"/>
  <c r="AV180" i="5"/>
  <c r="AY180" i="5"/>
  <c r="BB180" i="5"/>
  <c r="BE180" i="5"/>
  <c r="BK180" i="5"/>
  <c r="BQ180" i="5"/>
  <c r="BT180" i="5"/>
  <c r="BW180" i="5"/>
  <c r="BZ180" i="5"/>
  <c r="CC180" i="5"/>
  <c r="CF180" i="5"/>
  <c r="CH180" i="5"/>
  <c r="O180" i="5"/>
  <c r="R180" i="5"/>
  <c r="S181" i="5"/>
  <c r="Y181" i="5" s="1"/>
  <c r="AE181" i="5" s="1"/>
  <c r="AK181" i="5" s="1"/>
  <c r="AQ181" i="5" s="1"/>
  <c r="AW181" i="5" s="1"/>
  <c r="BC181" i="5" s="1"/>
  <c r="BI181" i="5" s="1"/>
  <c r="AA181" i="5"/>
  <c r="AG181" i="5"/>
  <c r="AJ181" i="5"/>
  <c r="AM181" i="5"/>
  <c r="AP181" i="5"/>
  <c r="AS181" i="5"/>
  <c r="AV181" i="5"/>
  <c r="AY181" i="5"/>
  <c r="BE181" i="5"/>
  <c r="BK181" i="5"/>
  <c r="BQ181" i="5"/>
  <c r="BT181" i="5"/>
  <c r="BW181" i="5"/>
  <c r="BZ181" i="5"/>
  <c r="CC181" i="5"/>
  <c r="CF181" i="5"/>
  <c r="CH181" i="5"/>
  <c r="O181" i="5"/>
  <c r="R181" i="5"/>
  <c r="S182" i="5"/>
  <c r="Y182" i="5" s="1"/>
  <c r="AE182" i="5" s="1"/>
  <c r="AK182" i="5" s="1"/>
  <c r="AQ182" i="5" s="1"/>
  <c r="AW182" i="5" s="1"/>
  <c r="BC182" i="5" s="1"/>
  <c r="BI182" i="5" s="1"/>
  <c r="AA182" i="5"/>
  <c r="AG182" i="5"/>
  <c r="AJ182" i="5"/>
  <c r="AM182" i="5"/>
  <c r="AP182" i="5"/>
  <c r="AS182" i="5"/>
  <c r="AV182" i="5"/>
  <c r="AY182" i="5"/>
  <c r="BE182" i="5"/>
  <c r="BK182" i="5"/>
  <c r="BQ182" i="5"/>
  <c r="BT182" i="5"/>
  <c r="BW182" i="5"/>
  <c r="BZ182" i="5"/>
  <c r="CC182" i="5"/>
  <c r="CF182" i="5"/>
  <c r="CH182" i="5"/>
  <c r="O182" i="5"/>
  <c r="R182" i="5"/>
  <c r="S183" i="5"/>
  <c r="Y183" i="5" s="1"/>
  <c r="AE183" i="5" s="1"/>
  <c r="AK183" i="5" s="1"/>
  <c r="AQ183" i="5" s="1"/>
  <c r="AW183" i="5" s="1"/>
  <c r="BC183" i="5" s="1"/>
  <c r="BI183" i="5" s="1"/>
  <c r="AA183" i="5"/>
  <c r="AG183" i="5"/>
  <c r="AJ183" i="5"/>
  <c r="AM183" i="5"/>
  <c r="AP183" i="5"/>
  <c r="AS183" i="5"/>
  <c r="AV183" i="5"/>
  <c r="AY183" i="5"/>
  <c r="BB183" i="5"/>
  <c r="BE183" i="5"/>
  <c r="BK183" i="5"/>
  <c r="BQ183" i="5"/>
  <c r="BT183" i="5"/>
  <c r="BW183" i="5"/>
  <c r="BZ183" i="5"/>
  <c r="CC183" i="5"/>
  <c r="CF183" i="5"/>
  <c r="CH183" i="5"/>
  <c r="O183" i="5"/>
  <c r="R183" i="5"/>
  <c r="S184" i="5"/>
  <c r="AA184" i="5"/>
  <c r="AD184" i="5"/>
  <c r="AG184" i="5"/>
  <c r="AJ184" i="5"/>
  <c r="AM184" i="5"/>
  <c r="AP184" i="5"/>
  <c r="AS184" i="5"/>
  <c r="AV184" i="5"/>
  <c r="AY184" i="5"/>
  <c r="BB184" i="5"/>
  <c r="BE184" i="5"/>
  <c r="BK184" i="5"/>
  <c r="BQ184" i="5"/>
  <c r="BT184" i="5"/>
  <c r="BW184" i="5"/>
  <c r="BZ184" i="5"/>
  <c r="CC184" i="5"/>
  <c r="CF184" i="5"/>
  <c r="CH184" i="5"/>
  <c r="O184" i="5"/>
  <c r="R184" i="5"/>
  <c r="X185" i="5"/>
  <c r="S185" i="5"/>
  <c r="AA185" i="5"/>
  <c r="AG185" i="5"/>
  <c r="AJ185" i="5"/>
  <c r="AM185" i="5"/>
  <c r="AP185" i="5"/>
  <c r="AS185" i="5"/>
  <c r="AV185" i="5"/>
  <c r="AY185" i="5"/>
  <c r="BE185" i="5"/>
  <c r="BK185" i="5"/>
  <c r="BQ185" i="5"/>
  <c r="BT185" i="5"/>
  <c r="BW185" i="5"/>
  <c r="BZ185" i="5"/>
  <c r="CC185" i="5"/>
  <c r="CF185" i="5"/>
  <c r="CH185" i="5"/>
  <c r="O185" i="5"/>
  <c r="R185" i="5"/>
  <c r="S186" i="5"/>
  <c r="Y186" i="5" s="1"/>
  <c r="AE186" i="5" s="1"/>
  <c r="AK186" i="5" s="1"/>
  <c r="AQ186" i="5" s="1"/>
  <c r="AW186" i="5" s="1"/>
  <c r="BC186" i="5" s="1"/>
  <c r="BI186" i="5" s="1"/>
  <c r="AA186" i="5"/>
  <c r="AG186" i="5"/>
  <c r="AJ186" i="5"/>
  <c r="AM186" i="5"/>
  <c r="AP186" i="5"/>
  <c r="AS186" i="5"/>
  <c r="AV186" i="5"/>
  <c r="AY186" i="5"/>
  <c r="BE186" i="5"/>
  <c r="BK186" i="5"/>
  <c r="BQ186" i="5"/>
  <c r="BT186" i="5"/>
  <c r="BW186" i="5"/>
  <c r="BZ186" i="5"/>
  <c r="CC186" i="5"/>
  <c r="CF186" i="5"/>
  <c r="CH186" i="5"/>
  <c r="O186" i="5"/>
  <c r="R186" i="5"/>
  <c r="S187" i="5"/>
  <c r="Y187" i="5" s="1"/>
  <c r="AE187" i="5" s="1"/>
  <c r="AK187" i="5" s="1"/>
  <c r="AQ187" i="5" s="1"/>
  <c r="AW187" i="5" s="1"/>
  <c r="BC187" i="5" s="1"/>
  <c r="BI187" i="5" s="1"/>
  <c r="AA187" i="5"/>
  <c r="AG187" i="5"/>
  <c r="AJ187" i="5"/>
  <c r="AM187" i="5"/>
  <c r="AP187" i="5"/>
  <c r="AS187" i="5"/>
  <c r="AV187" i="5"/>
  <c r="AY187" i="5"/>
  <c r="BB187" i="5"/>
  <c r="BE187" i="5"/>
  <c r="BK187" i="5"/>
  <c r="BQ187" i="5"/>
  <c r="BT187" i="5"/>
  <c r="BW187" i="5"/>
  <c r="BZ187" i="5"/>
  <c r="CC187" i="5"/>
  <c r="CF187" i="5"/>
  <c r="CH187" i="5"/>
  <c r="O187" i="5"/>
  <c r="R187" i="5"/>
  <c r="S188" i="5"/>
  <c r="AA188" i="5"/>
  <c r="AG188" i="5"/>
  <c r="AJ188" i="5"/>
  <c r="AM188" i="5"/>
  <c r="AP188" i="5"/>
  <c r="AS188" i="5"/>
  <c r="AV188" i="5"/>
  <c r="AY188" i="5"/>
  <c r="BB188" i="5"/>
  <c r="BE188" i="5"/>
  <c r="BK188" i="5"/>
  <c r="BQ188" i="5"/>
  <c r="BT188" i="5"/>
  <c r="BW188" i="5"/>
  <c r="BZ188" i="5"/>
  <c r="CC188" i="5"/>
  <c r="CF188" i="5"/>
  <c r="CH188" i="5"/>
  <c r="O188" i="5"/>
  <c r="R188" i="5"/>
  <c r="S189" i="5"/>
  <c r="Y189" i="5" s="1"/>
  <c r="AE189" i="5" s="1"/>
  <c r="AK189" i="5" s="1"/>
  <c r="AQ189" i="5" s="1"/>
  <c r="AW189" i="5" s="1"/>
  <c r="BC189" i="5" s="1"/>
  <c r="BI189" i="5" s="1"/>
  <c r="AA189" i="5"/>
  <c r="AG189" i="5"/>
  <c r="AM189" i="5"/>
  <c r="AS189" i="5"/>
  <c r="AY189" i="5"/>
  <c r="BE189" i="5"/>
  <c r="BK189" i="5"/>
  <c r="BQ189" i="5"/>
  <c r="BW189" i="5"/>
  <c r="CC189" i="5"/>
  <c r="CH189" i="5"/>
  <c r="O189" i="5"/>
  <c r="S190" i="5"/>
  <c r="AA190" i="5"/>
  <c r="AG190" i="5"/>
  <c r="AJ190" i="5"/>
  <c r="AM190" i="5"/>
  <c r="AP190" i="5"/>
  <c r="AS190" i="5"/>
  <c r="AV190" i="5"/>
  <c r="AY190" i="5"/>
  <c r="BE190" i="5"/>
  <c r="BK190" i="5"/>
  <c r="BQ190" i="5"/>
  <c r="BT190" i="5"/>
  <c r="BW190" i="5"/>
  <c r="BZ190" i="5"/>
  <c r="CC190" i="5"/>
  <c r="CF190" i="5"/>
  <c r="CH190" i="5"/>
  <c r="O190" i="5"/>
  <c r="R190" i="5"/>
  <c r="S191" i="5"/>
  <c r="AA191" i="5"/>
  <c r="AD191" i="5"/>
  <c r="AG191" i="5"/>
  <c r="AJ191" i="5"/>
  <c r="AM191" i="5"/>
  <c r="AP191" i="5"/>
  <c r="AS191" i="5"/>
  <c r="AV191" i="5"/>
  <c r="AY191" i="5"/>
  <c r="BB191" i="5"/>
  <c r="BE191" i="5"/>
  <c r="BK191" i="5"/>
  <c r="BQ191" i="5"/>
  <c r="BT191" i="5"/>
  <c r="BW191" i="5"/>
  <c r="BZ191" i="5"/>
  <c r="CC191" i="5"/>
  <c r="CF191" i="5"/>
  <c r="CH191" i="5"/>
  <c r="O191" i="5"/>
  <c r="X191" i="5"/>
  <c r="R191" i="5"/>
  <c r="S192" i="5"/>
  <c r="Y192" i="5" s="1"/>
  <c r="AE192" i="5" s="1"/>
  <c r="AK192" i="5" s="1"/>
  <c r="AQ192" i="5" s="1"/>
  <c r="AW192" i="5" s="1"/>
  <c r="BC192" i="5" s="1"/>
  <c r="BI192" i="5" s="1"/>
  <c r="AA192" i="5"/>
  <c r="AG192" i="5"/>
  <c r="AJ192" i="5"/>
  <c r="AM192" i="5"/>
  <c r="AP192" i="5"/>
  <c r="AS192" i="5"/>
  <c r="AV192" i="5"/>
  <c r="AY192" i="5"/>
  <c r="BB192" i="5"/>
  <c r="BE192" i="5"/>
  <c r="BK192" i="5"/>
  <c r="BQ192" i="5"/>
  <c r="BT192" i="5"/>
  <c r="BW192" i="5"/>
  <c r="BZ192" i="5"/>
  <c r="CC192" i="5"/>
  <c r="CF192" i="5"/>
  <c r="CH192" i="5"/>
  <c r="O192" i="5"/>
  <c r="R192" i="5"/>
  <c r="S193" i="5"/>
  <c r="AA193" i="5"/>
  <c r="AG193" i="5"/>
  <c r="AM193" i="5"/>
  <c r="AS193" i="5"/>
  <c r="AY193" i="5"/>
  <c r="BE193" i="5"/>
  <c r="BK193" i="5"/>
  <c r="BQ193" i="5"/>
  <c r="BW193" i="5"/>
  <c r="CC193" i="5"/>
  <c r="CH193" i="5"/>
  <c r="O193" i="5"/>
  <c r="S194" i="5"/>
  <c r="Y194" i="5" s="1"/>
  <c r="AE194" i="5" s="1"/>
  <c r="AK194" i="5" s="1"/>
  <c r="AQ194" i="5" s="1"/>
  <c r="AW194" i="5" s="1"/>
  <c r="BC194" i="5" s="1"/>
  <c r="BI194" i="5" s="1"/>
  <c r="AA194" i="5"/>
  <c r="AG194" i="5"/>
  <c r="AJ194" i="5"/>
  <c r="AM194" i="5"/>
  <c r="AP194" i="5"/>
  <c r="AS194" i="5"/>
  <c r="AV194" i="5"/>
  <c r="AY194" i="5"/>
  <c r="BE194" i="5"/>
  <c r="BK194" i="5"/>
  <c r="BQ194" i="5"/>
  <c r="BT194" i="5"/>
  <c r="BW194" i="5"/>
  <c r="BZ194" i="5"/>
  <c r="CC194" i="5"/>
  <c r="CF194" i="5"/>
  <c r="CH194" i="5"/>
  <c r="O194" i="5"/>
  <c r="R194" i="5"/>
  <c r="S195" i="5"/>
  <c r="Y195" i="5" s="1"/>
  <c r="AE195" i="5" s="1"/>
  <c r="AK195" i="5" s="1"/>
  <c r="AQ195" i="5" s="1"/>
  <c r="AW195" i="5" s="1"/>
  <c r="BC195" i="5" s="1"/>
  <c r="BI195" i="5" s="1"/>
  <c r="AA195" i="5"/>
  <c r="AD195" i="5"/>
  <c r="AG195" i="5"/>
  <c r="AJ195" i="5"/>
  <c r="AM195" i="5"/>
  <c r="AP195" i="5"/>
  <c r="AS195" i="5"/>
  <c r="AV195" i="5"/>
  <c r="AY195" i="5"/>
  <c r="BB195" i="5"/>
  <c r="BE195" i="5"/>
  <c r="BK195" i="5"/>
  <c r="BQ195" i="5"/>
  <c r="BT195" i="5"/>
  <c r="BW195" i="5"/>
  <c r="BZ195" i="5"/>
  <c r="CC195" i="5"/>
  <c r="CF195" i="5"/>
  <c r="CH195" i="5"/>
  <c r="O195" i="5"/>
  <c r="X195" i="5"/>
  <c r="R195" i="5"/>
  <c r="S196" i="5"/>
  <c r="AA196" i="5"/>
  <c r="AG196" i="5"/>
  <c r="AJ196" i="5"/>
  <c r="AM196" i="5"/>
  <c r="AP196" i="5"/>
  <c r="AS196" i="5"/>
  <c r="AV196" i="5"/>
  <c r="AY196" i="5"/>
  <c r="BB196" i="5"/>
  <c r="BE196" i="5"/>
  <c r="BK196" i="5"/>
  <c r="BQ196" i="5"/>
  <c r="BT196" i="5"/>
  <c r="BW196" i="5"/>
  <c r="BZ196" i="5"/>
  <c r="CC196" i="5"/>
  <c r="CF196" i="5"/>
  <c r="CH196" i="5"/>
  <c r="O196" i="5"/>
  <c r="R196" i="5"/>
  <c r="X197" i="5"/>
  <c r="S197" i="5"/>
  <c r="AA197" i="5"/>
  <c r="AG197" i="5"/>
  <c r="AJ197" i="5"/>
  <c r="AM197" i="5"/>
  <c r="AP197" i="5"/>
  <c r="AS197" i="5"/>
  <c r="AV197" i="5"/>
  <c r="AY197" i="5"/>
  <c r="BE197" i="5"/>
  <c r="BK197" i="5"/>
  <c r="BQ197" i="5"/>
  <c r="BT197" i="5"/>
  <c r="BW197" i="5"/>
  <c r="BZ197" i="5"/>
  <c r="CC197" i="5"/>
  <c r="CF197" i="5"/>
  <c r="CH197" i="5"/>
  <c r="O197" i="5"/>
  <c r="R197" i="5"/>
  <c r="S198" i="5"/>
  <c r="AA198" i="5"/>
  <c r="AG198" i="5"/>
  <c r="AJ198" i="5"/>
  <c r="AM198" i="5"/>
  <c r="AP198" i="5"/>
  <c r="AS198" i="5"/>
  <c r="AV198" i="5"/>
  <c r="AY198" i="5"/>
  <c r="BE198" i="5"/>
  <c r="BK198" i="5"/>
  <c r="BQ198" i="5"/>
  <c r="BT198" i="5"/>
  <c r="BW198" i="5"/>
  <c r="BZ198" i="5"/>
  <c r="CC198" i="5"/>
  <c r="CF198" i="5"/>
  <c r="CH198" i="5"/>
  <c r="O198" i="5"/>
  <c r="R198" i="5"/>
  <c r="S199" i="5"/>
  <c r="AA199" i="5"/>
  <c r="AD199" i="5"/>
  <c r="AG199" i="5"/>
  <c r="AJ199" i="5"/>
  <c r="AM199" i="5"/>
  <c r="AP199" i="5"/>
  <c r="AS199" i="5"/>
  <c r="AV199" i="5"/>
  <c r="AY199" i="5"/>
  <c r="BB199" i="5"/>
  <c r="BE199" i="5"/>
  <c r="BK199" i="5"/>
  <c r="BQ199" i="5"/>
  <c r="BT199" i="5"/>
  <c r="BW199" i="5"/>
  <c r="BZ199" i="5"/>
  <c r="CC199" i="5"/>
  <c r="CF199" i="5"/>
  <c r="CH199" i="5"/>
  <c r="O199" i="5"/>
  <c r="R199" i="5"/>
  <c r="S200" i="5"/>
  <c r="AA200" i="5"/>
  <c r="AG200" i="5"/>
  <c r="AJ200" i="5"/>
  <c r="AM200" i="5"/>
  <c r="AP200" i="5"/>
  <c r="AS200" i="5"/>
  <c r="AV200" i="5"/>
  <c r="AY200" i="5"/>
  <c r="BB200" i="5"/>
  <c r="BE200" i="5"/>
  <c r="BK200" i="5"/>
  <c r="BQ200" i="5"/>
  <c r="BT200" i="5"/>
  <c r="BW200" i="5"/>
  <c r="BZ200" i="5"/>
  <c r="CC200" i="5"/>
  <c r="CF200" i="5"/>
  <c r="CH200" i="5"/>
  <c r="O200" i="5"/>
  <c r="R200" i="5"/>
  <c r="S201" i="5"/>
  <c r="Y201" i="5" s="1"/>
  <c r="AE201" i="5" s="1"/>
  <c r="AK201" i="5" s="1"/>
  <c r="AQ201" i="5" s="1"/>
  <c r="AW201" i="5" s="1"/>
  <c r="BC201" i="5" s="1"/>
  <c r="BI201" i="5" s="1"/>
  <c r="AA201" i="5"/>
  <c r="AG201" i="5"/>
  <c r="AJ201" i="5"/>
  <c r="AM201" i="5"/>
  <c r="AP201" i="5"/>
  <c r="AS201" i="5"/>
  <c r="AV201" i="5"/>
  <c r="AY201" i="5"/>
  <c r="BB201" i="5"/>
  <c r="BE201" i="5"/>
  <c r="BK201" i="5"/>
  <c r="BQ201" i="5"/>
  <c r="BT201" i="5"/>
  <c r="BW201" i="5"/>
  <c r="BZ201" i="5"/>
  <c r="CC201" i="5"/>
  <c r="CF201" i="5"/>
  <c r="CH201" i="5"/>
  <c r="O201" i="5"/>
  <c r="X201" i="5"/>
  <c r="R201" i="5"/>
  <c r="S202" i="5"/>
  <c r="Y202" i="5" s="1"/>
  <c r="AE202" i="5" s="1"/>
  <c r="AK202" i="5" s="1"/>
  <c r="AQ202" i="5" s="1"/>
  <c r="AW202" i="5" s="1"/>
  <c r="BC202" i="5" s="1"/>
  <c r="BI202" i="5" s="1"/>
  <c r="AA202" i="5"/>
  <c r="AG202" i="5"/>
  <c r="AJ202" i="5"/>
  <c r="AM202" i="5"/>
  <c r="AP202" i="5"/>
  <c r="AS202" i="5"/>
  <c r="AV202" i="5"/>
  <c r="AY202" i="5"/>
  <c r="BE202" i="5"/>
  <c r="BK202" i="5"/>
  <c r="BQ202" i="5"/>
  <c r="BT202" i="5"/>
  <c r="BW202" i="5"/>
  <c r="BZ202" i="5"/>
  <c r="CC202" i="5"/>
  <c r="CF202" i="5"/>
  <c r="CH202" i="5"/>
  <c r="O202" i="5"/>
  <c r="R202" i="5"/>
  <c r="S203" i="5"/>
  <c r="Y203" i="5" s="1"/>
  <c r="AE203" i="5" s="1"/>
  <c r="AK203" i="5" s="1"/>
  <c r="AQ203" i="5" s="1"/>
  <c r="AW203" i="5" s="1"/>
  <c r="BC203" i="5" s="1"/>
  <c r="BI203" i="5" s="1"/>
  <c r="AA203" i="5"/>
  <c r="AG203" i="5"/>
  <c r="AJ203" i="5"/>
  <c r="AM203" i="5"/>
  <c r="AP203" i="5"/>
  <c r="AS203" i="5"/>
  <c r="AV203" i="5"/>
  <c r="AY203" i="5"/>
  <c r="BB203" i="5"/>
  <c r="BE203" i="5"/>
  <c r="BK203" i="5"/>
  <c r="BQ203" i="5"/>
  <c r="BT203" i="5"/>
  <c r="BW203" i="5"/>
  <c r="BZ203" i="5"/>
  <c r="CC203" i="5"/>
  <c r="CF203" i="5"/>
  <c r="CH203" i="5"/>
  <c r="O203" i="5"/>
  <c r="R203" i="5"/>
  <c r="S204" i="5"/>
  <c r="AA204" i="5"/>
  <c r="AG204" i="5"/>
  <c r="AJ204" i="5"/>
  <c r="AM204" i="5"/>
  <c r="AP204" i="5"/>
  <c r="AS204" i="5"/>
  <c r="AV204" i="5"/>
  <c r="AY204" i="5"/>
  <c r="BB204" i="5"/>
  <c r="BE204" i="5"/>
  <c r="BK204" i="5"/>
  <c r="BQ204" i="5"/>
  <c r="BT204" i="5"/>
  <c r="BW204" i="5"/>
  <c r="BZ204" i="5"/>
  <c r="CC204" i="5"/>
  <c r="CF204" i="5"/>
  <c r="CH204" i="5"/>
  <c r="O204" i="5"/>
  <c r="R204" i="5"/>
  <c r="S205" i="5"/>
  <c r="Y205" i="5" s="1"/>
  <c r="AE205" i="5" s="1"/>
  <c r="AK205" i="5" s="1"/>
  <c r="AQ205" i="5" s="1"/>
  <c r="AW205" i="5" s="1"/>
  <c r="BC205" i="5" s="1"/>
  <c r="BI205" i="5" s="1"/>
  <c r="AA205" i="5"/>
  <c r="AG205" i="5"/>
  <c r="AM205" i="5"/>
  <c r="AS205" i="5"/>
  <c r="AY205" i="5"/>
  <c r="BE205" i="5"/>
  <c r="BK205" i="5"/>
  <c r="BQ205" i="5"/>
  <c r="BW205" i="5"/>
  <c r="CC205" i="5"/>
  <c r="CH205" i="5"/>
  <c r="O205" i="5"/>
  <c r="S206" i="5"/>
  <c r="AA206" i="5"/>
  <c r="AG206" i="5"/>
  <c r="AJ206" i="5"/>
  <c r="AM206" i="5"/>
  <c r="AP206" i="5"/>
  <c r="AS206" i="5"/>
  <c r="AV206" i="5"/>
  <c r="AY206" i="5"/>
  <c r="BE206" i="5"/>
  <c r="BK206" i="5"/>
  <c r="BQ206" i="5"/>
  <c r="BT206" i="5"/>
  <c r="BW206" i="5"/>
  <c r="BZ206" i="5"/>
  <c r="CC206" i="5"/>
  <c r="CF206" i="5"/>
  <c r="CH206" i="5"/>
  <c r="O206" i="5"/>
  <c r="R206" i="5"/>
  <c r="S207" i="5"/>
  <c r="AA207" i="5"/>
  <c r="AG207" i="5"/>
  <c r="AJ207" i="5"/>
  <c r="AM207" i="5"/>
  <c r="AP207" i="5"/>
  <c r="AS207" i="5"/>
  <c r="AV207" i="5"/>
  <c r="AY207" i="5"/>
  <c r="BB207" i="5"/>
  <c r="BE207" i="5"/>
  <c r="BK207" i="5"/>
  <c r="BQ207" i="5"/>
  <c r="BT207" i="5"/>
  <c r="BW207" i="5"/>
  <c r="BZ207" i="5"/>
  <c r="CC207" i="5"/>
  <c r="CF207" i="5"/>
  <c r="CH207" i="5"/>
  <c r="O207" i="5"/>
  <c r="R207" i="5"/>
  <c r="S208" i="5"/>
  <c r="Y208" i="5" s="1"/>
  <c r="AE208" i="5" s="1"/>
  <c r="AK208" i="5" s="1"/>
  <c r="AQ208" i="5" s="1"/>
  <c r="AW208" i="5" s="1"/>
  <c r="BC208" i="5" s="1"/>
  <c r="BI208" i="5" s="1"/>
  <c r="AA208" i="5"/>
  <c r="AD208" i="5"/>
  <c r="AG208" i="5"/>
  <c r="AJ208" i="5"/>
  <c r="AM208" i="5"/>
  <c r="AP208" i="5"/>
  <c r="AS208" i="5"/>
  <c r="AV208" i="5"/>
  <c r="AY208" i="5"/>
  <c r="BB208" i="5"/>
  <c r="BE208" i="5"/>
  <c r="BK208" i="5"/>
  <c r="BQ208" i="5"/>
  <c r="BT208" i="5"/>
  <c r="BW208" i="5"/>
  <c r="BZ208" i="5"/>
  <c r="CC208" i="5"/>
  <c r="CF208" i="5"/>
  <c r="CH208" i="5"/>
  <c r="O208" i="5"/>
  <c r="R208" i="5"/>
  <c r="S209" i="5"/>
  <c r="Y209" i="5" s="1"/>
  <c r="AE209" i="5" s="1"/>
  <c r="AK209" i="5" s="1"/>
  <c r="AQ209" i="5" s="1"/>
  <c r="AW209" i="5" s="1"/>
  <c r="BC209" i="5" s="1"/>
  <c r="BI209" i="5" s="1"/>
  <c r="AA209" i="5"/>
  <c r="AG209" i="5"/>
  <c r="AJ209" i="5"/>
  <c r="AM209" i="5"/>
  <c r="AP209" i="5"/>
  <c r="AS209" i="5"/>
  <c r="AV209" i="5"/>
  <c r="AY209" i="5"/>
  <c r="BE209" i="5"/>
  <c r="BK209" i="5"/>
  <c r="BQ209" i="5"/>
  <c r="BT209" i="5"/>
  <c r="BW209" i="5"/>
  <c r="BZ209" i="5"/>
  <c r="CC209" i="5"/>
  <c r="CF209" i="5"/>
  <c r="CH209" i="5"/>
  <c r="O209" i="5"/>
  <c r="R209" i="5"/>
  <c r="S210" i="5"/>
  <c r="Y210" i="5" s="1"/>
  <c r="AE210" i="5" s="1"/>
  <c r="AK210" i="5" s="1"/>
  <c r="AQ210" i="5" s="1"/>
  <c r="AW210" i="5" s="1"/>
  <c r="BC210" i="5" s="1"/>
  <c r="BI210" i="5" s="1"/>
  <c r="AA210" i="5"/>
  <c r="AG210" i="5"/>
  <c r="AJ210" i="5"/>
  <c r="AM210" i="5"/>
  <c r="AP210" i="5"/>
  <c r="AS210" i="5"/>
  <c r="AV210" i="5"/>
  <c r="AY210" i="5"/>
  <c r="BE210" i="5"/>
  <c r="BK210" i="5"/>
  <c r="BQ210" i="5"/>
  <c r="BT210" i="5"/>
  <c r="BW210" i="5"/>
  <c r="BZ210" i="5"/>
  <c r="CC210" i="5"/>
  <c r="CF210" i="5"/>
  <c r="CH210" i="5"/>
  <c r="O210" i="5"/>
  <c r="R210" i="5"/>
  <c r="S211" i="5"/>
  <c r="Y211" i="5" s="1"/>
  <c r="AE211" i="5" s="1"/>
  <c r="AK211" i="5" s="1"/>
  <c r="AQ211" i="5" s="1"/>
  <c r="AW211" i="5" s="1"/>
  <c r="BC211" i="5" s="1"/>
  <c r="BI211" i="5" s="1"/>
  <c r="AA211" i="5"/>
  <c r="AG211" i="5"/>
  <c r="AJ211" i="5"/>
  <c r="AM211" i="5"/>
  <c r="AP211" i="5"/>
  <c r="AS211" i="5"/>
  <c r="AV211" i="5"/>
  <c r="AY211" i="5"/>
  <c r="BB211" i="5"/>
  <c r="BE211" i="5"/>
  <c r="BK211" i="5"/>
  <c r="BQ211" i="5"/>
  <c r="BT211" i="5"/>
  <c r="BW211" i="5"/>
  <c r="BZ211" i="5"/>
  <c r="CC211" i="5"/>
  <c r="CF211" i="5"/>
  <c r="CH211" i="5"/>
  <c r="O211" i="5"/>
  <c r="X211" i="5"/>
  <c r="R211" i="5"/>
  <c r="S212" i="5"/>
  <c r="AA212" i="5"/>
  <c r="AG212" i="5"/>
  <c r="AJ212" i="5"/>
  <c r="AM212" i="5"/>
  <c r="AP212" i="5"/>
  <c r="AS212" i="5"/>
  <c r="AV212" i="5"/>
  <c r="AY212" i="5"/>
  <c r="BE212" i="5"/>
  <c r="BK212" i="5"/>
  <c r="BQ212" i="5"/>
  <c r="BT212" i="5"/>
  <c r="BW212" i="5"/>
  <c r="BZ212" i="5"/>
  <c r="CC212" i="5"/>
  <c r="CF212" i="5"/>
  <c r="CH212" i="5"/>
  <c r="O212" i="5"/>
  <c r="R212" i="5"/>
  <c r="S213" i="5"/>
  <c r="Y213" i="5" s="1"/>
  <c r="AE213" i="5" s="1"/>
  <c r="AK213" i="5" s="1"/>
  <c r="AQ213" i="5" s="1"/>
  <c r="AW213" i="5" s="1"/>
  <c r="BC213" i="5" s="1"/>
  <c r="BI213" i="5" s="1"/>
  <c r="AA213" i="5"/>
  <c r="AG213" i="5"/>
  <c r="AJ213" i="5"/>
  <c r="AM213" i="5"/>
  <c r="AP213" i="5"/>
  <c r="AS213" i="5"/>
  <c r="AV213" i="5"/>
  <c r="AY213" i="5"/>
  <c r="BE213" i="5"/>
  <c r="BK213" i="5"/>
  <c r="BQ213" i="5"/>
  <c r="BT213" i="5"/>
  <c r="BW213" i="5"/>
  <c r="BZ213" i="5"/>
  <c r="CC213" i="5"/>
  <c r="CF213" i="5"/>
  <c r="CH213" i="5"/>
  <c r="O213" i="5"/>
  <c r="R213" i="5"/>
  <c r="S214" i="5"/>
  <c r="Y214" i="5" s="1"/>
  <c r="AE214" i="5" s="1"/>
  <c r="AK214" i="5" s="1"/>
  <c r="AQ214" i="5" s="1"/>
  <c r="AW214" i="5" s="1"/>
  <c r="BC214" i="5" s="1"/>
  <c r="BI214" i="5" s="1"/>
  <c r="AA214" i="5"/>
  <c r="AG214" i="5"/>
  <c r="AJ214" i="5"/>
  <c r="AM214" i="5"/>
  <c r="AP214" i="5"/>
  <c r="AS214" i="5"/>
  <c r="AV214" i="5"/>
  <c r="AY214" i="5"/>
  <c r="BE214" i="5"/>
  <c r="BK214" i="5"/>
  <c r="BQ214" i="5"/>
  <c r="BT214" i="5"/>
  <c r="BW214" i="5"/>
  <c r="BZ214" i="5"/>
  <c r="CC214" i="5"/>
  <c r="CF214" i="5"/>
  <c r="CH214" i="5"/>
  <c r="O214" i="5"/>
  <c r="R214" i="5"/>
  <c r="S215" i="5"/>
  <c r="Y215" i="5" s="1"/>
  <c r="AE215" i="5" s="1"/>
  <c r="AK215" i="5" s="1"/>
  <c r="AQ215" i="5" s="1"/>
  <c r="AW215" i="5" s="1"/>
  <c r="BC215" i="5" s="1"/>
  <c r="BI215" i="5" s="1"/>
  <c r="AA215" i="5"/>
  <c r="AD215" i="5"/>
  <c r="AG215" i="5"/>
  <c r="AJ215" i="5"/>
  <c r="AM215" i="5"/>
  <c r="AP215" i="5"/>
  <c r="AS215" i="5"/>
  <c r="AV215" i="5"/>
  <c r="AY215" i="5"/>
  <c r="BB215" i="5"/>
  <c r="BE215" i="5"/>
  <c r="BK215" i="5"/>
  <c r="BQ215" i="5"/>
  <c r="BT215" i="5"/>
  <c r="BW215" i="5"/>
  <c r="BZ215" i="5"/>
  <c r="CC215" i="5"/>
  <c r="CF215" i="5"/>
  <c r="CH215" i="5"/>
  <c r="O215" i="5"/>
  <c r="X215" i="5"/>
  <c r="R215" i="5"/>
  <c r="S216" i="5"/>
  <c r="AA216" i="5"/>
  <c r="AD216" i="5"/>
  <c r="AG216" i="5"/>
  <c r="AJ216" i="5"/>
  <c r="AM216" i="5"/>
  <c r="AP216" i="5"/>
  <c r="AS216" i="5"/>
  <c r="AV216" i="5"/>
  <c r="AY216" i="5"/>
  <c r="BB216" i="5"/>
  <c r="BE216" i="5"/>
  <c r="BK216" i="5"/>
  <c r="BQ216" i="5"/>
  <c r="BT216" i="5"/>
  <c r="BW216" i="5"/>
  <c r="BZ216" i="5"/>
  <c r="CC216" i="5"/>
  <c r="CF216" i="5"/>
  <c r="CH216" i="5"/>
  <c r="O216" i="5"/>
  <c r="R216" i="5"/>
  <c r="S217" i="5"/>
  <c r="AA217" i="5"/>
  <c r="AG217" i="5"/>
  <c r="AJ217" i="5"/>
  <c r="AM217" i="5"/>
  <c r="AP217" i="5"/>
  <c r="AS217" i="5"/>
  <c r="AV217" i="5"/>
  <c r="AY217" i="5"/>
  <c r="BE217" i="5"/>
  <c r="BK217" i="5"/>
  <c r="BQ217" i="5"/>
  <c r="BT217" i="5"/>
  <c r="BW217" i="5"/>
  <c r="BZ217" i="5"/>
  <c r="CC217" i="5"/>
  <c r="CF217" i="5"/>
  <c r="CH217" i="5"/>
  <c r="O217" i="5"/>
  <c r="X217" i="5"/>
  <c r="R217" i="5"/>
  <c r="S218" i="5"/>
  <c r="Y218" i="5" s="1"/>
  <c r="AE218" i="5" s="1"/>
  <c r="AK218" i="5" s="1"/>
  <c r="AQ218" i="5" s="1"/>
  <c r="AW218" i="5" s="1"/>
  <c r="BC218" i="5" s="1"/>
  <c r="BI218" i="5" s="1"/>
  <c r="AA218" i="5"/>
  <c r="AG218" i="5"/>
  <c r="AJ218" i="5"/>
  <c r="AM218" i="5"/>
  <c r="AP218" i="5"/>
  <c r="AS218" i="5"/>
  <c r="AV218" i="5"/>
  <c r="AY218" i="5"/>
  <c r="BE218" i="5"/>
  <c r="BK218" i="5"/>
  <c r="BQ218" i="5"/>
  <c r="BT218" i="5"/>
  <c r="BW218" i="5"/>
  <c r="BZ218" i="5"/>
  <c r="CC218" i="5"/>
  <c r="CF218" i="5"/>
  <c r="CH218" i="5"/>
  <c r="O218" i="5"/>
  <c r="R218" i="5"/>
  <c r="S219" i="5"/>
  <c r="Y219" i="5" s="1"/>
  <c r="AE219" i="5" s="1"/>
  <c r="AK219" i="5" s="1"/>
  <c r="AQ219" i="5" s="1"/>
  <c r="AW219" i="5" s="1"/>
  <c r="BC219" i="5" s="1"/>
  <c r="BI219" i="5" s="1"/>
  <c r="AA219" i="5"/>
  <c r="AD219" i="5"/>
  <c r="AG219" i="5"/>
  <c r="AJ219" i="5"/>
  <c r="AM219" i="5"/>
  <c r="AP219" i="5"/>
  <c r="AS219" i="5"/>
  <c r="AV219" i="5"/>
  <c r="AY219" i="5"/>
  <c r="BB219" i="5"/>
  <c r="BE219" i="5"/>
  <c r="BK219" i="5"/>
  <c r="BQ219" i="5"/>
  <c r="BT219" i="5"/>
  <c r="BW219" i="5"/>
  <c r="BZ219" i="5"/>
  <c r="CC219" i="5"/>
  <c r="CF219" i="5"/>
  <c r="CH219" i="5"/>
  <c r="O219" i="5"/>
  <c r="X219" i="5"/>
  <c r="R219" i="5"/>
  <c r="S220" i="5"/>
  <c r="AA220" i="5"/>
  <c r="AD220" i="5"/>
  <c r="AG220" i="5"/>
  <c r="AJ220" i="5"/>
  <c r="AM220" i="5"/>
  <c r="AP220" i="5"/>
  <c r="AS220" i="5"/>
  <c r="AV220" i="5"/>
  <c r="AY220" i="5"/>
  <c r="BE220" i="5"/>
  <c r="BK220" i="5"/>
  <c r="BQ220" i="5"/>
  <c r="BT220" i="5"/>
  <c r="BW220" i="5"/>
  <c r="BZ220" i="5"/>
  <c r="CC220" i="5"/>
  <c r="CF220" i="5"/>
  <c r="CH220" i="5"/>
  <c r="O220" i="5"/>
  <c r="R220" i="5"/>
  <c r="S221" i="5"/>
  <c r="Y221" i="5" s="1"/>
  <c r="AE221" i="5" s="1"/>
  <c r="AK221" i="5" s="1"/>
  <c r="AQ221" i="5" s="1"/>
  <c r="AW221" i="5" s="1"/>
  <c r="BC221" i="5" s="1"/>
  <c r="BI221" i="5" s="1"/>
  <c r="AA221" i="5"/>
  <c r="AG221" i="5"/>
  <c r="AM221" i="5"/>
  <c r="AS221" i="5"/>
  <c r="AY221" i="5"/>
  <c r="BE221" i="5"/>
  <c r="BK221" i="5"/>
  <c r="BQ221" i="5"/>
  <c r="BW221" i="5"/>
  <c r="CC221" i="5"/>
  <c r="CH221" i="5"/>
  <c r="O221" i="5"/>
  <c r="S222" i="5"/>
  <c r="AA222" i="5"/>
  <c r="AG222" i="5"/>
  <c r="AJ222" i="5"/>
  <c r="AM222" i="5"/>
  <c r="AP222" i="5"/>
  <c r="AS222" i="5"/>
  <c r="AV222" i="5"/>
  <c r="AY222" i="5"/>
  <c r="BE222" i="5"/>
  <c r="BK222" i="5"/>
  <c r="BQ222" i="5"/>
  <c r="BT222" i="5"/>
  <c r="BW222" i="5"/>
  <c r="BZ222" i="5"/>
  <c r="CC222" i="5"/>
  <c r="CF222" i="5"/>
  <c r="CH222" i="5"/>
  <c r="O222" i="5"/>
  <c r="X222" i="5"/>
  <c r="R222" i="5"/>
  <c r="S223" i="5"/>
  <c r="Y223" i="5" s="1"/>
  <c r="AE223" i="5" s="1"/>
  <c r="AK223" i="5" s="1"/>
  <c r="AQ223" i="5" s="1"/>
  <c r="AW223" i="5" s="1"/>
  <c r="BC223" i="5" s="1"/>
  <c r="BI223" i="5" s="1"/>
  <c r="AA223" i="5"/>
  <c r="AD223" i="5"/>
  <c r="AG223" i="5"/>
  <c r="AJ223" i="5"/>
  <c r="AM223" i="5"/>
  <c r="AP223" i="5"/>
  <c r="AS223" i="5"/>
  <c r="AV223" i="5"/>
  <c r="AY223" i="5"/>
  <c r="BB223" i="5"/>
  <c r="BE223" i="5"/>
  <c r="BK223" i="5"/>
  <c r="BQ223" i="5"/>
  <c r="BT223" i="5"/>
  <c r="BW223" i="5"/>
  <c r="BZ223" i="5"/>
  <c r="CC223" i="5"/>
  <c r="CF223" i="5"/>
  <c r="CH223" i="5"/>
  <c r="O223" i="5"/>
  <c r="R223" i="5"/>
  <c r="S224" i="5"/>
  <c r="Y224" i="5" s="1"/>
  <c r="AE224" i="5" s="1"/>
  <c r="AK224" i="5" s="1"/>
  <c r="AQ224" i="5" s="1"/>
  <c r="AW224" i="5" s="1"/>
  <c r="BC224" i="5" s="1"/>
  <c r="BI224" i="5" s="1"/>
  <c r="AA224" i="5"/>
  <c r="AD224" i="5"/>
  <c r="AG224" i="5"/>
  <c r="AJ224" i="5"/>
  <c r="AM224" i="5"/>
  <c r="AP224" i="5"/>
  <c r="AS224" i="5"/>
  <c r="AV224" i="5"/>
  <c r="AY224" i="5"/>
  <c r="BB224" i="5"/>
  <c r="BE224" i="5"/>
  <c r="BK224" i="5"/>
  <c r="BQ224" i="5"/>
  <c r="BT224" i="5"/>
  <c r="BW224" i="5"/>
  <c r="BZ224" i="5"/>
  <c r="CC224" i="5"/>
  <c r="CF224" i="5"/>
  <c r="CH224" i="5"/>
  <c r="O224" i="5"/>
  <c r="R224" i="5"/>
  <c r="S225" i="5"/>
  <c r="Y225" i="5" s="1"/>
  <c r="AE225" i="5" s="1"/>
  <c r="AK225" i="5" s="1"/>
  <c r="AQ225" i="5" s="1"/>
  <c r="AW225" i="5" s="1"/>
  <c r="BC225" i="5" s="1"/>
  <c r="BI225" i="5" s="1"/>
  <c r="AA225" i="5"/>
  <c r="AG225" i="5"/>
  <c r="AJ225" i="5"/>
  <c r="AM225" i="5"/>
  <c r="AP225" i="5"/>
  <c r="AS225" i="5"/>
  <c r="AV225" i="5"/>
  <c r="AY225" i="5"/>
  <c r="BE225" i="5"/>
  <c r="BK225" i="5"/>
  <c r="BQ225" i="5"/>
  <c r="BT225" i="5"/>
  <c r="BW225" i="5"/>
  <c r="BZ225" i="5"/>
  <c r="CC225" i="5"/>
  <c r="CF225" i="5"/>
  <c r="CH225" i="5"/>
  <c r="O225" i="5"/>
  <c r="R225" i="5"/>
  <c r="S226" i="5"/>
  <c r="Y226" i="5" s="1"/>
  <c r="AE226" i="5" s="1"/>
  <c r="AK226" i="5" s="1"/>
  <c r="AQ226" i="5" s="1"/>
  <c r="AW226" i="5" s="1"/>
  <c r="BC226" i="5" s="1"/>
  <c r="BI226" i="5" s="1"/>
  <c r="AA226" i="5"/>
  <c r="AG226" i="5"/>
  <c r="AJ226" i="5"/>
  <c r="AM226" i="5"/>
  <c r="AP226" i="5"/>
  <c r="AS226" i="5"/>
  <c r="AV226" i="5"/>
  <c r="AY226" i="5"/>
  <c r="BE226" i="5"/>
  <c r="BK226" i="5"/>
  <c r="BQ226" i="5"/>
  <c r="BT226" i="5"/>
  <c r="BW226" i="5"/>
  <c r="BZ226" i="5"/>
  <c r="CC226" i="5"/>
  <c r="CF226" i="5"/>
  <c r="CH226" i="5"/>
  <c r="O226" i="5"/>
  <c r="X226" i="5"/>
  <c r="R226" i="5"/>
  <c r="S227" i="5"/>
  <c r="AA227" i="5"/>
  <c r="AD227" i="5"/>
  <c r="AG227" i="5"/>
  <c r="AJ227" i="5"/>
  <c r="AM227" i="5"/>
  <c r="AP227" i="5"/>
  <c r="AS227" i="5"/>
  <c r="AV227" i="5"/>
  <c r="AY227" i="5"/>
  <c r="BE227" i="5"/>
  <c r="BK227" i="5"/>
  <c r="BQ227" i="5"/>
  <c r="BT227" i="5"/>
  <c r="BW227" i="5"/>
  <c r="BZ227" i="5"/>
  <c r="CC227" i="5"/>
  <c r="CF227" i="5"/>
  <c r="CH227" i="5"/>
  <c r="O227" i="5"/>
  <c r="X227" i="5"/>
  <c r="R227" i="5"/>
  <c r="S228" i="5"/>
  <c r="AA228" i="5"/>
  <c r="AD228" i="5"/>
  <c r="AG228" i="5"/>
  <c r="AJ228" i="5"/>
  <c r="AM228" i="5"/>
  <c r="AP228" i="5"/>
  <c r="AS228" i="5"/>
  <c r="AV228" i="5"/>
  <c r="AY228" i="5"/>
  <c r="BB228" i="5"/>
  <c r="BE228" i="5"/>
  <c r="BK228" i="5"/>
  <c r="BQ228" i="5"/>
  <c r="BT228" i="5"/>
  <c r="BW228" i="5"/>
  <c r="BZ228" i="5"/>
  <c r="CC228" i="5"/>
  <c r="CF228" i="5"/>
  <c r="CH228" i="5"/>
  <c r="O228" i="5"/>
  <c r="R228" i="5"/>
  <c r="S229" i="5"/>
  <c r="AA229" i="5"/>
  <c r="AG229" i="5"/>
  <c r="AJ229" i="5"/>
  <c r="AM229" i="5"/>
  <c r="AP229" i="5"/>
  <c r="AS229" i="5"/>
  <c r="AV229" i="5"/>
  <c r="AY229" i="5"/>
  <c r="BE229" i="5"/>
  <c r="BK229" i="5"/>
  <c r="BQ229" i="5"/>
  <c r="BT229" i="5"/>
  <c r="BW229" i="5"/>
  <c r="BZ229" i="5"/>
  <c r="CC229" i="5"/>
  <c r="CF229" i="5"/>
  <c r="CH229" i="5"/>
  <c r="O229" i="5"/>
  <c r="R229" i="5"/>
  <c r="S230" i="5"/>
  <c r="AA230" i="5"/>
  <c r="AG230" i="5"/>
  <c r="AJ230" i="5"/>
  <c r="AM230" i="5"/>
  <c r="AP230" i="5"/>
  <c r="AS230" i="5"/>
  <c r="AV230" i="5"/>
  <c r="AY230" i="5"/>
  <c r="BE230" i="5"/>
  <c r="BK230" i="5"/>
  <c r="BQ230" i="5"/>
  <c r="BT230" i="5"/>
  <c r="BW230" i="5"/>
  <c r="BZ230" i="5"/>
  <c r="CC230" i="5"/>
  <c r="CF230" i="5"/>
  <c r="CH230" i="5"/>
  <c r="O230" i="5"/>
  <c r="R230" i="5"/>
  <c r="X231" i="5"/>
  <c r="S231" i="5"/>
  <c r="Y231" i="5" s="1"/>
  <c r="AE231" i="5" s="1"/>
  <c r="AK231" i="5" s="1"/>
  <c r="AQ231" i="5" s="1"/>
  <c r="AW231" i="5" s="1"/>
  <c r="BC231" i="5" s="1"/>
  <c r="BI231" i="5" s="1"/>
  <c r="AA231" i="5"/>
  <c r="AD231" i="5"/>
  <c r="AG231" i="5"/>
  <c r="AJ231" i="5"/>
  <c r="AM231" i="5"/>
  <c r="AP231" i="5"/>
  <c r="AS231" i="5"/>
  <c r="AV231" i="5"/>
  <c r="AY231" i="5"/>
  <c r="BE231" i="5"/>
  <c r="BK231" i="5"/>
  <c r="BQ231" i="5"/>
  <c r="BT231" i="5"/>
  <c r="BW231" i="5"/>
  <c r="BZ231" i="5"/>
  <c r="CC231" i="5"/>
  <c r="CF231" i="5"/>
  <c r="CH231" i="5"/>
  <c r="O231" i="5"/>
  <c r="R231" i="5"/>
  <c r="S232" i="5"/>
  <c r="AA232" i="5"/>
  <c r="AG232" i="5"/>
  <c r="AJ232" i="5"/>
  <c r="AM232" i="5"/>
  <c r="AP232" i="5"/>
  <c r="AS232" i="5"/>
  <c r="AV232" i="5"/>
  <c r="AY232" i="5"/>
  <c r="BB232" i="5"/>
  <c r="BE232" i="5"/>
  <c r="BK232" i="5"/>
  <c r="BQ232" i="5"/>
  <c r="BT232" i="5"/>
  <c r="BW232" i="5"/>
  <c r="BZ232" i="5"/>
  <c r="CC232" i="5"/>
  <c r="CF232" i="5"/>
  <c r="CH232" i="5"/>
  <c r="O232" i="5"/>
  <c r="R232" i="5"/>
  <c r="S233" i="5"/>
  <c r="Y233" i="5" s="1"/>
  <c r="AE233" i="5" s="1"/>
  <c r="AK233" i="5" s="1"/>
  <c r="AQ233" i="5" s="1"/>
  <c r="AW233" i="5" s="1"/>
  <c r="BC233" i="5" s="1"/>
  <c r="BI233" i="5" s="1"/>
  <c r="BO233" i="5" s="1"/>
  <c r="AA233" i="5"/>
  <c r="AG233" i="5"/>
  <c r="AJ233" i="5"/>
  <c r="AM233" i="5"/>
  <c r="AP233" i="5"/>
  <c r="AS233" i="5"/>
  <c r="AV233" i="5"/>
  <c r="AY233" i="5"/>
  <c r="BE233" i="5"/>
  <c r="BK233" i="5"/>
  <c r="BQ233" i="5"/>
  <c r="BT233" i="5"/>
  <c r="BW233" i="5"/>
  <c r="BZ233" i="5"/>
  <c r="CC233" i="5"/>
  <c r="CF233" i="5"/>
  <c r="CH233" i="5"/>
  <c r="O233" i="5"/>
  <c r="R233" i="5"/>
  <c r="S234" i="5"/>
  <c r="Y234" i="5" s="1"/>
  <c r="AE234" i="5" s="1"/>
  <c r="AK234" i="5" s="1"/>
  <c r="AQ234" i="5" s="1"/>
  <c r="AW234" i="5" s="1"/>
  <c r="BC234" i="5" s="1"/>
  <c r="BI234" i="5" s="1"/>
  <c r="AA234" i="5"/>
  <c r="AG234" i="5"/>
  <c r="AJ234" i="5"/>
  <c r="AM234" i="5"/>
  <c r="AP234" i="5"/>
  <c r="AS234" i="5"/>
  <c r="AV234" i="5"/>
  <c r="AY234" i="5"/>
  <c r="BE234" i="5"/>
  <c r="BK234" i="5"/>
  <c r="BQ234" i="5"/>
  <c r="BT234" i="5"/>
  <c r="BW234" i="5"/>
  <c r="BZ234" i="5"/>
  <c r="CC234" i="5"/>
  <c r="CF234" i="5"/>
  <c r="CH234" i="5"/>
  <c r="O234" i="5"/>
  <c r="R234" i="5"/>
  <c r="X235" i="5"/>
  <c r="S235" i="5"/>
  <c r="AA235" i="5"/>
  <c r="AG235" i="5"/>
  <c r="AJ235" i="5"/>
  <c r="AM235" i="5"/>
  <c r="AP235" i="5"/>
  <c r="AS235" i="5"/>
  <c r="AV235" i="5"/>
  <c r="AY235" i="5"/>
  <c r="BE235" i="5"/>
  <c r="BK235" i="5"/>
  <c r="BQ235" i="5"/>
  <c r="BT235" i="5"/>
  <c r="BW235" i="5"/>
  <c r="BZ235" i="5"/>
  <c r="CC235" i="5"/>
  <c r="CF235" i="5"/>
  <c r="CH235" i="5"/>
  <c r="O235" i="5"/>
  <c r="R235" i="5"/>
  <c r="S236" i="5"/>
  <c r="AA236" i="5"/>
  <c r="AD236" i="5"/>
  <c r="AG236" i="5"/>
  <c r="AJ236" i="5"/>
  <c r="AM236" i="5"/>
  <c r="AP236" i="5"/>
  <c r="AS236" i="5"/>
  <c r="AV236" i="5"/>
  <c r="AY236" i="5"/>
  <c r="BB236" i="5"/>
  <c r="BE236" i="5"/>
  <c r="BK236" i="5"/>
  <c r="BQ236" i="5"/>
  <c r="BT236" i="5"/>
  <c r="BW236" i="5"/>
  <c r="BZ236" i="5"/>
  <c r="CC236" i="5"/>
  <c r="CF236" i="5"/>
  <c r="CH236" i="5"/>
  <c r="O236" i="5"/>
  <c r="R236" i="5"/>
  <c r="S237" i="5"/>
  <c r="AA237" i="5"/>
  <c r="AG237" i="5"/>
  <c r="AJ237" i="5"/>
  <c r="AM237" i="5"/>
  <c r="AP237" i="5"/>
  <c r="AS237" i="5"/>
  <c r="AV237" i="5"/>
  <c r="AY237" i="5"/>
  <c r="BB237" i="5"/>
  <c r="BE237" i="5"/>
  <c r="BK237" i="5"/>
  <c r="BQ237" i="5"/>
  <c r="BT237" i="5"/>
  <c r="BW237" i="5"/>
  <c r="BZ237" i="5"/>
  <c r="CC237" i="5"/>
  <c r="CF237" i="5"/>
  <c r="CH237" i="5"/>
  <c r="O237" i="5"/>
  <c r="R237" i="5"/>
  <c r="S238" i="5"/>
  <c r="Y238" i="5" s="1"/>
  <c r="AE238" i="5" s="1"/>
  <c r="AK238" i="5" s="1"/>
  <c r="AQ238" i="5" s="1"/>
  <c r="AW238" i="5" s="1"/>
  <c r="BC238" i="5" s="1"/>
  <c r="BI238" i="5" s="1"/>
  <c r="AA238" i="5"/>
  <c r="AG238" i="5"/>
  <c r="AJ238" i="5"/>
  <c r="AM238" i="5"/>
  <c r="AP238" i="5"/>
  <c r="AS238" i="5"/>
  <c r="AV238" i="5"/>
  <c r="AY238" i="5"/>
  <c r="BE238" i="5"/>
  <c r="BK238" i="5"/>
  <c r="BQ238" i="5"/>
  <c r="BT238" i="5"/>
  <c r="BW238" i="5"/>
  <c r="BZ238" i="5"/>
  <c r="CC238" i="5"/>
  <c r="CF238" i="5"/>
  <c r="CH238" i="5"/>
  <c r="O238" i="5"/>
  <c r="R238" i="5"/>
  <c r="S239" i="5"/>
  <c r="Y239" i="5" s="1"/>
  <c r="AE239" i="5" s="1"/>
  <c r="AK239" i="5" s="1"/>
  <c r="AQ239" i="5" s="1"/>
  <c r="AW239" i="5" s="1"/>
  <c r="BC239" i="5" s="1"/>
  <c r="BI239" i="5" s="1"/>
  <c r="AA239" i="5"/>
  <c r="AD239" i="5"/>
  <c r="AG239" i="5"/>
  <c r="AJ239" i="5"/>
  <c r="AM239" i="5"/>
  <c r="AP239" i="5"/>
  <c r="AS239" i="5"/>
  <c r="AV239" i="5"/>
  <c r="AY239" i="5"/>
  <c r="BE239" i="5"/>
  <c r="BK239" i="5"/>
  <c r="BQ239" i="5"/>
  <c r="BT239" i="5"/>
  <c r="BW239" i="5"/>
  <c r="BZ239" i="5"/>
  <c r="CC239" i="5"/>
  <c r="CF239" i="5"/>
  <c r="CH239" i="5"/>
  <c r="O239" i="5"/>
  <c r="R239" i="5"/>
  <c r="S240" i="5"/>
  <c r="AA240" i="5"/>
  <c r="AD240" i="5"/>
  <c r="AG240" i="5"/>
  <c r="AJ240" i="5"/>
  <c r="AM240" i="5"/>
  <c r="AP240" i="5"/>
  <c r="AS240" i="5"/>
  <c r="AV240" i="5"/>
  <c r="AY240" i="5"/>
  <c r="BE240" i="5"/>
  <c r="BK240" i="5"/>
  <c r="BQ240" i="5"/>
  <c r="BT240" i="5"/>
  <c r="BW240" i="5"/>
  <c r="BZ240" i="5"/>
  <c r="CC240" i="5"/>
  <c r="CF240" i="5"/>
  <c r="CH240" i="5"/>
  <c r="O240" i="5"/>
  <c r="R240" i="5"/>
  <c r="S241" i="5"/>
  <c r="Y241" i="5" s="1"/>
  <c r="AE241" i="5" s="1"/>
  <c r="AK241" i="5" s="1"/>
  <c r="AQ241" i="5" s="1"/>
  <c r="AW241" i="5" s="1"/>
  <c r="BC241" i="5" s="1"/>
  <c r="BI241" i="5" s="1"/>
  <c r="AA241" i="5"/>
  <c r="AG241" i="5"/>
  <c r="AM241" i="5"/>
  <c r="AS241" i="5"/>
  <c r="AY241" i="5"/>
  <c r="BE241" i="5"/>
  <c r="BK241" i="5"/>
  <c r="BQ241" i="5"/>
  <c r="BW241" i="5"/>
  <c r="CC241" i="5"/>
  <c r="CH241" i="5"/>
  <c r="O241" i="5"/>
  <c r="S242" i="5"/>
  <c r="AA242" i="5"/>
  <c r="AG242" i="5"/>
  <c r="AJ242" i="5"/>
  <c r="AM242" i="5"/>
  <c r="AP242" i="5"/>
  <c r="AS242" i="5"/>
  <c r="AV242" i="5"/>
  <c r="AY242" i="5"/>
  <c r="BE242" i="5"/>
  <c r="BK242" i="5"/>
  <c r="BQ242" i="5"/>
  <c r="BT242" i="5"/>
  <c r="BW242" i="5"/>
  <c r="BZ242" i="5"/>
  <c r="CC242" i="5"/>
  <c r="CF242" i="5"/>
  <c r="CH242" i="5"/>
  <c r="O242" i="5"/>
  <c r="R242" i="5"/>
  <c r="X243" i="5"/>
  <c r="S243" i="5"/>
  <c r="Y243" i="5" s="1"/>
  <c r="AE243" i="5" s="1"/>
  <c r="AK243" i="5" s="1"/>
  <c r="AQ243" i="5" s="1"/>
  <c r="AW243" i="5" s="1"/>
  <c r="BC243" i="5" s="1"/>
  <c r="BI243" i="5" s="1"/>
  <c r="AA243" i="5"/>
  <c r="AD243" i="5"/>
  <c r="AG243" i="5"/>
  <c r="AJ243" i="5"/>
  <c r="AM243" i="5"/>
  <c r="AP243" i="5"/>
  <c r="AS243" i="5"/>
  <c r="AV243" i="5"/>
  <c r="AY243" i="5"/>
  <c r="BE243" i="5"/>
  <c r="BK243" i="5"/>
  <c r="BQ243" i="5"/>
  <c r="BT243" i="5"/>
  <c r="BW243" i="5"/>
  <c r="BZ243" i="5"/>
  <c r="CC243" i="5"/>
  <c r="CF243" i="5"/>
  <c r="CH243" i="5"/>
  <c r="O243" i="5"/>
  <c r="R243" i="5"/>
  <c r="S244" i="5"/>
  <c r="AA244" i="5"/>
  <c r="AD244" i="5"/>
  <c r="AG244" i="5"/>
  <c r="AJ244" i="5"/>
  <c r="AM244" i="5"/>
  <c r="AP244" i="5"/>
  <c r="AS244" i="5"/>
  <c r="AV244" i="5"/>
  <c r="AY244" i="5"/>
  <c r="BE244" i="5"/>
  <c r="BK244" i="5"/>
  <c r="BQ244" i="5"/>
  <c r="BT244" i="5"/>
  <c r="BW244" i="5"/>
  <c r="BZ244" i="5"/>
  <c r="CC244" i="5"/>
  <c r="CF244" i="5"/>
  <c r="CH244" i="5"/>
  <c r="O244" i="5"/>
  <c r="R244" i="5"/>
  <c r="S245" i="5"/>
  <c r="Y245" i="5" s="1"/>
  <c r="AE245" i="5" s="1"/>
  <c r="AK245" i="5" s="1"/>
  <c r="AQ245" i="5" s="1"/>
  <c r="AW245" i="5" s="1"/>
  <c r="BC245" i="5" s="1"/>
  <c r="BI245" i="5" s="1"/>
  <c r="AA245" i="5"/>
  <c r="AG245" i="5"/>
  <c r="AM245" i="5"/>
  <c r="AS245" i="5"/>
  <c r="AY245" i="5"/>
  <c r="BE245" i="5"/>
  <c r="BK245" i="5"/>
  <c r="BQ245" i="5"/>
  <c r="BW245" i="5"/>
  <c r="CC245" i="5"/>
  <c r="CH245" i="5"/>
  <c r="O245" i="5"/>
  <c r="S246" i="5"/>
  <c r="AA246" i="5"/>
  <c r="AG246" i="5"/>
  <c r="AJ246" i="5"/>
  <c r="AM246" i="5"/>
  <c r="AP246" i="5"/>
  <c r="AS246" i="5"/>
  <c r="AV246" i="5"/>
  <c r="AY246" i="5"/>
  <c r="BE246" i="5"/>
  <c r="BK246" i="5"/>
  <c r="BQ246" i="5"/>
  <c r="BT246" i="5"/>
  <c r="BW246" i="5"/>
  <c r="BZ246" i="5"/>
  <c r="CC246" i="5"/>
  <c r="CF246" i="5"/>
  <c r="CH246" i="5"/>
  <c r="O246" i="5"/>
  <c r="R246" i="5"/>
  <c r="S247" i="5"/>
  <c r="AA247" i="5"/>
  <c r="AD247" i="5"/>
  <c r="AG247" i="5"/>
  <c r="AJ247" i="5"/>
  <c r="AM247" i="5"/>
  <c r="AP247" i="5"/>
  <c r="AS247" i="5"/>
  <c r="AV247" i="5"/>
  <c r="AY247" i="5"/>
  <c r="BE247" i="5"/>
  <c r="BK247" i="5"/>
  <c r="BQ247" i="5"/>
  <c r="BT247" i="5"/>
  <c r="BW247" i="5"/>
  <c r="BZ247" i="5"/>
  <c r="CC247" i="5"/>
  <c r="CF247" i="5"/>
  <c r="CH247" i="5"/>
  <c r="O247" i="5"/>
  <c r="R247" i="5"/>
  <c r="S248" i="5"/>
  <c r="Y248" i="5" s="1"/>
  <c r="AE248" i="5" s="1"/>
  <c r="AK248" i="5" s="1"/>
  <c r="AQ248" i="5" s="1"/>
  <c r="AW248" i="5" s="1"/>
  <c r="BC248" i="5" s="1"/>
  <c r="BI248" i="5" s="1"/>
  <c r="AA248" i="5"/>
  <c r="AG248" i="5"/>
  <c r="AJ248" i="5"/>
  <c r="AM248" i="5"/>
  <c r="AP248" i="5"/>
  <c r="AS248" i="5"/>
  <c r="AV248" i="5"/>
  <c r="AY248" i="5"/>
  <c r="BB248" i="5"/>
  <c r="BE248" i="5"/>
  <c r="BK248" i="5"/>
  <c r="BQ248" i="5"/>
  <c r="BT248" i="5"/>
  <c r="BW248" i="5"/>
  <c r="BZ248" i="5"/>
  <c r="CC248" i="5"/>
  <c r="CF248" i="5"/>
  <c r="CH248" i="5"/>
  <c r="O248" i="5"/>
  <c r="R248" i="5"/>
  <c r="S249" i="5"/>
  <c r="AA249" i="5"/>
  <c r="AG249" i="5"/>
  <c r="AJ249" i="5"/>
  <c r="AM249" i="5"/>
  <c r="AP249" i="5"/>
  <c r="AS249" i="5"/>
  <c r="AV249" i="5"/>
  <c r="AY249" i="5"/>
  <c r="BE249" i="5"/>
  <c r="BK249" i="5"/>
  <c r="BQ249" i="5"/>
  <c r="BT249" i="5"/>
  <c r="BW249" i="5"/>
  <c r="BZ249" i="5"/>
  <c r="CC249" i="5"/>
  <c r="CF249" i="5"/>
  <c r="CH249" i="5"/>
  <c r="O249" i="5"/>
  <c r="R249" i="5"/>
  <c r="S250" i="5"/>
  <c r="AA250" i="5"/>
  <c r="AG250" i="5"/>
  <c r="AJ250" i="5"/>
  <c r="AM250" i="5"/>
  <c r="AP250" i="5"/>
  <c r="AS250" i="5"/>
  <c r="AV250" i="5"/>
  <c r="AY250" i="5"/>
  <c r="BE250" i="5"/>
  <c r="BK250" i="5"/>
  <c r="BQ250" i="5"/>
  <c r="BT250" i="5"/>
  <c r="BW250" i="5"/>
  <c r="BZ250" i="5"/>
  <c r="CC250" i="5"/>
  <c r="CF250" i="5"/>
  <c r="CH250" i="5"/>
  <c r="O250" i="5"/>
  <c r="R250" i="5"/>
  <c r="X251" i="5"/>
  <c r="S251" i="5"/>
  <c r="Y251" i="5" s="1"/>
  <c r="AE251" i="5" s="1"/>
  <c r="AK251" i="5" s="1"/>
  <c r="AQ251" i="5" s="1"/>
  <c r="AW251" i="5" s="1"/>
  <c r="BC251" i="5" s="1"/>
  <c r="BI251" i="5" s="1"/>
  <c r="AA251" i="5"/>
  <c r="AD251" i="5"/>
  <c r="AG251" i="5"/>
  <c r="AJ251" i="5"/>
  <c r="AM251" i="5"/>
  <c r="AP251" i="5"/>
  <c r="AS251" i="5"/>
  <c r="AV251" i="5"/>
  <c r="AY251" i="5"/>
  <c r="BE251" i="5"/>
  <c r="BK251" i="5"/>
  <c r="BQ251" i="5"/>
  <c r="BT251" i="5"/>
  <c r="BW251" i="5"/>
  <c r="BZ251" i="5"/>
  <c r="CC251" i="5"/>
  <c r="CF251" i="5"/>
  <c r="CH251" i="5"/>
  <c r="O251" i="5"/>
  <c r="R251" i="5"/>
  <c r="S252" i="5"/>
  <c r="AA252" i="5"/>
  <c r="AG252" i="5"/>
  <c r="AJ252" i="5"/>
  <c r="AM252" i="5"/>
  <c r="AP252" i="5"/>
  <c r="AS252" i="5"/>
  <c r="AV252" i="5"/>
  <c r="AY252" i="5"/>
  <c r="BB252" i="5"/>
  <c r="BE252" i="5"/>
  <c r="BK252" i="5"/>
  <c r="BQ252" i="5"/>
  <c r="BT252" i="5"/>
  <c r="BW252" i="5"/>
  <c r="BZ252" i="5"/>
  <c r="CC252" i="5"/>
  <c r="CF252" i="5"/>
  <c r="CH252" i="5"/>
  <c r="O252" i="5"/>
  <c r="R252" i="5"/>
  <c r="S253" i="5"/>
  <c r="Y253" i="5" s="1"/>
  <c r="AE253" i="5" s="1"/>
  <c r="AK253" i="5" s="1"/>
  <c r="AQ253" i="5" s="1"/>
  <c r="AW253" i="5" s="1"/>
  <c r="BC253" i="5" s="1"/>
  <c r="BI253" i="5" s="1"/>
  <c r="AA253" i="5"/>
  <c r="AG253" i="5"/>
  <c r="AJ253" i="5"/>
  <c r="AM253" i="5"/>
  <c r="AP253" i="5"/>
  <c r="AS253" i="5"/>
  <c r="AV253" i="5"/>
  <c r="AY253" i="5"/>
  <c r="BE253" i="5"/>
  <c r="BK253" i="5"/>
  <c r="BQ253" i="5"/>
  <c r="BT253" i="5"/>
  <c r="BW253" i="5"/>
  <c r="BZ253" i="5"/>
  <c r="CC253" i="5"/>
  <c r="CF253" i="5"/>
  <c r="CH253" i="5"/>
  <c r="O253" i="5"/>
  <c r="R253" i="5"/>
  <c r="S254" i="5"/>
  <c r="Y254" i="5" s="1"/>
  <c r="AE254" i="5" s="1"/>
  <c r="AK254" i="5" s="1"/>
  <c r="AQ254" i="5" s="1"/>
  <c r="AW254" i="5" s="1"/>
  <c r="BC254" i="5" s="1"/>
  <c r="BI254" i="5" s="1"/>
  <c r="AA254" i="5"/>
  <c r="AG254" i="5"/>
  <c r="AJ254" i="5"/>
  <c r="AM254" i="5"/>
  <c r="AP254" i="5"/>
  <c r="AS254" i="5"/>
  <c r="AV254" i="5"/>
  <c r="AY254" i="5"/>
  <c r="BE254" i="5"/>
  <c r="BK254" i="5"/>
  <c r="BQ254" i="5"/>
  <c r="BT254" i="5"/>
  <c r="BW254" i="5"/>
  <c r="BZ254" i="5"/>
  <c r="CC254" i="5"/>
  <c r="CF254" i="5"/>
  <c r="CH254" i="5"/>
  <c r="O254" i="5"/>
  <c r="R254" i="5"/>
  <c r="X255" i="5"/>
  <c r="S255" i="5"/>
  <c r="AA255" i="5"/>
  <c r="AD255" i="5"/>
  <c r="AG255" i="5"/>
  <c r="AJ255" i="5"/>
  <c r="AM255" i="5"/>
  <c r="AP255" i="5"/>
  <c r="AS255" i="5"/>
  <c r="AV255" i="5"/>
  <c r="AY255" i="5"/>
  <c r="BE255" i="5"/>
  <c r="BK255" i="5"/>
  <c r="BQ255" i="5"/>
  <c r="BT255" i="5"/>
  <c r="BW255" i="5"/>
  <c r="BZ255" i="5"/>
  <c r="CC255" i="5"/>
  <c r="CF255" i="5"/>
  <c r="CH255" i="5"/>
  <c r="O255" i="5"/>
  <c r="R255" i="5"/>
  <c r="S256" i="5"/>
  <c r="Y256" i="5" s="1"/>
  <c r="AE256" i="5" s="1"/>
  <c r="AK256" i="5" s="1"/>
  <c r="AQ256" i="5" s="1"/>
  <c r="AW256" i="5" s="1"/>
  <c r="BC256" i="5" s="1"/>
  <c r="BI256" i="5" s="1"/>
  <c r="AA256" i="5"/>
  <c r="AG256" i="5"/>
  <c r="AJ256" i="5"/>
  <c r="AM256" i="5"/>
  <c r="AP256" i="5"/>
  <c r="AS256" i="5"/>
  <c r="AV256" i="5"/>
  <c r="AY256" i="5"/>
  <c r="BE256" i="5"/>
  <c r="BK256" i="5"/>
  <c r="BQ256" i="5"/>
  <c r="BT256" i="5"/>
  <c r="BW256" i="5"/>
  <c r="BZ256" i="5"/>
  <c r="CC256" i="5"/>
  <c r="CF256" i="5"/>
  <c r="CH256" i="5"/>
  <c r="O256" i="5"/>
  <c r="R256" i="5"/>
  <c r="S257" i="5"/>
  <c r="Y257" i="5" s="1"/>
  <c r="AE257" i="5" s="1"/>
  <c r="AK257" i="5" s="1"/>
  <c r="AQ257" i="5" s="1"/>
  <c r="AW257" i="5" s="1"/>
  <c r="BC257" i="5" s="1"/>
  <c r="BI257" i="5" s="1"/>
  <c r="AA257" i="5"/>
  <c r="AG257" i="5"/>
  <c r="AJ257" i="5"/>
  <c r="AM257" i="5"/>
  <c r="AP257" i="5"/>
  <c r="AS257" i="5"/>
  <c r="AV257" i="5"/>
  <c r="AY257" i="5"/>
  <c r="BE257" i="5"/>
  <c r="BK257" i="5"/>
  <c r="BQ257" i="5"/>
  <c r="BT257" i="5"/>
  <c r="BW257" i="5"/>
  <c r="BZ257" i="5"/>
  <c r="CC257" i="5"/>
  <c r="CF257" i="5"/>
  <c r="CH257" i="5"/>
  <c r="O257" i="5"/>
  <c r="R257" i="5"/>
  <c r="S258" i="5"/>
  <c r="Y258" i="5" s="1"/>
  <c r="AE258" i="5" s="1"/>
  <c r="AK258" i="5" s="1"/>
  <c r="AQ258" i="5" s="1"/>
  <c r="AW258" i="5" s="1"/>
  <c r="BC258" i="5" s="1"/>
  <c r="BI258" i="5" s="1"/>
  <c r="AA258" i="5"/>
  <c r="AG258" i="5"/>
  <c r="AJ258" i="5"/>
  <c r="AM258" i="5"/>
  <c r="AP258" i="5"/>
  <c r="AS258" i="5"/>
  <c r="AV258" i="5"/>
  <c r="AY258" i="5"/>
  <c r="BE258" i="5"/>
  <c r="BK258" i="5"/>
  <c r="BQ258" i="5"/>
  <c r="BT258" i="5"/>
  <c r="BW258" i="5"/>
  <c r="BZ258" i="5"/>
  <c r="CC258" i="5"/>
  <c r="CF258" i="5"/>
  <c r="CH258" i="5"/>
  <c r="O258" i="5"/>
  <c r="R258" i="5"/>
  <c r="X259" i="5"/>
  <c r="S259" i="5"/>
  <c r="AA259" i="5"/>
  <c r="AD259" i="5"/>
  <c r="AG259" i="5"/>
  <c r="AJ259" i="5"/>
  <c r="AM259" i="5"/>
  <c r="AP259" i="5"/>
  <c r="AS259" i="5"/>
  <c r="AV259" i="5"/>
  <c r="AY259" i="5"/>
  <c r="BB259" i="5"/>
  <c r="BE259" i="5"/>
  <c r="BK259" i="5"/>
  <c r="BQ259" i="5"/>
  <c r="BT259" i="5"/>
  <c r="BW259" i="5"/>
  <c r="BZ259" i="5"/>
  <c r="CC259" i="5"/>
  <c r="CF259" i="5"/>
  <c r="CH259" i="5"/>
  <c r="O259" i="5"/>
  <c r="R259" i="5"/>
  <c r="S260" i="5"/>
  <c r="AA260" i="5"/>
  <c r="AG260" i="5"/>
  <c r="AJ260" i="5"/>
  <c r="AM260" i="5"/>
  <c r="AP260" i="5"/>
  <c r="AS260" i="5"/>
  <c r="AV260" i="5"/>
  <c r="AY260" i="5"/>
  <c r="BE260" i="5"/>
  <c r="BK260" i="5"/>
  <c r="BQ260" i="5"/>
  <c r="BT260" i="5"/>
  <c r="BW260" i="5"/>
  <c r="BZ260" i="5"/>
  <c r="CC260" i="5"/>
  <c r="CF260" i="5"/>
  <c r="CH260" i="5"/>
  <c r="O260" i="5"/>
  <c r="R260" i="5"/>
  <c r="S261" i="5"/>
  <c r="AA261" i="5"/>
  <c r="AG261" i="5"/>
  <c r="AJ261" i="5"/>
  <c r="AM261" i="5"/>
  <c r="AP261" i="5"/>
  <c r="AS261" i="5"/>
  <c r="AV261" i="5"/>
  <c r="AY261" i="5"/>
  <c r="BE261" i="5"/>
  <c r="BK261" i="5"/>
  <c r="BQ261" i="5"/>
  <c r="BT261" i="5"/>
  <c r="BW261" i="5"/>
  <c r="BZ261" i="5"/>
  <c r="CC261" i="5"/>
  <c r="CF261" i="5"/>
  <c r="CH261" i="5"/>
  <c r="O261" i="5"/>
  <c r="R261" i="5"/>
  <c r="S262" i="5"/>
  <c r="AA262" i="5"/>
  <c r="AG262" i="5"/>
  <c r="AJ262" i="5"/>
  <c r="AM262" i="5"/>
  <c r="AP262" i="5"/>
  <c r="AS262" i="5"/>
  <c r="AV262" i="5"/>
  <c r="AY262" i="5"/>
  <c r="BE262" i="5"/>
  <c r="BK262" i="5"/>
  <c r="BQ262" i="5"/>
  <c r="BT262" i="5"/>
  <c r="BW262" i="5"/>
  <c r="BZ262" i="5"/>
  <c r="CC262" i="5"/>
  <c r="CF262" i="5"/>
  <c r="CH262" i="5"/>
  <c r="O262" i="5"/>
  <c r="R262" i="5"/>
  <c r="S263" i="5"/>
  <c r="AA263" i="5"/>
  <c r="AD263" i="5"/>
  <c r="AG263" i="5"/>
  <c r="AJ263" i="5"/>
  <c r="AM263" i="5"/>
  <c r="AP263" i="5"/>
  <c r="AS263" i="5"/>
  <c r="AV263" i="5"/>
  <c r="AY263" i="5"/>
  <c r="BB263" i="5"/>
  <c r="BE263" i="5"/>
  <c r="BK263" i="5"/>
  <c r="BQ263" i="5"/>
  <c r="BT263" i="5"/>
  <c r="BW263" i="5"/>
  <c r="BZ263" i="5"/>
  <c r="CC263" i="5"/>
  <c r="CF263" i="5"/>
  <c r="CH263" i="5"/>
  <c r="O263" i="5"/>
  <c r="R263" i="5"/>
  <c r="S264" i="5"/>
  <c r="AA264" i="5"/>
  <c r="AG264" i="5"/>
  <c r="AJ264" i="5"/>
  <c r="AM264" i="5"/>
  <c r="AP264" i="5"/>
  <c r="AS264" i="5"/>
  <c r="AV264" i="5"/>
  <c r="AY264" i="5"/>
  <c r="BB264" i="5"/>
  <c r="BE264" i="5"/>
  <c r="BK264" i="5"/>
  <c r="BQ264" i="5"/>
  <c r="BT264" i="5"/>
  <c r="BW264" i="5"/>
  <c r="BZ264" i="5"/>
  <c r="CC264" i="5"/>
  <c r="CF264" i="5"/>
  <c r="CH264" i="5"/>
  <c r="O264" i="5"/>
  <c r="R264" i="5"/>
  <c r="S265" i="5"/>
  <c r="Y265" i="5" s="1"/>
  <c r="AE265" i="5" s="1"/>
  <c r="AK265" i="5" s="1"/>
  <c r="AQ265" i="5" s="1"/>
  <c r="AW265" i="5" s="1"/>
  <c r="BC265" i="5" s="1"/>
  <c r="BI265" i="5" s="1"/>
  <c r="AA265" i="5"/>
  <c r="AG265" i="5"/>
  <c r="AJ265" i="5"/>
  <c r="AM265" i="5"/>
  <c r="AP265" i="5"/>
  <c r="AS265" i="5"/>
  <c r="AV265" i="5"/>
  <c r="AY265" i="5"/>
  <c r="BE265" i="5"/>
  <c r="BK265" i="5"/>
  <c r="BQ265" i="5"/>
  <c r="BT265" i="5"/>
  <c r="BW265" i="5"/>
  <c r="BZ265" i="5"/>
  <c r="CC265" i="5"/>
  <c r="CF265" i="5"/>
  <c r="CH265" i="5"/>
  <c r="O265" i="5"/>
  <c r="R265" i="5"/>
  <c r="S266" i="5"/>
  <c r="Y266" i="5" s="1"/>
  <c r="AE266" i="5" s="1"/>
  <c r="AK266" i="5" s="1"/>
  <c r="AQ266" i="5" s="1"/>
  <c r="AW266" i="5" s="1"/>
  <c r="BC266" i="5" s="1"/>
  <c r="BI266" i="5" s="1"/>
  <c r="AA266" i="5"/>
  <c r="AG266" i="5"/>
  <c r="AJ266" i="5"/>
  <c r="AM266" i="5"/>
  <c r="AP266" i="5"/>
  <c r="AS266" i="5"/>
  <c r="AV266" i="5"/>
  <c r="AY266" i="5"/>
  <c r="BE266" i="5"/>
  <c r="BK266" i="5"/>
  <c r="BQ266" i="5"/>
  <c r="BT266" i="5"/>
  <c r="BW266" i="5"/>
  <c r="BZ266" i="5"/>
  <c r="CC266" i="5"/>
  <c r="CF266" i="5"/>
  <c r="CH266" i="5"/>
  <c r="O266" i="5"/>
  <c r="R266" i="5"/>
  <c r="X267" i="5"/>
  <c r="S267" i="5"/>
  <c r="AA267" i="5"/>
  <c r="AD267" i="5"/>
  <c r="AG267" i="5"/>
  <c r="AJ267" i="5"/>
  <c r="AM267" i="5"/>
  <c r="AP267" i="5"/>
  <c r="AS267" i="5"/>
  <c r="AV267" i="5"/>
  <c r="AY267" i="5"/>
  <c r="BE267" i="5"/>
  <c r="BK267" i="5"/>
  <c r="BQ267" i="5"/>
  <c r="BT267" i="5"/>
  <c r="BW267" i="5"/>
  <c r="BZ267" i="5"/>
  <c r="CC267" i="5"/>
  <c r="CF267" i="5"/>
  <c r="CH267" i="5"/>
  <c r="O267" i="5"/>
  <c r="R267" i="5"/>
  <c r="S268" i="5"/>
  <c r="Y268" i="5" s="1"/>
  <c r="AE268" i="5" s="1"/>
  <c r="AK268" i="5" s="1"/>
  <c r="AQ268" i="5" s="1"/>
  <c r="AW268" i="5" s="1"/>
  <c r="BC268" i="5" s="1"/>
  <c r="BI268" i="5" s="1"/>
  <c r="AA268" i="5"/>
  <c r="AG268" i="5"/>
  <c r="AJ268" i="5"/>
  <c r="AM268" i="5"/>
  <c r="AP268" i="5"/>
  <c r="AS268" i="5"/>
  <c r="AV268" i="5"/>
  <c r="AY268" i="5"/>
  <c r="BE268" i="5"/>
  <c r="BK268" i="5"/>
  <c r="BQ268" i="5"/>
  <c r="BT268" i="5"/>
  <c r="BW268" i="5"/>
  <c r="BZ268" i="5"/>
  <c r="CC268" i="5"/>
  <c r="CF268" i="5"/>
  <c r="CH268" i="5"/>
  <c r="O268" i="5"/>
  <c r="R268" i="5"/>
  <c r="S269" i="5"/>
  <c r="Y269" i="5" s="1"/>
  <c r="AE269" i="5" s="1"/>
  <c r="AK269" i="5" s="1"/>
  <c r="AQ269" i="5" s="1"/>
  <c r="AW269" i="5" s="1"/>
  <c r="BC269" i="5" s="1"/>
  <c r="BI269" i="5" s="1"/>
  <c r="AA269" i="5"/>
  <c r="AG269" i="5"/>
  <c r="AJ269" i="5"/>
  <c r="AM269" i="5"/>
  <c r="AP269" i="5"/>
  <c r="AS269" i="5"/>
  <c r="AV269" i="5"/>
  <c r="AY269" i="5"/>
  <c r="BE269" i="5"/>
  <c r="BK269" i="5"/>
  <c r="BQ269" i="5"/>
  <c r="BT269" i="5"/>
  <c r="BW269" i="5"/>
  <c r="BZ269" i="5"/>
  <c r="CC269" i="5"/>
  <c r="CF269" i="5"/>
  <c r="CH269" i="5"/>
  <c r="O269" i="5"/>
  <c r="R269" i="5"/>
  <c r="AA271" i="5"/>
  <c r="AG271" i="5"/>
  <c r="AJ271" i="5"/>
  <c r="AM271" i="5"/>
  <c r="AP271" i="5"/>
  <c r="AS271" i="5"/>
  <c r="AV271" i="5"/>
  <c r="AY271" i="5"/>
  <c r="BE271" i="5"/>
  <c r="BK271" i="5"/>
  <c r="BQ271" i="5"/>
  <c r="BT271" i="5"/>
  <c r="BW271" i="5"/>
  <c r="BZ271" i="5"/>
  <c r="CC271" i="5"/>
  <c r="CF271" i="5"/>
  <c r="CH271" i="5"/>
  <c r="O271" i="5"/>
  <c r="R271" i="5"/>
  <c r="S274" i="5"/>
  <c r="AA274" i="5"/>
  <c r="AD274" i="5"/>
  <c r="AG274" i="5"/>
  <c r="AJ274" i="5"/>
  <c r="AM274" i="5"/>
  <c r="AP274" i="5"/>
  <c r="AS274" i="5"/>
  <c r="AV274" i="5"/>
  <c r="AY274" i="5"/>
  <c r="BE274" i="5"/>
  <c r="BK274" i="5"/>
  <c r="BQ274" i="5"/>
  <c r="BT274" i="5"/>
  <c r="BW274" i="5"/>
  <c r="BZ274" i="5"/>
  <c r="CC274" i="5"/>
  <c r="CF274" i="5"/>
  <c r="CH274" i="5"/>
  <c r="O274" i="5"/>
  <c r="R274" i="5"/>
  <c r="S275" i="5"/>
  <c r="Y275" i="5" s="1"/>
  <c r="AE275" i="5" s="1"/>
  <c r="AK275" i="5" s="1"/>
  <c r="AQ275" i="5" s="1"/>
  <c r="AW275" i="5" s="1"/>
  <c r="BC275" i="5" s="1"/>
  <c r="BI275" i="5" s="1"/>
  <c r="AA275" i="5"/>
  <c r="AG275" i="5"/>
  <c r="AJ275" i="5"/>
  <c r="AM275" i="5"/>
  <c r="AP275" i="5"/>
  <c r="AS275" i="5"/>
  <c r="AV275" i="5"/>
  <c r="AY275" i="5"/>
  <c r="BE275" i="5"/>
  <c r="BK275" i="5"/>
  <c r="BQ275" i="5"/>
  <c r="BT275" i="5"/>
  <c r="BW275" i="5"/>
  <c r="BZ275" i="5"/>
  <c r="CC275" i="5"/>
  <c r="CF275" i="5"/>
  <c r="CH275" i="5"/>
  <c r="O275" i="5"/>
  <c r="R275" i="5"/>
  <c r="S276" i="5"/>
  <c r="Y276" i="5" s="1"/>
  <c r="AE276" i="5" s="1"/>
  <c r="AK276" i="5" s="1"/>
  <c r="AQ276" i="5" s="1"/>
  <c r="AW276" i="5" s="1"/>
  <c r="BC276" i="5" s="1"/>
  <c r="BI276" i="5" s="1"/>
  <c r="AA276" i="5"/>
  <c r="AG276" i="5"/>
  <c r="AM276" i="5"/>
  <c r="AS276" i="5"/>
  <c r="AY276" i="5"/>
  <c r="BE276" i="5"/>
  <c r="BK276" i="5"/>
  <c r="BQ276" i="5"/>
  <c r="BW276" i="5"/>
  <c r="CC276" i="5"/>
  <c r="CH276" i="5"/>
  <c r="O276" i="5"/>
  <c r="S277" i="5"/>
  <c r="Y277" i="5" s="1"/>
  <c r="AE277" i="5" s="1"/>
  <c r="AK277" i="5" s="1"/>
  <c r="AQ277" i="5" s="1"/>
  <c r="AW277" i="5" s="1"/>
  <c r="BC277" i="5" s="1"/>
  <c r="BI277" i="5" s="1"/>
  <c r="AA277" i="5"/>
  <c r="AG277" i="5"/>
  <c r="AJ277" i="5"/>
  <c r="AM277" i="5"/>
  <c r="AP277" i="5"/>
  <c r="AS277" i="5"/>
  <c r="AV277" i="5"/>
  <c r="AY277" i="5"/>
  <c r="BE277" i="5"/>
  <c r="BK277" i="5"/>
  <c r="BQ277" i="5"/>
  <c r="BT277" i="5"/>
  <c r="BW277" i="5"/>
  <c r="BZ277" i="5"/>
  <c r="CC277" i="5"/>
  <c r="CF277" i="5"/>
  <c r="CH277" i="5"/>
  <c r="O277" i="5"/>
  <c r="X277" i="5"/>
  <c r="R277" i="5"/>
  <c r="S278" i="5"/>
  <c r="Y278" i="5" s="1"/>
  <c r="AE278" i="5" s="1"/>
  <c r="AK278" i="5" s="1"/>
  <c r="AQ278" i="5" s="1"/>
  <c r="AA278" i="5"/>
  <c r="AD278" i="5"/>
  <c r="AG278" i="5"/>
  <c r="AJ278" i="5"/>
  <c r="AM278" i="5"/>
  <c r="AP278" i="5"/>
  <c r="AS278" i="5"/>
  <c r="AV278" i="5"/>
  <c r="AY278" i="5"/>
  <c r="BB278" i="5"/>
  <c r="BE278" i="5"/>
  <c r="BK278" i="5"/>
  <c r="BQ278" i="5"/>
  <c r="BT278" i="5"/>
  <c r="BW278" i="5"/>
  <c r="BZ278" i="5"/>
  <c r="CC278" i="5"/>
  <c r="CF278" i="5"/>
  <c r="CH278" i="5"/>
  <c r="O278" i="5"/>
  <c r="R278" i="5"/>
  <c r="S279" i="5"/>
  <c r="Y279" i="5" s="1"/>
  <c r="AE279" i="5" s="1"/>
  <c r="AK279" i="5" s="1"/>
  <c r="AQ279" i="5" s="1"/>
  <c r="AW279" i="5" s="1"/>
  <c r="BC279" i="5" s="1"/>
  <c r="BI279" i="5" s="1"/>
  <c r="AA279" i="5"/>
  <c r="AG279" i="5"/>
  <c r="AJ279" i="5"/>
  <c r="AM279" i="5"/>
  <c r="AP279" i="5"/>
  <c r="AS279" i="5"/>
  <c r="AV279" i="5"/>
  <c r="AY279" i="5"/>
  <c r="BE279" i="5"/>
  <c r="BK279" i="5"/>
  <c r="BQ279" i="5"/>
  <c r="BT279" i="5"/>
  <c r="BW279" i="5"/>
  <c r="BZ279" i="5"/>
  <c r="CC279" i="5"/>
  <c r="CF279" i="5"/>
  <c r="CH279" i="5"/>
  <c r="O279" i="5"/>
  <c r="R279" i="5"/>
  <c r="AA281" i="5"/>
  <c r="AG281" i="5"/>
  <c r="AJ281" i="5"/>
  <c r="AM281" i="5"/>
  <c r="AP281" i="5"/>
  <c r="AS281" i="5"/>
  <c r="AV281" i="5"/>
  <c r="AY281" i="5"/>
  <c r="BE281" i="5"/>
  <c r="BK281" i="5"/>
  <c r="BQ281" i="5"/>
  <c r="BT281" i="5"/>
  <c r="BW281" i="5"/>
  <c r="BZ281" i="5"/>
  <c r="CC281" i="5"/>
  <c r="CF281" i="5"/>
  <c r="CH281" i="5"/>
  <c r="O281" i="5"/>
  <c r="R281" i="5"/>
  <c r="S282" i="5"/>
  <c r="AA282" i="5"/>
  <c r="AG282" i="5"/>
  <c r="AJ282" i="5"/>
  <c r="AM282" i="5"/>
  <c r="AP282" i="5"/>
  <c r="AS282" i="5"/>
  <c r="AV282" i="5"/>
  <c r="AY282" i="5"/>
  <c r="BE282" i="5"/>
  <c r="BK282" i="5"/>
  <c r="BQ282" i="5"/>
  <c r="BT282" i="5"/>
  <c r="BW282" i="5"/>
  <c r="BZ282" i="5"/>
  <c r="CC282" i="5"/>
  <c r="CF282" i="5"/>
  <c r="CH282" i="5"/>
  <c r="O282" i="5"/>
  <c r="R282" i="5"/>
  <c r="X283" i="5"/>
  <c r="S283" i="5"/>
  <c r="Y283" i="5" s="1"/>
  <c r="AE283" i="5" s="1"/>
  <c r="AK283" i="5" s="1"/>
  <c r="AQ283" i="5" s="1"/>
  <c r="AW283" i="5" s="1"/>
  <c r="BC283" i="5" s="1"/>
  <c r="BI283" i="5" s="1"/>
  <c r="AA283" i="5"/>
  <c r="AD283" i="5"/>
  <c r="AG283" i="5"/>
  <c r="AJ283" i="5"/>
  <c r="AM283" i="5"/>
  <c r="AP283" i="5"/>
  <c r="AS283" i="5"/>
  <c r="AV283" i="5"/>
  <c r="AY283" i="5"/>
  <c r="BE283" i="5"/>
  <c r="BK283" i="5"/>
  <c r="BQ283" i="5"/>
  <c r="BT283" i="5"/>
  <c r="BW283" i="5"/>
  <c r="BZ283" i="5"/>
  <c r="CC283" i="5"/>
  <c r="CF283" i="5"/>
  <c r="CH283" i="5"/>
  <c r="O283" i="5"/>
  <c r="R283" i="5"/>
  <c r="S285" i="5"/>
  <c r="AA285" i="5"/>
  <c r="AG285" i="5"/>
  <c r="AM285" i="5"/>
  <c r="AS285" i="5"/>
  <c r="AY285" i="5"/>
  <c r="BE285" i="5"/>
  <c r="BK285" i="5"/>
  <c r="BQ285" i="5"/>
  <c r="BW285" i="5"/>
  <c r="CC285" i="5"/>
  <c r="CH285" i="5"/>
  <c r="O285" i="5"/>
  <c r="S286" i="5"/>
  <c r="Y286" i="5" s="1"/>
  <c r="AE286" i="5" s="1"/>
  <c r="AK286" i="5" s="1"/>
  <c r="AQ286" i="5" s="1"/>
  <c r="AW286" i="5" s="1"/>
  <c r="BC286" i="5" s="1"/>
  <c r="BI286" i="5" s="1"/>
  <c r="AA286" i="5"/>
  <c r="AG286" i="5"/>
  <c r="AJ286" i="5"/>
  <c r="AM286" i="5"/>
  <c r="AP286" i="5"/>
  <c r="AS286" i="5"/>
  <c r="AV286" i="5"/>
  <c r="AY286" i="5"/>
  <c r="BE286" i="5"/>
  <c r="BK286" i="5"/>
  <c r="BQ286" i="5"/>
  <c r="BT286" i="5"/>
  <c r="BW286" i="5"/>
  <c r="BZ286" i="5"/>
  <c r="CC286" i="5"/>
  <c r="CF286" i="5"/>
  <c r="CH286" i="5"/>
  <c r="O286" i="5"/>
  <c r="R286" i="5"/>
  <c r="S287" i="5"/>
  <c r="Y287" i="5" s="1"/>
  <c r="AE287" i="5" s="1"/>
  <c r="AK287" i="5" s="1"/>
  <c r="AQ287" i="5" s="1"/>
  <c r="AW287" i="5" s="1"/>
  <c r="BC287" i="5" s="1"/>
  <c r="BI287" i="5" s="1"/>
  <c r="AA287" i="5"/>
  <c r="AG287" i="5"/>
  <c r="AJ287" i="5"/>
  <c r="AM287" i="5"/>
  <c r="AP287" i="5"/>
  <c r="AS287" i="5"/>
  <c r="AV287" i="5"/>
  <c r="AY287" i="5"/>
  <c r="BE287" i="5"/>
  <c r="BK287" i="5"/>
  <c r="BQ287" i="5"/>
  <c r="BT287" i="5"/>
  <c r="BW287" i="5"/>
  <c r="BZ287" i="5"/>
  <c r="CC287" i="5"/>
  <c r="CF287" i="5"/>
  <c r="CH287" i="5"/>
  <c r="O287" i="5"/>
  <c r="R287" i="5"/>
  <c r="S288" i="5"/>
  <c r="Y288" i="5" s="1"/>
  <c r="AE288" i="5" s="1"/>
  <c r="AK288" i="5" s="1"/>
  <c r="AQ288" i="5" s="1"/>
  <c r="AW288" i="5" s="1"/>
  <c r="BC288" i="5" s="1"/>
  <c r="BI288" i="5" s="1"/>
  <c r="AA288" i="5"/>
  <c r="AD288" i="5"/>
  <c r="AG288" i="5"/>
  <c r="AJ288" i="5"/>
  <c r="AM288" i="5"/>
  <c r="AP288" i="5"/>
  <c r="AS288" i="5"/>
  <c r="AV288" i="5"/>
  <c r="AY288" i="5"/>
  <c r="BE288" i="5"/>
  <c r="BK288" i="5"/>
  <c r="BQ288" i="5"/>
  <c r="BT288" i="5"/>
  <c r="BW288" i="5"/>
  <c r="BZ288" i="5"/>
  <c r="CC288" i="5"/>
  <c r="CF288" i="5"/>
  <c r="CH288" i="5"/>
  <c r="O288" i="5"/>
  <c r="R288" i="5"/>
  <c r="S289" i="5"/>
  <c r="Y289" i="5" s="1"/>
  <c r="AE289" i="5" s="1"/>
  <c r="AK289" i="5" s="1"/>
  <c r="AQ289" i="5" s="1"/>
  <c r="AW289" i="5" s="1"/>
  <c r="BC289" i="5" s="1"/>
  <c r="AA289" i="5"/>
  <c r="AG289" i="5"/>
  <c r="AJ289" i="5"/>
  <c r="AM289" i="5"/>
  <c r="AP289" i="5"/>
  <c r="AS289" i="5"/>
  <c r="AV289" i="5"/>
  <c r="AY289" i="5"/>
  <c r="BE289" i="5"/>
  <c r="BK289" i="5"/>
  <c r="BQ289" i="5"/>
  <c r="BT289" i="5"/>
  <c r="BW289" i="5"/>
  <c r="BZ289" i="5"/>
  <c r="CC289" i="5"/>
  <c r="CF289" i="5"/>
  <c r="CH289" i="5"/>
  <c r="O289" i="5"/>
  <c r="X289" i="5"/>
  <c r="R289" i="5"/>
  <c r="S290" i="5"/>
  <c r="Y290" i="5" s="1"/>
  <c r="AE290" i="5" s="1"/>
  <c r="AK290" i="5" s="1"/>
  <c r="AQ290" i="5" s="1"/>
  <c r="AW290" i="5" s="1"/>
  <c r="BC290" i="5" s="1"/>
  <c r="BI290" i="5" s="1"/>
  <c r="AA290" i="5"/>
  <c r="AG290" i="5"/>
  <c r="AJ290" i="5"/>
  <c r="AM290" i="5"/>
  <c r="AP290" i="5"/>
  <c r="AS290" i="5"/>
  <c r="AV290" i="5"/>
  <c r="AY290" i="5"/>
  <c r="BE290" i="5"/>
  <c r="BK290" i="5"/>
  <c r="BQ290" i="5"/>
  <c r="BT290" i="5"/>
  <c r="BW290" i="5"/>
  <c r="BZ290" i="5"/>
  <c r="CC290" i="5"/>
  <c r="CF290" i="5"/>
  <c r="CH290" i="5"/>
  <c r="O290" i="5"/>
  <c r="R290" i="5"/>
  <c r="S291" i="5"/>
  <c r="Y291" i="5" s="1"/>
  <c r="AE291" i="5" s="1"/>
  <c r="AK291" i="5" s="1"/>
  <c r="AQ291" i="5" s="1"/>
  <c r="AW291" i="5" s="1"/>
  <c r="BC291" i="5" s="1"/>
  <c r="BI291" i="5" s="1"/>
  <c r="AA291" i="5"/>
  <c r="AG291" i="5"/>
  <c r="AJ291" i="5"/>
  <c r="AM291" i="5"/>
  <c r="AP291" i="5"/>
  <c r="AS291" i="5"/>
  <c r="AV291" i="5"/>
  <c r="AY291" i="5"/>
  <c r="BE291" i="5"/>
  <c r="BK291" i="5"/>
  <c r="BQ291" i="5"/>
  <c r="BT291" i="5"/>
  <c r="BW291" i="5"/>
  <c r="BZ291" i="5"/>
  <c r="CC291" i="5"/>
  <c r="CF291" i="5"/>
  <c r="CH291" i="5"/>
  <c r="O291" i="5"/>
  <c r="R291" i="5"/>
  <c r="S292" i="5"/>
  <c r="Y292" i="5" s="1"/>
  <c r="AE292" i="5" s="1"/>
  <c r="AK292" i="5" s="1"/>
  <c r="AQ292" i="5" s="1"/>
  <c r="AW292" i="5" s="1"/>
  <c r="BC292" i="5" s="1"/>
  <c r="BI292" i="5" s="1"/>
  <c r="AA292" i="5"/>
  <c r="AG292" i="5"/>
  <c r="AJ292" i="5"/>
  <c r="AM292" i="5"/>
  <c r="AP292" i="5"/>
  <c r="AS292" i="5"/>
  <c r="AV292" i="5"/>
  <c r="AY292" i="5"/>
  <c r="BE292" i="5"/>
  <c r="BK292" i="5"/>
  <c r="BQ292" i="5"/>
  <c r="BT292" i="5"/>
  <c r="BW292" i="5"/>
  <c r="BZ292" i="5"/>
  <c r="CC292" i="5"/>
  <c r="CF292" i="5"/>
  <c r="CH292" i="5"/>
  <c r="O292" i="5"/>
  <c r="R292" i="5"/>
  <c r="X293" i="5"/>
  <c r="S293" i="5"/>
  <c r="AA293" i="5"/>
  <c r="AG293" i="5"/>
  <c r="AJ293" i="5"/>
  <c r="AM293" i="5"/>
  <c r="AP293" i="5"/>
  <c r="AS293" i="5"/>
  <c r="AV293" i="5"/>
  <c r="AY293" i="5"/>
  <c r="BE293" i="5"/>
  <c r="BK293" i="5"/>
  <c r="BQ293" i="5"/>
  <c r="BT293" i="5"/>
  <c r="BW293" i="5"/>
  <c r="BZ293" i="5"/>
  <c r="CC293" i="5"/>
  <c r="CF293" i="5"/>
  <c r="CH293" i="5"/>
  <c r="O293" i="5"/>
  <c r="R293" i="5"/>
  <c r="S294" i="5"/>
  <c r="AA294" i="5"/>
  <c r="AG294" i="5"/>
  <c r="AJ294" i="5"/>
  <c r="AM294" i="5"/>
  <c r="AP294" i="5"/>
  <c r="AS294" i="5"/>
  <c r="AV294" i="5"/>
  <c r="AY294" i="5"/>
  <c r="BE294" i="5"/>
  <c r="BK294" i="5"/>
  <c r="BQ294" i="5"/>
  <c r="BT294" i="5"/>
  <c r="BW294" i="5"/>
  <c r="BZ294" i="5"/>
  <c r="CC294" i="5"/>
  <c r="CF294" i="5"/>
  <c r="CH294" i="5"/>
  <c r="O294" i="5"/>
  <c r="R294" i="5"/>
  <c r="S295" i="5"/>
  <c r="AA295" i="5"/>
  <c r="AG295" i="5"/>
  <c r="AJ295" i="5"/>
  <c r="AM295" i="5"/>
  <c r="AP295" i="5"/>
  <c r="AS295" i="5"/>
  <c r="AV295" i="5"/>
  <c r="AY295" i="5"/>
  <c r="BE295" i="5"/>
  <c r="BK295" i="5"/>
  <c r="BQ295" i="5"/>
  <c r="BT295" i="5"/>
  <c r="BW295" i="5"/>
  <c r="BZ295" i="5"/>
  <c r="CC295" i="5"/>
  <c r="CF295" i="5"/>
  <c r="CH295" i="5"/>
  <c r="O295" i="5"/>
  <c r="R295" i="5"/>
  <c r="S296" i="5"/>
  <c r="AA296" i="5"/>
  <c r="AG296" i="5"/>
  <c r="AJ296" i="5"/>
  <c r="AM296" i="5"/>
  <c r="AP296" i="5"/>
  <c r="AS296" i="5"/>
  <c r="AV296" i="5"/>
  <c r="AY296" i="5"/>
  <c r="BE296" i="5"/>
  <c r="BK296" i="5"/>
  <c r="BQ296" i="5"/>
  <c r="BT296" i="5"/>
  <c r="BW296" i="5"/>
  <c r="BZ296" i="5"/>
  <c r="CC296" i="5"/>
  <c r="CF296" i="5"/>
  <c r="CH296" i="5"/>
  <c r="O296" i="5"/>
  <c r="R296" i="5"/>
  <c r="S298" i="5"/>
  <c r="AA298" i="5"/>
  <c r="AG298" i="5"/>
  <c r="AJ298" i="5"/>
  <c r="AM298" i="5"/>
  <c r="AP298" i="5"/>
  <c r="AS298" i="5"/>
  <c r="AV298" i="5"/>
  <c r="AY298" i="5"/>
  <c r="BE298" i="5"/>
  <c r="BK298" i="5"/>
  <c r="BQ298" i="5"/>
  <c r="BT298" i="5"/>
  <c r="BW298" i="5"/>
  <c r="BZ298" i="5"/>
  <c r="CC298" i="5"/>
  <c r="CF298" i="5"/>
  <c r="CH298" i="5"/>
  <c r="O298" i="5"/>
  <c r="R298" i="5"/>
  <c r="S299" i="5"/>
  <c r="AA299" i="5"/>
  <c r="AG299" i="5"/>
  <c r="AJ299" i="5"/>
  <c r="AM299" i="5"/>
  <c r="AP299" i="5"/>
  <c r="AS299" i="5"/>
  <c r="AV299" i="5"/>
  <c r="AY299" i="5"/>
  <c r="BE299" i="5"/>
  <c r="BK299" i="5"/>
  <c r="BQ299" i="5"/>
  <c r="BT299" i="5"/>
  <c r="BW299" i="5"/>
  <c r="BZ299" i="5"/>
  <c r="CC299" i="5"/>
  <c r="CF299" i="5"/>
  <c r="CH299" i="5"/>
  <c r="O299" i="5"/>
  <c r="R299" i="5"/>
  <c r="S300" i="5"/>
  <c r="Y300" i="5" s="1"/>
  <c r="AE300" i="5" s="1"/>
  <c r="AK300" i="5" s="1"/>
  <c r="AQ300" i="5" s="1"/>
  <c r="AW300" i="5" s="1"/>
  <c r="BC300" i="5" s="1"/>
  <c r="AA300" i="5"/>
  <c r="AG300" i="5"/>
  <c r="AJ300" i="5"/>
  <c r="AM300" i="5"/>
  <c r="AP300" i="5"/>
  <c r="AS300" i="5"/>
  <c r="AV300" i="5"/>
  <c r="AY300" i="5"/>
  <c r="BE300" i="5"/>
  <c r="BK300" i="5"/>
  <c r="BQ300" i="5"/>
  <c r="BT300" i="5"/>
  <c r="BW300" i="5"/>
  <c r="BZ300" i="5"/>
  <c r="CC300" i="5"/>
  <c r="CF300" i="5"/>
  <c r="CH300" i="5"/>
  <c r="O300" i="5"/>
  <c r="X300" i="5"/>
  <c r="R300" i="5"/>
  <c r="S301" i="5"/>
  <c r="Y301" i="5" s="1"/>
  <c r="AE301" i="5" s="1"/>
  <c r="AK301" i="5" s="1"/>
  <c r="AQ301" i="5" s="1"/>
  <c r="AW301" i="5" s="1"/>
  <c r="BC301" i="5" s="1"/>
  <c r="BI301" i="5" s="1"/>
  <c r="AA301" i="5"/>
  <c r="AD301" i="5"/>
  <c r="AG301" i="5"/>
  <c r="AJ301" i="5"/>
  <c r="AM301" i="5"/>
  <c r="AP301" i="5"/>
  <c r="AS301" i="5"/>
  <c r="AV301" i="5"/>
  <c r="AY301" i="5"/>
  <c r="BE301" i="5"/>
  <c r="BK301" i="5"/>
  <c r="BQ301" i="5"/>
  <c r="BT301" i="5"/>
  <c r="BW301" i="5"/>
  <c r="BZ301" i="5"/>
  <c r="CC301" i="5"/>
  <c r="CF301" i="5"/>
  <c r="CH301" i="5"/>
  <c r="O301" i="5"/>
  <c r="R301" i="5"/>
  <c r="X302" i="5"/>
  <c r="S302" i="5"/>
  <c r="Y302" i="5" s="1"/>
  <c r="AE302" i="5" s="1"/>
  <c r="AK302" i="5" s="1"/>
  <c r="AQ302" i="5" s="1"/>
  <c r="AW302" i="5" s="1"/>
  <c r="BC302" i="5" s="1"/>
  <c r="BI302" i="5" s="1"/>
  <c r="AA302" i="5"/>
  <c r="AG302" i="5"/>
  <c r="AJ302" i="5"/>
  <c r="AM302" i="5"/>
  <c r="AP302" i="5"/>
  <c r="AS302" i="5"/>
  <c r="AV302" i="5"/>
  <c r="AY302" i="5"/>
  <c r="BE302" i="5"/>
  <c r="BK302" i="5"/>
  <c r="BQ302" i="5"/>
  <c r="BT302" i="5"/>
  <c r="BW302" i="5"/>
  <c r="BZ302" i="5"/>
  <c r="CC302" i="5"/>
  <c r="CF302" i="5"/>
  <c r="CH302" i="5"/>
  <c r="O302" i="5"/>
  <c r="R302" i="5"/>
  <c r="S303" i="5"/>
  <c r="Y303" i="5" s="1"/>
  <c r="AE303" i="5" s="1"/>
  <c r="AK303" i="5" s="1"/>
  <c r="AQ303" i="5" s="1"/>
  <c r="AW303" i="5" s="1"/>
  <c r="BC303" i="5" s="1"/>
  <c r="BI303" i="5" s="1"/>
  <c r="AA303" i="5"/>
  <c r="AG303" i="5"/>
  <c r="AJ303" i="5"/>
  <c r="AM303" i="5"/>
  <c r="AP303" i="5"/>
  <c r="AS303" i="5"/>
  <c r="AV303" i="5"/>
  <c r="AY303" i="5"/>
  <c r="BE303" i="5"/>
  <c r="BK303" i="5"/>
  <c r="BQ303" i="5"/>
  <c r="BT303" i="5"/>
  <c r="BW303" i="5"/>
  <c r="BZ303" i="5"/>
  <c r="CC303" i="5"/>
  <c r="CF303" i="5"/>
  <c r="CH303" i="5"/>
  <c r="O303" i="5"/>
  <c r="R303" i="5"/>
  <c r="S304" i="5"/>
  <c r="Y304" i="5" s="1"/>
  <c r="AE304" i="5" s="1"/>
  <c r="AK304" i="5" s="1"/>
  <c r="AQ304" i="5" s="1"/>
  <c r="AW304" i="5" s="1"/>
  <c r="BC304" i="5" s="1"/>
  <c r="BI304" i="5" s="1"/>
  <c r="AA304" i="5"/>
  <c r="AG304" i="5"/>
  <c r="AJ304" i="5"/>
  <c r="AM304" i="5"/>
  <c r="AP304" i="5"/>
  <c r="AS304" i="5"/>
  <c r="AV304" i="5"/>
  <c r="AY304" i="5"/>
  <c r="BE304" i="5"/>
  <c r="BK304" i="5"/>
  <c r="BQ304" i="5"/>
  <c r="BT304" i="5"/>
  <c r="BW304" i="5"/>
  <c r="BZ304" i="5"/>
  <c r="CC304" i="5"/>
  <c r="CF304" i="5"/>
  <c r="CH304" i="5"/>
  <c r="O304" i="5"/>
  <c r="R304" i="5"/>
  <c r="S305" i="5"/>
  <c r="Y305" i="5" s="1"/>
  <c r="AE305" i="5" s="1"/>
  <c r="AK305" i="5" s="1"/>
  <c r="AQ305" i="5" s="1"/>
  <c r="AW305" i="5" s="1"/>
  <c r="BC305" i="5" s="1"/>
  <c r="BI305" i="5" s="1"/>
  <c r="AA305" i="5"/>
  <c r="AD305" i="5"/>
  <c r="AG305" i="5"/>
  <c r="AJ305" i="5"/>
  <c r="AM305" i="5"/>
  <c r="AP305" i="5"/>
  <c r="AS305" i="5"/>
  <c r="AV305" i="5"/>
  <c r="AY305" i="5"/>
  <c r="BE305" i="5"/>
  <c r="BK305" i="5"/>
  <c r="BQ305" i="5"/>
  <c r="BT305" i="5"/>
  <c r="BW305" i="5"/>
  <c r="BZ305" i="5"/>
  <c r="CC305" i="5"/>
  <c r="CF305" i="5"/>
  <c r="CH305" i="5"/>
  <c r="O305" i="5"/>
  <c r="R305" i="5"/>
  <c r="X306" i="5"/>
  <c r="S306" i="5"/>
  <c r="Y306" i="5" s="1"/>
  <c r="AE306" i="5" s="1"/>
  <c r="AK306" i="5" s="1"/>
  <c r="AQ306" i="5" s="1"/>
  <c r="AW306" i="5" s="1"/>
  <c r="BC306" i="5" s="1"/>
  <c r="BI306" i="5" s="1"/>
  <c r="AA306" i="5"/>
  <c r="AG306" i="5"/>
  <c r="AJ306" i="5"/>
  <c r="AM306" i="5"/>
  <c r="AP306" i="5"/>
  <c r="AS306" i="5"/>
  <c r="AV306" i="5"/>
  <c r="AY306" i="5"/>
  <c r="BB306" i="5"/>
  <c r="BE306" i="5"/>
  <c r="BK306" i="5"/>
  <c r="BQ306" i="5"/>
  <c r="BT306" i="5"/>
  <c r="BW306" i="5"/>
  <c r="BZ306" i="5"/>
  <c r="CC306" i="5"/>
  <c r="CF306" i="5"/>
  <c r="CH306" i="5"/>
  <c r="O306" i="5"/>
  <c r="R306" i="5"/>
  <c r="S307" i="5"/>
  <c r="AA307" i="5"/>
  <c r="AG307" i="5"/>
  <c r="AJ307" i="5"/>
  <c r="AM307" i="5"/>
  <c r="AP307" i="5"/>
  <c r="AS307" i="5"/>
  <c r="AV307" i="5"/>
  <c r="AY307" i="5"/>
  <c r="BE307" i="5"/>
  <c r="BK307" i="5"/>
  <c r="BQ307" i="5"/>
  <c r="BT307" i="5"/>
  <c r="BW307" i="5"/>
  <c r="BZ307" i="5"/>
  <c r="CC307" i="5"/>
  <c r="CF307" i="5"/>
  <c r="CH307" i="5"/>
  <c r="O307" i="5"/>
  <c r="R307" i="5"/>
  <c r="S308" i="5"/>
  <c r="AA308" i="5"/>
  <c r="AG308" i="5"/>
  <c r="AJ308" i="5"/>
  <c r="AM308" i="5"/>
  <c r="AP308" i="5"/>
  <c r="AS308" i="5"/>
  <c r="AV308" i="5"/>
  <c r="AY308" i="5"/>
  <c r="BE308" i="5"/>
  <c r="BK308" i="5"/>
  <c r="BQ308" i="5"/>
  <c r="BT308" i="5"/>
  <c r="BW308" i="5"/>
  <c r="BZ308" i="5"/>
  <c r="CC308" i="5"/>
  <c r="CF308" i="5"/>
  <c r="CH308" i="5"/>
  <c r="O308" i="5"/>
  <c r="R308" i="5"/>
  <c r="S309" i="5"/>
  <c r="AA309" i="5"/>
  <c r="AD309" i="5"/>
  <c r="AG309" i="5"/>
  <c r="AJ309" i="5"/>
  <c r="AM309" i="5"/>
  <c r="AP309" i="5"/>
  <c r="AS309" i="5"/>
  <c r="AV309" i="5"/>
  <c r="AY309" i="5"/>
  <c r="BE309" i="5"/>
  <c r="BK309" i="5"/>
  <c r="BQ309" i="5"/>
  <c r="BT309" i="5"/>
  <c r="BW309" i="5"/>
  <c r="BZ309" i="5"/>
  <c r="CC309" i="5"/>
  <c r="CF309" i="5"/>
  <c r="CH309" i="5"/>
  <c r="O309" i="5"/>
  <c r="R309" i="5"/>
  <c r="X310" i="5"/>
  <c r="S310" i="5"/>
  <c r="AA310" i="5"/>
  <c r="AG310" i="5"/>
  <c r="AJ310" i="5"/>
  <c r="AM310" i="5"/>
  <c r="AP310" i="5"/>
  <c r="AS310" i="5"/>
  <c r="AV310" i="5"/>
  <c r="AY310" i="5"/>
  <c r="BE310" i="5"/>
  <c r="BK310" i="5"/>
  <c r="BQ310" i="5"/>
  <c r="BT310" i="5"/>
  <c r="BW310" i="5"/>
  <c r="BZ310" i="5"/>
  <c r="CC310" i="5"/>
  <c r="CF310" i="5"/>
  <c r="CH310" i="5"/>
  <c r="O310" i="5"/>
  <c r="R310" i="5"/>
  <c r="S311" i="5"/>
  <c r="AA311" i="5"/>
  <c r="AG311" i="5"/>
  <c r="AM311" i="5"/>
  <c r="AS311" i="5"/>
  <c r="AY311" i="5"/>
  <c r="BE311" i="5"/>
  <c r="BK311" i="5"/>
  <c r="BQ311" i="5"/>
  <c r="BW311" i="5"/>
  <c r="CC311" i="5"/>
  <c r="CH311" i="5"/>
  <c r="O311" i="5"/>
  <c r="S312" i="5"/>
  <c r="Y312" i="5" s="1"/>
  <c r="AE312" i="5" s="1"/>
  <c r="AK312" i="5" s="1"/>
  <c r="AQ312" i="5" s="1"/>
  <c r="AW312" i="5" s="1"/>
  <c r="BC312" i="5" s="1"/>
  <c r="BI312" i="5" s="1"/>
  <c r="AA312" i="5"/>
  <c r="AG312" i="5"/>
  <c r="AJ312" i="5"/>
  <c r="AM312" i="5"/>
  <c r="AP312" i="5"/>
  <c r="AS312" i="5"/>
  <c r="AV312" i="5"/>
  <c r="AY312" i="5"/>
  <c r="BE312" i="5"/>
  <c r="BK312" i="5"/>
  <c r="BQ312" i="5"/>
  <c r="BT312" i="5"/>
  <c r="BW312" i="5"/>
  <c r="BZ312" i="5"/>
  <c r="CC312" i="5"/>
  <c r="CF312" i="5"/>
  <c r="CH312" i="5"/>
  <c r="O312" i="5"/>
  <c r="R312" i="5"/>
  <c r="S313" i="5"/>
  <c r="Y313" i="5" s="1"/>
  <c r="AE313" i="5" s="1"/>
  <c r="AK313" i="5" s="1"/>
  <c r="AQ313" i="5" s="1"/>
  <c r="AW313" i="5" s="1"/>
  <c r="BC313" i="5" s="1"/>
  <c r="BI313" i="5" s="1"/>
  <c r="AA313" i="5"/>
  <c r="AG313" i="5"/>
  <c r="AJ313" i="5"/>
  <c r="AM313" i="5"/>
  <c r="AP313" i="5"/>
  <c r="AS313" i="5"/>
  <c r="AV313" i="5"/>
  <c r="AY313" i="5"/>
  <c r="BE313" i="5"/>
  <c r="BK313" i="5"/>
  <c r="BQ313" i="5"/>
  <c r="BT313" i="5"/>
  <c r="BW313" i="5"/>
  <c r="BZ313" i="5"/>
  <c r="CC313" i="5"/>
  <c r="CF313" i="5"/>
  <c r="CH313" i="5"/>
  <c r="O313" i="5"/>
  <c r="R313" i="5"/>
  <c r="X314" i="5"/>
  <c r="S314" i="5"/>
  <c r="AA314" i="5"/>
  <c r="AG314" i="5"/>
  <c r="AJ314" i="5"/>
  <c r="AM314" i="5"/>
  <c r="AP314" i="5"/>
  <c r="AS314" i="5"/>
  <c r="AV314" i="5"/>
  <c r="AY314" i="5"/>
  <c r="BE314" i="5"/>
  <c r="BK314" i="5"/>
  <c r="BQ314" i="5"/>
  <c r="BT314" i="5"/>
  <c r="BW314" i="5"/>
  <c r="BZ314" i="5"/>
  <c r="CC314" i="5"/>
  <c r="CF314" i="5"/>
  <c r="CH314" i="5"/>
  <c r="O314" i="5"/>
  <c r="R314" i="5"/>
  <c r="S315" i="5"/>
  <c r="AA315" i="5"/>
  <c r="AG315" i="5"/>
  <c r="AJ315" i="5"/>
  <c r="AM315" i="5"/>
  <c r="AP315" i="5"/>
  <c r="AS315" i="5"/>
  <c r="AV315" i="5"/>
  <c r="AY315" i="5"/>
  <c r="BE315" i="5"/>
  <c r="BK315" i="5"/>
  <c r="BQ315" i="5"/>
  <c r="BT315" i="5"/>
  <c r="BW315" i="5"/>
  <c r="BZ315" i="5"/>
  <c r="CC315" i="5"/>
  <c r="CF315" i="5"/>
  <c r="CH315" i="5"/>
  <c r="O315" i="5"/>
  <c r="R315" i="5"/>
  <c r="S316" i="5"/>
  <c r="AA316" i="5"/>
  <c r="AG316" i="5"/>
  <c r="AM316" i="5"/>
  <c r="AS316" i="5"/>
  <c r="AY316" i="5"/>
  <c r="BE316" i="5"/>
  <c r="BK316" i="5"/>
  <c r="BQ316" i="5"/>
  <c r="BW316" i="5"/>
  <c r="CC316" i="5"/>
  <c r="CH316" i="5"/>
  <c r="O316" i="5"/>
  <c r="S317" i="5"/>
  <c r="Y317" i="5" s="1"/>
  <c r="AE317" i="5" s="1"/>
  <c r="AK317" i="5" s="1"/>
  <c r="AQ317" i="5" s="1"/>
  <c r="AW317" i="5" s="1"/>
  <c r="BC317" i="5" s="1"/>
  <c r="BI317" i="5" s="1"/>
  <c r="AA317" i="5"/>
  <c r="AG317" i="5"/>
  <c r="AJ317" i="5"/>
  <c r="AM317" i="5"/>
  <c r="AP317" i="5"/>
  <c r="AS317" i="5"/>
  <c r="AV317" i="5"/>
  <c r="AY317" i="5"/>
  <c r="BE317" i="5"/>
  <c r="BK317" i="5"/>
  <c r="BQ317" i="5"/>
  <c r="BT317" i="5"/>
  <c r="BW317" i="5"/>
  <c r="BZ317" i="5"/>
  <c r="CC317" i="5"/>
  <c r="CF317" i="5"/>
  <c r="CH317" i="5"/>
  <c r="O317" i="5"/>
  <c r="R317" i="5"/>
  <c r="S318" i="5"/>
  <c r="Y318" i="5" s="1"/>
  <c r="AE318" i="5" s="1"/>
  <c r="AK318" i="5" s="1"/>
  <c r="AQ318" i="5" s="1"/>
  <c r="AW318" i="5" s="1"/>
  <c r="BC318" i="5" s="1"/>
  <c r="BI318" i="5" s="1"/>
  <c r="AA318" i="5"/>
  <c r="AG318" i="5"/>
  <c r="AJ318" i="5"/>
  <c r="AM318" i="5"/>
  <c r="AP318" i="5"/>
  <c r="AS318" i="5"/>
  <c r="AV318" i="5"/>
  <c r="AY318" i="5"/>
  <c r="BE318" i="5"/>
  <c r="BK318" i="5"/>
  <c r="BQ318" i="5"/>
  <c r="BT318" i="5"/>
  <c r="BW318" i="5"/>
  <c r="BZ318" i="5"/>
  <c r="CC318" i="5"/>
  <c r="CF318" i="5"/>
  <c r="CH318" i="5"/>
  <c r="O318" i="5"/>
  <c r="R318" i="5"/>
  <c r="S319" i="5"/>
  <c r="Y319" i="5" s="1"/>
  <c r="AE319" i="5" s="1"/>
  <c r="AK319" i="5" s="1"/>
  <c r="AQ319" i="5" s="1"/>
  <c r="AW319" i="5" s="1"/>
  <c r="BC319" i="5" s="1"/>
  <c r="BI319" i="5" s="1"/>
  <c r="BO319" i="5" s="1"/>
  <c r="BU319" i="5" s="1"/>
  <c r="CA319" i="5" s="1"/>
  <c r="CG319" i="5" s="1"/>
  <c r="AA319" i="5"/>
  <c r="AG319" i="5"/>
  <c r="AJ319" i="5"/>
  <c r="AM319" i="5"/>
  <c r="AP319" i="5"/>
  <c r="AS319" i="5"/>
  <c r="AV319" i="5"/>
  <c r="AY319" i="5"/>
  <c r="BE319" i="5"/>
  <c r="BK319" i="5"/>
  <c r="BQ319" i="5"/>
  <c r="BT319" i="5"/>
  <c r="BW319" i="5"/>
  <c r="BZ319" i="5"/>
  <c r="CC319" i="5"/>
  <c r="CF319" i="5"/>
  <c r="CH319" i="5"/>
  <c r="O319" i="5"/>
  <c r="R319" i="5"/>
  <c r="S320" i="5"/>
  <c r="Y320" i="5" s="1"/>
  <c r="AE320" i="5" s="1"/>
  <c r="AK320" i="5" s="1"/>
  <c r="AQ320" i="5" s="1"/>
  <c r="AW320" i="5" s="1"/>
  <c r="BC320" i="5" s="1"/>
  <c r="BI320" i="5" s="1"/>
  <c r="AA320" i="5"/>
  <c r="AG320" i="5"/>
  <c r="AJ320" i="5"/>
  <c r="AM320" i="5"/>
  <c r="AP320" i="5"/>
  <c r="AS320" i="5"/>
  <c r="AV320" i="5"/>
  <c r="AY320" i="5"/>
  <c r="BE320" i="5"/>
  <c r="BK320" i="5"/>
  <c r="BQ320" i="5"/>
  <c r="BT320" i="5"/>
  <c r="BW320" i="5"/>
  <c r="BZ320" i="5"/>
  <c r="CC320" i="5"/>
  <c r="CF320" i="5"/>
  <c r="CH320" i="5"/>
  <c r="O320" i="5"/>
  <c r="X320" i="5"/>
  <c r="R320" i="5"/>
  <c r="S321" i="5"/>
  <c r="AA321" i="5"/>
  <c r="AG321" i="5"/>
  <c r="AJ321" i="5"/>
  <c r="AM321" i="5"/>
  <c r="AP321" i="5"/>
  <c r="AS321" i="5"/>
  <c r="AV321" i="5"/>
  <c r="AY321" i="5"/>
  <c r="BE321" i="5"/>
  <c r="BK321" i="5"/>
  <c r="BQ321" i="5"/>
  <c r="BT321" i="5"/>
  <c r="BW321" i="5"/>
  <c r="BZ321" i="5"/>
  <c r="CC321" i="5"/>
  <c r="CF321" i="5"/>
  <c r="CH321" i="5"/>
  <c r="O321" i="5"/>
  <c r="X321" i="5"/>
  <c r="R321" i="5"/>
  <c r="X322" i="5"/>
  <c r="S322" i="5"/>
  <c r="AA322" i="5"/>
  <c r="AG322" i="5"/>
  <c r="AJ322" i="5"/>
  <c r="AM322" i="5"/>
  <c r="AP322" i="5"/>
  <c r="AS322" i="5"/>
  <c r="AV322" i="5"/>
  <c r="AY322" i="5"/>
  <c r="BE322" i="5"/>
  <c r="BK322" i="5"/>
  <c r="BQ322" i="5"/>
  <c r="BT322" i="5"/>
  <c r="BW322" i="5"/>
  <c r="BZ322" i="5"/>
  <c r="CC322" i="5"/>
  <c r="CF322" i="5"/>
  <c r="CH322" i="5"/>
  <c r="O322" i="5"/>
  <c r="R322" i="5"/>
  <c r="S323" i="5"/>
  <c r="AA323" i="5"/>
  <c r="AG323" i="5"/>
  <c r="AJ323" i="5"/>
  <c r="AM323" i="5"/>
  <c r="AP323" i="5"/>
  <c r="AS323" i="5"/>
  <c r="AV323" i="5"/>
  <c r="AY323" i="5"/>
  <c r="BE323" i="5"/>
  <c r="BK323" i="5"/>
  <c r="BQ323" i="5"/>
  <c r="BT323" i="5"/>
  <c r="BW323" i="5"/>
  <c r="BZ323" i="5"/>
  <c r="CC323" i="5"/>
  <c r="CF323" i="5"/>
  <c r="CH323" i="5"/>
  <c r="O323" i="5"/>
  <c r="R323" i="5"/>
  <c r="S324" i="5"/>
  <c r="AA324" i="5"/>
  <c r="AG324" i="5"/>
  <c r="AJ324" i="5"/>
  <c r="AM324" i="5"/>
  <c r="AP324" i="5"/>
  <c r="AS324" i="5"/>
  <c r="AV324" i="5"/>
  <c r="AY324" i="5"/>
  <c r="BE324" i="5"/>
  <c r="BK324" i="5"/>
  <c r="BQ324" i="5"/>
  <c r="BT324" i="5"/>
  <c r="BW324" i="5"/>
  <c r="BZ324" i="5"/>
  <c r="CC324" i="5"/>
  <c r="CF324" i="5"/>
  <c r="CH324" i="5"/>
  <c r="O324" i="5"/>
  <c r="R324" i="5"/>
  <c r="S325" i="5"/>
  <c r="AA325" i="5"/>
  <c r="AG325" i="5"/>
  <c r="AJ325" i="5"/>
  <c r="AM325" i="5"/>
  <c r="AP325" i="5"/>
  <c r="AS325" i="5"/>
  <c r="AV325" i="5"/>
  <c r="AY325" i="5"/>
  <c r="BE325" i="5"/>
  <c r="BK325" i="5"/>
  <c r="BQ325" i="5"/>
  <c r="BT325" i="5"/>
  <c r="BW325" i="5"/>
  <c r="BZ325" i="5"/>
  <c r="CC325" i="5"/>
  <c r="CF325" i="5"/>
  <c r="CH325" i="5"/>
  <c r="O325" i="5"/>
  <c r="X325" i="5"/>
  <c r="R325" i="5"/>
  <c r="S326" i="5"/>
  <c r="Y326" i="5" s="1"/>
  <c r="AE326" i="5" s="1"/>
  <c r="AK326" i="5" s="1"/>
  <c r="AQ326" i="5" s="1"/>
  <c r="AW326" i="5" s="1"/>
  <c r="BC326" i="5" s="1"/>
  <c r="BI326" i="5" s="1"/>
  <c r="AA326" i="5"/>
  <c r="AG326" i="5"/>
  <c r="AJ326" i="5"/>
  <c r="AM326" i="5"/>
  <c r="AP326" i="5"/>
  <c r="AS326" i="5"/>
  <c r="AV326" i="5"/>
  <c r="AY326" i="5"/>
  <c r="BE326" i="5"/>
  <c r="BK326" i="5"/>
  <c r="BQ326" i="5"/>
  <c r="BT326" i="5"/>
  <c r="BW326" i="5"/>
  <c r="BZ326" i="5"/>
  <c r="CC326" i="5"/>
  <c r="CF326" i="5"/>
  <c r="CH326" i="5"/>
  <c r="O326" i="5"/>
  <c r="R326" i="5"/>
  <c r="S327" i="5"/>
  <c r="Y327" i="5" s="1"/>
  <c r="AE327" i="5" s="1"/>
  <c r="AK327" i="5" s="1"/>
  <c r="AQ327" i="5" s="1"/>
  <c r="AW327" i="5" s="1"/>
  <c r="BC327" i="5" s="1"/>
  <c r="BI327" i="5" s="1"/>
  <c r="AA327" i="5"/>
  <c r="AG327" i="5"/>
  <c r="AJ327" i="5"/>
  <c r="AM327" i="5"/>
  <c r="AP327" i="5"/>
  <c r="AS327" i="5"/>
  <c r="AV327" i="5"/>
  <c r="AY327" i="5"/>
  <c r="BE327" i="5"/>
  <c r="BK327" i="5"/>
  <c r="BQ327" i="5"/>
  <c r="BT327" i="5"/>
  <c r="BW327" i="5"/>
  <c r="BZ327" i="5"/>
  <c r="CC327" i="5"/>
  <c r="CF327" i="5"/>
  <c r="CH327" i="5"/>
  <c r="O327" i="5"/>
  <c r="X327" i="5"/>
  <c r="R327" i="5"/>
  <c r="S328" i="5"/>
  <c r="Y328" i="5" s="1"/>
  <c r="AA328" i="5"/>
  <c r="AG328" i="5"/>
  <c r="AJ328" i="5"/>
  <c r="AM328" i="5"/>
  <c r="AP328" i="5"/>
  <c r="AS328" i="5"/>
  <c r="AV328" i="5"/>
  <c r="AY328" i="5"/>
  <c r="BE328" i="5"/>
  <c r="BK328" i="5"/>
  <c r="BQ328" i="5"/>
  <c r="BT328" i="5"/>
  <c r="BW328" i="5"/>
  <c r="BZ328" i="5"/>
  <c r="CC328" i="5"/>
  <c r="CF328" i="5"/>
  <c r="CH328" i="5"/>
  <c r="O328" i="5"/>
  <c r="X328" i="5"/>
  <c r="R328" i="5"/>
  <c r="S329" i="5"/>
  <c r="Y329" i="5" s="1"/>
  <c r="AE329" i="5" s="1"/>
  <c r="AK329" i="5" s="1"/>
  <c r="AQ329" i="5" s="1"/>
  <c r="AW329" i="5" s="1"/>
  <c r="BC329" i="5" s="1"/>
  <c r="BI329" i="5" s="1"/>
  <c r="AA329" i="5"/>
  <c r="AG329" i="5"/>
  <c r="AJ329" i="5"/>
  <c r="AM329" i="5"/>
  <c r="AP329" i="5"/>
  <c r="AS329" i="5"/>
  <c r="AV329" i="5"/>
  <c r="AY329" i="5"/>
  <c r="BE329" i="5"/>
  <c r="BK329" i="5"/>
  <c r="BQ329" i="5"/>
  <c r="BT329" i="5"/>
  <c r="BW329" i="5"/>
  <c r="BZ329" i="5"/>
  <c r="CC329" i="5"/>
  <c r="CF329" i="5"/>
  <c r="CH329" i="5"/>
  <c r="O329" i="5"/>
  <c r="R329" i="5"/>
  <c r="S330" i="5"/>
  <c r="Y330" i="5" s="1"/>
  <c r="AE330" i="5" s="1"/>
  <c r="AK330" i="5" s="1"/>
  <c r="AQ330" i="5" s="1"/>
  <c r="AW330" i="5" s="1"/>
  <c r="BC330" i="5" s="1"/>
  <c r="BI330" i="5" s="1"/>
  <c r="AA330" i="5"/>
  <c r="AG330" i="5"/>
  <c r="AJ330" i="5"/>
  <c r="AM330" i="5"/>
  <c r="AP330" i="5"/>
  <c r="AS330" i="5"/>
  <c r="AV330" i="5"/>
  <c r="AY330" i="5"/>
  <c r="BE330" i="5"/>
  <c r="BK330" i="5"/>
  <c r="BQ330" i="5"/>
  <c r="BT330" i="5"/>
  <c r="BW330" i="5"/>
  <c r="BZ330" i="5"/>
  <c r="CC330" i="5"/>
  <c r="CF330" i="5"/>
  <c r="CH330" i="5"/>
  <c r="O330" i="5"/>
  <c r="R330" i="5"/>
  <c r="S331" i="5"/>
  <c r="Y331" i="5" s="1"/>
  <c r="AE331" i="5" s="1"/>
  <c r="AK331" i="5" s="1"/>
  <c r="AQ331" i="5" s="1"/>
  <c r="AW331" i="5" s="1"/>
  <c r="BC331" i="5" s="1"/>
  <c r="BI331" i="5" s="1"/>
  <c r="AA331" i="5"/>
  <c r="AG331" i="5"/>
  <c r="AJ331" i="5"/>
  <c r="AM331" i="5"/>
  <c r="AP331" i="5"/>
  <c r="AS331" i="5"/>
  <c r="AV331" i="5"/>
  <c r="AY331" i="5"/>
  <c r="BE331" i="5"/>
  <c r="BK331" i="5"/>
  <c r="BQ331" i="5"/>
  <c r="BT331" i="5"/>
  <c r="BW331" i="5"/>
  <c r="BZ331" i="5"/>
  <c r="CC331" i="5"/>
  <c r="CF331" i="5"/>
  <c r="CH331" i="5"/>
  <c r="O331" i="5"/>
  <c r="X331" i="5"/>
  <c r="R331" i="5"/>
  <c r="S332" i="5"/>
  <c r="Y332" i="5" s="1"/>
  <c r="AE332" i="5" s="1"/>
  <c r="AK332" i="5" s="1"/>
  <c r="AQ332" i="5" s="1"/>
  <c r="AW332" i="5" s="1"/>
  <c r="BC332" i="5" s="1"/>
  <c r="AA332" i="5"/>
  <c r="AG332" i="5"/>
  <c r="AJ332" i="5"/>
  <c r="AM332" i="5"/>
  <c r="AP332" i="5"/>
  <c r="AS332" i="5"/>
  <c r="AV332" i="5"/>
  <c r="AY332" i="5"/>
  <c r="BE332" i="5"/>
  <c r="BK332" i="5"/>
  <c r="BQ332" i="5"/>
  <c r="BT332" i="5"/>
  <c r="BW332" i="5"/>
  <c r="BZ332" i="5"/>
  <c r="CC332" i="5"/>
  <c r="CF332" i="5"/>
  <c r="CH332" i="5"/>
  <c r="O332" i="5"/>
  <c r="X332" i="5"/>
  <c r="R332" i="5"/>
  <c r="X333" i="5"/>
  <c r="AD333" i="5"/>
  <c r="R333" i="5"/>
  <c r="AJ333" i="5"/>
  <c r="AP333" i="5"/>
  <c r="AV333" i="5"/>
  <c r="BT333" i="5"/>
  <c r="BZ333" i="5"/>
  <c r="CF333" i="5"/>
  <c r="S333" i="5"/>
  <c r="AA333" i="5"/>
  <c r="AG333" i="5"/>
  <c r="AM333" i="5"/>
  <c r="AS333" i="5"/>
  <c r="AY333" i="5"/>
  <c r="BE333" i="5"/>
  <c r="BK333" i="5"/>
  <c r="BQ333" i="5"/>
  <c r="BW333" i="5"/>
  <c r="CC333" i="5"/>
  <c r="CH333" i="5"/>
  <c r="O333" i="5"/>
  <c r="S334" i="5"/>
  <c r="Y334" i="5" s="1"/>
  <c r="AE334" i="5" s="1"/>
  <c r="AK334" i="5" s="1"/>
  <c r="AQ334" i="5" s="1"/>
  <c r="AW334" i="5" s="1"/>
  <c r="BC334" i="5" s="1"/>
  <c r="BI334" i="5" s="1"/>
  <c r="AA334" i="5"/>
  <c r="AG334" i="5"/>
  <c r="AJ334" i="5"/>
  <c r="AM334" i="5"/>
  <c r="AP334" i="5"/>
  <c r="AS334" i="5"/>
  <c r="AV334" i="5"/>
  <c r="AY334" i="5"/>
  <c r="BE334" i="5"/>
  <c r="BK334" i="5"/>
  <c r="BQ334" i="5"/>
  <c r="BT334" i="5"/>
  <c r="BW334" i="5"/>
  <c r="BZ334" i="5"/>
  <c r="CC334" i="5"/>
  <c r="CF334" i="5"/>
  <c r="CH334" i="5"/>
  <c r="O334" i="5"/>
  <c r="R334" i="5"/>
  <c r="S335" i="5"/>
  <c r="Y335" i="5" s="1"/>
  <c r="AE335" i="5" s="1"/>
  <c r="AK335" i="5" s="1"/>
  <c r="AQ335" i="5" s="1"/>
  <c r="AW335" i="5" s="1"/>
  <c r="BC335" i="5" s="1"/>
  <c r="BI335" i="5" s="1"/>
  <c r="AA335" i="5"/>
  <c r="AG335" i="5"/>
  <c r="AJ335" i="5"/>
  <c r="AM335" i="5"/>
  <c r="AP335" i="5"/>
  <c r="AS335" i="5"/>
  <c r="AV335" i="5"/>
  <c r="AY335" i="5"/>
  <c r="BE335" i="5"/>
  <c r="BK335" i="5"/>
  <c r="BQ335" i="5"/>
  <c r="BT335" i="5"/>
  <c r="BW335" i="5"/>
  <c r="BZ335" i="5"/>
  <c r="CC335" i="5"/>
  <c r="CF335" i="5"/>
  <c r="CH335" i="5"/>
  <c r="O335" i="5"/>
  <c r="X335" i="5"/>
  <c r="R335" i="5"/>
  <c r="S336" i="5"/>
  <c r="Y336" i="5" s="1"/>
  <c r="AE336" i="5" s="1"/>
  <c r="AK336" i="5" s="1"/>
  <c r="AQ336" i="5" s="1"/>
  <c r="AW336" i="5" s="1"/>
  <c r="BC336" i="5" s="1"/>
  <c r="BI336" i="5" s="1"/>
  <c r="AA336" i="5"/>
  <c r="AG336" i="5"/>
  <c r="AJ336" i="5"/>
  <c r="AM336" i="5"/>
  <c r="AP336" i="5"/>
  <c r="AS336" i="5"/>
  <c r="AV336" i="5"/>
  <c r="AY336" i="5"/>
  <c r="BE336" i="5"/>
  <c r="BK336" i="5"/>
  <c r="BQ336" i="5"/>
  <c r="BT336" i="5"/>
  <c r="BW336" i="5"/>
  <c r="BZ336" i="5"/>
  <c r="CC336" i="5"/>
  <c r="CF336" i="5"/>
  <c r="CH336" i="5"/>
  <c r="O336" i="5"/>
  <c r="X336" i="5"/>
  <c r="R336" i="5"/>
  <c r="S337" i="5"/>
  <c r="Y337" i="5" s="1"/>
  <c r="AE337" i="5" s="1"/>
  <c r="AK337" i="5" s="1"/>
  <c r="AQ337" i="5" s="1"/>
  <c r="AW337" i="5" s="1"/>
  <c r="BC337" i="5" s="1"/>
  <c r="BI337" i="5" s="1"/>
  <c r="AA337" i="5"/>
  <c r="AG337" i="5"/>
  <c r="AJ337" i="5"/>
  <c r="AM337" i="5"/>
  <c r="AP337" i="5"/>
  <c r="AS337" i="5"/>
  <c r="AV337" i="5"/>
  <c r="AY337" i="5"/>
  <c r="BE337" i="5"/>
  <c r="BK337" i="5"/>
  <c r="BQ337" i="5"/>
  <c r="BT337" i="5"/>
  <c r="BW337" i="5"/>
  <c r="BZ337" i="5"/>
  <c r="CC337" i="5"/>
  <c r="CF337" i="5"/>
  <c r="CH337" i="5"/>
  <c r="O337" i="5"/>
  <c r="R337" i="5"/>
  <c r="S338" i="5"/>
  <c r="Y338" i="5" s="1"/>
  <c r="AE338" i="5" s="1"/>
  <c r="AK338" i="5" s="1"/>
  <c r="AQ338" i="5" s="1"/>
  <c r="AW338" i="5" s="1"/>
  <c r="BC338" i="5" s="1"/>
  <c r="BI338" i="5" s="1"/>
  <c r="AA338" i="5"/>
  <c r="AG338" i="5"/>
  <c r="AJ338" i="5"/>
  <c r="AM338" i="5"/>
  <c r="AP338" i="5"/>
  <c r="AS338" i="5"/>
  <c r="AV338" i="5"/>
  <c r="AY338" i="5"/>
  <c r="BE338" i="5"/>
  <c r="BK338" i="5"/>
  <c r="BQ338" i="5"/>
  <c r="BT338" i="5"/>
  <c r="BW338" i="5"/>
  <c r="BZ338" i="5"/>
  <c r="CC338" i="5"/>
  <c r="CF338" i="5"/>
  <c r="CH338" i="5"/>
  <c r="O338" i="5"/>
  <c r="R338" i="5"/>
  <c r="S339" i="5"/>
  <c r="Y339" i="5" s="1"/>
  <c r="AE339" i="5" s="1"/>
  <c r="AK339" i="5" s="1"/>
  <c r="AQ339" i="5" s="1"/>
  <c r="AW339" i="5" s="1"/>
  <c r="BC339" i="5" s="1"/>
  <c r="BI339" i="5" s="1"/>
  <c r="AA339" i="5"/>
  <c r="AG339" i="5"/>
  <c r="AJ339" i="5"/>
  <c r="AM339" i="5"/>
  <c r="AP339" i="5"/>
  <c r="AS339" i="5"/>
  <c r="AV339" i="5"/>
  <c r="AY339" i="5"/>
  <c r="BE339" i="5"/>
  <c r="BK339" i="5"/>
  <c r="BQ339" i="5"/>
  <c r="BT339" i="5"/>
  <c r="BW339" i="5"/>
  <c r="BZ339" i="5"/>
  <c r="CC339" i="5"/>
  <c r="CF339" i="5"/>
  <c r="CH339" i="5"/>
  <c r="O339" i="5"/>
  <c r="R339" i="5"/>
  <c r="S340" i="5"/>
  <c r="Y340" i="5" s="1"/>
  <c r="AE340" i="5" s="1"/>
  <c r="AK340" i="5" s="1"/>
  <c r="AQ340" i="5" s="1"/>
  <c r="AW340" i="5" s="1"/>
  <c r="BC340" i="5" s="1"/>
  <c r="BI340" i="5" s="1"/>
  <c r="AA340" i="5"/>
  <c r="AG340" i="5"/>
  <c r="AJ340" i="5"/>
  <c r="AM340" i="5"/>
  <c r="AP340" i="5"/>
  <c r="AS340" i="5"/>
  <c r="AV340" i="5"/>
  <c r="AY340" i="5"/>
  <c r="BE340" i="5"/>
  <c r="BK340" i="5"/>
  <c r="BQ340" i="5"/>
  <c r="BT340" i="5"/>
  <c r="BW340" i="5"/>
  <c r="BZ340" i="5"/>
  <c r="CC340" i="5"/>
  <c r="CF340" i="5"/>
  <c r="CH340" i="5"/>
  <c r="O340" i="5"/>
  <c r="R340" i="5"/>
  <c r="S341" i="5"/>
  <c r="Y341" i="5" s="1"/>
  <c r="AE341" i="5" s="1"/>
  <c r="AK341" i="5" s="1"/>
  <c r="AQ341" i="5" s="1"/>
  <c r="AW341" i="5" s="1"/>
  <c r="BC341" i="5" s="1"/>
  <c r="BI341" i="5" s="1"/>
  <c r="AA341" i="5"/>
  <c r="AG341" i="5"/>
  <c r="AM341" i="5"/>
  <c r="AS341" i="5"/>
  <c r="AY341" i="5"/>
  <c r="BE341" i="5"/>
  <c r="BK341" i="5"/>
  <c r="BQ341" i="5"/>
  <c r="BW341" i="5"/>
  <c r="CC341" i="5"/>
  <c r="CH341" i="5"/>
  <c r="O341" i="5"/>
  <c r="S342" i="5"/>
  <c r="Y342" i="5" s="1"/>
  <c r="AE342" i="5" s="1"/>
  <c r="AK342" i="5" s="1"/>
  <c r="AQ342" i="5" s="1"/>
  <c r="AW342" i="5" s="1"/>
  <c r="BC342" i="5" s="1"/>
  <c r="BI342" i="5" s="1"/>
  <c r="AA342" i="5"/>
  <c r="AG342" i="5"/>
  <c r="AM342" i="5"/>
  <c r="AS342" i="5"/>
  <c r="AY342" i="5"/>
  <c r="BE342" i="5"/>
  <c r="BK342" i="5"/>
  <c r="BQ342" i="5"/>
  <c r="BW342" i="5"/>
  <c r="CC342" i="5"/>
  <c r="CH342" i="5"/>
  <c r="O342" i="5"/>
  <c r="S343" i="5"/>
  <c r="Y343" i="5" s="1"/>
  <c r="AE343" i="5" s="1"/>
  <c r="AK343" i="5" s="1"/>
  <c r="AQ343" i="5" s="1"/>
  <c r="AW343" i="5" s="1"/>
  <c r="BC343" i="5" s="1"/>
  <c r="BI343" i="5" s="1"/>
  <c r="AA343" i="5"/>
  <c r="AG343" i="5"/>
  <c r="AJ343" i="5"/>
  <c r="AM343" i="5"/>
  <c r="AP343" i="5"/>
  <c r="AS343" i="5"/>
  <c r="AV343" i="5"/>
  <c r="AY343" i="5"/>
  <c r="BE343" i="5"/>
  <c r="BK343" i="5"/>
  <c r="BQ343" i="5"/>
  <c r="BT343" i="5"/>
  <c r="BW343" i="5"/>
  <c r="BZ343" i="5"/>
  <c r="CC343" i="5"/>
  <c r="CF343" i="5"/>
  <c r="CH343" i="5"/>
  <c r="O343" i="5"/>
  <c r="R343" i="5"/>
  <c r="S344" i="5"/>
  <c r="Y344" i="5" s="1"/>
  <c r="AE344" i="5" s="1"/>
  <c r="AK344" i="5" s="1"/>
  <c r="AQ344" i="5" s="1"/>
  <c r="AW344" i="5" s="1"/>
  <c r="BC344" i="5" s="1"/>
  <c r="BI344" i="5" s="1"/>
  <c r="AA344" i="5"/>
  <c r="AG344" i="5"/>
  <c r="AJ344" i="5"/>
  <c r="AM344" i="5"/>
  <c r="AP344" i="5"/>
  <c r="AS344" i="5"/>
  <c r="AV344" i="5"/>
  <c r="AY344" i="5"/>
  <c r="BE344" i="5"/>
  <c r="BK344" i="5"/>
  <c r="BQ344" i="5"/>
  <c r="BT344" i="5"/>
  <c r="BW344" i="5"/>
  <c r="BZ344" i="5"/>
  <c r="CC344" i="5"/>
  <c r="CF344" i="5"/>
  <c r="CH344" i="5"/>
  <c r="O344" i="5"/>
  <c r="R344" i="5"/>
  <c r="S345" i="5"/>
  <c r="Y345" i="5" s="1"/>
  <c r="AE345" i="5" s="1"/>
  <c r="AK345" i="5" s="1"/>
  <c r="AQ345" i="5" s="1"/>
  <c r="AW345" i="5" s="1"/>
  <c r="BC345" i="5" s="1"/>
  <c r="BI345" i="5" s="1"/>
  <c r="AA345" i="5"/>
  <c r="AG345" i="5"/>
  <c r="AJ345" i="5"/>
  <c r="AM345" i="5"/>
  <c r="AP345" i="5"/>
  <c r="AS345" i="5"/>
  <c r="AV345" i="5"/>
  <c r="AY345" i="5"/>
  <c r="BE345" i="5"/>
  <c r="BK345" i="5"/>
  <c r="BQ345" i="5"/>
  <c r="BT345" i="5"/>
  <c r="BW345" i="5"/>
  <c r="BZ345" i="5"/>
  <c r="CC345" i="5"/>
  <c r="CF345" i="5"/>
  <c r="CH345" i="5"/>
  <c r="O345" i="5"/>
  <c r="X345" i="5"/>
  <c r="R345" i="5"/>
  <c r="X346" i="5"/>
  <c r="S346" i="5"/>
  <c r="Y346" i="5" s="1"/>
  <c r="AE346" i="5" s="1"/>
  <c r="AK346" i="5" s="1"/>
  <c r="AQ346" i="5" s="1"/>
  <c r="AW346" i="5" s="1"/>
  <c r="BC346" i="5" s="1"/>
  <c r="BI346" i="5" s="1"/>
  <c r="AA346" i="5"/>
  <c r="AG346" i="5"/>
  <c r="AJ346" i="5"/>
  <c r="AM346" i="5"/>
  <c r="AP346" i="5"/>
  <c r="AS346" i="5"/>
  <c r="AV346" i="5"/>
  <c r="AY346" i="5"/>
  <c r="BE346" i="5"/>
  <c r="BK346" i="5"/>
  <c r="BQ346" i="5"/>
  <c r="BT346" i="5"/>
  <c r="BW346" i="5"/>
  <c r="BZ346" i="5"/>
  <c r="CC346" i="5"/>
  <c r="CF346" i="5"/>
  <c r="CH346" i="5"/>
  <c r="O346" i="5"/>
  <c r="R346" i="5"/>
  <c r="X347" i="5"/>
  <c r="S347" i="5"/>
  <c r="Y347" i="5" s="1"/>
  <c r="AE347" i="5" s="1"/>
  <c r="AK347" i="5" s="1"/>
  <c r="AQ347" i="5" s="1"/>
  <c r="AW347" i="5" s="1"/>
  <c r="BC347" i="5" s="1"/>
  <c r="BI347" i="5" s="1"/>
  <c r="AA347" i="5"/>
  <c r="AG347" i="5"/>
  <c r="AJ347" i="5"/>
  <c r="AM347" i="5"/>
  <c r="AP347" i="5"/>
  <c r="AS347" i="5"/>
  <c r="AV347" i="5"/>
  <c r="AY347" i="5"/>
  <c r="BE347" i="5"/>
  <c r="BK347" i="5"/>
  <c r="BQ347" i="5"/>
  <c r="BT347" i="5"/>
  <c r="BW347" i="5"/>
  <c r="BZ347" i="5"/>
  <c r="CC347" i="5"/>
  <c r="CF347" i="5"/>
  <c r="CH347" i="5"/>
  <c r="O347" i="5"/>
  <c r="R347" i="5"/>
  <c r="S348" i="5"/>
  <c r="Y348" i="5" s="1"/>
  <c r="AE348" i="5" s="1"/>
  <c r="AK348" i="5" s="1"/>
  <c r="AQ348" i="5" s="1"/>
  <c r="AW348" i="5" s="1"/>
  <c r="BC348" i="5" s="1"/>
  <c r="BI348" i="5" s="1"/>
  <c r="AA348" i="5"/>
  <c r="AG348" i="5"/>
  <c r="AJ348" i="5"/>
  <c r="AM348" i="5"/>
  <c r="AP348" i="5"/>
  <c r="AS348" i="5"/>
  <c r="AV348" i="5"/>
  <c r="AY348" i="5"/>
  <c r="BE348" i="5"/>
  <c r="BK348" i="5"/>
  <c r="BQ348" i="5"/>
  <c r="BT348" i="5"/>
  <c r="BW348" i="5"/>
  <c r="BZ348" i="5"/>
  <c r="CC348" i="5"/>
  <c r="CF348" i="5"/>
  <c r="CH348" i="5"/>
  <c r="O348" i="5"/>
  <c r="X348" i="5"/>
  <c r="R348" i="5"/>
  <c r="S349" i="5"/>
  <c r="Y349" i="5" s="1"/>
  <c r="AE349" i="5" s="1"/>
  <c r="AK349" i="5" s="1"/>
  <c r="AQ349" i="5" s="1"/>
  <c r="AW349" i="5" s="1"/>
  <c r="BC349" i="5" s="1"/>
  <c r="BI349" i="5" s="1"/>
  <c r="AA349" i="5"/>
  <c r="AG349" i="5"/>
  <c r="AM349" i="5"/>
  <c r="AS349" i="5"/>
  <c r="AY349" i="5"/>
  <c r="BE349" i="5"/>
  <c r="BK349" i="5"/>
  <c r="BQ349" i="5"/>
  <c r="BW349" i="5"/>
  <c r="CC349" i="5"/>
  <c r="CH349" i="5"/>
  <c r="O349" i="5"/>
  <c r="S350" i="5"/>
  <c r="AA350" i="5"/>
  <c r="AG350" i="5"/>
  <c r="AJ350" i="5"/>
  <c r="AM350" i="5"/>
  <c r="AP350" i="5"/>
  <c r="AS350" i="5"/>
  <c r="AV350" i="5"/>
  <c r="AY350" i="5"/>
  <c r="BE350" i="5"/>
  <c r="BK350" i="5"/>
  <c r="BQ350" i="5"/>
  <c r="BT350" i="5"/>
  <c r="BW350" i="5"/>
  <c r="BZ350" i="5"/>
  <c r="CC350" i="5"/>
  <c r="CF350" i="5"/>
  <c r="CH350" i="5"/>
  <c r="O350" i="5"/>
  <c r="R350" i="5"/>
  <c r="S351" i="5"/>
  <c r="AA351" i="5"/>
  <c r="AG351" i="5"/>
  <c r="AJ351" i="5"/>
  <c r="AM351" i="5"/>
  <c r="AP351" i="5"/>
  <c r="AS351" i="5"/>
  <c r="AV351" i="5"/>
  <c r="AY351" i="5"/>
  <c r="BE351" i="5"/>
  <c r="BK351" i="5"/>
  <c r="BQ351" i="5"/>
  <c r="BT351" i="5"/>
  <c r="BW351" i="5"/>
  <c r="BZ351" i="5"/>
  <c r="CC351" i="5"/>
  <c r="CF351" i="5"/>
  <c r="CH351" i="5"/>
  <c r="O351" i="5"/>
  <c r="R351" i="5"/>
  <c r="S352" i="5"/>
  <c r="Y352" i="5" s="1"/>
  <c r="AA352" i="5"/>
  <c r="AG352" i="5"/>
  <c r="AJ352" i="5"/>
  <c r="AM352" i="5"/>
  <c r="AP352" i="5"/>
  <c r="AS352" i="5"/>
  <c r="AV352" i="5"/>
  <c r="AY352" i="5"/>
  <c r="BE352" i="5"/>
  <c r="BK352" i="5"/>
  <c r="BQ352" i="5"/>
  <c r="BT352" i="5"/>
  <c r="BW352" i="5"/>
  <c r="BZ352" i="5"/>
  <c r="CC352" i="5"/>
  <c r="CF352" i="5"/>
  <c r="CH352" i="5"/>
  <c r="O352" i="5"/>
  <c r="X352" i="5"/>
  <c r="R352" i="5"/>
  <c r="S353" i="5"/>
  <c r="Y353" i="5" s="1"/>
  <c r="AE353" i="5" s="1"/>
  <c r="AK353" i="5" s="1"/>
  <c r="AQ353" i="5" s="1"/>
  <c r="AW353" i="5" s="1"/>
  <c r="BC353" i="5" s="1"/>
  <c r="BI353" i="5" s="1"/>
  <c r="AA353" i="5"/>
  <c r="AG353" i="5"/>
  <c r="AM353" i="5"/>
  <c r="AS353" i="5"/>
  <c r="AY353" i="5"/>
  <c r="BE353" i="5"/>
  <c r="BK353" i="5"/>
  <c r="BQ353" i="5"/>
  <c r="BW353" i="5"/>
  <c r="CC353" i="5"/>
  <c r="CH353" i="5"/>
  <c r="O353" i="5"/>
  <c r="S354" i="5"/>
  <c r="Y354" i="5" s="1"/>
  <c r="AE354" i="5" s="1"/>
  <c r="AK354" i="5" s="1"/>
  <c r="AQ354" i="5" s="1"/>
  <c r="AW354" i="5" s="1"/>
  <c r="BC354" i="5" s="1"/>
  <c r="BI354" i="5" s="1"/>
  <c r="AA354" i="5"/>
  <c r="AG354" i="5"/>
  <c r="AM354" i="5"/>
  <c r="AS354" i="5"/>
  <c r="AY354" i="5"/>
  <c r="BE354" i="5"/>
  <c r="BK354" i="5"/>
  <c r="BQ354" i="5"/>
  <c r="BW354" i="5"/>
  <c r="CC354" i="5"/>
  <c r="CH354" i="5"/>
  <c r="O354" i="5"/>
  <c r="S355" i="5"/>
  <c r="Y355" i="5" s="1"/>
  <c r="AE355" i="5" s="1"/>
  <c r="AK355" i="5" s="1"/>
  <c r="AQ355" i="5" s="1"/>
  <c r="AW355" i="5" s="1"/>
  <c r="BC355" i="5" s="1"/>
  <c r="BI355" i="5" s="1"/>
  <c r="AA355" i="5"/>
  <c r="AG355" i="5"/>
  <c r="AJ355" i="5"/>
  <c r="AM355" i="5"/>
  <c r="AP355" i="5"/>
  <c r="AS355" i="5"/>
  <c r="AV355" i="5"/>
  <c r="AY355" i="5"/>
  <c r="BE355" i="5"/>
  <c r="BK355" i="5"/>
  <c r="BQ355" i="5"/>
  <c r="BT355" i="5"/>
  <c r="BW355" i="5"/>
  <c r="BZ355" i="5"/>
  <c r="CC355" i="5"/>
  <c r="CF355" i="5"/>
  <c r="CH355" i="5"/>
  <c r="O355" i="5"/>
  <c r="R355" i="5"/>
  <c r="S356" i="5"/>
  <c r="Y356" i="5" s="1"/>
  <c r="AE356" i="5" s="1"/>
  <c r="AK356" i="5" s="1"/>
  <c r="AQ356" i="5" s="1"/>
  <c r="AW356" i="5" s="1"/>
  <c r="BC356" i="5" s="1"/>
  <c r="BI356" i="5" s="1"/>
  <c r="AA356" i="5"/>
  <c r="AG356" i="5"/>
  <c r="AJ356" i="5"/>
  <c r="AM356" i="5"/>
  <c r="AP356" i="5"/>
  <c r="AS356" i="5"/>
  <c r="AV356" i="5"/>
  <c r="AY356" i="5"/>
  <c r="BE356" i="5"/>
  <c r="BK356" i="5"/>
  <c r="BQ356" i="5"/>
  <c r="BT356" i="5"/>
  <c r="BW356" i="5"/>
  <c r="BZ356" i="5"/>
  <c r="CC356" i="5"/>
  <c r="CF356" i="5"/>
  <c r="CH356" i="5"/>
  <c r="O356" i="5"/>
  <c r="X356" i="5"/>
  <c r="R356" i="5"/>
  <c r="S357" i="5"/>
  <c r="AA357" i="5"/>
  <c r="AG357" i="5"/>
  <c r="AM357" i="5"/>
  <c r="AS357" i="5"/>
  <c r="AY357" i="5"/>
  <c r="BE357" i="5"/>
  <c r="BK357" i="5"/>
  <c r="BQ357" i="5"/>
  <c r="BW357" i="5"/>
  <c r="CC357" i="5"/>
  <c r="CH357" i="5"/>
  <c r="O357" i="5"/>
  <c r="S358" i="5"/>
  <c r="Y358" i="5" s="1"/>
  <c r="AE358" i="5" s="1"/>
  <c r="AK358" i="5" s="1"/>
  <c r="AQ358" i="5" s="1"/>
  <c r="AW358" i="5" s="1"/>
  <c r="BC358" i="5" s="1"/>
  <c r="BI358" i="5" s="1"/>
  <c r="AA358" i="5"/>
  <c r="AG358" i="5"/>
  <c r="AM358" i="5"/>
  <c r="AS358" i="5"/>
  <c r="AY358" i="5"/>
  <c r="BE358" i="5"/>
  <c r="BK358" i="5"/>
  <c r="BQ358" i="5"/>
  <c r="BW358" i="5"/>
  <c r="CC358" i="5"/>
  <c r="CH358" i="5"/>
  <c r="O358" i="5"/>
  <c r="S359" i="5"/>
  <c r="Y359" i="5" s="1"/>
  <c r="AE359" i="5" s="1"/>
  <c r="AK359" i="5" s="1"/>
  <c r="AQ359" i="5" s="1"/>
  <c r="AW359" i="5" s="1"/>
  <c r="BC359" i="5" s="1"/>
  <c r="BI359" i="5" s="1"/>
  <c r="AA359" i="5"/>
  <c r="AG359" i="5"/>
  <c r="AJ359" i="5"/>
  <c r="AM359" i="5"/>
  <c r="AP359" i="5"/>
  <c r="AS359" i="5"/>
  <c r="AV359" i="5"/>
  <c r="AY359" i="5"/>
  <c r="BE359" i="5"/>
  <c r="BK359" i="5"/>
  <c r="BQ359" i="5"/>
  <c r="BT359" i="5"/>
  <c r="BW359" i="5"/>
  <c r="BZ359" i="5"/>
  <c r="CC359" i="5"/>
  <c r="CF359" i="5"/>
  <c r="CH359" i="5"/>
  <c r="O359" i="5"/>
  <c r="R359" i="5"/>
  <c r="S360" i="5"/>
  <c r="Y360" i="5" s="1"/>
  <c r="AE360" i="5" s="1"/>
  <c r="AK360" i="5" s="1"/>
  <c r="AQ360" i="5" s="1"/>
  <c r="AW360" i="5" s="1"/>
  <c r="BC360" i="5" s="1"/>
  <c r="BI360" i="5" s="1"/>
  <c r="AA360" i="5"/>
  <c r="AG360" i="5"/>
  <c r="AJ360" i="5"/>
  <c r="AM360" i="5"/>
  <c r="AP360" i="5"/>
  <c r="AS360" i="5"/>
  <c r="AV360" i="5"/>
  <c r="AY360" i="5"/>
  <c r="BE360" i="5"/>
  <c r="BK360" i="5"/>
  <c r="BQ360" i="5"/>
  <c r="BT360" i="5"/>
  <c r="BW360" i="5"/>
  <c r="BZ360" i="5"/>
  <c r="CC360" i="5"/>
  <c r="CF360" i="5"/>
  <c r="CH360" i="5"/>
  <c r="O360" i="5"/>
  <c r="X360" i="5"/>
  <c r="R360" i="5"/>
  <c r="S361" i="5"/>
  <c r="Y361" i="5" s="1"/>
  <c r="AE361" i="5" s="1"/>
  <c r="AK361" i="5" s="1"/>
  <c r="AQ361" i="5" s="1"/>
  <c r="AW361" i="5" s="1"/>
  <c r="BC361" i="5" s="1"/>
  <c r="BI361" i="5" s="1"/>
  <c r="AA361" i="5"/>
  <c r="AG361" i="5"/>
  <c r="AJ361" i="5"/>
  <c r="AM361" i="5"/>
  <c r="AP361" i="5"/>
  <c r="AS361" i="5"/>
  <c r="AV361" i="5"/>
  <c r="AY361" i="5"/>
  <c r="BE361" i="5"/>
  <c r="BK361" i="5"/>
  <c r="BQ361" i="5"/>
  <c r="BT361" i="5"/>
  <c r="BW361" i="5"/>
  <c r="BZ361" i="5"/>
  <c r="CC361" i="5"/>
  <c r="CF361" i="5"/>
  <c r="CH361" i="5"/>
  <c r="O361" i="5"/>
  <c r="X361" i="5"/>
  <c r="R361" i="5"/>
  <c r="S362" i="5"/>
  <c r="Y362" i="5" s="1"/>
  <c r="AE362" i="5" s="1"/>
  <c r="AK362" i="5" s="1"/>
  <c r="AQ362" i="5" s="1"/>
  <c r="AW362" i="5" s="1"/>
  <c r="BC362" i="5" s="1"/>
  <c r="AA362" i="5"/>
  <c r="AG362" i="5"/>
  <c r="AJ362" i="5"/>
  <c r="AM362" i="5"/>
  <c r="AP362" i="5"/>
  <c r="AS362" i="5"/>
  <c r="AV362" i="5"/>
  <c r="AY362" i="5"/>
  <c r="BE362" i="5"/>
  <c r="BK362" i="5"/>
  <c r="BQ362" i="5"/>
  <c r="BT362" i="5"/>
  <c r="BW362" i="5"/>
  <c r="BZ362" i="5"/>
  <c r="CC362" i="5"/>
  <c r="CF362" i="5"/>
  <c r="CH362" i="5"/>
  <c r="O362" i="5"/>
  <c r="X362" i="5"/>
  <c r="R362" i="5"/>
  <c r="S363" i="5"/>
  <c r="Y363" i="5" s="1"/>
  <c r="AE363" i="5" s="1"/>
  <c r="AK363" i="5" s="1"/>
  <c r="AQ363" i="5" s="1"/>
  <c r="AW363" i="5" s="1"/>
  <c r="BC363" i="5" s="1"/>
  <c r="BI363" i="5" s="1"/>
  <c r="AA363" i="5"/>
  <c r="AG363" i="5"/>
  <c r="AM363" i="5"/>
  <c r="AS363" i="5"/>
  <c r="AY363" i="5"/>
  <c r="BE363" i="5"/>
  <c r="BK363" i="5"/>
  <c r="BQ363" i="5"/>
  <c r="BW363" i="5"/>
  <c r="CC363" i="5"/>
  <c r="CH363" i="5"/>
  <c r="O363" i="5"/>
  <c r="S364" i="5"/>
  <c r="Y364" i="5" s="1"/>
  <c r="AE364" i="5" s="1"/>
  <c r="AK364" i="5" s="1"/>
  <c r="AQ364" i="5" s="1"/>
  <c r="AW364" i="5" s="1"/>
  <c r="BC364" i="5" s="1"/>
  <c r="AA364" i="5"/>
  <c r="AG364" i="5"/>
  <c r="AJ364" i="5"/>
  <c r="AM364" i="5"/>
  <c r="AP364" i="5"/>
  <c r="AS364" i="5"/>
  <c r="AV364" i="5"/>
  <c r="AY364" i="5"/>
  <c r="BE364" i="5"/>
  <c r="BK364" i="5"/>
  <c r="BQ364" i="5"/>
  <c r="BT364" i="5"/>
  <c r="BW364" i="5"/>
  <c r="BZ364" i="5"/>
  <c r="CC364" i="5"/>
  <c r="CF364" i="5"/>
  <c r="CH364" i="5"/>
  <c r="O364" i="5"/>
  <c r="X364" i="5"/>
  <c r="R364" i="5"/>
  <c r="S365" i="5"/>
  <c r="Y365" i="5" s="1"/>
  <c r="AE365" i="5" s="1"/>
  <c r="AK365" i="5" s="1"/>
  <c r="AQ365" i="5" s="1"/>
  <c r="AW365" i="5" s="1"/>
  <c r="BC365" i="5" s="1"/>
  <c r="BI365" i="5" s="1"/>
  <c r="AA365" i="5"/>
  <c r="AG365" i="5"/>
  <c r="AJ365" i="5"/>
  <c r="AM365" i="5"/>
  <c r="AP365" i="5"/>
  <c r="AS365" i="5"/>
  <c r="AV365" i="5"/>
  <c r="AY365" i="5"/>
  <c r="BE365" i="5"/>
  <c r="BK365" i="5"/>
  <c r="BQ365" i="5"/>
  <c r="BT365" i="5"/>
  <c r="BW365" i="5"/>
  <c r="BZ365" i="5"/>
  <c r="CC365" i="5"/>
  <c r="CF365" i="5"/>
  <c r="CH365" i="5"/>
  <c r="O365" i="5"/>
  <c r="X365" i="5"/>
  <c r="R365" i="5"/>
  <c r="S366" i="5"/>
  <c r="Y366" i="5" s="1"/>
  <c r="AE366" i="5" s="1"/>
  <c r="AK366" i="5" s="1"/>
  <c r="AQ366" i="5" s="1"/>
  <c r="AW366" i="5" s="1"/>
  <c r="BC366" i="5" s="1"/>
  <c r="AA366" i="5"/>
  <c r="AG366" i="5"/>
  <c r="AJ366" i="5"/>
  <c r="AM366" i="5"/>
  <c r="AP366" i="5"/>
  <c r="AS366" i="5"/>
  <c r="AV366" i="5"/>
  <c r="AY366" i="5"/>
  <c r="BE366" i="5"/>
  <c r="BK366" i="5"/>
  <c r="BQ366" i="5"/>
  <c r="BT366" i="5"/>
  <c r="BW366" i="5"/>
  <c r="BZ366" i="5"/>
  <c r="CC366" i="5"/>
  <c r="CF366" i="5"/>
  <c r="CH366" i="5"/>
  <c r="O366" i="5"/>
  <c r="X366" i="5"/>
  <c r="R366" i="5"/>
  <c r="S367" i="5"/>
  <c r="Y367" i="5" s="1"/>
  <c r="AE367" i="5" s="1"/>
  <c r="AK367" i="5" s="1"/>
  <c r="AQ367" i="5" s="1"/>
  <c r="AW367" i="5" s="1"/>
  <c r="BC367" i="5" s="1"/>
  <c r="BI367" i="5" s="1"/>
  <c r="AA367" i="5"/>
  <c r="AG367" i="5"/>
  <c r="AJ367" i="5"/>
  <c r="AM367" i="5"/>
  <c r="AP367" i="5"/>
  <c r="AS367" i="5"/>
  <c r="AV367" i="5"/>
  <c r="AY367" i="5"/>
  <c r="BE367" i="5"/>
  <c r="BK367" i="5"/>
  <c r="BQ367" i="5"/>
  <c r="BT367" i="5"/>
  <c r="BW367" i="5"/>
  <c r="BZ367" i="5"/>
  <c r="CC367" i="5"/>
  <c r="CF367" i="5"/>
  <c r="CH367" i="5"/>
  <c r="O367" i="5"/>
  <c r="R367" i="5"/>
  <c r="AA368" i="5"/>
  <c r="AG368" i="5"/>
  <c r="AJ368" i="5"/>
  <c r="AM368" i="5"/>
  <c r="AP368" i="5"/>
  <c r="AS368" i="5"/>
  <c r="AV368" i="5"/>
  <c r="AY368" i="5"/>
  <c r="BE368" i="5"/>
  <c r="BK368" i="5"/>
  <c r="BQ368" i="5"/>
  <c r="BT368" i="5"/>
  <c r="BW368" i="5"/>
  <c r="BZ368" i="5"/>
  <c r="CC368" i="5"/>
  <c r="CF368" i="5"/>
  <c r="CH368" i="5"/>
  <c r="O368" i="5"/>
  <c r="R368" i="5"/>
  <c r="S369" i="5"/>
  <c r="AA369" i="5"/>
  <c r="AG369" i="5"/>
  <c r="AM369" i="5"/>
  <c r="AS369" i="5"/>
  <c r="AY369" i="5"/>
  <c r="BE369" i="5"/>
  <c r="BK369" i="5"/>
  <c r="BQ369" i="5"/>
  <c r="BW369" i="5"/>
  <c r="CC369" i="5"/>
  <c r="CH369" i="5"/>
  <c r="O369" i="5"/>
  <c r="S370" i="5"/>
  <c r="Y370" i="5" s="1"/>
  <c r="AE370" i="5" s="1"/>
  <c r="AK370" i="5" s="1"/>
  <c r="AQ370" i="5" s="1"/>
  <c r="AW370" i="5" s="1"/>
  <c r="BC370" i="5" s="1"/>
  <c r="BI370" i="5" s="1"/>
  <c r="AA370" i="5"/>
  <c r="AG370" i="5"/>
  <c r="AM370" i="5"/>
  <c r="AS370" i="5"/>
  <c r="AY370" i="5"/>
  <c r="BE370" i="5"/>
  <c r="BK370" i="5"/>
  <c r="BQ370" i="5"/>
  <c r="BW370" i="5"/>
  <c r="CC370" i="5"/>
  <c r="CH370" i="5"/>
  <c r="O370" i="5"/>
  <c r="S371" i="5"/>
  <c r="Y371" i="5" s="1"/>
  <c r="AE371" i="5" s="1"/>
  <c r="AK371" i="5" s="1"/>
  <c r="AQ371" i="5" s="1"/>
  <c r="AW371" i="5" s="1"/>
  <c r="BC371" i="5" s="1"/>
  <c r="BI371" i="5" s="1"/>
  <c r="AA371" i="5"/>
  <c r="AG371" i="5"/>
  <c r="AJ371" i="5"/>
  <c r="AM371" i="5"/>
  <c r="AP371" i="5"/>
  <c r="AS371" i="5"/>
  <c r="AV371" i="5"/>
  <c r="AY371" i="5"/>
  <c r="BE371" i="5"/>
  <c r="BK371" i="5"/>
  <c r="BQ371" i="5"/>
  <c r="BT371" i="5"/>
  <c r="BW371" i="5"/>
  <c r="BZ371" i="5"/>
  <c r="CC371" i="5"/>
  <c r="CF371" i="5"/>
  <c r="CH371" i="5"/>
  <c r="O371" i="5"/>
  <c r="R371" i="5"/>
  <c r="S372" i="5"/>
  <c r="Y372" i="5" s="1"/>
  <c r="AE372" i="5" s="1"/>
  <c r="AK372" i="5" s="1"/>
  <c r="AQ372" i="5" s="1"/>
  <c r="AW372" i="5" s="1"/>
  <c r="BC372" i="5" s="1"/>
  <c r="BI372" i="5" s="1"/>
  <c r="AA372" i="5"/>
  <c r="AG372" i="5"/>
  <c r="AJ372" i="5"/>
  <c r="AM372" i="5"/>
  <c r="AP372" i="5"/>
  <c r="AS372" i="5"/>
  <c r="AV372" i="5"/>
  <c r="AY372" i="5"/>
  <c r="BE372" i="5"/>
  <c r="BK372" i="5"/>
  <c r="BQ372" i="5"/>
  <c r="BT372" i="5"/>
  <c r="BW372" i="5"/>
  <c r="BZ372" i="5"/>
  <c r="CC372" i="5"/>
  <c r="CF372" i="5"/>
  <c r="CH372" i="5"/>
  <c r="O372" i="5"/>
  <c r="R372" i="5"/>
  <c r="S373" i="5"/>
  <c r="Y373" i="5" s="1"/>
  <c r="AE373" i="5" s="1"/>
  <c r="AK373" i="5" s="1"/>
  <c r="AQ373" i="5" s="1"/>
  <c r="AW373" i="5" s="1"/>
  <c r="BC373" i="5" s="1"/>
  <c r="BI373" i="5" s="1"/>
  <c r="AA373" i="5"/>
  <c r="AG373" i="5"/>
  <c r="AM373" i="5"/>
  <c r="AS373" i="5"/>
  <c r="AY373" i="5"/>
  <c r="BE373" i="5"/>
  <c r="BK373" i="5"/>
  <c r="BQ373" i="5"/>
  <c r="BW373" i="5"/>
  <c r="CC373" i="5"/>
  <c r="CH373" i="5"/>
  <c r="O373" i="5"/>
  <c r="S374" i="5"/>
  <c r="Y374" i="5" s="1"/>
  <c r="AE374" i="5" s="1"/>
  <c r="AK374" i="5" s="1"/>
  <c r="AQ374" i="5" s="1"/>
  <c r="AW374" i="5" s="1"/>
  <c r="BC374" i="5" s="1"/>
  <c r="BI374" i="5" s="1"/>
  <c r="AA374" i="5"/>
  <c r="AG374" i="5"/>
  <c r="AJ374" i="5"/>
  <c r="AM374" i="5"/>
  <c r="AP374" i="5"/>
  <c r="AS374" i="5"/>
  <c r="AV374" i="5"/>
  <c r="AY374" i="5"/>
  <c r="BE374" i="5"/>
  <c r="BK374" i="5"/>
  <c r="BQ374" i="5"/>
  <c r="BT374" i="5"/>
  <c r="BW374" i="5"/>
  <c r="BZ374" i="5"/>
  <c r="CC374" i="5"/>
  <c r="CF374" i="5"/>
  <c r="CH374" i="5"/>
  <c r="O374" i="5"/>
  <c r="R374" i="5"/>
  <c r="S375" i="5"/>
  <c r="Y375" i="5" s="1"/>
  <c r="AE375" i="5" s="1"/>
  <c r="AK375" i="5" s="1"/>
  <c r="AQ375" i="5" s="1"/>
  <c r="AW375" i="5" s="1"/>
  <c r="BC375" i="5" s="1"/>
  <c r="BI375" i="5" s="1"/>
  <c r="AA375" i="5"/>
  <c r="AG375" i="5"/>
  <c r="AJ375" i="5"/>
  <c r="AM375" i="5"/>
  <c r="AP375" i="5"/>
  <c r="AS375" i="5"/>
  <c r="AV375" i="5"/>
  <c r="AY375" i="5"/>
  <c r="BE375" i="5"/>
  <c r="BK375" i="5"/>
  <c r="BQ375" i="5"/>
  <c r="BT375" i="5"/>
  <c r="BW375" i="5"/>
  <c r="BZ375" i="5"/>
  <c r="CC375" i="5"/>
  <c r="CF375" i="5"/>
  <c r="CH375" i="5"/>
  <c r="O375" i="5"/>
  <c r="R375" i="5"/>
  <c r="X376" i="5"/>
  <c r="S376" i="5"/>
  <c r="AA376" i="5"/>
  <c r="AG376" i="5"/>
  <c r="AJ376" i="5"/>
  <c r="AM376" i="5"/>
  <c r="AP376" i="5"/>
  <c r="AS376" i="5"/>
  <c r="AV376" i="5"/>
  <c r="AY376" i="5"/>
  <c r="BE376" i="5"/>
  <c r="BK376" i="5"/>
  <c r="BQ376" i="5"/>
  <c r="BT376" i="5"/>
  <c r="BW376" i="5"/>
  <c r="BZ376" i="5"/>
  <c r="CC376" i="5"/>
  <c r="CF376" i="5"/>
  <c r="CH376" i="5"/>
  <c r="O376" i="5"/>
  <c r="R376" i="5"/>
  <c r="X377" i="5"/>
  <c r="S377" i="5"/>
  <c r="Y377" i="5" s="1"/>
  <c r="AE377" i="5" s="1"/>
  <c r="AK377" i="5" s="1"/>
  <c r="AQ377" i="5" s="1"/>
  <c r="AW377" i="5" s="1"/>
  <c r="BC377" i="5" s="1"/>
  <c r="BI377" i="5" s="1"/>
  <c r="AA377" i="5"/>
  <c r="AG377" i="5"/>
  <c r="AJ377" i="5"/>
  <c r="AM377" i="5"/>
  <c r="AP377" i="5"/>
  <c r="AS377" i="5"/>
  <c r="AV377" i="5"/>
  <c r="AY377" i="5"/>
  <c r="BE377" i="5"/>
  <c r="BK377" i="5"/>
  <c r="BQ377" i="5"/>
  <c r="BT377" i="5"/>
  <c r="BW377" i="5"/>
  <c r="BZ377" i="5"/>
  <c r="CC377" i="5"/>
  <c r="CF377" i="5"/>
  <c r="CH377" i="5"/>
  <c r="O377" i="5"/>
  <c r="R377" i="5"/>
  <c r="S378" i="5"/>
  <c r="Y378" i="5" s="1"/>
  <c r="AE378" i="5" s="1"/>
  <c r="AK378" i="5" s="1"/>
  <c r="AQ378" i="5" s="1"/>
  <c r="AW378" i="5" s="1"/>
  <c r="BC378" i="5" s="1"/>
  <c r="BI378" i="5" s="1"/>
  <c r="AA378" i="5"/>
  <c r="AG378" i="5"/>
  <c r="AJ378" i="5"/>
  <c r="AM378" i="5"/>
  <c r="AP378" i="5"/>
  <c r="AS378" i="5"/>
  <c r="AV378" i="5"/>
  <c r="AY378" i="5"/>
  <c r="BE378" i="5"/>
  <c r="BK378" i="5"/>
  <c r="BQ378" i="5"/>
  <c r="BT378" i="5"/>
  <c r="BW378" i="5"/>
  <c r="BZ378" i="5"/>
  <c r="CC378" i="5"/>
  <c r="CF378" i="5"/>
  <c r="CH378" i="5"/>
  <c r="O378" i="5"/>
  <c r="R378" i="5"/>
  <c r="S379" i="5"/>
  <c r="Y379" i="5" s="1"/>
  <c r="AE379" i="5" s="1"/>
  <c r="AK379" i="5" s="1"/>
  <c r="AQ379" i="5" s="1"/>
  <c r="AW379" i="5" s="1"/>
  <c r="BC379" i="5" s="1"/>
  <c r="BI379" i="5" s="1"/>
  <c r="AA379" i="5"/>
  <c r="AG379" i="5"/>
  <c r="AJ379" i="5"/>
  <c r="AM379" i="5"/>
  <c r="AP379" i="5"/>
  <c r="AS379" i="5"/>
  <c r="AV379" i="5"/>
  <c r="AY379" i="5"/>
  <c r="BE379" i="5"/>
  <c r="BK379" i="5"/>
  <c r="BQ379" i="5"/>
  <c r="BT379" i="5"/>
  <c r="BW379" i="5"/>
  <c r="BZ379" i="5"/>
  <c r="CC379" i="5"/>
  <c r="CF379" i="5"/>
  <c r="CH379" i="5"/>
  <c r="O379" i="5"/>
  <c r="R379" i="5"/>
  <c r="S380" i="5"/>
  <c r="Y380" i="5" s="1"/>
  <c r="AE380" i="5" s="1"/>
  <c r="AK380" i="5" s="1"/>
  <c r="AQ380" i="5" s="1"/>
  <c r="AW380" i="5" s="1"/>
  <c r="BC380" i="5" s="1"/>
  <c r="BI380" i="5" s="1"/>
  <c r="AA380" i="5"/>
  <c r="AG380" i="5"/>
  <c r="AJ380" i="5"/>
  <c r="AM380" i="5"/>
  <c r="AP380" i="5"/>
  <c r="AS380" i="5"/>
  <c r="AV380" i="5"/>
  <c r="AY380" i="5"/>
  <c r="BE380" i="5"/>
  <c r="BK380" i="5"/>
  <c r="BQ380" i="5"/>
  <c r="BT380" i="5"/>
  <c r="BW380" i="5"/>
  <c r="BZ380" i="5"/>
  <c r="CC380" i="5"/>
  <c r="CF380" i="5"/>
  <c r="CH380" i="5"/>
  <c r="O380" i="5"/>
  <c r="R380" i="5"/>
  <c r="X381" i="5"/>
  <c r="S381" i="5"/>
  <c r="AA381" i="5"/>
  <c r="AG381" i="5"/>
  <c r="AJ381" i="5"/>
  <c r="AM381" i="5"/>
  <c r="AP381" i="5"/>
  <c r="AS381" i="5"/>
  <c r="AV381" i="5"/>
  <c r="AY381" i="5"/>
  <c r="BE381" i="5"/>
  <c r="BK381" i="5"/>
  <c r="BQ381" i="5"/>
  <c r="BT381" i="5"/>
  <c r="BW381" i="5"/>
  <c r="BZ381" i="5"/>
  <c r="CC381" i="5"/>
  <c r="CF381" i="5"/>
  <c r="CH381" i="5"/>
  <c r="O381" i="5"/>
  <c r="R381" i="5"/>
  <c r="S382" i="5"/>
  <c r="Y382" i="5" s="1"/>
  <c r="AE382" i="5" s="1"/>
  <c r="AK382" i="5" s="1"/>
  <c r="AQ382" i="5" s="1"/>
  <c r="AW382" i="5" s="1"/>
  <c r="BC382" i="5" s="1"/>
  <c r="BI382" i="5" s="1"/>
  <c r="AA382" i="5"/>
  <c r="AG382" i="5"/>
  <c r="AJ382" i="5"/>
  <c r="AM382" i="5"/>
  <c r="AP382" i="5"/>
  <c r="AS382" i="5"/>
  <c r="AV382" i="5"/>
  <c r="AY382" i="5"/>
  <c r="BE382" i="5"/>
  <c r="BK382" i="5"/>
  <c r="BQ382" i="5"/>
  <c r="BT382" i="5"/>
  <c r="BW382" i="5"/>
  <c r="BZ382" i="5"/>
  <c r="CC382" i="5"/>
  <c r="CF382" i="5"/>
  <c r="CH382" i="5"/>
  <c r="O382" i="5"/>
  <c r="R382" i="5"/>
  <c r="S383" i="5"/>
  <c r="AA383" i="5"/>
  <c r="AG383" i="5"/>
  <c r="AM383" i="5"/>
  <c r="AS383" i="5"/>
  <c r="AY383" i="5"/>
  <c r="BE383" i="5"/>
  <c r="BK383" i="5"/>
  <c r="BQ383" i="5"/>
  <c r="BW383" i="5"/>
  <c r="CC383" i="5"/>
  <c r="CH383" i="5"/>
  <c r="O383" i="5"/>
  <c r="S384" i="5"/>
  <c r="Y384" i="5" s="1"/>
  <c r="AE384" i="5" s="1"/>
  <c r="AK384" i="5" s="1"/>
  <c r="AQ384" i="5" s="1"/>
  <c r="AW384" i="5" s="1"/>
  <c r="BC384" i="5" s="1"/>
  <c r="BI384" i="5" s="1"/>
  <c r="AA384" i="5"/>
  <c r="AG384" i="5"/>
  <c r="AJ384" i="5"/>
  <c r="AM384" i="5"/>
  <c r="AP384" i="5"/>
  <c r="AS384" i="5"/>
  <c r="AV384" i="5"/>
  <c r="AY384" i="5"/>
  <c r="BE384" i="5"/>
  <c r="BK384" i="5"/>
  <c r="BQ384" i="5"/>
  <c r="BT384" i="5"/>
  <c r="BW384" i="5"/>
  <c r="BZ384" i="5"/>
  <c r="CC384" i="5"/>
  <c r="CF384" i="5"/>
  <c r="CH384" i="5"/>
  <c r="O384" i="5"/>
  <c r="R384" i="5"/>
  <c r="X385" i="5"/>
  <c r="S385" i="5"/>
  <c r="AA385" i="5"/>
  <c r="AG385" i="5"/>
  <c r="AJ385" i="5"/>
  <c r="AM385" i="5"/>
  <c r="AP385" i="5"/>
  <c r="AS385" i="5"/>
  <c r="AV385" i="5"/>
  <c r="AY385" i="5"/>
  <c r="BE385" i="5"/>
  <c r="BK385" i="5"/>
  <c r="BQ385" i="5"/>
  <c r="BT385" i="5"/>
  <c r="BW385" i="5"/>
  <c r="BZ385" i="5"/>
  <c r="CC385" i="5"/>
  <c r="CF385" i="5"/>
  <c r="CH385" i="5"/>
  <c r="O385" i="5"/>
  <c r="R385" i="5"/>
  <c r="S386" i="5"/>
  <c r="AA386" i="5"/>
  <c r="AG386" i="5"/>
  <c r="AJ386" i="5"/>
  <c r="AM386" i="5"/>
  <c r="AP386" i="5"/>
  <c r="AS386" i="5"/>
  <c r="AV386" i="5"/>
  <c r="AY386" i="5"/>
  <c r="BE386" i="5"/>
  <c r="BK386" i="5"/>
  <c r="BQ386" i="5"/>
  <c r="BT386" i="5"/>
  <c r="BW386" i="5"/>
  <c r="BZ386" i="5"/>
  <c r="CC386" i="5"/>
  <c r="CF386" i="5"/>
  <c r="CH386" i="5"/>
  <c r="O386" i="5"/>
  <c r="R386" i="5"/>
  <c r="S387" i="5"/>
  <c r="AA387" i="5"/>
  <c r="AG387" i="5"/>
  <c r="AJ387" i="5"/>
  <c r="AM387" i="5"/>
  <c r="AP387" i="5"/>
  <c r="AS387" i="5"/>
  <c r="AV387" i="5"/>
  <c r="AY387" i="5"/>
  <c r="BE387" i="5"/>
  <c r="BK387" i="5"/>
  <c r="BQ387" i="5"/>
  <c r="BT387" i="5"/>
  <c r="BW387" i="5"/>
  <c r="BZ387" i="5"/>
  <c r="CC387" i="5"/>
  <c r="CF387" i="5"/>
  <c r="CH387" i="5"/>
  <c r="O387" i="5"/>
  <c r="R387" i="5"/>
  <c r="S388" i="5"/>
  <c r="AA388" i="5"/>
  <c r="AG388" i="5"/>
  <c r="AJ388" i="5"/>
  <c r="AM388" i="5"/>
  <c r="AP388" i="5"/>
  <c r="AS388" i="5"/>
  <c r="AV388" i="5"/>
  <c r="AY388" i="5"/>
  <c r="BE388" i="5"/>
  <c r="BK388" i="5"/>
  <c r="BQ388" i="5"/>
  <c r="BT388" i="5"/>
  <c r="BW388" i="5"/>
  <c r="BZ388" i="5"/>
  <c r="CC388" i="5"/>
  <c r="CF388" i="5"/>
  <c r="CH388" i="5"/>
  <c r="O388" i="5"/>
  <c r="R388" i="5"/>
  <c r="X389" i="5"/>
  <c r="S389" i="5"/>
  <c r="Y389" i="5" s="1"/>
  <c r="AE389" i="5" s="1"/>
  <c r="AK389" i="5" s="1"/>
  <c r="AQ389" i="5" s="1"/>
  <c r="AW389" i="5" s="1"/>
  <c r="BC389" i="5" s="1"/>
  <c r="BI389" i="5" s="1"/>
  <c r="AA389" i="5"/>
  <c r="AG389" i="5"/>
  <c r="AJ389" i="5"/>
  <c r="AM389" i="5"/>
  <c r="AP389" i="5"/>
  <c r="AS389" i="5"/>
  <c r="AV389" i="5"/>
  <c r="AY389" i="5"/>
  <c r="BE389" i="5"/>
  <c r="BK389" i="5"/>
  <c r="BQ389" i="5"/>
  <c r="BT389" i="5"/>
  <c r="BW389" i="5"/>
  <c r="BZ389" i="5"/>
  <c r="CC389" i="5"/>
  <c r="CF389" i="5"/>
  <c r="CH389" i="5"/>
  <c r="O389" i="5"/>
  <c r="R389" i="5"/>
  <c r="S390" i="5"/>
  <c r="Y390" i="5" s="1"/>
  <c r="AE390" i="5" s="1"/>
  <c r="AK390" i="5" s="1"/>
  <c r="AQ390" i="5" s="1"/>
  <c r="AW390" i="5" s="1"/>
  <c r="BC390" i="5" s="1"/>
  <c r="BI390" i="5" s="1"/>
  <c r="AA390" i="5"/>
  <c r="AG390" i="5"/>
  <c r="AJ390" i="5"/>
  <c r="AM390" i="5"/>
  <c r="AP390" i="5"/>
  <c r="AS390" i="5"/>
  <c r="AV390" i="5"/>
  <c r="AY390" i="5"/>
  <c r="BE390" i="5"/>
  <c r="BK390" i="5"/>
  <c r="BQ390" i="5"/>
  <c r="BT390" i="5"/>
  <c r="BW390" i="5"/>
  <c r="BZ390" i="5"/>
  <c r="CC390" i="5"/>
  <c r="CF390" i="5"/>
  <c r="CH390" i="5"/>
  <c r="O390" i="5"/>
  <c r="R390" i="5"/>
  <c r="S391" i="5"/>
  <c r="Y391" i="5" s="1"/>
  <c r="AE391" i="5" s="1"/>
  <c r="AK391" i="5" s="1"/>
  <c r="AQ391" i="5" s="1"/>
  <c r="AW391" i="5" s="1"/>
  <c r="BC391" i="5" s="1"/>
  <c r="BI391" i="5" s="1"/>
  <c r="AA391" i="5"/>
  <c r="AG391" i="5"/>
  <c r="AJ391" i="5"/>
  <c r="AM391" i="5"/>
  <c r="AP391" i="5"/>
  <c r="AS391" i="5"/>
  <c r="AV391" i="5"/>
  <c r="AY391" i="5"/>
  <c r="BE391" i="5"/>
  <c r="BK391" i="5"/>
  <c r="BQ391" i="5"/>
  <c r="BT391" i="5"/>
  <c r="BW391" i="5"/>
  <c r="BZ391" i="5"/>
  <c r="CC391" i="5"/>
  <c r="CF391" i="5"/>
  <c r="CH391" i="5"/>
  <c r="O391" i="5"/>
  <c r="R391" i="5"/>
  <c r="X392" i="5"/>
  <c r="S392" i="5"/>
  <c r="Y392" i="5" s="1"/>
  <c r="AE392" i="5" s="1"/>
  <c r="AK392" i="5" s="1"/>
  <c r="AQ392" i="5" s="1"/>
  <c r="AW392" i="5" s="1"/>
  <c r="BC392" i="5" s="1"/>
  <c r="BI392" i="5" s="1"/>
  <c r="AA392" i="5"/>
  <c r="AG392" i="5"/>
  <c r="AJ392" i="5"/>
  <c r="AM392" i="5"/>
  <c r="AP392" i="5"/>
  <c r="AS392" i="5"/>
  <c r="AV392" i="5"/>
  <c r="AY392" i="5"/>
  <c r="BE392" i="5"/>
  <c r="BK392" i="5"/>
  <c r="BQ392" i="5"/>
  <c r="BT392" i="5"/>
  <c r="BW392" i="5"/>
  <c r="BZ392" i="5"/>
  <c r="CC392" i="5"/>
  <c r="CF392" i="5"/>
  <c r="CH392" i="5"/>
  <c r="O392" i="5"/>
  <c r="R392" i="5"/>
  <c r="X393" i="5"/>
  <c r="S393" i="5"/>
  <c r="Y393" i="5" s="1"/>
  <c r="AE393" i="5" s="1"/>
  <c r="AK393" i="5" s="1"/>
  <c r="AQ393" i="5" s="1"/>
  <c r="AW393" i="5" s="1"/>
  <c r="BC393" i="5" s="1"/>
  <c r="BI393" i="5" s="1"/>
  <c r="AA393" i="5"/>
  <c r="AG393" i="5"/>
  <c r="AJ393" i="5"/>
  <c r="AM393" i="5"/>
  <c r="AP393" i="5"/>
  <c r="AS393" i="5"/>
  <c r="AV393" i="5"/>
  <c r="AY393" i="5"/>
  <c r="BE393" i="5"/>
  <c r="BK393" i="5"/>
  <c r="BQ393" i="5"/>
  <c r="BT393" i="5"/>
  <c r="BW393" i="5"/>
  <c r="BZ393" i="5"/>
  <c r="CC393" i="5"/>
  <c r="CF393" i="5"/>
  <c r="CH393" i="5"/>
  <c r="O393" i="5"/>
  <c r="R393" i="5"/>
  <c r="S394" i="5"/>
  <c r="Y394" i="5" s="1"/>
  <c r="AE394" i="5" s="1"/>
  <c r="AK394" i="5" s="1"/>
  <c r="AQ394" i="5" s="1"/>
  <c r="AW394" i="5" s="1"/>
  <c r="BC394" i="5" s="1"/>
  <c r="BI394" i="5" s="1"/>
  <c r="AA394" i="5"/>
  <c r="AG394" i="5"/>
  <c r="AJ394" i="5"/>
  <c r="AM394" i="5"/>
  <c r="AP394" i="5"/>
  <c r="AS394" i="5"/>
  <c r="AV394" i="5"/>
  <c r="AY394" i="5"/>
  <c r="BE394" i="5"/>
  <c r="BK394" i="5"/>
  <c r="BQ394" i="5"/>
  <c r="BT394" i="5"/>
  <c r="BW394" i="5"/>
  <c r="BZ394" i="5"/>
  <c r="CC394" i="5"/>
  <c r="CF394" i="5"/>
  <c r="CH394" i="5"/>
  <c r="O394" i="5"/>
  <c r="R394" i="5"/>
  <c r="S395" i="5"/>
  <c r="Y395" i="5" s="1"/>
  <c r="AE395" i="5" s="1"/>
  <c r="AK395" i="5" s="1"/>
  <c r="AQ395" i="5" s="1"/>
  <c r="AW395" i="5" s="1"/>
  <c r="BC395" i="5" s="1"/>
  <c r="BI395" i="5" s="1"/>
  <c r="AA395" i="5"/>
  <c r="AG395" i="5"/>
  <c r="AJ395" i="5"/>
  <c r="AM395" i="5"/>
  <c r="AP395" i="5"/>
  <c r="AS395" i="5"/>
  <c r="AV395" i="5"/>
  <c r="AY395" i="5"/>
  <c r="BE395" i="5"/>
  <c r="BK395" i="5"/>
  <c r="BQ395" i="5"/>
  <c r="BT395" i="5"/>
  <c r="BW395" i="5"/>
  <c r="BZ395" i="5"/>
  <c r="CC395" i="5"/>
  <c r="CF395" i="5"/>
  <c r="CH395" i="5"/>
  <c r="O395" i="5"/>
  <c r="R395" i="5"/>
  <c r="X396" i="5"/>
  <c r="S396" i="5"/>
  <c r="AA396" i="5"/>
  <c r="AG396" i="5"/>
  <c r="AJ396" i="5"/>
  <c r="AM396" i="5"/>
  <c r="AP396" i="5"/>
  <c r="AS396" i="5"/>
  <c r="AV396" i="5"/>
  <c r="AY396" i="5"/>
  <c r="BE396" i="5"/>
  <c r="BK396" i="5"/>
  <c r="BQ396" i="5"/>
  <c r="BT396" i="5"/>
  <c r="BW396" i="5"/>
  <c r="BZ396" i="5"/>
  <c r="CC396" i="5"/>
  <c r="CF396" i="5"/>
  <c r="CH396" i="5"/>
  <c r="O396" i="5"/>
  <c r="R396" i="5"/>
  <c r="X397" i="5"/>
  <c r="S397" i="5"/>
  <c r="Y397" i="5" s="1"/>
  <c r="AE397" i="5" s="1"/>
  <c r="AK397" i="5" s="1"/>
  <c r="AQ397" i="5" s="1"/>
  <c r="AW397" i="5" s="1"/>
  <c r="BC397" i="5" s="1"/>
  <c r="BI397" i="5" s="1"/>
  <c r="AA397" i="5"/>
  <c r="AG397" i="5"/>
  <c r="AJ397" i="5"/>
  <c r="AM397" i="5"/>
  <c r="AP397" i="5"/>
  <c r="AS397" i="5"/>
  <c r="AV397" i="5"/>
  <c r="AY397" i="5"/>
  <c r="BE397" i="5"/>
  <c r="BK397" i="5"/>
  <c r="BQ397" i="5"/>
  <c r="BT397" i="5"/>
  <c r="BW397" i="5"/>
  <c r="BZ397" i="5"/>
  <c r="CC397" i="5"/>
  <c r="CF397" i="5"/>
  <c r="CH397" i="5"/>
  <c r="O397" i="5"/>
  <c r="R397" i="5"/>
  <c r="S398" i="5"/>
  <c r="Y398" i="5" s="1"/>
  <c r="AE398" i="5" s="1"/>
  <c r="AK398" i="5" s="1"/>
  <c r="AQ398" i="5" s="1"/>
  <c r="AW398" i="5" s="1"/>
  <c r="BC398" i="5" s="1"/>
  <c r="BI398" i="5" s="1"/>
  <c r="AA398" i="5"/>
  <c r="AG398" i="5"/>
  <c r="AM398" i="5"/>
  <c r="AS398" i="5"/>
  <c r="AY398" i="5"/>
  <c r="BE398" i="5"/>
  <c r="BK398" i="5"/>
  <c r="BQ398" i="5"/>
  <c r="BW398" i="5"/>
  <c r="CC398" i="5"/>
  <c r="CH398" i="5"/>
  <c r="O398" i="5"/>
  <c r="S399" i="5"/>
  <c r="Y399" i="5" s="1"/>
  <c r="AE399" i="5" s="1"/>
  <c r="AK399" i="5" s="1"/>
  <c r="AQ399" i="5" s="1"/>
  <c r="AW399" i="5" s="1"/>
  <c r="BC399" i="5" s="1"/>
  <c r="BI399" i="5" s="1"/>
  <c r="AA399" i="5"/>
  <c r="AG399" i="5"/>
  <c r="AJ399" i="5"/>
  <c r="AM399" i="5"/>
  <c r="AP399" i="5"/>
  <c r="AS399" i="5"/>
  <c r="AV399" i="5"/>
  <c r="AY399" i="5"/>
  <c r="BE399" i="5"/>
  <c r="BK399" i="5"/>
  <c r="BQ399" i="5"/>
  <c r="BT399" i="5"/>
  <c r="BW399" i="5"/>
  <c r="BZ399" i="5"/>
  <c r="CC399" i="5"/>
  <c r="CF399" i="5"/>
  <c r="CH399" i="5"/>
  <c r="O399" i="5"/>
  <c r="R399" i="5"/>
  <c r="S400" i="5"/>
  <c r="Y400" i="5" s="1"/>
  <c r="AE400" i="5" s="1"/>
  <c r="AK400" i="5" s="1"/>
  <c r="AQ400" i="5" s="1"/>
  <c r="AW400" i="5" s="1"/>
  <c r="BC400" i="5" s="1"/>
  <c r="BI400" i="5" s="1"/>
  <c r="AA400" i="5"/>
  <c r="AG400" i="5"/>
  <c r="AJ400" i="5"/>
  <c r="AM400" i="5"/>
  <c r="AP400" i="5"/>
  <c r="AS400" i="5"/>
  <c r="AV400" i="5"/>
  <c r="AY400" i="5"/>
  <c r="BE400" i="5"/>
  <c r="BK400" i="5"/>
  <c r="BQ400" i="5"/>
  <c r="BT400" i="5"/>
  <c r="BW400" i="5"/>
  <c r="BZ400" i="5"/>
  <c r="CC400" i="5"/>
  <c r="CF400" i="5"/>
  <c r="CH400" i="5"/>
  <c r="O400" i="5"/>
  <c r="R400" i="5"/>
  <c r="X401" i="5"/>
  <c r="S401" i="5"/>
  <c r="Y401" i="5" s="1"/>
  <c r="AE401" i="5" s="1"/>
  <c r="AK401" i="5" s="1"/>
  <c r="AQ401" i="5" s="1"/>
  <c r="AW401" i="5" s="1"/>
  <c r="BC401" i="5" s="1"/>
  <c r="BI401" i="5" s="1"/>
  <c r="AA401" i="5"/>
  <c r="AG401" i="5"/>
  <c r="AJ401" i="5"/>
  <c r="AM401" i="5"/>
  <c r="AP401" i="5"/>
  <c r="AS401" i="5"/>
  <c r="AV401" i="5"/>
  <c r="AY401" i="5"/>
  <c r="BE401" i="5"/>
  <c r="BK401" i="5"/>
  <c r="BQ401" i="5"/>
  <c r="BT401" i="5"/>
  <c r="BW401" i="5"/>
  <c r="BZ401" i="5"/>
  <c r="CC401" i="5"/>
  <c r="CF401" i="5"/>
  <c r="CH401" i="5"/>
  <c r="O401" i="5"/>
  <c r="R401" i="5"/>
  <c r="S402" i="5"/>
  <c r="Y402" i="5" s="1"/>
  <c r="AE402" i="5" s="1"/>
  <c r="AK402" i="5" s="1"/>
  <c r="AQ402" i="5" s="1"/>
  <c r="AW402" i="5" s="1"/>
  <c r="BC402" i="5" s="1"/>
  <c r="BI402" i="5" s="1"/>
  <c r="AA402" i="5"/>
  <c r="AG402" i="5"/>
  <c r="AJ402" i="5"/>
  <c r="AM402" i="5"/>
  <c r="AP402" i="5"/>
  <c r="AS402" i="5"/>
  <c r="AV402" i="5"/>
  <c r="AY402" i="5"/>
  <c r="BE402" i="5"/>
  <c r="BK402" i="5"/>
  <c r="BQ402" i="5"/>
  <c r="BT402" i="5"/>
  <c r="BW402" i="5"/>
  <c r="BZ402" i="5"/>
  <c r="CC402" i="5"/>
  <c r="CF402" i="5"/>
  <c r="CH402" i="5"/>
  <c r="O402" i="5"/>
  <c r="R402" i="5"/>
  <c r="S403" i="5"/>
  <c r="Y403" i="5" s="1"/>
  <c r="AE403" i="5" s="1"/>
  <c r="AK403" i="5" s="1"/>
  <c r="AQ403" i="5" s="1"/>
  <c r="AW403" i="5" s="1"/>
  <c r="BC403" i="5" s="1"/>
  <c r="BI403" i="5" s="1"/>
  <c r="AA403" i="5"/>
  <c r="AG403" i="5"/>
  <c r="AJ403" i="5"/>
  <c r="AM403" i="5"/>
  <c r="AP403" i="5"/>
  <c r="AS403" i="5"/>
  <c r="AV403" i="5"/>
  <c r="AY403" i="5"/>
  <c r="BE403" i="5"/>
  <c r="BK403" i="5"/>
  <c r="BQ403" i="5"/>
  <c r="BT403" i="5"/>
  <c r="BW403" i="5"/>
  <c r="BZ403" i="5"/>
  <c r="CC403" i="5"/>
  <c r="CF403" i="5"/>
  <c r="CH403" i="5"/>
  <c r="O403" i="5"/>
  <c r="R403" i="5"/>
  <c r="S404" i="5"/>
  <c r="Y404" i="5" s="1"/>
  <c r="AE404" i="5" s="1"/>
  <c r="AK404" i="5" s="1"/>
  <c r="AQ404" i="5" s="1"/>
  <c r="AW404" i="5" s="1"/>
  <c r="BC404" i="5" s="1"/>
  <c r="BI404" i="5" s="1"/>
  <c r="AA404" i="5"/>
  <c r="AG404" i="5"/>
  <c r="AJ404" i="5"/>
  <c r="AM404" i="5"/>
  <c r="AP404" i="5"/>
  <c r="AS404" i="5"/>
  <c r="AV404" i="5"/>
  <c r="AY404" i="5"/>
  <c r="BE404" i="5"/>
  <c r="BK404" i="5"/>
  <c r="BQ404" i="5"/>
  <c r="BT404" i="5"/>
  <c r="BW404" i="5"/>
  <c r="BZ404" i="5"/>
  <c r="CC404" i="5"/>
  <c r="CF404" i="5"/>
  <c r="CH404" i="5"/>
  <c r="O404" i="5"/>
  <c r="R404" i="5"/>
  <c r="X405" i="5"/>
  <c r="S405" i="5"/>
  <c r="AA405" i="5"/>
  <c r="AG405" i="5"/>
  <c r="AJ405" i="5"/>
  <c r="AM405" i="5"/>
  <c r="AP405" i="5"/>
  <c r="AS405" i="5"/>
  <c r="AV405" i="5"/>
  <c r="AY405" i="5"/>
  <c r="BE405" i="5"/>
  <c r="BK405" i="5"/>
  <c r="BQ405" i="5"/>
  <c r="BT405" i="5"/>
  <c r="BW405" i="5"/>
  <c r="BZ405" i="5"/>
  <c r="CC405" i="5"/>
  <c r="CF405" i="5"/>
  <c r="CH405" i="5"/>
  <c r="O405" i="5"/>
  <c r="R405" i="5"/>
  <c r="S406" i="5"/>
  <c r="AA406" i="5"/>
  <c r="AG406" i="5"/>
  <c r="AM406" i="5"/>
  <c r="AS406" i="5"/>
  <c r="AY406" i="5"/>
  <c r="BE406" i="5"/>
  <c r="BK406" i="5"/>
  <c r="BQ406" i="5"/>
  <c r="BW406" i="5"/>
  <c r="CC406" i="5"/>
  <c r="CH406" i="5"/>
  <c r="O406" i="5"/>
  <c r="S407" i="5"/>
  <c r="Y407" i="5" s="1"/>
  <c r="AE407" i="5" s="1"/>
  <c r="AK407" i="5" s="1"/>
  <c r="AQ407" i="5" s="1"/>
  <c r="AW407" i="5" s="1"/>
  <c r="BC407" i="5" s="1"/>
  <c r="BI407" i="5" s="1"/>
  <c r="AA407" i="5"/>
  <c r="AG407" i="5"/>
  <c r="AJ407" i="5"/>
  <c r="AM407" i="5"/>
  <c r="AP407" i="5"/>
  <c r="AS407" i="5"/>
  <c r="AV407" i="5"/>
  <c r="AY407" i="5"/>
  <c r="BE407" i="5"/>
  <c r="BK407" i="5"/>
  <c r="BQ407" i="5"/>
  <c r="BT407" i="5"/>
  <c r="BW407" i="5"/>
  <c r="BZ407" i="5"/>
  <c r="CC407" i="5"/>
  <c r="CF407" i="5"/>
  <c r="CH407" i="5"/>
  <c r="O407" i="5"/>
  <c r="R407" i="5"/>
  <c r="S408" i="5"/>
  <c r="Y408" i="5" s="1"/>
  <c r="AE408" i="5" s="1"/>
  <c r="AK408" i="5" s="1"/>
  <c r="AQ408" i="5" s="1"/>
  <c r="AW408" i="5" s="1"/>
  <c r="BC408" i="5" s="1"/>
  <c r="BI408" i="5" s="1"/>
  <c r="AA408" i="5"/>
  <c r="AG408" i="5"/>
  <c r="AJ408" i="5"/>
  <c r="AM408" i="5"/>
  <c r="AP408" i="5"/>
  <c r="AS408" i="5"/>
  <c r="AV408" i="5"/>
  <c r="AY408" i="5"/>
  <c r="BE408" i="5"/>
  <c r="BK408" i="5"/>
  <c r="BQ408" i="5"/>
  <c r="BT408" i="5"/>
  <c r="BW408" i="5"/>
  <c r="BZ408" i="5"/>
  <c r="CC408" i="5"/>
  <c r="CF408" i="5"/>
  <c r="CH408" i="5"/>
  <c r="O408" i="5"/>
  <c r="R408" i="5"/>
  <c r="S409" i="5"/>
  <c r="Y409" i="5" s="1"/>
  <c r="AE409" i="5" s="1"/>
  <c r="AK409" i="5" s="1"/>
  <c r="AQ409" i="5" s="1"/>
  <c r="AW409" i="5" s="1"/>
  <c r="BC409" i="5" s="1"/>
  <c r="BI409" i="5" s="1"/>
  <c r="AA409" i="5"/>
  <c r="AG409" i="5"/>
  <c r="AJ409" i="5"/>
  <c r="AM409" i="5"/>
  <c r="AP409" i="5"/>
  <c r="AS409" i="5"/>
  <c r="AV409" i="5"/>
  <c r="AY409" i="5"/>
  <c r="BE409" i="5"/>
  <c r="BK409" i="5"/>
  <c r="BQ409" i="5"/>
  <c r="BT409" i="5"/>
  <c r="BW409" i="5"/>
  <c r="BZ409" i="5"/>
  <c r="CC409" i="5"/>
  <c r="CF409" i="5"/>
  <c r="CH409" i="5"/>
  <c r="O409" i="5"/>
  <c r="X409" i="5"/>
  <c r="R409" i="5"/>
  <c r="S410" i="5"/>
  <c r="AA410" i="5"/>
  <c r="AG410" i="5"/>
  <c r="AJ410" i="5"/>
  <c r="AM410" i="5"/>
  <c r="AP410" i="5"/>
  <c r="AS410" i="5"/>
  <c r="AV410" i="5"/>
  <c r="AY410" i="5"/>
  <c r="BE410" i="5"/>
  <c r="BK410" i="5"/>
  <c r="BQ410" i="5"/>
  <c r="BT410" i="5"/>
  <c r="BW410" i="5"/>
  <c r="BZ410" i="5"/>
  <c r="CC410" i="5"/>
  <c r="CF410" i="5"/>
  <c r="CH410" i="5"/>
  <c r="O410" i="5"/>
  <c r="R410" i="5"/>
  <c r="S412" i="5"/>
  <c r="Y412" i="5" s="1"/>
  <c r="AE412" i="5" s="1"/>
  <c r="AK412" i="5" s="1"/>
  <c r="AQ412" i="5" s="1"/>
  <c r="AW412" i="5" s="1"/>
  <c r="BC412" i="5" s="1"/>
  <c r="BI412" i="5" s="1"/>
  <c r="AA412" i="5"/>
  <c r="AG412" i="5"/>
  <c r="AJ412" i="5"/>
  <c r="AM412" i="5"/>
  <c r="AP412" i="5"/>
  <c r="AS412" i="5"/>
  <c r="AV412" i="5"/>
  <c r="AY412" i="5"/>
  <c r="BE412" i="5"/>
  <c r="BK412" i="5"/>
  <c r="BQ412" i="5"/>
  <c r="BT412" i="5"/>
  <c r="BW412" i="5"/>
  <c r="BZ412" i="5"/>
  <c r="CC412" i="5"/>
  <c r="CF412" i="5"/>
  <c r="CH412" i="5"/>
  <c r="O412" i="5"/>
  <c r="R412" i="5"/>
  <c r="S414" i="5"/>
  <c r="Y414" i="5" s="1"/>
  <c r="AE414" i="5" s="1"/>
  <c r="AK414" i="5" s="1"/>
  <c r="AQ414" i="5" s="1"/>
  <c r="AW414" i="5" s="1"/>
  <c r="BC414" i="5" s="1"/>
  <c r="BI414" i="5" s="1"/>
  <c r="AA414" i="5"/>
  <c r="AG414" i="5"/>
  <c r="AJ414" i="5"/>
  <c r="AM414" i="5"/>
  <c r="AP414" i="5"/>
  <c r="AS414" i="5"/>
  <c r="AV414" i="5"/>
  <c r="AY414" i="5"/>
  <c r="BE414" i="5"/>
  <c r="BK414" i="5"/>
  <c r="BQ414" i="5"/>
  <c r="BT414" i="5"/>
  <c r="BW414" i="5"/>
  <c r="BZ414" i="5"/>
  <c r="CC414" i="5"/>
  <c r="CF414" i="5"/>
  <c r="CH414" i="5"/>
  <c r="O414" i="5"/>
  <c r="X414" i="5"/>
  <c r="R414" i="5"/>
  <c r="S416" i="5"/>
  <c r="Y416" i="5" s="1"/>
  <c r="AE416" i="5" s="1"/>
  <c r="AK416" i="5" s="1"/>
  <c r="AQ416" i="5" s="1"/>
  <c r="AW416" i="5" s="1"/>
  <c r="BC416" i="5" s="1"/>
  <c r="BI416" i="5" s="1"/>
  <c r="AA416" i="5"/>
  <c r="AG416" i="5"/>
  <c r="AJ416" i="5"/>
  <c r="AM416" i="5"/>
  <c r="AP416" i="5"/>
  <c r="AS416" i="5"/>
  <c r="AV416" i="5"/>
  <c r="AY416" i="5"/>
  <c r="BE416" i="5"/>
  <c r="BK416" i="5"/>
  <c r="BQ416" i="5"/>
  <c r="BT416" i="5"/>
  <c r="BW416" i="5"/>
  <c r="BZ416" i="5"/>
  <c r="CC416" i="5"/>
  <c r="CF416" i="5"/>
  <c r="CH416" i="5"/>
  <c r="O416" i="5"/>
  <c r="R416" i="5"/>
  <c r="S418" i="5"/>
  <c r="Y418" i="5" s="1"/>
  <c r="AE418" i="5" s="1"/>
  <c r="AK418" i="5" s="1"/>
  <c r="AQ418" i="5" s="1"/>
  <c r="AW418" i="5" s="1"/>
  <c r="BC418" i="5" s="1"/>
  <c r="BI418" i="5" s="1"/>
  <c r="AA418" i="5"/>
  <c r="AG418" i="5"/>
  <c r="AM418" i="5"/>
  <c r="AS418" i="5"/>
  <c r="AY418" i="5"/>
  <c r="BE418" i="5"/>
  <c r="BK418" i="5"/>
  <c r="BQ418" i="5"/>
  <c r="BW418" i="5"/>
  <c r="CC418" i="5"/>
  <c r="CH418" i="5"/>
  <c r="O418" i="5"/>
  <c r="AA420" i="5"/>
  <c r="AG420" i="5"/>
  <c r="AJ420" i="5"/>
  <c r="AM420" i="5"/>
  <c r="AP420" i="5"/>
  <c r="AS420" i="5"/>
  <c r="AV420" i="5"/>
  <c r="AY420" i="5"/>
  <c r="BE420" i="5"/>
  <c r="BK420" i="5"/>
  <c r="BQ420" i="5"/>
  <c r="BT420" i="5"/>
  <c r="BW420" i="5"/>
  <c r="BZ420" i="5"/>
  <c r="CC420" i="5"/>
  <c r="CF420" i="5"/>
  <c r="CH420" i="5"/>
  <c r="O420" i="5"/>
  <c r="R420" i="5"/>
  <c r="S422" i="5"/>
  <c r="Y422" i="5" s="1"/>
  <c r="AE422" i="5" s="1"/>
  <c r="AK422" i="5" s="1"/>
  <c r="AQ422" i="5" s="1"/>
  <c r="AW422" i="5" s="1"/>
  <c r="BC422" i="5" s="1"/>
  <c r="BI422" i="5" s="1"/>
  <c r="AA422" i="5"/>
  <c r="AG422" i="5"/>
  <c r="AJ422" i="5"/>
  <c r="AM422" i="5"/>
  <c r="AP422" i="5"/>
  <c r="AS422" i="5"/>
  <c r="AV422" i="5"/>
  <c r="AY422" i="5"/>
  <c r="BE422" i="5"/>
  <c r="BK422" i="5"/>
  <c r="BQ422" i="5"/>
  <c r="BT422" i="5"/>
  <c r="BW422" i="5"/>
  <c r="BZ422" i="5"/>
  <c r="CC422" i="5"/>
  <c r="CF422" i="5"/>
  <c r="CH422" i="5"/>
  <c r="O422" i="5"/>
  <c r="X422" i="5"/>
  <c r="R422" i="5"/>
  <c r="S424" i="5"/>
  <c r="AA424" i="5"/>
  <c r="AG424" i="5"/>
  <c r="AJ424" i="5"/>
  <c r="AM424" i="5"/>
  <c r="AP424" i="5"/>
  <c r="AS424" i="5"/>
  <c r="AV424" i="5"/>
  <c r="AY424" i="5"/>
  <c r="BE424" i="5"/>
  <c r="BK424" i="5"/>
  <c r="BQ424" i="5"/>
  <c r="BT424" i="5"/>
  <c r="BW424" i="5"/>
  <c r="BZ424" i="5"/>
  <c r="CC424" i="5"/>
  <c r="CF424" i="5"/>
  <c r="CH424" i="5"/>
  <c r="O424" i="5"/>
  <c r="R424" i="5"/>
  <c r="S426" i="5"/>
  <c r="AA426" i="5"/>
  <c r="AG426" i="5"/>
  <c r="AJ426" i="5"/>
  <c r="AM426" i="5"/>
  <c r="AP426" i="5"/>
  <c r="AS426" i="5"/>
  <c r="AV426" i="5"/>
  <c r="AY426" i="5"/>
  <c r="BE426" i="5"/>
  <c r="BK426" i="5"/>
  <c r="BQ426" i="5"/>
  <c r="BT426" i="5"/>
  <c r="BW426" i="5"/>
  <c r="BZ426" i="5"/>
  <c r="CC426" i="5"/>
  <c r="CF426" i="5"/>
  <c r="CH426" i="5"/>
  <c r="O426" i="5"/>
  <c r="R426" i="5"/>
  <c r="S428" i="5"/>
  <c r="Y428" i="5" s="1"/>
  <c r="AA428" i="5"/>
  <c r="AG428" i="5"/>
  <c r="AJ428" i="5"/>
  <c r="AM428" i="5"/>
  <c r="AP428" i="5"/>
  <c r="AS428" i="5"/>
  <c r="AV428" i="5"/>
  <c r="AY428" i="5"/>
  <c r="BE428" i="5"/>
  <c r="BK428" i="5"/>
  <c r="BQ428" i="5"/>
  <c r="BT428" i="5"/>
  <c r="BW428" i="5"/>
  <c r="BZ428" i="5"/>
  <c r="CC428" i="5"/>
  <c r="CF428" i="5"/>
  <c r="CH428" i="5"/>
  <c r="O428" i="5"/>
  <c r="R428" i="5"/>
  <c r="S430" i="5"/>
  <c r="Y430" i="5" s="1"/>
  <c r="AA430" i="5"/>
  <c r="AG430" i="5"/>
  <c r="AJ430" i="5"/>
  <c r="AM430" i="5"/>
  <c r="AP430" i="5"/>
  <c r="AS430" i="5"/>
  <c r="AV430" i="5"/>
  <c r="AY430" i="5"/>
  <c r="BE430" i="5"/>
  <c r="BK430" i="5"/>
  <c r="BQ430" i="5"/>
  <c r="BT430" i="5"/>
  <c r="BW430" i="5"/>
  <c r="BZ430" i="5"/>
  <c r="CC430" i="5"/>
  <c r="CF430" i="5"/>
  <c r="CH430" i="5"/>
  <c r="O430" i="5"/>
  <c r="X430" i="5"/>
  <c r="R430" i="5"/>
  <c r="S432" i="5"/>
  <c r="Y432" i="5" s="1"/>
  <c r="AE432" i="5" s="1"/>
  <c r="AK432" i="5" s="1"/>
  <c r="AQ432" i="5" s="1"/>
  <c r="AW432" i="5" s="1"/>
  <c r="BC432" i="5" s="1"/>
  <c r="BI432" i="5" s="1"/>
  <c r="AA432" i="5"/>
  <c r="AG432" i="5"/>
  <c r="AJ432" i="5"/>
  <c r="AM432" i="5"/>
  <c r="AP432" i="5"/>
  <c r="AS432" i="5"/>
  <c r="AV432" i="5"/>
  <c r="AY432" i="5"/>
  <c r="BE432" i="5"/>
  <c r="BK432" i="5"/>
  <c r="BQ432" i="5"/>
  <c r="BT432" i="5"/>
  <c r="BW432" i="5"/>
  <c r="BZ432" i="5"/>
  <c r="CC432" i="5"/>
  <c r="CF432" i="5"/>
  <c r="CH432" i="5"/>
  <c r="O432" i="5"/>
  <c r="R432" i="5"/>
  <c r="S434" i="5"/>
  <c r="Y434" i="5" s="1"/>
  <c r="AE434" i="5" s="1"/>
  <c r="AK434" i="5" s="1"/>
  <c r="AQ434" i="5" s="1"/>
  <c r="AW434" i="5" s="1"/>
  <c r="BC434" i="5" s="1"/>
  <c r="BI434" i="5" s="1"/>
  <c r="AA434" i="5"/>
  <c r="AG434" i="5"/>
  <c r="AJ434" i="5"/>
  <c r="AM434" i="5"/>
  <c r="AP434" i="5"/>
  <c r="AS434" i="5"/>
  <c r="AV434" i="5"/>
  <c r="AY434" i="5"/>
  <c r="BE434" i="5"/>
  <c r="BK434" i="5"/>
  <c r="BQ434" i="5"/>
  <c r="BT434" i="5"/>
  <c r="BW434" i="5"/>
  <c r="BZ434" i="5"/>
  <c r="CC434" i="5"/>
  <c r="CF434" i="5"/>
  <c r="CH434" i="5"/>
  <c r="O434" i="5"/>
  <c r="R434" i="5"/>
  <c r="S435" i="5"/>
  <c r="Y435" i="5" s="1"/>
  <c r="AE435" i="5" s="1"/>
  <c r="AK435" i="5" s="1"/>
  <c r="AQ435" i="5" s="1"/>
  <c r="AW435" i="5" s="1"/>
  <c r="BC435" i="5" s="1"/>
  <c r="BI435" i="5" s="1"/>
  <c r="AA435" i="5"/>
  <c r="AG435" i="5"/>
  <c r="AJ435" i="5"/>
  <c r="AM435" i="5"/>
  <c r="AP435" i="5"/>
  <c r="AS435" i="5"/>
  <c r="AV435" i="5"/>
  <c r="AY435" i="5"/>
  <c r="BE435" i="5"/>
  <c r="BK435" i="5"/>
  <c r="BQ435" i="5"/>
  <c r="BT435" i="5"/>
  <c r="BW435" i="5"/>
  <c r="BZ435" i="5"/>
  <c r="CC435" i="5"/>
  <c r="CF435" i="5"/>
  <c r="CH435" i="5"/>
  <c r="O435" i="5"/>
  <c r="R435" i="5"/>
  <c r="S438" i="5"/>
  <c r="Y438" i="5" s="1"/>
  <c r="AE438" i="5" s="1"/>
  <c r="AK438" i="5" s="1"/>
  <c r="AQ438" i="5" s="1"/>
  <c r="AW438" i="5" s="1"/>
  <c r="BC438" i="5" s="1"/>
  <c r="BI438" i="5" s="1"/>
  <c r="AA438" i="5"/>
  <c r="AG438" i="5"/>
  <c r="AM438" i="5"/>
  <c r="AS438" i="5"/>
  <c r="AY438" i="5"/>
  <c r="BE438" i="5"/>
  <c r="BK438" i="5"/>
  <c r="BQ438" i="5"/>
  <c r="BW438" i="5"/>
  <c r="CC438" i="5"/>
  <c r="CH438" i="5"/>
  <c r="O438" i="5"/>
  <c r="S439" i="5"/>
  <c r="Y439" i="5" s="1"/>
  <c r="AE439" i="5" s="1"/>
  <c r="AK439" i="5" s="1"/>
  <c r="AQ439" i="5" s="1"/>
  <c r="AW439" i="5" s="1"/>
  <c r="BC439" i="5" s="1"/>
  <c r="BI439" i="5" s="1"/>
  <c r="AA439" i="5"/>
  <c r="AG439" i="5"/>
  <c r="AJ439" i="5"/>
  <c r="AM439" i="5"/>
  <c r="AP439" i="5"/>
  <c r="AS439" i="5"/>
  <c r="AV439" i="5"/>
  <c r="AY439" i="5"/>
  <c r="BE439" i="5"/>
  <c r="BK439" i="5"/>
  <c r="BQ439" i="5"/>
  <c r="BT439" i="5"/>
  <c r="BW439" i="5"/>
  <c r="BZ439" i="5"/>
  <c r="CC439" i="5"/>
  <c r="CF439" i="5"/>
  <c r="CH439" i="5"/>
  <c r="O439" i="5"/>
  <c r="R439" i="5"/>
  <c r="S442" i="5"/>
  <c r="Y442" i="5" s="1"/>
  <c r="AE442" i="5" s="1"/>
  <c r="AK442" i="5" s="1"/>
  <c r="AQ442" i="5" s="1"/>
  <c r="AW442" i="5" s="1"/>
  <c r="BC442" i="5" s="1"/>
  <c r="BI442" i="5" s="1"/>
  <c r="AA442" i="5"/>
  <c r="AG442" i="5"/>
  <c r="AJ442" i="5"/>
  <c r="AM442" i="5"/>
  <c r="AP442" i="5"/>
  <c r="AS442" i="5"/>
  <c r="AV442" i="5"/>
  <c r="AY442" i="5"/>
  <c r="BE442" i="5"/>
  <c r="BK442" i="5"/>
  <c r="BQ442" i="5"/>
  <c r="BT442" i="5"/>
  <c r="BW442" i="5"/>
  <c r="BZ442" i="5"/>
  <c r="CC442" i="5"/>
  <c r="CF442" i="5"/>
  <c r="CH442" i="5"/>
  <c r="O442" i="5"/>
  <c r="R442" i="5"/>
  <c r="S443" i="5"/>
  <c r="Y443" i="5" s="1"/>
  <c r="AE443" i="5" s="1"/>
  <c r="AK443" i="5" s="1"/>
  <c r="AQ443" i="5" s="1"/>
  <c r="AW443" i="5" s="1"/>
  <c r="BC443" i="5" s="1"/>
  <c r="BI443" i="5" s="1"/>
  <c r="AA443" i="5"/>
  <c r="AG443" i="5"/>
  <c r="AM443" i="5"/>
  <c r="AS443" i="5"/>
  <c r="AY443" i="5"/>
  <c r="BE443" i="5"/>
  <c r="BK443" i="5"/>
  <c r="BQ443" i="5"/>
  <c r="BW443" i="5"/>
  <c r="CC443" i="5"/>
  <c r="CH443" i="5"/>
  <c r="O443" i="5"/>
  <c r="S446" i="5"/>
  <c r="Y446" i="5" s="1"/>
  <c r="AE446" i="5" s="1"/>
  <c r="AK446" i="5" s="1"/>
  <c r="AQ446" i="5" s="1"/>
  <c r="AW446" i="5" s="1"/>
  <c r="BC446" i="5" s="1"/>
  <c r="BI446" i="5" s="1"/>
  <c r="AA446" i="5"/>
  <c r="AG446" i="5"/>
  <c r="AJ446" i="5"/>
  <c r="AM446" i="5"/>
  <c r="AP446" i="5"/>
  <c r="AS446" i="5"/>
  <c r="AV446" i="5"/>
  <c r="AY446" i="5"/>
  <c r="BE446" i="5"/>
  <c r="BK446" i="5"/>
  <c r="BQ446" i="5"/>
  <c r="BT446" i="5"/>
  <c r="BW446" i="5"/>
  <c r="BZ446" i="5"/>
  <c r="CC446" i="5"/>
  <c r="CF446" i="5"/>
  <c r="CH446" i="5"/>
  <c r="O446" i="5"/>
  <c r="X446" i="5"/>
  <c r="R446" i="5"/>
  <c r="S447" i="5"/>
  <c r="AA447" i="5"/>
  <c r="AG447" i="5"/>
  <c r="AJ447" i="5"/>
  <c r="AM447" i="5"/>
  <c r="AP447" i="5"/>
  <c r="AS447" i="5"/>
  <c r="AV447" i="5"/>
  <c r="AY447" i="5"/>
  <c r="BE447" i="5"/>
  <c r="BK447" i="5"/>
  <c r="BQ447" i="5"/>
  <c r="BT447" i="5"/>
  <c r="BW447" i="5"/>
  <c r="BZ447" i="5"/>
  <c r="CC447" i="5"/>
  <c r="CF447" i="5"/>
  <c r="CH447" i="5"/>
  <c r="O447" i="5"/>
  <c r="R447" i="5"/>
  <c r="S449" i="5"/>
  <c r="AA449" i="5"/>
  <c r="AG449" i="5"/>
  <c r="AJ449" i="5"/>
  <c r="AM449" i="5"/>
  <c r="AP449" i="5"/>
  <c r="AS449" i="5"/>
  <c r="AV449" i="5"/>
  <c r="AY449" i="5"/>
  <c r="BE449" i="5"/>
  <c r="BK449" i="5"/>
  <c r="BQ449" i="5"/>
  <c r="BT449" i="5"/>
  <c r="BW449" i="5"/>
  <c r="BZ449" i="5"/>
  <c r="CC449" i="5"/>
  <c r="CF449" i="5"/>
  <c r="CH449" i="5"/>
  <c r="O449" i="5"/>
  <c r="X449" i="5"/>
  <c r="R449" i="5"/>
  <c r="S450" i="5"/>
  <c r="Y450" i="5" s="1"/>
  <c r="AE450" i="5" s="1"/>
  <c r="AK450" i="5" s="1"/>
  <c r="AQ450" i="5" s="1"/>
  <c r="AW450" i="5" s="1"/>
  <c r="BC450" i="5" s="1"/>
  <c r="BI450" i="5" s="1"/>
  <c r="AA450" i="5"/>
  <c r="AG450" i="5"/>
  <c r="AM450" i="5"/>
  <c r="AS450" i="5"/>
  <c r="AY450" i="5"/>
  <c r="BE450" i="5"/>
  <c r="BK450" i="5"/>
  <c r="BQ450" i="5"/>
  <c r="BW450" i="5"/>
  <c r="CC450" i="5"/>
  <c r="CH450" i="5"/>
  <c r="O450" i="5"/>
  <c r="S451" i="5"/>
  <c r="Y451" i="5" s="1"/>
  <c r="AE451" i="5" s="1"/>
  <c r="AK451" i="5" s="1"/>
  <c r="AQ451" i="5" s="1"/>
  <c r="AW451" i="5" s="1"/>
  <c r="BC451" i="5" s="1"/>
  <c r="BI451" i="5" s="1"/>
  <c r="AA451" i="5"/>
  <c r="AG451" i="5"/>
  <c r="AJ451" i="5"/>
  <c r="AM451" i="5"/>
  <c r="AP451" i="5"/>
  <c r="AS451" i="5"/>
  <c r="AV451" i="5"/>
  <c r="AY451" i="5"/>
  <c r="BE451" i="5"/>
  <c r="BK451" i="5"/>
  <c r="BQ451" i="5"/>
  <c r="BT451" i="5"/>
  <c r="BW451" i="5"/>
  <c r="BZ451" i="5"/>
  <c r="CC451" i="5"/>
  <c r="CF451" i="5"/>
  <c r="CH451" i="5"/>
  <c r="O451" i="5"/>
  <c r="R451" i="5"/>
  <c r="S452" i="5"/>
  <c r="Y452" i="5" s="1"/>
  <c r="AE452" i="5" s="1"/>
  <c r="AK452" i="5" s="1"/>
  <c r="AQ452" i="5" s="1"/>
  <c r="AW452" i="5" s="1"/>
  <c r="BC452" i="5" s="1"/>
  <c r="BI452" i="5" s="1"/>
  <c r="AA452" i="5"/>
  <c r="AG452" i="5"/>
  <c r="AM452" i="5"/>
  <c r="AS452" i="5"/>
  <c r="AY452" i="5"/>
  <c r="BE452" i="5"/>
  <c r="BK452" i="5"/>
  <c r="BQ452" i="5"/>
  <c r="BW452" i="5"/>
  <c r="CC452" i="5"/>
  <c r="CH452" i="5"/>
  <c r="O452" i="5"/>
  <c r="S453" i="5"/>
  <c r="Y453" i="5" s="1"/>
  <c r="AE453" i="5" s="1"/>
  <c r="AK453" i="5" s="1"/>
  <c r="AQ453" i="5" s="1"/>
  <c r="AW453" i="5" s="1"/>
  <c r="BC453" i="5" s="1"/>
  <c r="BI453" i="5" s="1"/>
  <c r="AA453" i="5"/>
  <c r="AG453" i="5"/>
  <c r="AJ453" i="5"/>
  <c r="AM453" i="5"/>
  <c r="AP453" i="5"/>
  <c r="AS453" i="5"/>
  <c r="AV453" i="5"/>
  <c r="AY453" i="5"/>
  <c r="BE453" i="5"/>
  <c r="BK453" i="5"/>
  <c r="BQ453" i="5"/>
  <c r="BT453" i="5"/>
  <c r="BW453" i="5"/>
  <c r="BZ453" i="5"/>
  <c r="CC453" i="5"/>
  <c r="CF453" i="5"/>
  <c r="CH453" i="5"/>
  <c r="O453" i="5"/>
  <c r="X453" i="5"/>
  <c r="R453" i="5"/>
  <c r="S454" i="5"/>
  <c r="AA454" i="5"/>
  <c r="AG454" i="5"/>
  <c r="AM454" i="5"/>
  <c r="AS454" i="5"/>
  <c r="AY454" i="5"/>
  <c r="BE454" i="5"/>
  <c r="BK454" i="5"/>
  <c r="BQ454" i="5"/>
  <c r="BW454" i="5"/>
  <c r="CC454" i="5"/>
  <c r="CH454" i="5"/>
  <c r="O454" i="5"/>
  <c r="S455" i="5"/>
  <c r="Y455" i="5" s="1"/>
  <c r="AE455" i="5" s="1"/>
  <c r="AK455" i="5" s="1"/>
  <c r="AQ455" i="5" s="1"/>
  <c r="AW455" i="5" s="1"/>
  <c r="BC455" i="5" s="1"/>
  <c r="BI455" i="5" s="1"/>
  <c r="AA455" i="5"/>
  <c r="AG455" i="5"/>
  <c r="AJ455" i="5"/>
  <c r="AM455" i="5"/>
  <c r="AP455" i="5"/>
  <c r="AS455" i="5"/>
  <c r="AV455" i="5"/>
  <c r="AY455" i="5"/>
  <c r="BE455" i="5"/>
  <c r="BK455" i="5"/>
  <c r="BQ455" i="5"/>
  <c r="BT455" i="5"/>
  <c r="BW455" i="5"/>
  <c r="BZ455" i="5"/>
  <c r="CC455" i="5"/>
  <c r="CF455" i="5"/>
  <c r="CH455" i="5"/>
  <c r="O455" i="5"/>
  <c r="X455" i="5"/>
  <c r="R455" i="5"/>
  <c r="S456" i="5"/>
  <c r="Y456" i="5" s="1"/>
  <c r="AE456" i="5" s="1"/>
  <c r="AK456" i="5" s="1"/>
  <c r="AQ456" i="5" s="1"/>
  <c r="AW456" i="5" s="1"/>
  <c r="BC456" i="5" s="1"/>
  <c r="BI456" i="5" s="1"/>
  <c r="AA456" i="5"/>
  <c r="AG456" i="5"/>
  <c r="AJ456" i="5"/>
  <c r="AM456" i="5"/>
  <c r="AP456" i="5"/>
  <c r="AS456" i="5"/>
  <c r="AV456" i="5"/>
  <c r="AY456" i="5"/>
  <c r="BE456" i="5"/>
  <c r="BK456" i="5"/>
  <c r="BQ456" i="5"/>
  <c r="BT456" i="5"/>
  <c r="BW456" i="5"/>
  <c r="BZ456" i="5"/>
  <c r="CC456" i="5"/>
  <c r="CF456" i="5"/>
  <c r="CH456" i="5"/>
  <c r="O456" i="5"/>
  <c r="X456" i="5"/>
  <c r="R456" i="5"/>
  <c r="S457" i="5"/>
  <c r="Y457" i="5" s="1"/>
  <c r="AE457" i="5" s="1"/>
  <c r="AK457" i="5" s="1"/>
  <c r="AQ457" i="5" s="1"/>
  <c r="AW457" i="5" s="1"/>
  <c r="BC457" i="5" s="1"/>
  <c r="BI457" i="5" s="1"/>
  <c r="AA457" i="5"/>
  <c r="AG457" i="5"/>
  <c r="AM457" i="5"/>
  <c r="AS457" i="5"/>
  <c r="AY457" i="5"/>
  <c r="BE457" i="5"/>
  <c r="BK457" i="5"/>
  <c r="BQ457" i="5"/>
  <c r="BW457" i="5"/>
  <c r="CC457" i="5"/>
  <c r="CH457" i="5"/>
  <c r="O457" i="5"/>
  <c r="S458" i="5"/>
  <c r="AA458" i="5"/>
  <c r="AG458" i="5"/>
  <c r="AM458" i="5"/>
  <c r="AS458" i="5"/>
  <c r="AY458" i="5"/>
  <c r="BE458" i="5"/>
  <c r="BK458" i="5"/>
  <c r="BQ458" i="5"/>
  <c r="BW458" i="5"/>
  <c r="CC458" i="5"/>
  <c r="CH458" i="5"/>
  <c r="O458" i="5"/>
  <c r="S459" i="5"/>
  <c r="Y459" i="5" s="1"/>
  <c r="AE459" i="5" s="1"/>
  <c r="AK459" i="5" s="1"/>
  <c r="AQ459" i="5" s="1"/>
  <c r="AW459" i="5" s="1"/>
  <c r="BC459" i="5" s="1"/>
  <c r="BI459" i="5" s="1"/>
  <c r="AA459" i="5"/>
  <c r="AG459" i="5"/>
  <c r="AJ459" i="5"/>
  <c r="AM459" i="5"/>
  <c r="AP459" i="5"/>
  <c r="AS459" i="5"/>
  <c r="AV459" i="5"/>
  <c r="AY459" i="5"/>
  <c r="BE459" i="5"/>
  <c r="BK459" i="5"/>
  <c r="BQ459" i="5"/>
  <c r="BT459" i="5"/>
  <c r="BW459" i="5"/>
  <c r="BZ459" i="5"/>
  <c r="CC459" i="5"/>
  <c r="CF459" i="5"/>
  <c r="CH459" i="5"/>
  <c r="O459" i="5"/>
  <c r="X459" i="5"/>
  <c r="R459" i="5"/>
  <c r="S460" i="5"/>
  <c r="Y460" i="5" s="1"/>
  <c r="AE460" i="5" s="1"/>
  <c r="AK460" i="5" s="1"/>
  <c r="AQ460" i="5" s="1"/>
  <c r="AW460" i="5" s="1"/>
  <c r="BC460" i="5" s="1"/>
  <c r="BI460" i="5" s="1"/>
  <c r="AA460" i="5"/>
  <c r="AG460" i="5"/>
  <c r="AJ460" i="5"/>
  <c r="AM460" i="5"/>
  <c r="AP460" i="5"/>
  <c r="AS460" i="5"/>
  <c r="AV460" i="5"/>
  <c r="AY460" i="5"/>
  <c r="BE460" i="5"/>
  <c r="BK460" i="5"/>
  <c r="BQ460" i="5"/>
  <c r="BT460" i="5"/>
  <c r="BW460" i="5"/>
  <c r="BZ460" i="5"/>
  <c r="CC460" i="5"/>
  <c r="CF460" i="5"/>
  <c r="CH460" i="5"/>
  <c r="O460" i="5"/>
  <c r="X460" i="5"/>
  <c r="R460" i="5"/>
  <c r="S461" i="5"/>
  <c r="Y461" i="5" s="1"/>
  <c r="AE461" i="5" s="1"/>
  <c r="AK461" i="5" s="1"/>
  <c r="AQ461" i="5" s="1"/>
  <c r="AW461" i="5" s="1"/>
  <c r="BC461" i="5" s="1"/>
  <c r="BI461" i="5" s="1"/>
  <c r="AA461" i="5"/>
  <c r="AD461" i="5"/>
  <c r="AG461" i="5"/>
  <c r="AJ461" i="5"/>
  <c r="AM461" i="5"/>
  <c r="AP461" i="5"/>
  <c r="AS461" i="5"/>
  <c r="AV461" i="5"/>
  <c r="AY461" i="5"/>
  <c r="BE461" i="5"/>
  <c r="BK461" i="5"/>
  <c r="BQ461" i="5"/>
  <c r="BT461" i="5"/>
  <c r="BW461" i="5"/>
  <c r="BZ461" i="5"/>
  <c r="CC461" i="5"/>
  <c r="CF461" i="5"/>
  <c r="CH461" i="5"/>
  <c r="O461" i="5"/>
  <c r="R461" i="5"/>
  <c r="S462" i="5"/>
  <c r="Y462" i="5" s="1"/>
  <c r="AE462" i="5" s="1"/>
  <c r="AK462" i="5" s="1"/>
  <c r="AQ462" i="5" s="1"/>
  <c r="AW462" i="5" s="1"/>
  <c r="BC462" i="5" s="1"/>
  <c r="AA462" i="5"/>
  <c r="AG462" i="5"/>
  <c r="AJ462" i="5"/>
  <c r="AM462" i="5"/>
  <c r="AP462" i="5"/>
  <c r="AS462" i="5"/>
  <c r="AV462" i="5"/>
  <c r="AY462" i="5"/>
  <c r="BE462" i="5"/>
  <c r="BK462" i="5"/>
  <c r="BQ462" i="5"/>
  <c r="BT462" i="5"/>
  <c r="BW462" i="5"/>
  <c r="BZ462" i="5"/>
  <c r="CC462" i="5"/>
  <c r="CF462" i="5"/>
  <c r="CH462" i="5"/>
  <c r="O462" i="5"/>
  <c r="X462" i="5"/>
  <c r="R462" i="5"/>
  <c r="AA463" i="5"/>
  <c r="AG463" i="5"/>
  <c r="AJ463" i="5"/>
  <c r="AM463" i="5"/>
  <c r="AP463" i="5"/>
  <c r="AS463" i="5"/>
  <c r="AV463" i="5"/>
  <c r="AY463" i="5"/>
  <c r="BE463" i="5"/>
  <c r="BK463" i="5"/>
  <c r="BQ463" i="5"/>
  <c r="BT463" i="5"/>
  <c r="BW463" i="5"/>
  <c r="BZ463" i="5"/>
  <c r="CC463" i="5"/>
  <c r="CF463" i="5"/>
  <c r="CH463" i="5"/>
  <c r="O463" i="5"/>
  <c r="X463" i="5"/>
  <c r="R463" i="5"/>
  <c r="S464" i="5"/>
  <c r="Y464" i="5" s="1"/>
  <c r="AE464" i="5" s="1"/>
  <c r="AK464" i="5" s="1"/>
  <c r="AQ464" i="5" s="1"/>
  <c r="AW464" i="5" s="1"/>
  <c r="BC464" i="5" s="1"/>
  <c r="BI464" i="5" s="1"/>
  <c r="AA464" i="5"/>
  <c r="AG464" i="5"/>
  <c r="AJ464" i="5"/>
  <c r="AM464" i="5"/>
  <c r="AP464" i="5"/>
  <c r="AS464" i="5"/>
  <c r="AV464" i="5"/>
  <c r="AY464" i="5"/>
  <c r="BE464" i="5"/>
  <c r="BK464" i="5"/>
  <c r="BQ464" i="5"/>
  <c r="BT464" i="5"/>
  <c r="BW464" i="5"/>
  <c r="BZ464" i="5"/>
  <c r="CC464" i="5"/>
  <c r="CF464" i="5"/>
  <c r="CH464" i="5"/>
  <c r="O464" i="5"/>
  <c r="X464" i="5"/>
  <c r="R464" i="5"/>
  <c r="S465" i="5"/>
  <c r="Y465" i="5" s="1"/>
  <c r="AE465" i="5" s="1"/>
  <c r="AK465" i="5" s="1"/>
  <c r="AQ465" i="5" s="1"/>
  <c r="AW465" i="5" s="1"/>
  <c r="BC465" i="5" s="1"/>
  <c r="BI465" i="5" s="1"/>
  <c r="AA465" i="5"/>
  <c r="AG465" i="5"/>
  <c r="AJ465" i="5"/>
  <c r="AM465" i="5"/>
  <c r="AP465" i="5"/>
  <c r="AS465" i="5"/>
  <c r="AV465" i="5"/>
  <c r="AY465" i="5"/>
  <c r="BE465" i="5"/>
  <c r="BK465" i="5"/>
  <c r="BQ465" i="5"/>
  <c r="BT465" i="5"/>
  <c r="BW465" i="5"/>
  <c r="BZ465" i="5"/>
  <c r="CC465" i="5"/>
  <c r="CF465" i="5"/>
  <c r="CH465" i="5"/>
  <c r="O465" i="5"/>
  <c r="R465" i="5"/>
  <c r="S466" i="5"/>
  <c r="Y466" i="5" s="1"/>
  <c r="AE466" i="5" s="1"/>
  <c r="AK466" i="5" s="1"/>
  <c r="AQ466" i="5" s="1"/>
  <c r="AW466" i="5" s="1"/>
  <c r="BC466" i="5" s="1"/>
  <c r="BI466" i="5" s="1"/>
  <c r="AA466" i="5"/>
  <c r="AG466" i="5"/>
  <c r="AJ466" i="5"/>
  <c r="AM466" i="5"/>
  <c r="AP466" i="5"/>
  <c r="AS466" i="5"/>
  <c r="AV466" i="5"/>
  <c r="AY466" i="5"/>
  <c r="BE466" i="5"/>
  <c r="BK466" i="5"/>
  <c r="BQ466" i="5"/>
  <c r="BT466" i="5"/>
  <c r="BW466" i="5"/>
  <c r="BZ466" i="5"/>
  <c r="CC466" i="5"/>
  <c r="CF466" i="5"/>
  <c r="CH466" i="5"/>
  <c r="O466" i="5"/>
  <c r="R466" i="5"/>
  <c r="S467" i="5"/>
  <c r="Y467" i="5" s="1"/>
  <c r="AE467" i="5" s="1"/>
  <c r="AK467" i="5" s="1"/>
  <c r="AQ467" i="5" s="1"/>
  <c r="AW467" i="5" s="1"/>
  <c r="BC467" i="5" s="1"/>
  <c r="BI467" i="5" s="1"/>
  <c r="AA467" i="5"/>
  <c r="AG467" i="5"/>
  <c r="AM467" i="5"/>
  <c r="AS467" i="5"/>
  <c r="AY467" i="5"/>
  <c r="BE467" i="5"/>
  <c r="BK467" i="5"/>
  <c r="BQ467" i="5"/>
  <c r="BW467" i="5"/>
  <c r="CC467" i="5"/>
  <c r="CH467" i="5"/>
  <c r="O467" i="5"/>
  <c r="S468" i="5"/>
  <c r="Y468" i="5" s="1"/>
  <c r="AE468" i="5" s="1"/>
  <c r="AK468" i="5" s="1"/>
  <c r="AQ468" i="5" s="1"/>
  <c r="AW468" i="5" s="1"/>
  <c r="BC468" i="5" s="1"/>
  <c r="BI468" i="5" s="1"/>
  <c r="AA468" i="5"/>
  <c r="AG468" i="5"/>
  <c r="AJ468" i="5"/>
  <c r="AM468" i="5"/>
  <c r="AP468" i="5"/>
  <c r="AS468" i="5"/>
  <c r="AV468" i="5"/>
  <c r="AY468" i="5"/>
  <c r="BE468" i="5"/>
  <c r="BK468" i="5"/>
  <c r="BQ468" i="5"/>
  <c r="BT468" i="5"/>
  <c r="BW468" i="5"/>
  <c r="BZ468" i="5"/>
  <c r="CC468" i="5"/>
  <c r="CF468" i="5"/>
  <c r="CH468" i="5"/>
  <c r="O468" i="5"/>
  <c r="X468" i="5"/>
  <c r="R468" i="5"/>
  <c r="S469" i="5"/>
  <c r="Y469" i="5" s="1"/>
  <c r="AE469" i="5" s="1"/>
  <c r="AK469" i="5" s="1"/>
  <c r="AQ469" i="5" s="1"/>
  <c r="AW469" i="5" s="1"/>
  <c r="BC469" i="5" s="1"/>
  <c r="BI469" i="5" s="1"/>
  <c r="AA469" i="5"/>
  <c r="AG469" i="5"/>
  <c r="AJ469" i="5"/>
  <c r="AM469" i="5"/>
  <c r="AP469" i="5"/>
  <c r="AS469" i="5"/>
  <c r="AV469" i="5"/>
  <c r="AY469" i="5"/>
  <c r="BE469" i="5"/>
  <c r="BK469" i="5"/>
  <c r="BQ469" i="5"/>
  <c r="BT469" i="5"/>
  <c r="BW469" i="5"/>
  <c r="BZ469" i="5"/>
  <c r="CC469" i="5"/>
  <c r="CF469" i="5"/>
  <c r="CH469" i="5"/>
  <c r="O469" i="5"/>
  <c r="X469" i="5"/>
  <c r="R469" i="5"/>
  <c r="S470" i="5"/>
  <c r="Y470" i="5" s="1"/>
  <c r="AE470" i="5" s="1"/>
  <c r="AK470" i="5" s="1"/>
  <c r="AQ470" i="5" s="1"/>
  <c r="AW470" i="5" s="1"/>
  <c r="BC470" i="5" s="1"/>
  <c r="BI470" i="5" s="1"/>
  <c r="AA470" i="5"/>
  <c r="AG470" i="5"/>
  <c r="AJ470" i="5"/>
  <c r="AM470" i="5"/>
  <c r="AP470" i="5"/>
  <c r="AS470" i="5"/>
  <c r="AV470" i="5"/>
  <c r="AY470" i="5"/>
  <c r="BE470" i="5"/>
  <c r="BK470" i="5"/>
  <c r="BQ470" i="5"/>
  <c r="BT470" i="5"/>
  <c r="BW470" i="5"/>
  <c r="BZ470" i="5"/>
  <c r="CC470" i="5"/>
  <c r="CF470" i="5"/>
  <c r="CH470" i="5"/>
  <c r="O470" i="5"/>
  <c r="X470" i="5"/>
  <c r="R470" i="5"/>
  <c r="S471" i="5"/>
  <c r="Y471" i="5" s="1"/>
  <c r="AE471" i="5" s="1"/>
  <c r="AK471" i="5" s="1"/>
  <c r="AQ471" i="5" s="1"/>
  <c r="AW471" i="5" s="1"/>
  <c r="BC471" i="5" s="1"/>
  <c r="BI471" i="5" s="1"/>
  <c r="AA471" i="5"/>
  <c r="AG471" i="5"/>
  <c r="AM471" i="5"/>
  <c r="AS471" i="5"/>
  <c r="AY471" i="5"/>
  <c r="BE471" i="5"/>
  <c r="BK471" i="5"/>
  <c r="BQ471" i="5"/>
  <c r="BW471" i="5"/>
  <c r="CC471" i="5"/>
  <c r="CH471" i="5"/>
  <c r="O471" i="5"/>
  <c r="S472" i="5"/>
  <c r="Y472" i="5" s="1"/>
  <c r="AE472" i="5" s="1"/>
  <c r="AK472" i="5" s="1"/>
  <c r="AQ472" i="5" s="1"/>
  <c r="AW472" i="5" s="1"/>
  <c r="BC472" i="5" s="1"/>
  <c r="BI472" i="5" s="1"/>
  <c r="AA472" i="5"/>
  <c r="AG472" i="5"/>
  <c r="AJ472" i="5"/>
  <c r="AM472" i="5"/>
  <c r="AP472" i="5"/>
  <c r="AS472" i="5"/>
  <c r="AV472" i="5"/>
  <c r="AY472" i="5"/>
  <c r="BE472" i="5"/>
  <c r="BK472" i="5"/>
  <c r="BQ472" i="5"/>
  <c r="BT472" i="5"/>
  <c r="BW472" i="5"/>
  <c r="BZ472" i="5"/>
  <c r="CC472" i="5"/>
  <c r="CF472" i="5"/>
  <c r="CH472" i="5"/>
  <c r="O472" i="5"/>
  <c r="X472" i="5"/>
  <c r="R472" i="5"/>
  <c r="S473" i="5"/>
  <c r="Y473" i="5" s="1"/>
  <c r="AE473" i="5" s="1"/>
  <c r="AK473" i="5" s="1"/>
  <c r="AQ473" i="5" s="1"/>
  <c r="AW473" i="5" s="1"/>
  <c r="BC473" i="5" s="1"/>
  <c r="AA473" i="5"/>
  <c r="AG473" i="5"/>
  <c r="AJ473" i="5"/>
  <c r="AM473" i="5"/>
  <c r="AP473" i="5"/>
  <c r="AS473" i="5"/>
  <c r="AV473" i="5"/>
  <c r="AY473" i="5"/>
  <c r="BE473" i="5"/>
  <c r="BK473" i="5"/>
  <c r="BQ473" i="5"/>
  <c r="BT473" i="5"/>
  <c r="BW473" i="5"/>
  <c r="BZ473" i="5"/>
  <c r="CC473" i="5"/>
  <c r="CF473" i="5"/>
  <c r="CH473" i="5"/>
  <c r="O473" i="5"/>
  <c r="X473" i="5"/>
  <c r="R473" i="5"/>
  <c r="S474" i="5"/>
  <c r="Y474" i="5" s="1"/>
  <c r="AE474" i="5" s="1"/>
  <c r="AK474" i="5" s="1"/>
  <c r="AQ474" i="5" s="1"/>
  <c r="AW474" i="5" s="1"/>
  <c r="BC474" i="5" s="1"/>
  <c r="BI474" i="5" s="1"/>
  <c r="AA474" i="5"/>
  <c r="AG474" i="5"/>
  <c r="AM474" i="5"/>
  <c r="AS474" i="5"/>
  <c r="AY474" i="5"/>
  <c r="BE474" i="5"/>
  <c r="BK474" i="5"/>
  <c r="BQ474" i="5"/>
  <c r="BW474" i="5"/>
  <c r="CC474" i="5"/>
  <c r="CH474" i="5"/>
  <c r="O474" i="5"/>
  <c r="S475" i="5"/>
  <c r="Y475" i="5" s="1"/>
  <c r="AE475" i="5" s="1"/>
  <c r="AK475" i="5" s="1"/>
  <c r="AQ475" i="5" s="1"/>
  <c r="AW475" i="5" s="1"/>
  <c r="BC475" i="5" s="1"/>
  <c r="BI475" i="5" s="1"/>
  <c r="AA475" i="5"/>
  <c r="AG475" i="5"/>
  <c r="AJ475" i="5"/>
  <c r="AM475" i="5"/>
  <c r="AP475" i="5"/>
  <c r="AS475" i="5"/>
  <c r="AV475" i="5"/>
  <c r="AY475" i="5"/>
  <c r="BE475" i="5"/>
  <c r="BK475" i="5"/>
  <c r="BQ475" i="5"/>
  <c r="BT475" i="5"/>
  <c r="BW475" i="5"/>
  <c r="BZ475" i="5"/>
  <c r="CC475" i="5"/>
  <c r="CF475" i="5"/>
  <c r="CH475" i="5"/>
  <c r="O475" i="5"/>
  <c r="R475" i="5"/>
  <c r="S476" i="5"/>
  <c r="Y476" i="5" s="1"/>
  <c r="AE476" i="5" s="1"/>
  <c r="AK476" i="5" s="1"/>
  <c r="AQ476" i="5" s="1"/>
  <c r="AW476" i="5" s="1"/>
  <c r="BC476" i="5" s="1"/>
  <c r="BI476" i="5" s="1"/>
  <c r="AA476" i="5"/>
  <c r="AG476" i="5"/>
  <c r="AM476" i="5"/>
  <c r="AS476" i="5"/>
  <c r="AY476" i="5"/>
  <c r="BE476" i="5"/>
  <c r="BK476" i="5"/>
  <c r="BQ476" i="5"/>
  <c r="BW476" i="5"/>
  <c r="CC476" i="5"/>
  <c r="CH476" i="5"/>
  <c r="O476" i="5"/>
  <c r="S477" i="5"/>
  <c r="Y477" i="5" s="1"/>
  <c r="AE477" i="5" s="1"/>
  <c r="AK477" i="5" s="1"/>
  <c r="AQ477" i="5" s="1"/>
  <c r="AW477" i="5" s="1"/>
  <c r="BC477" i="5" s="1"/>
  <c r="BI477" i="5" s="1"/>
  <c r="AA477" i="5"/>
  <c r="AG477" i="5"/>
  <c r="AJ477" i="5"/>
  <c r="AM477" i="5"/>
  <c r="AP477" i="5"/>
  <c r="AS477" i="5"/>
  <c r="AV477" i="5"/>
  <c r="AY477" i="5"/>
  <c r="BE477" i="5"/>
  <c r="BK477" i="5"/>
  <c r="BQ477" i="5"/>
  <c r="BT477" i="5"/>
  <c r="BW477" i="5"/>
  <c r="BZ477" i="5"/>
  <c r="CC477" i="5"/>
  <c r="CF477" i="5"/>
  <c r="CH477" i="5"/>
  <c r="O477" i="5"/>
  <c r="X477" i="5"/>
  <c r="R477" i="5"/>
  <c r="S478" i="5"/>
  <c r="Y478" i="5" s="1"/>
  <c r="AA478" i="5"/>
  <c r="AG478" i="5"/>
  <c r="AJ478" i="5"/>
  <c r="AM478" i="5"/>
  <c r="AP478" i="5"/>
  <c r="AS478" i="5"/>
  <c r="AV478" i="5"/>
  <c r="AY478" i="5"/>
  <c r="BE478" i="5"/>
  <c r="BK478" i="5"/>
  <c r="BQ478" i="5"/>
  <c r="BT478" i="5"/>
  <c r="BW478" i="5"/>
  <c r="BZ478" i="5"/>
  <c r="CC478" i="5"/>
  <c r="CF478" i="5"/>
  <c r="CH478" i="5"/>
  <c r="O478" i="5"/>
  <c r="X478" i="5"/>
  <c r="R478" i="5"/>
  <c r="S479" i="5"/>
  <c r="Y479" i="5" s="1"/>
  <c r="AE479" i="5" s="1"/>
  <c r="AK479" i="5" s="1"/>
  <c r="AQ479" i="5" s="1"/>
  <c r="AW479" i="5" s="1"/>
  <c r="BC479" i="5" s="1"/>
  <c r="BI479" i="5" s="1"/>
  <c r="AA479" i="5"/>
  <c r="AG479" i="5"/>
  <c r="AM479" i="5"/>
  <c r="AS479" i="5"/>
  <c r="AY479" i="5"/>
  <c r="BE479" i="5"/>
  <c r="BK479" i="5"/>
  <c r="BQ479" i="5"/>
  <c r="BW479" i="5"/>
  <c r="CC479" i="5"/>
  <c r="CH479" i="5"/>
  <c r="O479" i="5"/>
  <c r="S480" i="5"/>
  <c r="Y480" i="5" s="1"/>
  <c r="AE480" i="5" s="1"/>
  <c r="AK480" i="5" s="1"/>
  <c r="AQ480" i="5" s="1"/>
  <c r="AW480" i="5" s="1"/>
  <c r="BC480" i="5" s="1"/>
  <c r="BI480" i="5" s="1"/>
  <c r="AA480" i="5"/>
  <c r="AG480" i="5"/>
  <c r="AJ480" i="5"/>
  <c r="AM480" i="5"/>
  <c r="AP480" i="5"/>
  <c r="AS480" i="5"/>
  <c r="AV480" i="5"/>
  <c r="AY480" i="5"/>
  <c r="BE480" i="5"/>
  <c r="BK480" i="5"/>
  <c r="BQ480" i="5"/>
  <c r="BT480" i="5"/>
  <c r="BW480" i="5"/>
  <c r="BZ480" i="5"/>
  <c r="CC480" i="5"/>
  <c r="CF480" i="5"/>
  <c r="CH480" i="5"/>
  <c r="O480" i="5"/>
  <c r="R480" i="5"/>
  <c r="X481" i="5"/>
  <c r="S481" i="5"/>
  <c r="Y481" i="5" s="1"/>
  <c r="AE481" i="5" s="1"/>
  <c r="AK481" i="5" s="1"/>
  <c r="AQ481" i="5" s="1"/>
  <c r="AW481" i="5" s="1"/>
  <c r="BC481" i="5" s="1"/>
  <c r="BI481" i="5" s="1"/>
  <c r="AA481" i="5"/>
  <c r="AG481" i="5"/>
  <c r="AJ481" i="5"/>
  <c r="AM481" i="5"/>
  <c r="AP481" i="5"/>
  <c r="AS481" i="5"/>
  <c r="AV481" i="5"/>
  <c r="AY481" i="5"/>
  <c r="BE481" i="5"/>
  <c r="BK481" i="5"/>
  <c r="BQ481" i="5"/>
  <c r="BT481" i="5"/>
  <c r="BW481" i="5"/>
  <c r="BZ481" i="5"/>
  <c r="CC481" i="5"/>
  <c r="CF481" i="5"/>
  <c r="CH481" i="5"/>
  <c r="O481" i="5"/>
  <c r="R481" i="5"/>
  <c r="S482" i="5"/>
  <c r="Y482" i="5" s="1"/>
  <c r="AE482" i="5" s="1"/>
  <c r="AK482" i="5" s="1"/>
  <c r="AQ482" i="5" s="1"/>
  <c r="AW482" i="5" s="1"/>
  <c r="BC482" i="5" s="1"/>
  <c r="BI482" i="5" s="1"/>
  <c r="AA482" i="5"/>
  <c r="AG482" i="5"/>
  <c r="AJ482" i="5"/>
  <c r="AM482" i="5"/>
  <c r="AP482" i="5"/>
  <c r="AS482" i="5"/>
  <c r="AV482" i="5"/>
  <c r="AY482" i="5"/>
  <c r="BE482" i="5"/>
  <c r="BK482" i="5"/>
  <c r="BQ482" i="5"/>
  <c r="BT482" i="5"/>
  <c r="BW482" i="5"/>
  <c r="BZ482" i="5"/>
  <c r="CC482" i="5"/>
  <c r="CF482" i="5"/>
  <c r="CH482" i="5"/>
  <c r="O482" i="5"/>
  <c r="X482" i="5"/>
  <c r="R482" i="5"/>
  <c r="S483" i="5"/>
  <c r="AA483" i="5"/>
  <c r="AG483" i="5"/>
  <c r="AJ483" i="5"/>
  <c r="AM483" i="5"/>
  <c r="AP483" i="5"/>
  <c r="AS483" i="5"/>
  <c r="AV483" i="5"/>
  <c r="AY483" i="5"/>
  <c r="BE483" i="5"/>
  <c r="BK483" i="5"/>
  <c r="BQ483" i="5"/>
  <c r="BT483" i="5"/>
  <c r="BW483" i="5"/>
  <c r="BZ483" i="5"/>
  <c r="CC483" i="5"/>
  <c r="CF483" i="5"/>
  <c r="CH483" i="5"/>
  <c r="O483" i="5"/>
  <c r="R483" i="5"/>
  <c r="S484" i="5"/>
  <c r="AA484" i="5"/>
  <c r="AG484" i="5"/>
  <c r="AJ484" i="5"/>
  <c r="AM484" i="5"/>
  <c r="AP484" i="5"/>
  <c r="AS484" i="5"/>
  <c r="AV484" i="5"/>
  <c r="AY484" i="5"/>
  <c r="BE484" i="5"/>
  <c r="BK484" i="5"/>
  <c r="BQ484" i="5"/>
  <c r="BT484" i="5"/>
  <c r="BW484" i="5"/>
  <c r="BZ484" i="5"/>
  <c r="CC484" i="5"/>
  <c r="CF484" i="5"/>
  <c r="CH484" i="5"/>
  <c r="O484" i="5"/>
  <c r="R484" i="5"/>
  <c r="S485" i="5"/>
  <c r="AA485" i="5"/>
  <c r="AG485" i="5"/>
  <c r="AJ485" i="5"/>
  <c r="AM485" i="5"/>
  <c r="AP485" i="5"/>
  <c r="AS485" i="5"/>
  <c r="AV485" i="5"/>
  <c r="AY485" i="5"/>
  <c r="BE485" i="5"/>
  <c r="BK485" i="5"/>
  <c r="BQ485" i="5"/>
  <c r="BT485" i="5"/>
  <c r="BW485" i="5"/>
  <c r="BZ485" i="5"/>
  <c r="CC485" i="5"/>
  <c r="CF485" i="5"/>
  <c r="CH485" i="5"/>
  <c r="O485" i="5"/>
  <c r="R485" i="5"/>
  <c r="S486" i="5"/>
  <c r="AA486" i="5"/>
  <c r="AG486" i="5"/>
  <c r="AM486" i="5"/>
  <c r="AS486" i="5"/>
  <c r="AY486" i="5"/>
  <c r="BE486" i="5"/>
  <c r="BK486" i="5"/>
  <c r="BQ486" i="5"/>
  <c r="BW486" i="5"/>
  <c r="CC486" i="5"/>
  <c r="CH486" i="5"/>
  <c r="O486" i="5"/>
  <c r="S487" i="5"/>
  <c r="Y487" i="5" s="1"/>
  <c r="AE487" i="5" s="1"/>
  <c r="AK487" i="5" s="1"/>
  <c r="AQ487" i="5" s="1"/>
  <c r="AW487" i="5" s="1"/>
  <c r="BC487" i="5" s="1"/>
  <c r="BI487" i="5" s="1"/>
  <c r="AA487" i="5"/>
  <c r="AG487" i="5"/>
  <c r="AJ487" i="5"/>
  <c r="AM487" i="5"/>
  <c r="AP487" i="5"/>
  <c r="AS487" i="5"/>
  <c r="AV487" i="5"/>
  <c r="AY487" i="5"/>
  <c r="BE487" i="5"/>
  <c r="BK487" i="5"/>
  <c r="BQ487" i="5"/>
  <c r="BT487" i="5"/>
  <c r="BW487" i="5"/>
  <c r="BZ487" i="5"/>
  <c r="CC487" i="5"/>
  <c r="CF487" i="5"/>
  <c r="CH487" i="5"/>
  <c r="O487" i="5"/>
  <c r="R487" i="5"/>
  <c r="S488" i="5"/>
  <c r="Y488" i="5" s="1"/>
  <c r="AE488" i="5" s="1"/>
  <c r="AK488" i="5" s="1"/>
  <c r="AQ488" i="5" s="1"/>
  <c r="AW488" i="5" s="1"/>
  <c r="BC488" i="5" s="1"/>
  <c r="BI488" i="5" s="1"/>
  <c r="AA488" i="5"/>
  <c r="AG488" i="5"/>
  <c r="AJ488" i="5"/>
  <c r="AM488" i="5"/>
  <c r="AP488" i="5"/>
  <c r="AS488" i="5"/>
  <c r="AV488" i="5"/>
  <c r="AY488" i="5"/>
  <c r="BE488" i="5"/>
  <c r="BK488" i="5"/>
  <c r="BQ488" i="5"/>
  <c r="BT488" i="5"/>
  <c r="BW488" i="5"/>
  <c r="BZ488" i="5"/>
  <c r="CC488" i="5"/>
  <c r="CF488" i="5"/>
  <c r="CH488" i="5"/>
  <c r="O488" i="5"/>
  <c r="X488" i="5"/>
  <c r="R488" i="5"/>
  <c r="S489" i="5"/>
  <c r="AA489" i="5"/>
  <c r="AG489" i="5"/>
  <c r="AJ489" i="5"/>
  <c r="AM489" i="5"/>
  <c r="AP489" i="5"/>
  <c r="AS489" i="5"/>
  <c r="AV489" i="5"/>
  <c r="AY489" i="5"/>
  <c r="BE489" i="5"/>
  <c r="BK489" i="5"/>
  <c r="BQ489" i="5"/>
  <c r="BT489" i="5"/>
  <c r="BW489" i="5"/>
  <c r="BZ489" i="5"/>
  <c r="CC489" i="5"/>
  <c r="CF489" i="5"/>
  <c r="CH489" i="5"/>
  <c r="O489" i="5"/>
  <c r="R489" i="5"/>
  <c r="S490" i="5"/>
  <c r="AA490" i="5"/>
  <c r="AG490" i="5"/>
  <c r="AJ490" i="5"/>
  <c r="AM490" i="5"/>
  <c r="AP490" i="5"/>
  <c r="AS490" i="5"/>
  <c r="AV490" i="5"/>
  <c r="AY490" i="5"/>
  <c r="BE490" i="5"/>
  <c r="BK490" i="5"/>
  <c r="BQ490" i="5"/>
  <c r="BT490" i="5"/>
  <c r="BW490" i="5"/>
  <c r="BZ490" i="5"/>
  <c r="CC490" i="5"/>
  <c r="CF490" i="5"/>
  <c r="CH490" i="5"/>
  <c r="O490" i="5"/>
  <c r="R490" i="5"/>
  <c r="S491" i="5"/>
  <c r="Y491" i="5" s="1"/>
  <c r="AE491" i="5" s="1"/>
  <c r="AK491" i="5" s="1"/>
  <c r="AQ491" i="5" s="1"/>
  <c r="AW491" i="5" s="1"/>
  <c r="BC491" i="5" s="1"/>
  <c r="AA491" i="5"/>
  <c r="AG491" i="5"/>
  <c r="AJ491" i="5"/>
  <c r="AM491" i="5"/>
  <c r="AP491" i="5"/>
  <c r="AS491" i="5"/>
  <c r="AV491" i="5"/>
  <c r="AY491" i="5"/>
  <c r="BE491" i="5"/>
  <c r="BK491" i="5"/>
  <c r="BQ491" i="5"/>
  <c r="BT491" i="5"/>
  <c r="BW491" i="5"/>
  <c r="BZ491" i="5"/>
  <c r="CC491" i="5"/>
  <c r="CF491" i="5"/>
  <c r="CH491" i="5"/>
  <c r="O491" i="5"/>
  <c r="X491" i="5"/>
  <c r="R491" i="5"/>
  <c r="S492" i="5"/>
  <c r="Y492" i="5" s="1"/>
  <c r="AE492" i="5" s="1"/>
  <c r="AK492" i="5" s="1"/>
  <c r="AQ492" i="5" s="1"/>
  <c r="AW492" i="5" s="1"/>
  <c r="BC492" i="5" s="1"/>
  <c r="BI492" i="5" s="1"/>
  <c r="AA492" i="5"/>
  <c r="AG492" i="5"/>
  <c r="AJ492" i="5"/>
  <c r="AM492" i="5"/>
  <c r="AP492" i="5"/>
  <c r="AS492" i="5"/>
  <c r="AV492" i="5"/>
  <c r="AY492" i="5"/>
  <c r="BE492" i="5"/>
  <c r="BK492" i="5"/>
  <c r="BQ492" i="5"/>
  <c r="BT492" i="5"/>
  <c r="BW492" i="5"/>
  <c r="BZ492" i="5"/>
  <c r="CC492" i="5"/>
  <c r="CF492" i="5"/>
  <c r="CH492" i="5"/>
  <c r="O492" i="5"/>
  <c r="X492" i="5"/>
  <c r="R492" i="5"/>
  <c r="S493" i="5"/>
  <c r="Y493" i="5" s="1"/>
  <c r="AA493" i="5"/>
  <c r="AG493" i="5"/>
  <c r="AJ493" i="5"/>
  <c r="AM493" i="5"/>
  <c r="AP493" i="5"/>
  <c r="AS493" i="5"/>
  <c r="AV493" i="5"/>
  <c r="AY493" i="5"/>
  <c r="BE493" i="5"/>
  <c r="BK493" i="5"/>
  <c r="BQ493" i="5"/>
  <c r="BT493" i="5"/>
  <c r="BW493" i="5"/>
  <c r="BZ493" i="5"/>
  <c r="CC493" i="5"/>
  <c r="CF493" i="5"/>
  <c r="CH493" i="5"/>
  <c r="O493" i="5"/>
  <c r="X493" i="5"/>
  <c r="R493" i="5"/>
  <c r="S494" i="5"/>
  <c r="Y494" i="5" s="1"/>
  <c r="AE494" i="5" s="1"/>
  <c r="AK494" i="5" s="1"/>
  <c r="AQ494" i="5" s="1"/>
  <c r="AW494" i="5" s="1"/>
  <c r="BC494" i="5" s="1"/>
  <c r="BI494" i="5" s="1"/>
  <c r="AA494" i="5"/>
  <c r="AG494" i="5"/>
  <c r="AM494" i="5"/>
  <c r="AS494" i="5"/>
  <c r="AY494" i="5"/>
  <c r="BE494" i="5"/>
  <c r="BK494" i="5"/>
  <c r="BQ494" i="5"/>
  <c r="BW494" i="5"/>
  <c r="CC494" i="5"/>
  <c r="CH494" i="5"/>
  <c r="O494" i="5"/>
  <c r="S495" i="5"/>
  <c r="Y495" i="5" s="1"/>
  <c r="AE495" i="5" s="1"/>
  <c r="AK495" i="5" s="1"/>
  <c r="AQ495" i="5" s="1"/>
  <c r="AW495" i="5" s="1"/>
  <c r="BC495" i="5" s="1"/>
  <c r="AA495" i="5"/>
  <c r="AG495" i="5"/>
  <c r="AJ495" i="5"/>
  <c r="AM495" i="5"/>
  <c r="AP495" i="5"/>
  <c r="AS495" i="5"/>
  <c r="AV495" i="5"/>
  <c r="AY495" i="5"/>
  <c r="BE495" i="5"/>
  <c r="BK495" i="5"/>
  <c r="BQ495" i="5"/>
  <c r="BT495" i="5"/>
  <c r="BW495" i="5"/>
  <c r="BZ495" i="5"/>
  <c r="CC495" i="5"/>
  <c r="CF495" i="5"/>
  <c r="CH495" i="5"/>
  <c r="O495" i="5"/>
  <c r="X495" i="5"/>
  <c r="R495" i="5"/>
  <c r="S496" i="5"/>
  <c r="Y496" i="5" s="1"/>
  <c r="AE496" i="5" s="1"/>
  <c r="AK496" i="5" s="1"/>
  <c r="AQ496" i="5" s="1"/>
  <c r="AW496" i="5" s="1"/>
  <c r="BC496" i="5" s="1"/>
  <c r="BI496" i="5" s="1"/>
  <c r="AA496" i="5"/>
  <c r="AG496" i="5"/>
  <c r="AJ496" i="5"/>
  <c r="AM496" i="5"/>
  <c r="AP496" i="5"/>
  <c r="AS496" i="5"/>
  <c r="AV496" i="5"/>
  <c r="AY496" i="5"/>
  <c r="BE496" i="5"/>
  <c r="BK496" i="5"/>
  <c r="BQ496" i="5"/>
  <c r="BT496" i="5"/>
  <c r="BW496" i="5"/>
  <c r="BZ496" i="5"/>
  <c r="CC496" i="5"/>
  <c r="CF496" i="5"/>
  <c r="CH496" i="5"/>
  <c r="O496" i="5"/>
  <c r="X496" i="5"/>
  <c r="R496" i="5"/>
  <c r="X497" i="5"/>
  <c r="S497" i="5"/>
  <c r="Y497" i="5" s="1"/>
  <c r="AE497" i="5" s="1"/>
  <c r="AK497" i="5" s="1"/>
  <c r="AQ497" i="5" s="1"/>
  <c r="AW497" i="5" s="1"/>
  <c r="BC497" i="5" s="1"/>
  <c r="BI497" i="5" s="1"/>
  <c r="AA497" i="5"/>
  <c r="AG497" i="5"/>
  <c r="AJ497" i="5"/>
  <c r="AM497" i="5"/>
  <c r="AP497" i="5"/>
  <c r="AS497" i="5"/>
  <c r="AV497" i="5"/>
  <c r="AY497" i="5"/>
  <c r="BE497" i="5"/>
  <c r="BK497" i="5"/>
  <c r="BQ497" i="5"/>
  <c r="BT497" i="5"/>
  <c r="BW497" i="5"/>
  <c r="BZ497" i="5"/>
  <c r="CC497" i="5"/>
  <c r="CF497" i="5"/>
  <c r="CH497" i="5"/>
  <c r="O497" i="5"/>
  <c r="R497" i="5"/>
  <c r="S498" i="5"/>
  <c r="Y498" i="5" s="1"/>
  <c r="AE498" i="5" s="1"/>
  <c r="AK498" i="5" s="1"/>
  <c r="AQ498" i="5" s="1"/>
  <c r="AW498" i="5" s="1"/>
  <c r="BC498" i="5" s="1"/>
  <c r="BI498" i="5" s="1"/>
  <c r="AA498" i="5"/>
  <c r="AG498" i="5"/>
  <c r="AJ498" i="5"/>
  <c r="AM498" i="5"/>
  <c r="AP498" i="5"/>
  <c r="AS498" i="5"/>
  <c r="AV498" i="5"/>
  <c r="AY498" i="5"/>
  <c r="BE498" i="5"/>
  <c r="BK498" i="5"/>
  <c r="BQ498" i="5"/>
  <c r="BT498" i="5"/>
  <c r="BW498" i="5"/>
  <c r="BZ498" i="5"/>
  <c r="CC498" i="5"/>
  <c r="CF498" i="5"/>
  <c r="CH498" i="5"/>
  <c r="O498" i="5"/>
  <c r="X498" i="5"/>
  <c r="R498" i="5"/>
  <c r="S499" i="5"/>
  <c r="Y499" i="5" s="1"/>
  <c r="AE499" i="5" s="1"/>
  <c r="AK499" i="5" s="1"/>
  <c r="AQ499" i="5" s="1"/>
  <c r="AW499" i="5" s="1"/>
  <c r="BC499" i="5" s="1"/>
  <c r="BI499" i="5" s="1"/>
  <c r="AA499" i="5"/>
  <c r="AG499" i="5"/>
  <c r="AM499" i="5"/>
  <c r="AS499" i="5"/>
  <c r="AY499" i="5"/>
  <c r="BE499" i="5"/>
  <c r="BK499" i="5"/>
  <c r="BQ499" i="5"/>
  <c r="BW499" i="5"/>
  <c r="CC499" i="5"/>
  <c r="CH499" i="5"/>
  <c r="O499" i="5"/>
  <c r="S500" i="5"/>
  <c r="Y500" i="5" s="1"/>
  <c r="AE500" i="5" s="1"/>
  <c r="AK500" i="5" s="1"/>
  <c r="AQ500" i="5" s="1"/>
  <c r="AW500" i="5" s="1"/>
  <c r="BC500" i="5" s="1"/>
  <c r="BI500" i="5" s="1"/>
  <c r="AA500" i="5"/>
  <c r="AG500" i="5"/>
  <c r="AM500" i="5"/>
  <c r="AS500" i="5"/>
  <c r="AY500" i="5"/>
  <c r="BE500" i="5"/>
  <c r="BK500" i="5"/>
  <c r="BQ500" i="5"/>
  <c r="BW500" i="5"/>
  <c r="CC500" i="5"/>
  <c r="CH500" i="5"/>
  <c r="O500" i="5"/>
  <c r="S501" i="5"/>
  <c r="Y501" i="5" s="1"/>
  <c r="AE501" i="5" s="1"/>
  <c r="AK501" i="5" s="1"/>
  <c r="AQ501" i="5" s="1"/>
  <c r="AW501" i="5" s="1"/>
  <c r="BC501" i="5" s="1"/>
  <c r="BI501" i="5" s="1"/>
  <c r="AA501" i="5"/>
  <c r="AG501" i="5"/>
  <c r="AJ501" i="5"/>
  <c r="AM501" i="5"/>
  <c r="AP501" i="5"/>
  <c r="AS501" i="5"/>
  <c r="AV501" i="5"/>
  <c r="AY501" i="5"/>
  <c r="BE501" i="5"/>
  <c r="BK501" i="5"/>
  <c r="BQ501" i="5"/>
  <c r="BT501" i="5"/>
  <c r="BW501" i="5"/>
  <c r="BZ501" i="5"/>
  <c r="CC501" i="5"/>
  <c r="CF501" i="5"/>
  <c r="CH501" i="5"/>
  <c r="O501" i="5"/>
  <c r="X501" i="5"/>
  <c r="R501" i="5"/>
  <c r="S502" i="5"/>
  <c r="Y502" i="5" s="1"/>
  <c r="AE502" i="5" s="1"/>
  <c r="AK502" i="5" s="1"/>
  <c r="AQ502" i="5" s="1"/>
  <c r="AW502" i="5" s="1"/>
  <c r="BC502" i="5" s="1"/>
  <c r="BI502" i="5" s="1"/>
  <c r="AA502" i="5"/>
  <c r="AG502" i="5"/>
  <c r="AJ502" i="5"/>
  <c r="AM502" i="5"/>
  <c r="AP502" i="5"/>
  <c r="AS502" i="5"/>
  <c r="AV502" i="5"/>
  <c r="AY502" i="5"/>
  <c r="BE502" i="5"/>
  <c r="BK502" i="5"/>
  <c r="BQ502" i="5"/>
  <c r="BT502" i="5"/>
  <c r="BW502" i="5"/>
  <c r="BZ502" i="5"/>
  <c r="CC502" i="5"/>
  <c r="CF502" i="5"/>
  <c r="CH502" i="5"/>
  <c r="O502" i="5"/>
  <c r="X502" i="5"/>
  <c r="R502" i="5"/>
  <c r="S503" i="5"/>
  <c r="Y503" i="5" s="1"/>
  <c r="AE503" i="5" s="1"/>
  <c r="AK503" i="5" s="1"/>
  <c r="AQ503" i="5" s="1"/>
  <c r="AW503" i="5" s="1"/>
  <c r="BC503" i="5" s="1"/>
  <c r="BI503" i="5" s="1"/>
  <c r="AA503" i="5"/>
  <c r="AG503" i="5"/>
  <c r="AJ503" i="5"/>
  <c r="AM503" i="5"/>
  <c r="AP503" i="5"/>
  <c r="AS503" i="5"/>
  <c r="AV503" i="5"/>
  <c r="AY503" i="5"/>
  <c r="BE503" i="5"/>
  <c r="BK503" i="5"/>
  <c r="BQ503" i="5"/>
  <c r="BT503" i="5"/>
  <c r="BW503" i="5"/>
  <c r="BZ503" i="5"/>
  <c r="CC503" i="5"/>
  <c r="CF503" i="5"/>
  <c r="CH503" i="5"/>
  <c r="O503" i="5"/>
  <c r="X503" i="5"/>
  <c r="R503" i="5"/>
  <c r="S504" i="5"/>
  <c r="Y504" i="5" s="1"/>
  <c r="AE504" i="5" s="1"/>
  <c r="AK504" i="5" s="1"/>
  <c r="AQ504" i="5" s="1"/>
  <c r="AW504" i="5" s="1"/>
  <c r="BC504" i="5" s="1"/>
  <c r="BI504" i="5" s="1"/>
  <c r="AA504" i="5"/>
  <c r="AG504" i="5"/>
  <c r="AJ504" i="5"/>
  <c r="AM504" i="5"/>
  <c r="AP504" i="5"/>
  <c r="AS504" i="5"/>
  <c r="AV504" i="5"/>
  <c r="AY504" i="5"/>
  <c r="BE504" i="5"/>
  <c r="BK504" i="5"/>
  <c r="BQ504" i="5"/>
  <c r="BT504" i="5"/>
  <c r="BW504" i="5"/>
  <c r="BZ504" i="5"/>
  <c r="CC504" i="5"/>
  <c r="CF504" i="5"/>
  <c r="CH504" i="5"/>
  <c r="O504" i="5"/>
  <c r="X504" i="5"/>
  <c r="R504" i="5"/>
  <c r="S505" i="5"/>
  <c r="Y505" i="5" s="1"/>
  <c r="AA505" i="5"/>
  <c r="AG505" i="5"/>
  <c r="AJ505" i="5"/>
  <c r="AM505" i="5"/>
  <c r="AP505" i="5"/>
  <c r="AS505" i="5"/>
  <c r="AV505" i="5"/>
  <c r="AY505" i="5"/>
  <c r="BE505" i="5"/>
  <c r="BK505" i="5"/>
  <c r="BQ505" i="5"/>
  <c r="BT505" i="5"/>
  <c r="BW505" i="5"/>
  <c r="BZ505" i="5"/>
  <c r="CC505" i="5"/>
  <c r="CF505" i="5"/>
  <c r="CH505" i="5"/>
  <c r="O505" i="5"/>
  <c r="X505" i="5"/>
  <c r="R505" i="5"/>
  <c r="S506" i="5"/>
  <c r="Y506" i="5" s="1"/>
  <c r="AE506" i="5" s="1"/>
  <c r="AK506" i="5" s="1"/>
  <c r="AQ506" i="5" s="1"/>
  <c r="AW506" i="5" s="1"/>
  <c r="BC506" i="5" s="1"/>
  <c r="BI506" i="5" s="1"/>
  <c r="AA506" i="5"/>
  <c r="AG506" i="5"/>
  <c r="AJ506" i="5"/>
  <c r="AM506" i="5"/>
  <c r="AP506" i="5"/>
  <c r="AS506" i="5"/>
  <c r="AV506" i="5"/>
  <c r="AY506" i="5"/>
  <c r="BE506" i="5"/>
  <c r="BK506" i="5"/>
  <c r="BQ506" i="5"/>
  <c r="BT506" i="5"/>
  <c r="BW506" i="5"/>
  <c r="BZ506" i="5"/>
  <c r="CC506" i="5"/>
  <c r="CF506" i="5"/>
  <c r="CH506" i="5"/>
  <c r="O506" i="5"/>
  <c r="X506" i="5"/>
  <c r="R506" i="5"/>
  <c r="S507" i="5"/>
  <c r="Y507" i="5" s="1"/>
  <c r="AE507" i="5" s="1"/>
  <c r="AK507" i="5" s="1"/>
  <c r="AQ507" i="5" s="1"/>
  <c r="AW507" i="5" s="1"/>
  <c r="BC507" i="5" s="1"/>
  <c r="BI507" i="5" s="1"/>
  <c r="AA507" i="5"/>
  <c r="AG507" i="5"/>
  <c r="AJ507" i="5"/>
  <c r="AM507" i="5"/>
  <c r="AP507" i="5"/>
  <c r="AS507" i="5"/>
  <c r="AV507" i="5"/>
  <c r="AY507" i="5"/>
  <c r="BE507" i="5"/>
  <c r="BK507" i="5"/>
  <c r="BQ507" i="5"/>
  <c r="BT507" i="5"/>
  <c r="BW507" i="5"/>
  <c r="BZ507" i="5"/>
  <c r="CC507" i="5"/>
  <c r="CF507" i="5"/>
  <c r="CH507" i="5"/>
  <c r="O507" i="5"/>
  <c r="X507" i="5"/>
  <c r="R507" i="5"/>
  <c r="S508" i="5"/>
  <c r="Y508" i="5" s="1"/>
  <c r="AE508" i="5" s="1"/>
  <c r="AK508" i="5" s="1"/>
  <c r="AQ508" i="5" s="1"/>
  <c r="AW508" i="5" s="1"/>
  <c r="BC508" i="5" s="1"/>
  <c r="BI508" i="5" s="1"/>
  <c r="AA508" i="5"/>
  <c r="AG508" i="5"/>
  <c r="AJ508" i="5"/>
  <c r="AM508" i="5"/>
  <c r="AP508" i="5"/>
  <c r="AS508" i="5"/>
  <c r="AV508" i="5"/>
  <c r="AY508" i="5"/>
  <c r="BE508" i="5"/>
  <c r="BK508" i="5"/>
  <c r="BQ508" i="5"/>
  <c r="BT508" i="5"/>
  <c r="BW508" i="5"/>
  <c r="BZ508" i="5"/>
  <c r="CC508" i="5"/>
  <c r="CF508" i="5"/>
  <c r="CH508" i="5"/>
  <c r="O508" i="5"/>
  <c r="R508" i="5"/>
  <c r="X509" i="5"/>
  <c r="S509" i="5"/>
  <c r="AA509" i="5"/>
  <c r="AG509" i="5"/>
  <c r="AJ509" i="5"/>
  <c r="AM509" i="5"/>
  <c r="AP509" i="5"/>
  <c r="AS509" i="5"/>
  <c r="AV509" i="5"/>
  <c r="AY509" i="5"/>
  <c r="BE509" i="5"/>
  <c r="BK509" i="5"/>
  <c r="BQ509" i="5"/>
  <c r="BT509" i="5"/>
  <c r="BW509" i="5"/>
  <c r="BZ509" i="5"/>
  <c r="CC509" i="5"/>
  <c r="CF509" i="5"/>
  <c r="CH509" i="5"/>
  <c r="O509" i="5"/>
  <c r="R509" i="5"/>
  <c r="S510" i="5"/>
  <c r="AA510" i="5"/>
  <c r="AG510" i="5"/>
  <c r="AJ510" i="5"/>
  <c r="AM510" i="5"/>
  <c r="AP510" i="5"/>
  <c r="AS510" i="5"/>
  <c r="AV510" i="5"/>
  <c r="AY510" i="5"/>
  <c r="BE510" i="5"/>
  <c r="BK510" i="5"/>
  <c r="BQ510" i="5"/>
  <c r="BT510" i="5"/>
  <c r="BW510" i="5"/>
  <c r="BZ510" i="5"/>
  <c r="CC510" i="5"/>
  <c r="CF510" i="5"/>
  <c r="CH510" i="5"/>
  <c r="O510" i="5"/>
  <c r="R510" i="5"/>
  <c r="S511" i="5"/>
  <c r="AA511" i="5"/>
  <c r="AG511" i="5"/>
  <c r="AM511" i="5"/>
  <c r="AS511" i="5"/>
  <c r="AY511" i="5"/>
  <c r="BE511" i="5"/>
  <c r="BK511" i="5"/>
  <c r="BQ511" i="5"/>
  <c r="BW511" i="5"/>
  <c r="CC511" i="5"/>
  <c r="CH511" i="5"/>
  <c r="O511" i="5"/>
  <c r="S512" i="5"/>
  <c r="Y512" i="5" s="1"/>
  <c r="AE512" i="5" s="1"/>
  <c r="AK512" i="5" s="1"/>
  <c r="AQ512" i="5" s="1"/>
  <c r="AW512" i="5" s="1"/>
  <c r="BC512" i="5" s="1"/>
  <c r="BI512" i="5" s="1"/>
  <c r="AA512" i="5"/>
  <c r="AG512" i="5"/>
  <c r="AM512" i="5"/>
  <c r="AS512" i="5"/>
  <c r="AY512" i="5"/>
  <c r="BE512" i="5"/>
  <c r="BK512" i="5"/>
  <c r="BQ512" i="5"/>
  <c r="BW512" i="5"/>
  <c r="CC512" i="5"/>
  <c r="CH512" i="5"/>
  <c r="O512" i="5"/>
  <c r="S513" i="5"/>
  <c r="AA513" i="5"/>
  <c r="AG513" i="5"/>
  <c r="AM513" i="5"/>
  <c r="AS513" i="5"/>
  <c r="AY513" i="5"/>
  <c r="BE513" i="5"/>
  <c r="BK513" i="5"/>
  <c r="BQ513" i="5"/>
  <c r="BW513" i="5"/>
  <c r="CC513" i="5"/>
  <c r="CH513" i="5"/>
  <c r="O513" i="5"/>
  <c r="S514" i="5"/>
  <c r="Y514" i="5" s="1"/>
  <c r="AE514" i="5" s="1"/>
  <c r="AK514" i="5" s="1"/>
  <c r="AQ514" i="5" s="1"/>
  <c r="AW514" i="5" s="1"/>
  <c r="BC514" i="5" s="1"/>
  <c r="BI514" i="5" s="1"/>
  <c r="AA514" i="5"/>
  <c r="AG514" i="5"/>
  <c r="AJ514" i="5"/>
  <c r="AM514" i="5"/>
  <c r="AP514" i="5"/>
  <c r="AS514" i="5"/>
  <c r="AV514" i="5"/>
  <c r="AY514" i="5"/>
  <c r="BE514" i="5"/>
  <c r="BK514" i="5"/>
  <c r="BQ514" i="5"/>
  <c r="BT514" i="5"/>
  <c r="BW514" i="5"/>
  <c r="BZ514" i="5"/>
  <c r="CC514" i="5"/>
  <c r="CF514" i="5"/>
  <c r="CH514" i="5"/>
  <c r="O514" i="5"/>
  <c r="R514" i="5"/>
  <c r="S515" i="5"/>
  <c r="Y515" i="5" s="1"/>
  <c r="AE515" i="5" s="1"/>
  <c r="AK515" i="5" s="1"/>
  <c r="AQ515" i="5" s="1"/>
  <c r="AW515" i="5" s="1"/>
  <c r="BC515" i="5" s="1"/>
  <c r="BI515" i="5" s="1"/>
  <c r="AA515" i="5"/>
  <c r="AG515" i="5"/>
  <c r="AJ515" i="5"/>
  <c r="AM515" i="5"/>
  <c r="AP515" i="5"/>
  <c r="AS515" i="5"/>
  <c r="AV515" i="5"/>
  <c r="AY515" i="5"/>
  <c r="BE515" i="5"/>
  <c r="BK515" i="5"/>
  <c r="BQ515" i="5"/>
  <c r="BT515" i="5"/>
  <c r="BW515" i="5"/>
  <c r="BZ515" i="5"/>
  <c r="CC515" i="5"/>
  <c r="CF515" i="5"/>
  <c r="CH515" i="5"/>
  <c r="O515" i="5"/>
  <c r="R515" i="5"/>
  <c r="S516" i="5"/>
  <c r="Y516" i="5" s="1"/>
  <c r="AE516" i="5" s="1"/>
  <c r="AK516" i="5" s="1"/>
  <c r="AQ516" i="5" s="1"/>
  <c r="AW516" i="5" s="1"/>
  <c r="BC516" i="5" s="1"/>
  <c r="BI516" i="5" s="1"/>
  <c r="AA516" i="5"/>
  <c r="AG516" i="5"/>
  <c r="AJ516" i="5"/>
  <c r="AM516" i="5"/>
  <c r="AP516" i="5"/>
  <c r="AS516" i="5"/>
  <c r="AV516" i="5"/>
  <c r="AY516" i="5"/>
  <c r="BE516" i="5"/>
  <c r="BK516" i="5"/>
  <c r="BQ516" i="5"/>
  <c r="BT516" i="5"/>
  <c r="BW516" i="5"/>
  <c r="BZ516" i="5"/>
  <c r="CC516" i="5"/>
  <c r="CF516" i="5"/>
  <c r="CH516" i="5"/>
  <c r="O516" i="5"/>
  <c r="R516" i="5"/>
  <c r="X517" i="5"/>
  <c r="S517" i="5"/>
  <c r="AA517" i="5"/>
  <c r="AG517" i="5"/>
  <c r="AJ517" i="5"/>
  <c r="AM517" i="5"/>
  <c r="AP517" i="5"/>
  <c r="AS517" i="5"/>
  <c r="AV517" i="5"/>
  <c r="AY517" i="5"/>
  <c r="BE517" i="5"/>
  <c r="BK517" i="5"/>
  <c r="BQ517" i="5"/>
  <c r="BT517" i="5"/>
  <c r="BW517" i="5"/>
  <c r="BZ517" i="5"/>
  <c r="CC517" i="5"/>
  <c r="CF517" i="5"/>
  <c r="CH517" i="5"/>
  <c r="O517" i="5"/>
  <c r="R517" i="5"/>
  <c r="S518" i="5"/>
  <c r="AA518" i="5"/>
  <c r="AG518" i="5"/>
  <c r="AJ518" i="5"/>
  <c r="AM518" i="5"/>
  <c r="AP518" i="5"/>
  <c r="AS518" i="5"/>
  <c r="AV518" i="5"/>
  <c r="AY518" i="5"/>
  <c r="BE518" i="5"/>
  <c r="BK518" i="5"/>
  <c r="BQ518" i="5"/>
  <c r="BT518" i="5"/>
  <c r="BW518" i="5"/>
  <c r="BZ518" i="5"/>
  <c r="CC518" i="5"/>
  <c r="CF518" i="5"/>
  <c r="CH518" i="5"/>
  <c r="O518" i="5"/>
  <c r="R518" i="5"/>
  <c r="S519" i="5"/>
  <c r="AA519" i="5"/>
  <c r="AG519" i="5"/>
  <c r="AJ519" i="5"/>
  <c r="AM519" i="5"/>
  <c r="AP519" i="5"/>
  <c r="AS519" i="5"/>
  <c r="AV519" i="5"/>
  <c r="AY519" i="5"/>
  <c r="BE519" i="5"/>
  <c r="BK519" i="5"/>
  <c r="BQ519" i="5"/>
  <c r="BT519" i="5"/>
  <c r="BW519" i="5"/>
  <c r="BZ519" i="5"/>
  <c r="CC519" i="5"/>
  <c r="CF519" i="5"/>
  <c r="CH519" i="5"/>
  <c r="O519" i="5"/>
  <c r="R519" i="5"/>
  <c r="S520" i="5"/>
  <c r="Y520" i="5" s="1"/>
  <c r="AE520" i="5" s="1"/>
  <c r="AK520" i="5" s="1"/>
  <c r="AQ520" i="5" s="1"/>
  <c r="AW520" i="5" s="1"/>
  <c r="BC520" i="5" s="1"/>
  <c r="AA520" i="5"/>
  <c r="AG520" i="5"/>
  <c r="AJ520" i="5"/>
  <c r="AM520" i="5"/>
  <c r="AP520" i="5"/>
  <c r="AS520" i="5"/>
  <c r="AV520" i="5"/>
  <c r="AY520" i="5"/>
  <c r="BE520" i="5"/>
  <c r="BK520" i="5"/>
  <c r="BQ520" i="5"/>
  <c r="BT520" i="5"/>
  <c r="BW520" i="5"/>
  <c r="BZ520" i="5"/>
  <c r="CC520" i="5"/>
  <c r="CF520" i="5"/>
  <c r="CH520" i="5"/>
  <c r="O520" i="5"/>
  <c r="X520" i="5"/>
  <c r="R520" i="5"/>
  <c r="S521" i="5"/>
  <c r="Y521" i="5" s="1"/>
  <c r="AE521" i="5" s="1"/>
  <c r="AK521" i="5" s="1"/>
  <c r="AQ521" i="5" s="1"/>
  <c r="AW521" i="5" s="1"/>
  <c r="BC521" i="5" s="1"/>
  <c r="BI521" i="5" s="1"/>
  <c r="AA521" i="5"/>
  <c r="AG521" i="5"/>
  <c r="AJ521" i="5"/>
  <c r="AM521" i="5"/>
  <c r="AP521" i="5"/>
  <c r="AS521" i="5"/>
  <c r="AV521" i="5"/>
  <c r="AY521" i="5"/>
  <c r="BE521" i="5"/>
  <c r="BK521" i="5"/>
  <c r="BQ521" i="5"/>
  <c r="BT521" i="5"/>
  <c r="BW521" i="5"/>
  <c r="BZ521" i="5"/>
  <c r="CC521" i="5"/>
  <c r="CF521" i="5"/>
  <c r="CH521" i="5"/>
  <c r="O521" i="5"/>
  <c r="R521" i="5"/>
  <c r="X522" i="5"/>
  <c r="S522" i="5"/>
  <c r="Y522" i="5" s="1"/>
  <c r="AE522" i="5" s="1"/>
  <c r="AK522" i="5" s="1"/>
  <c r="AQ522" i="5" s="1"/>
  <c r="AW522" i="5" s="1"/>
  <c r="BC522" i="5" s="1"/>
  <c r="BI522" i="5" s="1"/>
  <c r="AA522" i="5"/>
  <c r="AG522" i="5"/>
  <c r="AJ522" i="5"/>
  <c r="AM522" i="5"/>
  <c r="AP522" i="5"/>
  <c r="AS522" i="5"/>
  <c r="AV522" i="5"/>
  <c r="AY522" i="5"/>
  <c r="BE522" i="5"/>
  <c r="BK522" i="5"/>
  <c r="BQ522" i="5"/>
  <c r="BT522" i="5"/>
  <c r="BW522" i="5"/>
  <c r="BZ522" i="5"/>
  <c r="CC522" i="5"/>
  <c r="CF522" i="5"/>
  <c r="CH522" i="5"/>
  <c r="O522" i="5"/>
  <c r="R522" i="5"/>
  <c r="S523" i="5"/>
  <c r="Y523" i="5" s="1"/>
  <c r="AE523" i="5" s="1"/>
  <c r="AK523" i="5" s="1"/>
  <c r="AQ523" i="5" s="1"/>
  <c r="AW523" i="5" s="1"/>
  <c r="BC523" i="5" s="1"/>
  <c r="BI523" i="5" s="1"/>
  <c r="AA523" i="5"/>
  <c r="AG523" i="5"/>
  <c r="AM523" i="5"/>
  <c r="AS523" i="5"/>
  <c r="AY523" i="5"/>
  <c r="BE523" i="5"/>
  <c r="BK523" i="5"/>
  <c r="BQ523" i="5"/>
  <c r="BW523" i="5"/>
  <c r="CC523" i="5"/>
  <c r="CH523" i="5"/>
  <c r="O523" i="5"/>
  <c r="S524" i="5"/>
  <c r="Y524" i="5" s="1"/>
  <c r="AE524" i="5" s="1"/>
  <c r="AK524" i="5" s="1"/>
  <c r="AQ524" i="5" s="1"/>
  <c r="AW524" i="5" s="1"/>
  <c r="BC524" i="5" s="1"/>
  <c r="BI524" i="5" s="1"/>
  <c r="AA524" i="5"/>
  <c r="AG524" i="5"/>
  <c r="AJ524" i="5"/>
  <c r="AM524" i="5"/>
  <c r="AP524" i="5"/>
  <c r="AS524" i="5"/>
  <c r="AV524" i="5"/>
  <c r="AY524" i="5"/>
  <c r="BE524" i="5"/>
  <c r="BK524" i="5"/>
  <c r="BQ524" i="5"/>
  <c r="BT524" i="5"/>
  <c r="BW524" i="5"/>
  <c r="BZ524" i="5"/>
  <c r="CC524" i="5"/>
  <c r="CF524" i="5"/>
  <c r="CH524" i="5"/>
  <c r="O524" i="5"/>
  <c r="R524" i="5"/>
  <c r="S525" i="5"/>
  <c r="Y525" i="5" s="1"/>
  <c r="AE525" i="5" s="1"/>
  <c r="AK525" i="5" s="1"/>
  <c r="AQ525" i="5" s="1"/>
  <c r="AW525" i="5" s="1"/>
  <c r="BC525" i="5" s="1"/>
  <c r="BI525" i="5" s="1"/>
  <c r="AA525" i="5"/>
  <c r="AG525" i="5"/>
  <c r="AJ525" i="5"/>
  <c r="AM525" i="5"/>
  <c r="AP525" i="5"/>
  <c r="AS525" i="5"/>
  <c r="AV525" i="5"/>
  <c r="AY525" i="5"/>
  <c r="BE525" i="5"/>
  <c r="BK525" i="5"/>
  <c r="BQ525" i="5"/>
  <c r="BT525" i="5"/>
  <c r="BW525" i="5"/>
  <c r="BZ525" i="5"/>
  <c r="CC525" i="5"/>
  <c r="CF525" i="5"/>
  <c r="CH525" i="5"/>
  <c r="O525" i="5"/>
  <c r="R525" i="5"/>
  <c r="S526" i="5"/>
  <c r="Y526" i="5" s="1"/>
  <c r="AE526" i="5" s="1"/>
  <c r="AK526" i="5" s="1"/>
  <c r="AQ526" i="5" s="1"/>
  <c r="AW526" i="5" s="1"/>
  <c r="BC526" i="5" s="1"/>
  <c r="BI526" i="5" s="1"/>
  <c r="AA526" i="5"/>
  <c r="AG526" i="5"/>
  <c r="AM526" i="5"/>
  <c r="AS526" i="5"/>
  <c r="AY526" i="5"/>
  <c r="BE526" i="5"/>
  <c r="BK526" i="5"/>
  <c r="BQ526" i="5"/>
  <c r="BW526" i="5"/>
  <c r="CC526" i="5"/>
  <c r="CH526" i="5"/>
  <c r="O526" i="5"/>
  <c r="S527" i="5"/>
  <c r="AA527" i="5"/>
  <c r="AG527" i="5"/>
  <c r="AJ527" i="5"/>
  <c r="AM527" i="5"/>
  <c r="AP527" i="5"/>
  <c r="AS527" i="5"/>
  <c r="AV527" i="5"/>
  <c r="AY527" i="5"/>
  <c r="BE527" i="5"/>
  <c r="BK527" i="5"/>
  <c r="BQ527" i="5"/>
  <c r="BT527" i="5"/>
  <c r="BW527" i="5"/>
  <c r="BZ527" i="5"/>
  <c r="CC527" i="5"/>
  <c r="CF527" i="5"/>
  <c r="CH527" i="5"/>
  <c r="O527" i="5"/>
  <c r="R527" i="5"/>
  <c r="S528" i="5"/>
  <c r="AA528" i="5"/>
  <c r="AG528" i="5"/>
  <c r="AJ528" i="5"/>
  <c r="AM528" i="5"/>
  <c r="AP528" i="5"/>
  <c r="AS528" i="5"/>
  <c r="AV528" i="5"/>
  <c r="AY528" i="5"/>
  <c r="BE528" i="5"/>
  <c r="BK528" i="5"/>
  <c r="BQ528" i="5"/>
  <c r="BT528" i="5"/>
  <c r="BW528" i="5"/>
  <c r="BZ528" i="5"/>
  <c r="CC528" i="5"/>
  <c r="CF528" i="5"/>
  <c r="CH528" i="5"/>
  <c r="O528" i="5"/>
  <c r="R528" i="5"/>
  <c r="S529" i="5"/>
  <c r="AA529" i="5"/>
  <c r="AG529" i="5"/>
  <c r="AJ529" i="5"/>
  <c r="AM529" i="5"/>
  <c r="AP529" i="5"/>
  <c r="AS529" i="5"/>
  <c r="AV529" i="5"/>
  <c r="AY529" i="5"/>
  <c r="BE529" i="5"/>
  <c r="BK529" i="5"/>
  <c r="BQ529" i="5"/>
  <c r="BT529" i="5"/>
  <c r="BW529" i="5"/>
  <c r="BZ529" i="5"/>
  <c r="CC529" i="5"/>
  <c r="CF529" i="5"/>
  <c r="CH529" i="5"/>
  <c r="O529" i="5"/>
  <c r="R529" i="5"/>
  <c r="S530" i="5"/>
  <c r="AA530" i="5"/>
  <c r="AG530" i="5"/>
  <c r="AM530" i="5"/>
  <c r="AS530" i="5"/>
  <c r="AY530" i="5"/>
  <c r="BE530" i="5"/>
  <c r="BK530" i="5"/>
  <c r="BQ530" i="5"/>
  <c r="BW530" i="5"/>
  <c r="CC530" i="5"/>
  <c r="CH530" i="5"/>
  <c r="O530" i="5"/>
  <c r="S531" i="5"/>
  <c r="Y531" i="5" s="1"/>
  <c r="AE531" i="5" s="1"/>
  <c r="AK531" i="5" s="1"/>
  <c r="AQ531" i="5" s="1"/>
  <c r="AW531" i="5" s="1"/>
  <c r="BC531" i="5" s="1"/>
  <c r="BI531" i="5" s="1"/>
  <c r="AA531" i="5"/>
  <c r="AG531" i="5"/>
  <c r="AJ531" i="5"/>
  <c r="AM531" i="5"/>
  <c r="AP531" i="5"/>
  <c r="AS531" i="5"/>
  <c r="AV531" i="5"/>
  <c r="AY531" i="5"/>
  <c r="BE531" i="5"/>
  <c r="BK531" i="5"/>
  <c r="BQ531" i="5"/>
  <c r="BT531" i="5"/>
  <c r="BW531" i="5"/>
  <c r="BZ531" i="5"/>
  <c r="CC531" i="5"/>
  <c r="CF531" i="5"/>
  <c r="CH531" i="5"/>
  <c r="O531" i="5"/>
  <c r="R531" i="5"/>
  <c r="S532" i="5"/>
  <c r="Y532" i="5" s="1"/>
  <c r="AE532" i="5" s="1"/>
  <c r="AK532" i="5" s="1"/>
  <c r="AQ532" i="5" s="1"/>
  <c r="AW532" i="5" s="1"/>
  <c r="BC532" i="5" s="1"/>
  <c r="BI532" i="5" s="1"/>
  <c r="AA532" i="5"/>
  <c r="AG532" i="5"/>
  <c r="AJ532" i="5"/>
  <c r="AM532" i="5"/>
  <c r="AP532" i="5"/>
  <c r="AS532" i="5"/>
  <c r="AV532" i="5"/>
  <c r="AY532" i="5"/>
  <c r="BE532" i="5"/>
  <c r="BK532" i="5"/>
  <c r="BQ532" i="5"/>
  <c r="BT532" i="5"/>
  <c r="BW532" i="5"/>
  <c r="BZ532" i="5"/>
  <c r="CC532" i="5"/>
  <c r="CF532" i="5"/>
  <c r="CH532" i="5"/>
  <c r="O532" i="5"/>
  <c r="R532" i="5"/>
  <c r="S533" i="5"/>
  <c r="Y533" i="5" s="1"/>
  <c r="AE533" i="5" s="1"/>
  <c r="AK533" i="5" s="1"/>
  <c r="AQ533" i="5" s="1"/>
  <c r="AW533" i="5" s="1"/>
  <c r="BC533" i="5" s="1"/>
  <c r="BI533" i="5" s="1"/>
  <c r="AA533" i="5"/>
  <c r="AG533" i="5"/>
  <c r="AM533" i="5"/>
  <c r="AS533" i="5"/>
  <c r="AY533" i="5"/>
  <c r="BE533" i="5"/>
  <c r="BK533" i="5"/>
  <c r="BQ533" i="5"/>
  <c r="BW533" i="5"/>
  <c r="CC533" i="5"/>
  <c r="CH533" i="5"/>
  <c r="O533" i="5"/>
  <c r="S534" i="5"/>
  <c r="Y534" i="5" s="1"/>
  <c r="AE534" i="5" s="1"/>
  <c r="AK534" i="5" s="1"/>
  <c r="AQ534" i="5" s="1"/>
  <c r="AW534" i="5" s="1"/>
  <c r="BC534" i="5" s="1"/>
  <c r="BI534" i="5" s="1"/>
  <c r="AA534" i="5"/>
  <c r="AG534" i="5"/>
  <c r="AM534" i="5"/>
  <c r="AS534" i="5"/>
  <c r="AY534" i="5"/>
  <c r="BE534" i="5"/>
  <c r="BK534" i="5"/>
  <c r="BQ534" i="5"/>
  <c r="BW534" i="5"/>
  <c r="CC534" i="5"/>
  <c r="CH534" i="5"/>
  <c r="O534" i="5"/>
  <c r="S535" i="5"/>
  <c r="Y535" i="5" s="1"/>
  <c r="AE535" i="5" s="1"/>
  <c r="AK535" i="5" s="1"/>
  <c r="AQ535" i="5" s="1"/>
  <c r="AW535" i="5" s="1"/>
  <c r="BC535" i="5" s="1"/>
  <c r="BI535" i="5" s="1"/>
  <c r="AA535" i="5"/>
  <c r="AG535" i="5"/>
  <c r="AJ535" i="5"/>
  <c r="AM535" i="5"/>
  <c r="AP535" i="5"/>
  <c r="AS535" i="5"/>
  <c r="AV535" i="5"/>
  <c r="AY535" i="5"/>
  <c r="BE535" i="5"/>
  <c r="BK535" i="5"/>
  <c r="BQ535" i="5"/>
  <c r="BT535" i="5"/>
  <c r="BW535" i="5"/>
  <c r="BZ535" i="5"/>
  <c r="CC535" i="5"/>
  <c r="CF535" i="5"/>
  <c r="CH535" i="5"/>
  <c r="O535" i="5"/>
  <c r="R535" i="5"/>
  <c r="S536" i="5"/>
  <c r="Y536" i="5" s="1"/>
  <c r="AE536" i="5" s="1"/>
  <c r="AK536" i="5" s="1"/>
  <c r="AQ536" i="5" s="1"/>
  <c r="AW536" i="5" s="1"/>
  <c r="BC536" i="5" s="1"/>
  <c r="BI536" i="5" s="1"/>
  <c r="AA536" i="5"/>
  <c r="AG536" i="5"/>
  <c r="AJ536" i="5"/>
  <c r="AM536" i="5"/>
  <c r="AP536" i="5"/>
  <c r="AS536" i="5"/>
  <c r="AV536" i="5"/>
  <c r="AY536" i="5"/>
  <c r="BE536" i="5"/>
  <c r="BK536" i="5"/>
  <c r="BQ536" i="5"/>
  <c r="BT536" i="5"/>
  <c r="BW536" i="5"/>
  <c r="BZ536" i="5"/>
  <c r="CC536" i="5"/>
  <c r="CF536" i="5"/>
  <c r="CH536" i="5"/>
  <c r="O536" i="5"/>
  <c r="R536" i="5"/>
  <c r="S537" i="5"/>
  <c r="Y537" i="5" s="1"/>
  <c r="AE537" i="5" s="1"/>
  <c r="AK537" i="5" s="1"/>
  <c r="AQ537" i="5" s="1"/>
  <c r="AW537" i="5" s="1"/>
  <c r="BC537" i="5" s="1"/>
  <c r="BI537" i="5" s="1"/>
  <c r="AA537" i="5"/>
  <c r="AG537" i="5"/>
  <c r="AM537" i="5"/>
  <c r="AS537" i="5"/>
  <c r="AY537" i="5"/>
  <c r="BE537" i="5"/>
  <c r="BK537" i="5"/>
  <c r="BQ537" i="5"/>
  <c r="BW537" i="5"/>
  <c r="CC537" i="5"/>
  <c r="CH537" i="5"/>
  <c r="O537" i="5"/>
  <c r="S538" i="5"/>
  <c r="AA538" i="5"/>
  <c r="AG538" i="5"/>
  <c r="AM538" i="5"/>
  <c r="AS538" i="5"/>
  <c r="AY538" i="5"/>
  <c r="BE538" i="5"/>
  <c r="BK538" i="5"/>
  <c r="BQ538" i="5"/>
  <c r="BW538" i="5"/>
  <c r="CC538" i="5"/>
  <c r="CH538" i="5"/>
  <c r="O538" i="5"/>
  <c r="S539" i="5"/>
  <c r="Y539" i="5" s="1"/>
  <c r="AE539" i="5" s="1"/>
  <c r="AK539" i="5" s="1"/>
  <c r="AQ539" i="5" s="1"/>
  <c r="AW539" i="5" s="1"/>
  <c r="BC539" i="5" s="1"/>
  <c r="BI539" i="5" s="1"/>
  <c r="AA539" i="5"/>
  <c r="AG539" i="5"/>
  <c r="AJ539" i="5"/>
  <c r="AM539" i="5"/>
  <c r="AP539" i="5"/>
  <c r="AS539" i="5"/>
  <c r="AV539" i="5"/>
  <c r="AY539" i="5"/>
  <c r="BE539" i="5"/>
  <c r="BK539" i="5"/>
  <c r="BQ539" i="5"/>
  <c r="BT539" i="5"/>
  <c r="BW539" i="5"/>
  <c r="BZ539" i="5"/>
  <c r="CC539" i="5"/>
  <c r="CF539" i="5"/>
  <c r="CH539" i="5"/>
  <c r="O539" i="5"/>
  <c r="R539" i="5"/>
  <c r="S540" i="5"/>
  <c r="Y540" i="5" s="1"/>
  <c r="AE540" i="5" s="1"/>
  <c r="AK540" i="5" s="1"/>
  <c r="AQ540" i="5" s="1"/>
  <c r="AW540" i="5" s="1"/>
  <c r="BC540" i="5" s="1"/>
  <c r="BI540" i="5" s="1"/>
  <c r="AA540" i="5"/>
  <c r="AG540" i="5"/>
  <c r="AJ540" i="5"/>
  <c r="AM540" i="5"/>
  <c r="AP540" i="5"/>
  <c r="AS540" i="5"/>
  <c r="AV540" i="5"/>
  <c r="AY540" i="5"/>
  <c r="BE540" i="5"/>
  <c r="BK540" i="5"/>
  <c r="BQ540" i="5"/>
  <c r="BT540" i="5"/>
  <c r="BW540" i="5"/>
  <c r="BZ540" i="5"/>
  <c r="CC540" i="5"/>
  <c r="CF540" i="5"/>
  <c r="CH540" i="5"/>
  <c r="O540" i="5"/>
  <c r="R540" i="5"/>
  <c r="S541" i="5"/>
  <c r="Y541" i="5" s="1"/>
  <c r="AE541" i="5" s="1"/>
  <c r="AK541" i="5" s="1"/>
  <c r="AQ541" i="5" s="1"/>
  <c r="AW541" i="5" s="1"/>
  <c r="BC541" i="5" s="1"/>
  <c r="BI541" i="5" s="1"/>
  <c r="AA541" i="5"/>
  <c r="AG541" i="5"/>
  <c r="AM541" i="5"/>
  <c r="AS541" i="5"/>
  <c r="AY541" i="5"/>
  <c r="BE541" i="5"/>
  <c r="BK541" i="5"/>
  <c r="BQ541" i="5"/>
  <c r="BW541" i="5"/>
  <c r="CC541" i="5"/>
  <c r="CH541" i="5"/>
  <c r="O541" i="5"/>
  <c r="S542" i="5"/>
  <c r="Y542" i="5" s="1"/>
  <c r="AE542" i="5" s="1"/>
  <c r="AK542" i="5" s="1"/>
  <c r="AQ542" i="5" s="1"/>
  <c r="AW542" i="5" s="1"/>
  <c r="BC542" i="5" s="1"/>
  <c r="BI542" i="5" s="1"/>
  <c r="AA542" i="5"/>
  <c r="AG542" i="5"/>
  <c r="AM542" i="5"/>
  <c r="AS542" i="5"/>
  <c r="AY542" i="5"/>
  <c r="BE542" i="5"/>
  <c r="BK542" i="5"/>
  <c r="BQ542" i="5"/>
  <c r="BW542" i="5"/>
  <c r="CC542" i="5"/>
  <c r="CH542" i="5"/>
  <c r="O542" i="5"/>
  <c r="S543" i="5"/>
  <c r="Y543" i="5" s="1"/>
  <c r="AE543" i="5" s="1"/>
  <c r="AK543" i="5" s="1"/>
  <c r="AQ543" i="5" s="1"/>
  <c r="AW543" i="5" s="1"/>
  <c r="BC543" i="5" s="1"/>
  <c r="BI543" i="5" s="1"/>
  <c r="AA543" i="5"/>
  <c r="AG543" i="5"/>
  <c r="AJ543" i="5"/>
  <c r="AM543" i="5"/>
  <c r="AP543" i="5"/>
  <c r="AS543" i="5"/>
  <c r="AV543" i="5"/>
  <c r="AY543" i="5"/>
  <c r="BE543" i="5"/>
  <c r="BK543" i="5"/>
  <c r="BQ543" i="5"/>
  <c r="BT543" i="5"/>
  <c r="BW543" i="5"/>
  <c r="BZ543" i="5"/>
  <c r="CC543" i="5"/>
  <c r="CF543" i="5"/>
  <c r="CH543" i="5"/>
  <c r="O543" i="5"/>
  <c r="R543" i="5"/>
  <c r="S544" i="5"/>
  <c r="Y544" i="5" s="1"/>
  <c r="AE544" i="5" s="1"/>
  <c r="AK544" i="5" s="1"/>
  <c r="AQ544" i="5" s="1"/>
  <c r="AW544" i="5" s="1"/>
  <c r="BC544" i="5" s="1"/>
  <c r="BI544" i="5" s="1"/>
  <c r="AA544" i="5"/>
  <c r="AG544" i="5"/>
  <c r="AJ544" i="5"/>
  <c r="AM544" i="5"/>
  <c r="AP544" i="5"/>
  <c r="AS544" i="5"/>
  <c r="AV544" i="5"/>
  <c r="AY544" i="5"/>
  <c r="BE544" i="5"/>
  <c r="BK544" i="5"/>
  <c r="BQ544" i="5"/>
  <c r="BT544" i="5"/>
  <c r="BW544" i="5"/>
  <c r="BZ544" i="5"/>
  <c r="CC544" i="5"/>
  <c r="CF544" i="5"/>
  <c r="CH544" i="5"/>
  <c r="O544" i="5"/>
  <c r="R544" i="5"/>
  <c r="S545" i="5"/>
  <c r="Y545" i="5" s="1"/>
  <c r="AE545" i="5" s="1"/>
  <c r="AK545" i="5" s="1"/>
  <c r="AQ545" i="5" s="1"/>
  <c r="AW545" i="5" s="1"/>
  <c r="BC545" i="5" s="1"/>
  <c r="BI545" i="5" s="1"/>
  <c r="AA545" i="5"/>
  <c r="AG545" i="5"/>
  <c r="AM545" i="5"/>
  <c r="AS545" i="5"/>
  <c r="AY545" i="5"/>
  <c r="BE545" i="5"/>
  <c r="BK545" i="5"/>
  <c r="BQ545" i="5"/>
  <c r="BW545" i="5"/>
  <c r="CC545" i="5"/>
  <c r="CH545" i="5"/>
  <c r="O545" i="5"/>
  <c r="S546" i="5"/>
  <c r="AA546" i="5"/>
  <c r="AG546" i="5"/>
  <c r="AM546" i="5"/>
  <c r="AS546" i="5"/>
  <c r="AY546" i="5"/>
  <c r="BE546" i="5"/>
  <c r="BK546" i="5"/>
  <c r="BQ546" i="5"/>
  <c r="BW546" i="5"/>
  <c r="CC546" i="5"/>
  <c r="CH546" i="5"/>
  <c r="O546" i="5"/>
  <c r="S547" i="5"/>
  <c r="Y547" i="5" s="1"/>
  <c r="AE547" i="5" s="1"/>
  <c r="AK547" i="5" s="1"/>
  <c r="AQ547" i="5" s="1"/>
  <c r="AW547" i="5" s="1"/>
  <c r="BC547" i="5" s="1"/>
  <c r="BI547" i="5" s="1"/>
  <c r="AA547" i="5"/>
  <c r="AG547" i="5"/>
  <c r="AJ547" i="5"/>
  <c r="AM547" i="5"/>
  <c r="AP547" i="5"/>
  <c r="AS547" i="5"/>
  <c r="AV547" i="5"/>
  <c r="AY547" i="5"/>
  <c r="BE547" i="5"/>
  <c r="BK547" i="5"/>
  <c r="BQ547" i="5"/>
  <c r="BT547" i="5"/>
  <c r="BW547" i="5"/>
  <c r="BZ547" i="5"/>
  <c r="CC547" i="5"/>
  <c r="CF547" i="5"/>
  <c r="CH547" i="5"/>
  <c r="O547" i="5"/>
  <c r="R547" i="5"/>
  <c r="S548" i="5"/>
  <c r="Y548" i="5" s="1"/>
  <c r="AE548" i="5" s="1"/>
  <c r="AK548" i="5" s="1"/>
  <c r="AQ548" i="5" s="1"/>
  <c r="AW548" i="5" s="1"/>
  <c r="BC548" i="5" s="1"/>
  <c r="BI548" i="5" s="1"/>
  <c r="AA548" i="5"/>
  <c r="AG548" i="5"/>
  <c r="AJ548" i="5"/>
  <c r="AM548" i="5"/>
  <c r="AP548" i="5"/>
  <c r="AS548" i="5"/>
  <c r="AV548" i="5"/>
  <c r="AY548" i="5"/>
  <c r="BE548" i="5"/>
  <c r="BK548" i="5"/>
  <c r="BQ548" i="5"/>
  <c r="BT548" i="5"/>
  <c r="BW548" i="5"/>
  <c r="BZ548" i="5"/>
  <c r="CC548" i="5"/>
  <c r="CF548" i="5"/>
  <c r="CH548" i="5"/>
  <c r="O548" i="5"/>
  <c r="R548" i="5"/>
  <c r="S549" i="5"/>
  <c r="Y549" i="5" s="1"/>
  <c r="AE549" i="5" s="1"/>
  <c r="AK549" i="5" s="1"/>
  <c r="AQ549" i="5" s="1"/>
  <c r="AW549" i="5" s="1"/>
  <c r="BC549" i="5" s="1"/>
  <c r="BI549" i="5" s="1"/>
  <c r="AA549" i="5"/>
  <c r="AG549" i="5"/>
  <c r="AM549" i="5"/>
  <c r="AS549" i="5"/>
  <c r="AY549" i="5"/>
  <c r="BE549" i="5"/>
  <c r="BK549" i="5"/>
  <c r="BQ549" i="5"/>
  <c r="BW549" i="5"/>
  <c r="CC549" i="5"/>
  <c r="CH549" i="5"/>
  <c r="O549" i="5"/>
  <c r="S550" i="5"/>
  <c r="AA550" i="5"/>
  <c r="AG550" i="5"/>
  <c r="AJ550" i="5"/>
  <c r="AM550" i="5"/>
  <c r="AP550" i="5"/>
  <c r="AS550" i="5"/>
  <c r="AV550" i="5"/>
  <c r="AY550" i="5"/>
  <c r="BE550" i="5"/>
  <c r="BK550" i="5"/>
  <c r="BQ550" i="5"/>
  <c r="BT550" i="5"/>
  <c r="BW550" i="5"/>
  <c r="BZ550" i="5"/>
  <c r="CC550" i="5"/>
  <c r="CF550" i="5"/>
  <c r="CH550" i="5"/>
  <c r="O550" i="5"/>
  <c r="R550" i="5"/>
  <c r="S551" i="5"/>
  <c r="Y551" i="5" s="1"/>
  <c r="AE551" i="5" s="1"/>
  <c r="AK551" i="5" s="1"/>
  <c r="AQ551" i="5" s="1"/>
  <c r="AW551" i="5" s="1"/>
  <c r="BC551" i="5" s="1"/>
  <c r="BI551" i="5" s="1"/>
  <c r="AA551" i="5"/>
  <c r="AG551" i="5"/>
  <c r="AJ551" i="5"/>
  <c r="AM551" i="5"/>
  <c r="AP551" i="5"/>
  <c r="AS551" i="5"/>
  <c r="AV551" i="5"/>
  <c r="AY551" i="5"/>
  <c r="BE551" i="5"/>
  <c r="BK551" i="5"/>
  <c r="BQ551" i="5"/>
  <c r="BT551" i="5"/>
  <c r="BW551" i="5"/>
  <c r="BZ551" i="5"/>
  <c r="CC551" i="5"/>
  <c r="CF551" i="5"/>
  <c r="CH551" i="5"/>
  <c r="O551" i="5"/>
  <c r="R551" i="5"/>
  <c r="S552" i="5"/>
  <c r="AA552" i="5"/>
  <c r="AG552" i="5"/>
  <c r="AJ552" i="5"/>
  <c r="AM552" i="5"/>
  <c r="AP552" i="5"/>
  <c r="AS552" i="5"/>
  <c r="AV552" i="5"/>
  <c r="AY552" i="5"/>
  <c r="BE552" i="5"/>
  <c r="BK552" i="5"/>
  <c r="BQ552" i="5"/>
  <c r="BT552" i="5"/>
  <c r="BW552" i="5"/>
  <c r="BZ552" i="5"/>
  <c r="CC552" i="5"/>
  <c r="CF552" i="5"/>
  <c r="CH552" i="5"/>
  <c r="O552" i="5"/>
  <c r="R552" i="5"/>
  <c r="S553" i="5"/>
  <c r="Y553" i="5" s="1"/>
  <c r="AE553" i="5" s="1"/>
  <c r="AK553" i="5" s="1"/>
  <c r="AQ553" i="5" s="1"/>
  <c r="AW553" i="5" s="1"/>
  <c r="BC553" i="5" s="1"/>
  <c r="BI553" i="5" s="1"/>
  <c r="AA553" i="5"/>
  <c r="AG553" i="5"/>
  <c r="AM553" i="5"/>
  <c r="AS553" i="5"/>
  <c r="AY553" i="5"/>
  <c r="BE553" i="5"/>
  <c r="BK553" i="5"/>
  <c r="BQ553" i="5"/>
  <c r="BW553" i="5"/>
  <c r="CC553" i="5"/>
  <c r="CH553" i="5"/>
  <c r="O553" i="5"/>
  <c r="S554" i="5"/>
  <c r="Y554" i="5" s="1"/>
  <c r="AE554" i="5" s="1"/>
  <c r="AK554" i="5" s="1"/>
  <c r="AQ554" i="5" s="1"/>
  <c r="AW554" i="5" s="1"/>
  <c r="BC554" i="5" s="1"/>
  <c r="BI554" i="5" s="1"/>
  <c r="AA554" i="5"/>
  <c r="AG554" i="5"/>
  <c r="AJ554" i="5"/>
  <c r="AM554" i="5"/>
  <c r="AP554" i="5"/>
  <c r="AS554" i="5"/>
  <c r="AV554" i="5"/>
  <c r="AY554" i="5"/>
  <c r="BE554" i="5"/>
  <c r="BK554" i="5"/>
  <c r="BQ554" i="5"/>
  <c r="BT554" i="5"/>
  <c r="BW554" i="5"/>
  <c r="BZ554" i="5"/>
  <c r="CC554" i="5"/>
  <c r="CF554" i="5"/>
  <c r="CH554" i="5"/>
  <c r="O554" i="5"/>
  <c r="R554" i="5"/>
  <c r="S555" i="5"/>
  <c r="Y555" i="5" s="1"/>
  <c r="AE555" i="5" s="1"/>
  <c r="AK555" i="5" s="1"/>
  <c r="AQ555" i="5" s="1"/>
  <c r="AW555" i="5" s="1"/>
  <c r="BC555" i="5" s="1"/>
  <c r="BI555" i="5" s="1"/>
  <c r="AA555" i="5"/>
  <c r="AG555" i="5"/>
  <c r="AJ555" i="5"/>
  <c r="AM555" i="5"/>
  <c r="AP555" i="5"/>
  <c r="AS555" i="5"/>
  <c r="AV555" i="5"/>
  <c r="AY555" i="5"/>
  <c r="BE555" i="5"/>
  <c r="BK555" i="5"/>
  <c r="BQ555" i="5"/>
  <c r="BT555" i="5"/>
  <c r="BW555" i="5"/>
  <c r="BZ555" i="5"/>
  <c r="CC555" i="5"/>
  <c r="CF555" i="5"/>
  <c r="CH555" i="5"/>
  <c r="O555" i="5"/>
  <c r="R555" i="5"/>
  <c r="S556" i="5"/>
  <c r="Y556" i="5" s="1"/>
  <c r="AE556" i="5" s="1"/>
  <c r="AK556" i="5" s="1"/>
  <c r="AQ556" i="5" s="1"/>
  <c r="AW556" i="5" s="1"/>
  <c r="BC556" i="5" s="1"/>
  <c r="BI556" i="5" s="1"/>
  <c r="AA556" i="5"/>
  <c r="AG556" i="5"/>
  <c r="AM556" i="5"/>
  <c r="AS556" i="5"/>
  <c r="AY556" i="5"/>
  <c r="BE556" i="5"/>
  <c r="BK556" i="5"/>
  <c r="BQ556" i="5"/>
  <c r="BW556" i="5"/>
  <c r="CC556" i="5"/>
  <c r="CH556" i="5"/>
  <c r="O556" i="5"/>
  <c r="X557" i="5"/>
  <c r="S557" i="5"/>
  <c r="Y557" i="5" s="1"/>
  <c r="AE557" i="5" s="1"/>
  <c r="AK557" i="5" s="1"/>
  <c r="AQ557" i="5" s="1"/>
  <c r="AW557" i="5" s="1"/>
  <c r="BC557" i="5" s="1"/>
  <c r="BI557" i="5" s="1"/>
  <c r="AA557" i="5"/>
  <c r="AG557" i="5"/>
  <c r="AJ557" i="5"/>
  <c r="AM557" i="5"/>
  <c r="AP557" i="5"/>
  <c r="AS557" i="5"/>
  <c r="AV557" i="5"/>
  <c r="AY557" i="5"/>
  <c r="BE557" i="5"/>
  <c r="BK557" i="5"/>
  <c r="BQ557" i="5"/>
  <c r="BT557" i="5"/>
  <c r="BW557" i="5"/>
  <c r="BZ557" i="5"/>
  <c r="CC557" i="5"/>
  <c r="CF557" i="5"/>
  <c r="CH557" i="5"/>
  <c r="O557" i="5"/>
  <c r="R557" i="5"/>
  <c r="S558" i="5"/>
  <c r="Y558" i="5" s="1"/>
  <c r="AE558" i="5" s="1"/>
  <c r="AK558" i="5" s="1"/>
  <c r="AQ558" i="5" s="1"/>
  <c r="AW558" i="5" s="1"/>
  <c r="BC558" i="5" s="1"/>
  <c r="BI558" i="5" s="1"/>
  <c r="AA558" i="5"/>
  <c r="AG558" i="5"/>
  <c r="AJ558" i="5"/>
  <c r="AM558" i="5"/>
  <c r="AP558" i="5"/>
  <c r="AS558" i="5"/>
  <c r="AV558" i="5"/>
  <c r="AY558" i="5"/>
  <c r="BE558" i="5"/>
  <c r="BK558" i="5"/>
  <c r="BQ558" i="5"/>
  <c r="BT558" i="5"/>
  <c r="BW558" i="5"/>
  <c r="BZ558" i="5"/>
  <c r="CC558" i="5"/>
  <c r="CF558" i="5"/>
  <c r="CH558" i="5"/>
  <c r="O558" i="5"/>
  <c r="R558" i="5"/>
  <c r="S559" i="5"/>
  <c r="Y559" i="5" s="1"/>
  <c r="AE559" i="5" s="1"/>
  <c r="AK559" i="5" s="1"/>
  <c r="AQ559" i="5" s="1"/>
  <c r="AW559" i="5" s="1"/>
  <c r="BC559" i="5" s="1"/>
  <c r="BI559" i="5" s="1"/>
  <c r="AA559" i="5"/>
  <c r="AG559" i="5"/>
  <c r="AJ559" i="5"/>
  <c r="AM559" i="5"/>
  <c r="AP559" i="5"/>
  <c r="AS559" i="5"/>
  <c r="AV559" i="5"/>
  <c r="AY559" i="5"/>
  <c r="BE559" i="5"/>
  <c r="BE560" i="5"/>
  <c r="BE561" i="5"/>
  <c r="BE562" i="5"/>
  <c r="BE563" i="5"/>
  <c r="BK559" i="5"/>
  <c r="BQ559" i="5"/>
  <c r="BT559" i="5"/>
  <c r="BW559" i="5"/>
  <c r="BZ559" i="5"/>
  <c r="CC559" i="5"/>
  <c r="CF559" i="5"/>
  <c r="CH559" i="5"/>
  <c r="O559" i="5"/>
  <c r="X559" i="5"/>
  <c r="R559" i="5"/>
  <c r="X560" i="5"/>
  <c r="S560" i="5"/>
  <c r="Y560" i="5" s="1"/>
  <c r="AE560" i="5" s="1"/>
  <c r="AK560" i="5" s="1"/>
  <c r="AQ560" i="5" s="1"/>
  <c r="AW560" i="5" s="1"/>
  <c r="BC560" i="5" s="1"/>
  <c r="BI560" i="5" s="1"/>
  <c r="AA560" i="5"/>
  <c r="AG560" i="5"/>
  <c r="AJ560" i="5"/>
  <c r="AM560" i="5"/>
  <c r="AP560" i="5"/>
  <c r="AS560" i="5"/>
  <c r="AV560" i="5"/>
  <c r="AY560" i="5"/>
  <c r="BK560" i="5"/>
  <c r="BQ560" i="5"/>
  <c r="BT560" i="5"/>
  <c r="BW560" i="5"/>
  <c r="BZ560" i="5"/>
  <c r="CC560" i="5"/>
  <c r="CF560" i="5"/>
  <c r="CH560" i="5"/>
  <c r="O560" i="5"/>
  <c r="R560" i="5"/>
  <c r="S561" i="5"/>
  <c r="Y561" i="5" s="1"/>
  <c r="AE561" i="5" s="1"/>
  <c r="AK561" i="5" s="1"/>
  <c r="AQ561" i="5" s="1"/>
  <c r="AW561" i="5" s="1"/>
  <c r="BC561" i="5" s="1"/>
  <c r="BI561" i="5" s="1"/>
  <c r="AA561" i="5"/>
  <c r="AG561" i="5"/>
  <c r="AJ561" i="5"/>
  <c r="AM561" i="5"/>
  <c r="AP561" i="5"/>
  <c r="AS561" i="5"/>
  <c r="AV561" i="5"/>
  <c r="AY561" i="5"/>
  <c r="BK561" i="5"/>
  <c r="BQ561" i="5"/>
  <c r="BT561" i="5"/>
  <c r="BW561" i="5"/>
  <c r="BZ561" i="5"/>
  <c r="CC561" i="5"/>
  <c r="CF561" i="5"/>
  <c r="CH561" i="5"/>
  <c r="O561" i="5"/>
  <c r="R561" i="5"/>
  <c r="X562" i="5"/>
  <c r="S562" i="5"/>
  <c r="AA562" i="5"/>
  <c r="AG562" i="5"/>
  <c r="AJ562" i="5"/>
  <c r="AM562" i="5"/>
  <c r="AP562" i="5"/>
  <c r="AS562" i="5"/>
  <c r="AV562" i="5"/>
  <c r="AY562" i="5"/>
  <c r="BK562" i="5"/>
  <c r="BQ562" i="5"/>
  <c r="BT562" i="5"/>
  <c r="BW562" i="5"/>
  <c r="BZ562" i="5"/>
  <c r="CC562" i="5"/>
  <c r="CF562" i="5"/>
  <c r="CH562" i="5"/>
  <c r="O562" i="5"/>
  <c r="R562" i="5"/>
  <c r="S563" i="5"/>
  <c r="Y563" i="5" s="1"/>
  <c r="AE563" i="5" s="1"/>
  <c r="AK563" i="5" s="1"/>
  <c r="AQ563" i="5" s="1"/>
  <c r="AW563" i="5" s="1"/>
  <c r="BC563" i="5" s="1"/>
  <c r="BI563" i="5" s="1"/>
  <c r="AA563" i="5"/>
  <c r="AG563" i="5"/>
  <c r="AJ563" i="5"/>
  <c r="AM563" i="5"/>
  <c r="AP563" i="5"/>
  <c r="AS563" i="5"/>
  <c r="AV563" i="5"/>
  <c r="AY563" i="5"/>
  <c r="BK563" i="5"/>
  <c r="BQ563" i="5"/>
  <c r="BT563" i="5"/>
  <c r="BW563" i="5"/>
  <c r="BZ563" i="5"/>
  <c r="CC563" i="5"/>
  <c r="CF563" i="5"/>
  <c r="CH563" i="5"/>
  <c r="O563" i="5"/>
  <c r="R563" i="5"/>
  <c r="L278" i="5"/>
  <c r="R2" i="5"/>
  <c r="C70" i="34" s="1"/>
  <c r="C73" i="34" s="1"/>
  <c r="O2" i="5"/>
  <c r="C69" i="34" s="1"/>
  <c r="N29" i="34"/>
  <c r="N65" i="34"/>
  <c r="N77" i="34"/>
  <c r="M29" i="34"/>
  <c r="M77" i="34" s="1"/>
  <c r="M65" i="34"/>
  <c r="L29" i="34"/>
  <c r="L77" i="34" s="1"/>
  <c r="L65" i="34"/>
  <c r="K29" i="34"/>
  <c r="K65" i="34"/>
  <c r="K77" i="34" s="1"/>
  <c r="J29" i="34"/>
  <c r="J65" i="34"/>
  <c r="J77" i="34"/>
  <c r="I29" i="34"/>
  <c r="I77" i="34" s="1"/>
  <c r="I65" i="34"/>
  <c r="H29" i="34"/>
  <c r="H77" i="34" s="1"/>
  <c r="H65" i="34"/>
  <c r="G29" i="34"/>
  <c r="G65" i="34"/>
  <c r="G77" i="34" s="1"/>
  <c r="F29" i="34"/>
  <c r="F65" i="34"/>
  <c r="F77" i="34"/>
  <c r="E29" i="34"/>
  <c r="E77" i="34" s="1"/>
  <c r="E65" i="34"/>
  <c r="D29" i="34"/>
  <c r="D77" i="34" s="1"/>
  <c r="D65" i="34"/>
  <c r="C29" i="34"/>
  <c r="C65" i="34"/>
  <c r="C77" i="34" s="1"/>
  <c r="AJ2" i="5"/>
  <c r="F70" i="34" s="1"/>
  <c r="F73" i="34" s="1"/>
  <c r="AP2" i="5"/>
  <c r="G70" i="34" s="1"/>
  <c r="AV2" i="5"/>
  <c r="BB2" i="5"/>
  <c r="I70" i="34" s="1"/>
  <c r="I73" i="34" s="1"/>
  <c r="L70" i="34"/>
  <c r="L73" i="34" s="1"/>
  <c r="C103" i="35"/>
  <c r="C106" i="35" s="1"/>
  <c r="C98" i="35"/>
  <c r="C101" i="35" s="1"/>
  <c r="C113" i="35"/>
  <c r="C116" i="35" s="1"/>
  <c r="C88" i="35"/>
  <c r="C91" i="35" s="1"/>
  <c r="C83" i="35"/>
  <c r="C86" i="35" s="1"/>
  <c r="C63" i="35"/>
  <c r="C66" i="35" s="1"/>
  <c r="AA2" i="5"/>
  <c r="E69" i="34" s="1"/>
  <c r="AG2" i="5"/>
  <c r="F69" i="34" s="1"/>
  <c r="AM2" i="5"/>
  <c r="G69" i="34" s="1"/>
  <c r="AS2" i="5"/>
  <c r="H69" i="34" s="1"/>
  <c r="AY2" i="5"/>
  <c r="I69" i="34" s="1"/>
  <c r="BE2" i="5"/>
  <c r="J69" i="34" s="1"/>
  <c r="K69" i="34"/>
  <c r="N69" i="34"/>
  <c r="L4" i="5"/>
  <c r="L5" i="5"/>
  <c r="L7" i="5"/>
  <c r="L9" i="5"/>
  <c r="L10" i="5"/>
  <c r="L12" i="5"/>
  <c r="L13" i="5"/>
  <c r="L14"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9" i="5"/>
  <c r="L151" i="5"/>
  <c r="L154" i="5"/>
  <c r="L156"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1" i="5"/>
  <c r="L274" i="5"/>
  <c r="L275" i="5"/>
  <c r="L276" i="5"/>
  <c r="L277" i="5"/>
  <c r="L279" i="5"/>
  <c r="L281" i="5"/>
  <c r="L282" i="5"/>
  <c r="L283" i="5"/>
  <c r="L285" i="5"/>
  <c r="L286" i="5"/>
  <c r="L287" i="5"/>
  <c r="L288" i="5"/>
  <c r="L289" i="5"/>
  <c r="L290" i="5"/>
  <c r="L291" i="5"/>
  <c r="L292" i="5"/>
  <c r="L293" i="5"/>
  <c r="L294" i="5"/>
  <c r="L295" i="5"/>
  <c r="L296"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2" i="5"/>
  <c r="L414" i="5"/>
  <c r="L416" i="5"/>
  <c r="L418" i="5"/>
  <c r="L420" i="5"/>
  <c r="L422" i="5"/>
  <c r="L424" i="5"/>
  <c r="L426" i="5"/>
  <c r="L428" i="5"/>
  <c r="L430" i="5"/>
  <c r="L432" i="5"/>
  <c r="L434" i="5"/>
  <c r="L435" i="5"/>
  <c r="L438" i="5"/>
  <c r="L439" i="5"/>
  <c r="L442" i="5"/>
  <c r="L443" i="5"/>
  <c r="L446" i="5"/>
  <c r="L447"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2" i="5"/>
  <c r="N113" i="35"/>
  <c r="N112" i="35"/>
  <c r="M112" i="35"/>
  <c r="N108" i="35"/>
  <c r="N107" i="35"/>
  <c r="M107" i="35"/>
  <c r="N103" i="35"/>
  <c r="N102" i="35"/>
  <c r="M102" i="35"/>
  <c r="N98" i="35"/>
  <c r="N97" i="35"/>
  <c r="M97" i="35"/>
  <c r="N93" i="35"/>
  <c r="N92" i="35"/>
  <c r="M92" i="35"/>
  <c r="N88" i="35"/>
  <c r="N87" i="35"/>
  <c r="M87" i="35"/>
  <c r="N83" i="35"/>
  <c r="N82" i="35"/>
  <c r="M82" i="35"/>
  <c r="N78" i="35"/>
  <c r="N77" i="35"/>
  <c r="M77" i="35"/>
  <c r="N73" i="35"/>
  <c r="N72" i="35"/>
  <c r="M72" i="35"/>
  <c r="N68" i="35"/>
  <c r="N67" i="35"/>
  <c r="M67" i="35"/>
  <c r="N63" i="35"/>
  <c r="N62" i="35"/>
  <c r="M62" i="35"/>
  <c r="N58" i="35"/>
  <c r="N57" i="35"/>
  <c r="M57" i="35"/>
  <c r="N53" i="35"/>
  <c r="N52" i="35"/>
  <c r="M52" i="35"/>
  <c r="N48" i="35"/>
  <c r="N47" i="35"/>
  <c r="M47" i="35"/>
  <c r="N43" i="35"/>
  <c r="N42" i="35"/>
  <c r="M42" i="35"/>
  <c r="N37" i="35"/>
  <c r="N40" i="35" s="1"/>
  <c r="N36" i="35"/>
  <c r="M36" i="35"/>
  <c r="N31" i="35"/>
  <c r="N34" i="35" s="1"/>
  <c r="N30" i="35"/>
  <c r="M30" i="35"/>
  <c r="N25" i="35"/>
  <c r="N28" i="35" s="1"/>
  <c r="N24" i="35"/>
  <c r="M24" i="35"/>
  <c r="N19" i="35"/>
  <c r="N22" i="35" s="1"/>
  <c r="N18" i="35"/>
  <c r="M18" i="35"/>
  <c r="N15" i="35"/>
  <c r="N14" i="35"/>
  <c r="M14" i="35"/>
  <c r="N11" i="35"/>
  <c r="N10" i="35"/>
  <c r="M10" i="35"/>
  <c r="M5" i="35"/>
  <c r="M3" i="35"/>
  <c r="N5" i="35"/>
  <c r="N4" i="35"/>
  <c r="N8" i="35" s="1"/>
  <c r="N3" i="35"/>
  <c r="N76" i="45"/>
  <c r="N79" i="45" s="1"/>
  <c r="N75" i="45"/>
  <c r="M75" i="45"/>
  <c r="N70" i="45"/>
  <c r="N73" i="45" s="1"/>
  <c r="N69" i="45"/>
  <c r="M69" i="45"/>
  <c r="N64" i="45"/>
  <c r="N63" i="45"/>
  <c r="M63" i="45"/>
  <c r="N52" i="45"/>
  <c r="N55" i="45" s="1"/>
  <c r="N51" i="45"/>
  <c r="M51" i="45"/>
  <c r="N46" i="45"/>
  <c r="N45" i="45"/>
  <c r="M45" i="45"/>
  <c r="N40" i="45"/>
  <c r="N43" i="45" s="1"/>
  <c r="N39" i="45"/>
  <c r="M39" i="45"/>
  <c r="N34" i="45"/>
  <c r="N37" i="45" s="1"/>
  <c r="N33" i="45"/>
  <c r="M33" i="45"/>
  <c r="N22" i="45"/>
  <c r="N25" i="45" s="1"/>
  <c r="N21" i="45"/>
  <c r="M21" i="45"/>
  <c r="N16" i="45"/>
  <c r="N19" i="45" s="1"/>
  <c r="N15" i="45"/>
  <c r="M15" i="45"/>
  <c r="N10" i="45"/>
  <c r="N13" i="45" s="1"/>
  <c r="N9" i="45"/>
  <c r="M9" i="45"/>
  <c r="N4" i="45"/>
  <c r="N7" i="45" s="1"/>
  <c r="N3" i="45"/>
  <c r="M3" i="45"/>
  <c r="N40" i="44"/>
  <c r="N43" i="44" s="1"/>
  <c r="N39" i="44"/>
  <c r="M39" i="44"/>
  <c r="N34" i="44"/>
  <c r="N37" i="44" s="1"/>
  <c r="N33" i="44"/>
  <c r="M33" i="44"/>
  <c r="N28" i="44"/>
  <c r="N31" i="44" s="1"/>
  <c r="N27" i="44"/>
  <c r="M27" i="44"/>
  <c r="N16" i="44"/>
  <c r="N19" i="44" s="1"/>
  <c r="N15" i="44"/>
  <c r="N21" i="44" s="1"/>
  <c r="M15" i="44"/>
  <c r="M21" i="44" s="1"/>
  <c r="M3" i="44"/>
  <c r="M9" i="44" s="1"/>
  <c r="N4" i="44"/>
  <c r="N10" i="44" s="1"/>
  <c r="N13" i="44" s="1"/>
  <c r="N3" i="44"/>
  <c r="N9" i="44" s="1"/>
  <c r="N76" i="43"/>
  <c r="N79" i="43" s="1"/>
  <c r="N75" i="43"/>
  <c r="M75" i="43"/>
  <c r="N70" i="43"/>
  <c r="N73" i="43" s="1"/>
  <c r="N69" i="43"/>
  <c r="M69" i="43"/>
  <c r="N64" i="43"/>
  <c r="N67" i="43" s="1"/>
  <c r="N63" i="43"/>
  <c r="M63" i="43"/>
  <c r="N58" i="43"/>
  <c r="N61" i="43" s="1"/>
  <c r="N57" i="43"/>
  <c r="M57" i="43"/>
  <c r="N46" i="43"/>
  <c r="N49" i="43" s="1"/>
  <c r="N45" i="43"/>
  <c r="M45" i="43"/>
  <c r="N40" i="43"/>
  <c r="N43" i="43" s="1"/>
  <c r="N39" i="43"/>
  <c r="M39" i="43"/>
  <c r="N34" i="43"/>
  <c r="N37" i="43" s="1"/>
  <c r="N33" i="43"/>
  <c r="M33" i="43"/>
  <c r="N28" i="43"/>
  <c r="N31" i="43" s="1"/>
  <c r="N27" i="43"/>
  <c r="M27" i="43"/>
  <c r="N16" i="43"/>
  <c r="N19" i="43" s="1"/>
  <c r="N15" i="43"/>
  <c r="M15" i="43"/>
  <c r="N10" i="43"/>
  <c r="N13" i="43" s="1"/>
  <c r="N9" i="43"/>
  <c r="M9" i="43"/>
  <c r="N4" i="43"/>
  <c r="N7" i="43" s="1"/>
  <c r="N3" i="43"/>
  <c r="M3" i="43"/>
  <c r="N88" i="46"/>
  <c r="N91" i="46" s="1"/>
  <c r="N87" i="46"/>
  <c r="M87" i="46"/>
  <c r="N82" i="46"/>
  <c r="N85" i="46" s="1"/>
  <c r="N81" i="46"/>
  <c r="M81" i="46"/>
  <c r="N76" i="46"/>
  <c r="N79" i="46" s="1"/>
  <c r="N75" i="46"/>
  <c r="M75" i="46"/>
  <c r="N70" i="46"/>
  <c r="N73" i="46" s="1"/>
  <c r="N69" i="46"/>
  <c r="M69" i="46"/>
  <c r="N58" i="46"/>
  <c r="N61" i="46" s="1"/>
  <c r="N57" i="46"/>
  <c r="M57" i="46"/>
  <c r="N52" i="46"/>
  <c r="N55" i="46" s="1"/>
  <c r="N51" i="46"/>
  <c r="M51" i="46"/>
  <c r="N46" i="46"/>
  <c r="N49" i="46" s="1"/>
  <c r="N45" i="46"/>
  <c r="M45" i="46"/>
  <c r="N40" i="46"/>
  <c r="N43" i="46" s="1"/>
  <c r="N39" i="46"/>
  <c r="M39" i="46"/>
  <c r="N34" i="46"/>
  <c r="N37" i="46" s="1"/>
  <c r="N33" i="46"/>
  <c r="M33" i="46"/>
  <c r="N22" i="46"/>
  <c r="N21" i="46"/>
  <c r="M21" i="46"/>
  <c r="N16" i="46"/>
  <c r="N19" i="46" s="1"/>
  <c r="N15" i="46"/>
  <c r="M15" i="46"/>
  <c r="N10" i="46"/>
  <c r="N13" i="46" s="1"/>
  <c r="N9" i="46"/>
  <c r="M9" i="46"/>
  <c r="N4" i="46"/>
  <c r="N7" i="46" s="1"/>
  <c r="N3" i="46"/>
  <c r="M3" i="46"/>
  <c r="N103" i="40"/>
  <c r="M103" i="40"/>
  <c r="N102" i="40"/>
  <c r="N106" i="40" s="1"/>
  <c r="N101" i="40"/>
  <c r="M101" i="40"/>
  <c r="N96" i="40"/>
  <c r="M96" i="40"/>
  <c r="N95" i="40"/>
  <c r="N99" i="40" s="1"/>
  <c r="N94" i="40"/>
  <c r="M94" i="40"/>
  <c r="N89" i="40"/>
  <c r="M89" i="40"/>
  <c r="N88" i="40"/>
  <c r="N92" i="40" s="1"/>
  <c r="N87" i="40"/>
  <c r="M87" i="40"/>
  <c r="N82" i="40"/>
  <c r="M82" i="40"/>
  <c r="N81" i="40"/>
  <c r="N85" i="40" s="1"/>
  <c r="N80" i="40"/>
  <c r="M80" i="40"/>
  <c r="N68" i="40"/>
  <c r="M68" i="40"/>
  <c r="N67" i="40"/>
  <c r="N71" i="40" s="1"/>
  <c r="N66" i="40"/>
  <c r="M66" i="40"/>
  <c r="N61" i="40"/>
  <c r="M61" i="40"/>
  <c r="N60" i="40"/>
  <c r="N64" i="40" s="1"/>
  <c r="N59" i="40"/>
  <c r="M59" i="40"/>
  <c r="N54" i="40"/>
  <c r="M54" i="40"/>
  <c r="N53" i="40"/>
  <c r="N57" i="40" s="1"/>
  <c r="N52" i="40"/>
  <c r="M52" i="40"/>
  <c r="N47" i="40"/>
  <c r="M47" i="40"/>
  <c r="N46" i="40"/>
  <c r="N50" i="40" s="1"/>
  <c r="N45" i="40"/>
  <c r="M45" i="40"/>
  <c r="N40" i="40"/>
  <c r="M40" i="40"/>
  <c r="N39" i="40"/>
  <c r="N43" i="40" s="1"/>
  <c r="N38" i="40"/>
  <c r="M38" i="40"/>
  <c r="N26" i="40"/>
  <c r="M26" i="40"/>
  <c r="N25" i="40"/>
  <c r="N29" i="40" s="1"/>
  <c r="N24" i="40"/>
  <c r="M24" i="40"/>
  <c r="N19" i="40"/>
  <c r="M19" i="40"/>
  <c r="N18" i="40"/>
  <c r="N22" i="40" s="1"/>
  <c r="N17" i="40"/>
  <c r="M17" i="40"/>
  <c r="N12" i="40"/>
  <c r="M12" i="40"/>
  <c r="N11" i="40"/>
  <c r="N15" i="40" s="1"/>
  <c r="N10" i="40"/>
  <c r="M10" i="40"/>
  <c r="M5" i="40"/>
  <c r="M3" i="40"/>
  <c r="N5" i="40"/>
  <c r="N4" i="40"/>
  <c r="N3" i="40"/>
  <c r="M83" i="35"/>
  <c r="M28" i="43"/>
  <c r="M31" i="43" s="1"/>
  <c r="M22" i="45"/>
  <c r="M25" i="45" s="1"/>
  <c r="M28" i="44"/>
  <c r="M31" i="44" s="1"/>
  <c r="M40" i="46"/>
  <c r="M43" i="46" s="1"/>
  <c r="M40" i="43"/>
  <c r="M46" i="45"/>
  <c r="M49" i="45" s="1"/>
  <c r="M64" i="45"/>
  <c r="M67" i="45" s="1"/>
  <c r="M103" i="35"/>
  <c r="M40" i="45"/>
  <c r="M43" i="45" s="1"/>
  <c r="M52" i="45"/>
  <c r="M55" i="45" s="1"/>
  <c r="M34" i="44"/>
  <c r="M37" i="44" s="1"/>
  <c r="M76" i="45"/>
  <c r="M79" i="45" s="1"/>
  <c r="M64" i="43"/>
  <c r="M67" i="43" s="1"/>
  <c r="M46" i="46"/>
  <c r="M49" i="46" s="1"/>
  <c r="M34" i="43"/>
  <c r="M37" i="43" s="1"/>
  <c r="M34" i="45"/>
  <c r="M37" i="45" s="1"/>
  <c r="M70" i="45"/>
  <c r="M73" i="45" s="1"/>
  <c r="M16" i="44"/>
  <c r="M19" i="44" s="1"/>
  <c r="M58" i="43"/>
  <c r="M61" i="43" s="1"/>
  <c r="M76" i="43"/>
  <c r="M79" i="43" s="1"/>
  <c r="M34" i="46"/>
  <c r="M37" i="46" s="1"/>
  <c r="M70" i="46"/>
  <c r="M73" i="46" s="1"/>
  <c r="M76" i="46"/>
  <c r="M79" i="46" s="1"/>
  <c r="M52" i="46"/>
  <c r="M55" i="46" s="1"/>
  <c r="M39" i="40"/>
  <c r="M53" i="40"/>
  <c r="M57" i="40" s="1"/>
  <c r="M46" i="40"/>
  <c r="M50" i="40" s="1"/>
  <c r="M88" i="40"/>
  <c r="M81" i="40"/>
  <c r="M85" i="40" s="1"/>
  <c r="M102" i="40"/>
  <c r="M106" i="40" s="1"/>
  <c r="L3" i="35"/>
  <c r="K3" i="35"/>
  <c r="J3" i="35"/>
  <c r="I3" i="35"/>
  <c r="H3" i="35"/>
  <c r="G4" i="35"/>
  <c r="G8" i="35" s="1"/>
  <c r="G3" i="35"/>
  <c r="F4" i="35"/>
  <c r="F8" i="35" s="1"/>
  <c r="F3" i="35"/>
  <c r="E3" i="35"/>
  <c r="D3" i="35"/>
  <c r="C3" i="35"/>
  <c r="L112" i="35"/>
  <c r="L107" i="35"/>
  <c r="L102" i="35"/>
  <c r="L97" i="35"/>
  <c r="L92" i="35"/>
  <c r="L87" i="35"/>
  <c r="L82" i="35"/>
  <c r="L77" i="35"/>
  <c r="L72" i="35"/>
  <c r="L67" i="35"/>
  <c r="L62" i="35"/>
  <c r="L57" i="35"/>
  <c r="L52" i="35"/>
  <c r="L47" i="35"/>
  <c r="L42" i="35"/>
  <c r="L36" i="35"/>
  <c r="L18" i="35"/>
  <c r="L24" i="35"/>
  <c r="L30" i="35"/>
  <c r="L10" i="35"/>
  <c r="L14" i="35"/>
  <c r="L5" i="35"/>
  <c r="L75" i="45"/>
  <c r="L69" i="45"/>
  <c r="L63" i="45"/>
  <c r="L52" i="45"/>
  <c r="L55" i="45" s="1"/>
  <c r="L51" i="45"/>
  <c r="L45" i="45"/>
  <c r="L39" i="45"/>
  <c r="L33" i="45"/>
  <c r="L21" i="45"/>
  <c r="L15" i="45"/>
  <c r="L9" i="45"/>
  <c r="L3" i="45"/>
  <c r="L39" i="44"/>
  <c r="L33" i="44"/>
  <c r="L27" i="44"/>
  <c r="L15" i="44"/>
  <c r="L21" i="44" s="1"/>
  <c r="L3" i="44"/>
  <c r="L9" i="44" s="1"/>
  <c r="L75" i="43"/>
  <c r="L69" i="43"/>
  <c r="L63" i="43"/>
  <c r="L57" i="43"/>
  <c r="L45" i="43"/>
  <c r="L39" i="43"/>
  <c r="L33" i="43"/>
  <c r="L27" i="43"/>
  <c r="L15" i="43"/>
  <c r="L9" i="43"/>
  <c r="L3" i="43"/>
  <c r="L87" i="46"/>
  <c r="L81" i="46"/>
  <c r="L75" i="46"/>
  <c r="L69" i="46"/>
  <c r="L57" i="46"/>
  <c r="L51" i="46"/>
  <c r="L45" i="46"/>
  <c r="L39" i="46"/>
  <c r="L33" i="46"/>
  <c r="L21" i="46"/>
  <c r="L15" i="46"/>
  <c r="L9" i="46"/>
  <c r="L3" i="46"/>
  <c r="L103" i="40"/>
  <c r="L101" i="40"/>
  <c r="L96" i="40"/>
  <c r="L94" i="40"/>
  <c r="L89" i="40"/>
  <c r="L87" i="40"/>
  <c r="L82" i="40"/>
  <c r="L80" i="40"/>
  <c r="L68" i="40"/>
  <c r="L66" i="40"/>
  <c r="L61" i="40"/>
  <c r="L59" i="40"/>
  <c r="L54" i="40"/>
  <c r="L52" i="40"/>
  <c r="L47" i="40"/>
  <c r="L45" i="40"/>
  <c r="L40" i="40"/>
  <c r="L38" i="40"/>
  <c r="L26" i="40"/>
  <c r="L24" i="40"/>
  <c r="L19" i="40"/>
  <c r="L17" i="40"/>
  <c r="L12" i="40"/>
  <c r="L10" i="40"/>
  <c r="L5" i="40"/>
  <c r="L3" i="40"/>
  <c r="L88" i="35"/>
  <c r="L90" i="35" s="1"/>
  <c r="L83" i="35"/>
  <c r="L85" i="35" s="1"/>
  <c r="L113" i="35"/>
  <c r="L103" i="35"/>
  <c r="L22" i="45"/>
  <c r="L25" i="45" s="1"/>
  <c r="L28" i="44"/>
  <c r="L31" i="44" s="1"/>
  <c r="L70" i="46"/>
  <c r="L58" i="43"/>
  <c r="L61" i="43" s="1"/>
  <c r="L102" i="40"/>
  <c r="L106" i="40" s="1"/>
  <c r="L34" i="44"/>
  <c r="L37" i="44" s="1"/>
  <c r="L76" i="46"/>
  <c r="L40" i="44"/>
  <c r="L43" i="44" s="1"/>
  <c r="L22" i="46"/>
  <c r="L25" i="46" s="1"/>
  <c r="L70" i="43"/>
  <c r="L73" i="43" s="1"/>
  <c r="L76" i="45"/>
  <c r="L79" i="45" s="1"/>
  <c r="L64" i="43"/>
  <c r="J14" i="35"/>
  <c r="I14" i="35"/>
  <c r="H15" i="35"/>
  <c r="G15" i="35"/>
  <c r="F15" i="35"/>
  <c r="K14" i="35"/>
  <c r="H14" i="35"/>
  <c r="G14" i="35"/>
  <c r="F14" i="35"/>
  <c r="E14" i="35"/>
  <c r="D14" i="35"/>
  <c r="C14" i="35"/>
  <c r="C112" i="35"/>
  <c r="D112" i="35"/>
  <c r="D113" i="35"/>
  <c r="E112" i="35"/>
  <c r="F112" i="35"/>
  <c r="G112" i="35"/>
  <c r="H112" i="35"/>
  <c r="H113" i="35"/>
  <c r="I112" i="35"/>
  <c r="J112" i="35"/>
  <c r="E113" i="35"/>
  <c r="E116" i="35" s="1"/>
  <c r="F113" i="35"/>
  <c r="G113" i="35"/>
  <c r="O114" i="35"/>
  <c r="C82" i="35"/>
  <c r="D82" i="35"/>
  <c r="D83" i="35"/>
  <c r="E83" i="35"/>
  <c r="E82" i="35"/>
  <c r="F82" i="35"/>
  <c r="G82" i="35"/>
  <c r="H82" i="35"/>
  <c r="I82" i="35"/>
  <c r="I83" i="35"/>
  <c r="J82" i="35"/>
  <c r="F83" i="35"/>
  <c r="F86" i="35" s="1"/>
  <c r="G83" i="35"/>
  <c r="H83" i="35"/>
  <c r="J83" i="35"/>
  <c r="J85" i="35" s="1"/>
  <c r="O84" i="35"/>
  <c r="K102" i="35"/>
  <c r="K97" i="35"/>
  <c r="K52" i="35"/>
  <c r="K10" i="35"/>
  <c r="K75" i="45"/>
  <c r="K69" i="45"/>
  <c r="K63" i="45"/>
  <c r="K52" i="45"/>
  <c r="K55" i="45" s="1"/>
  <c r="K51" i="45"/>
  <c r="K45" i="45"/>
  <c r="K39" i="45"/>
  <c r="K33" i="45"/>
  <c r="K39" i="44"/>
  <c r="K33" i="44"/>
  <c r="K27" i="44"/>
  <c r="K15" i="44"/>
  <c r="K21" i="44" s="1"/>
  <c r="K75" i="43"/>
  <c r="K69" i="43"/>
  <c r="K63" i="43"/>
  <c r="K57" i="43"/>
  <c r="K45" i="43"/>
  <c r="K39" i="43"/>
  <c r="K33" i="43"/>
  <c r="K27" i="43"/>
  <c r="K87" i="46"/>
  <c r="K81" i="46"/>
  <c r="K75" i="46"/>
  <c r="K69" i="46"/>
  <c r="K57" i="46"/>
  <c r="K51" i="46"/>
  <c r="K45" i="46"/>
  <c r="K39" i="46"/>
  <c r="K33" i="46"/>
  <c r="K101" i="40"/>
  <c r="K94" i="40"/>
  <c r="K87" i="40"/>
  <c r="K80" i="40"/>
  <c r="K66" i="40"/>
  <c r="K59" i="40"/>
  <c r="K52" i="40"/>
  <c r="K45" i="40"/>
  <c r="K38" i="40"/>
  <c r="K46" i="45"/>
  <c r="K49" i="45" s="1"/>
  <c r="K103" i="35"/>
  <c r="K40" i="43"/>
  <c r="K40" i="44"/>
  <c r="K43" i="44" s="1"/>
  <c r="K83" i="35"/>
  <c r="K86" i="35" s="1"/>
  <c r="C76" i="45"/>
  <c r="C79" i="45" s="1"/>
  <c r="D64" i="45"/>
  <c r="D67" i="45" s="1"/>
  <c r="D70" i="45"/>
  <c r="D76" i="45"/>
  <c r="E70" i="45"/>
  <c r="E73" i="45" s="1"/>
  <c r="E76" i="45"/>
  <c r="E79" i="45" s="1"/>
  <c r="F64" i="45"/>
  <c r="F67" i="45" s="1"/>
  <c r="F70" i="45"/>
  <c r="F73" i="45" s="1"/>
  <c r="F76" i="45"/>
  <c r="G64" i="45"/>
  <c r="G70" i="45"/>
  <c r="G73" i="45" s="1"/>
  <c r="G76" i="45"/>
  <c r="G79" i="45" s="1"/>
  <c r="H64" i="45"/>
  <c r="H67" i="45" s="1"/>
  <c r="H70" i="45"/>
  <c r="H73" i="45" s="1"/>
  <c r="H76" i="45"/>
  <c r="H79" i="45" s="1"/>
  <c r="I64" i="45"/>
  <c r="I67" i="45" s="1"/>
  <c r="I70" i="45"/>
  <c r="I73" i="45" s="1"/>
  <c r="I76" i="45"/>
  <c r="I79" i="45" s="1"/>
  <c r="C63" i="45"/>
  <c r="C69" i="45"/>
  <c r="C75" i="45"/>
  <c r="D63" i="45"/>
  <c r="D69" i="45"/>
  <c r="D75" i="45"/>
  <c r="E63" i="45"/>
  <c r="E69" i="45"/>
  <c r="E75" i="45"/>
  <c r="F63" i="45"/>
  <c r="F69" i="45"/>
  <c r="F75" i="45"/>
  <c r="G63" i="45"/>
  <c r="G69" i="45"/>
  <c r="G75" i="45"/>
  <c r="H63" i="45"/>
  <c r="H69" i="45"/>
  <c r="H75" i="45"/>
  <c r="I63" i="45"/>
  <c r="I69" i="45"/>
  <c r="I75" i="45"/>
  <c r="C52" i="45"/>
  <c r="C56" i="45" s="1"/>
  <c r="C46" i="45"/>
  <c r="C50" i="45" s="1"/>
  <c r="D34" i="45"/>
  <c r="D37" i="45" s="1"/>
  <c r="D40" i="45"/>
  <c r="D52" i="45"/>
  <c r="D55" i="45" s="1"/>
  <c r="D46" i="45"/>
  <c r="D49" i="45" s="1"/>
  <c r="E34" i="45"/>
  <c r="E37" i="45" s="1"/>
  <c r="E40" i="45"/>
  <c r="E43" i="45" s="1"/>
  <c r="E52" i="45"/>
  <c r="E55" i="45" s="1"/>
  <c r="E46" i="45"/>
  <c r="E49" i="45" s="1"/>
  <c r="F34" i="45"/>
  <c r="F37" i="45" s="1"/>
  <c r="F40" i="45"/>
  <c r="F43" i="45" s="1"/>
  <c r="F52" i="45"/>
  <c r="F55" i="45" s="1"/>
  <c r="F46" i="45"/>
  <c r="G34" i="45"/>
  <c r="G37" i="45" s="1"/>
  <c r="G40" i="45"/>
  <c r="G52" i="45"/>
  <c r="G55" i="45" s="1"/>
  <c r="G46" i="45"/>
  <c r="G49" i="45" s="1"/>
  <c r="H34" i="45"/>
  <c r="H37" i="45" s="1"/>
  <c r="H40" i="45"/>
  <c r="H43" i="45" s="1"/>
  <c r="H52" i="45"/>
  <c r="H55" i="45" s="1"/>
  <c r="H46" i="45"/>
  <c r="H49" i="45" s="1"/>
  <c r="I34" i="45"/>
  <c r="I37" i="45" s="1"/>
  <c r="I40" i="45"/>
  <c r="I44" i="45" s="1"/>
  <c r="I52" i="45"/>
  <c r="I55" i="45" s="1"/>
  <c r="I46" i="45"/>
  <c r="I49" i="45" s="1"/>
  <c r="C33" i="45"/>
  <c r="C39" i="45"/>
  <c r="C51" i="45"/>
  <c r="C45" i="45"/>
  <c r="D33" i="45"/>
  <c r="D39" i="45"/>
  <c r="D51" i="45"/>
  <c r="D45" i="45"/>
  <c r="E33" i="45"/>
  <c r="E39" i="45"/>
  <c r="E51" i="45"/>
  <c r="E45" i="45"/>
  <c r="F33" i="45"/>
  <c r="F39" i="45"/>
  <c r="F51" i="45"/>
  <c r="F45" i="45"/>
  <c r="G33" i="45"/>
  <c r="G39" i="45"/>
  <c r="G51" i="45"/>
  <c r="G45" i="45"/>
  <c r="G48" i="45" s="1"/>
  <c r="H33" i="45"/>
  <c r="H39" i="45"/>
  <c r="H51" i="45"/>
  <c r="H45" i="45"/>
  <c r="I33" i="45"/>
  <c r="I39" i="45"/>
  <c r="I51" i="45"/>
  <c r="I45" i="45"/>
  <c r="C10" i="45"/>
  <c r="C14" i="45" s="1"/>
  <c r="C22" i="45"/>
  <c r="C25" i="45" s="1"/>
  <c r="D4" i="45"/>
  <c r="D7" i="45" s="1"/>
  <c r="D10" i="45"/>
  <c r="D13" i="45" s="1"/>
  <c r="D16" i="45"/>
  <c r="D19" i="45" s="1"/>
  <c r="D22" i="45"/>
  <c r="D25" i="45" s="1"/>
  <c r="E10" i="45"/>
  <c r="E13" i="45" s="1"/>
  <c r="E22" i="45"/>
  <c r="E25" i="45" s="1"/>
  <c r="F4" i="45"/>
  <c r="F7" i="45" s="1"/>
  <c r="F10" i="45"/>
  <c r="F13" i="45" s="1"/>
  <c r="F16" i="45"/>
  <c r="F19" i="45" s="1"/>
  <c r="F22" i="45"/>
  <c r="F25" i="45" s="1"/>
  <c r="G4" i="45"/>
  <c r="G7" i="45" s="1"/>
  <c r="G10" i="45"/>
  <c r="G13" i="45" s="1"/>
  <c r="G16" i="45"/>
  <c r="G19" i="45" s="1"/>
  <c r="G22" i="45"/>
  <c r="G25" i="45" s="1"/>
  <c r="H4" i="45"/>
  <c r="H7" i="45" s="1"/>
  <c r="H10" i="45"/>
  <c r="H13" i="45" s="1"/>
  <c r="H16" i="45"/>
  <c r="H19" i="45" s="1"/>
  <c r="H22" i="45"/>
  <c r="H25" i="45" s="1"/>
  <c r="I10" i="45"/>
  <c r="I13" i="45" s="1"/>
  <c r="I22" i="45"/>
  <c r="I25" i="45" s="1"/>
  <c r="C3" i="45"/>
  <c r="C9" i="45"/>
  <c r="C15" i="45"/>
  <c r="C21" i="45"/>
  <c r="D3" i="45"/>
  <c r="D9" i="45"/>
  <c r="D12" i="45" s="1"/>
  <c r="D15" i="45"/>
  <c r="D21" i="45"/>
  <c r="E3" i="45"/>
  <c r="E9" i="45"/>
  <c r="E15" i="45"/>
  <c r="E21" i="45"/>
  <c r="F3" i="45"/>
  <c r="F9" i="45"/>
  <c r="F15" i="45"/>
  <c r="F21" i="45"/>
  <c r="G3" i="45"/>
  <c r="G9" i="45"/>
  <c r="G15" i="45"/>
  <c r="G21" i="45"/>
  <c r="H3" i="45"/>
  <c r="H9" i="45"/>
  <c r="H15" i="45"/>
  <c r="H21" i="45"/>
  <c r="I3" i="45"/>
  <c r="I9" i="45"/>
  <c r="I15" i="45"/>
  <c r="I21" i="45"/>
  <c r="J27" i="43"/>
  <c r="J33" i="43"/>
  <c r="J39" i="43"/>
  <c r="J45" i="43"/>
  <c r="J80" i="40"/>
  <c r="J87" i="40"/>
  <c r="J94" i="40"/>
  <c r="J101" i="40"/>
  <c r="O5" i="34"/>
  <c r="O11" i="34"/>
  <c r="O17" i="34"/>
  <c r="O23" i="34"/>
  <c r="C5" i="35"/>
  <c r="E5" i="35"/>
  <c r="F5" i="35"/>
  <c r="G5" i="35"/>
  <c r="H5" i="35"/>
  <c r="J107" i="35"/>
  <c r="J102" i="35"/>
  <c r="J97" i="35"/>
  <c r="J92" i="35"/>
  <c r="J87" i="35"/>
  <c r="J77" i="35"/>
  <c r="J72" i="35"/>
  <c r="J67" i="35"/>
  <c r="J62" i="35"/>
  <c r="J57" i="35"/>
  <c r="J52" i="35"/>
  <c r="J47" i="35"/>
  <c r="J42" i="35"/>
  <c r="J36" i="35"/>
  <c r="J24" i="35"/>
  <c r="J30" i="35"/>
  <c r="J18" i="35"/>
  <c r="J10" i="35"/>
  <c r="J5" i="35"/>
  <c r="J75" i="45"/>
  <c r="J69" i="45"/>
  <c r="J63" i="45"/>
  <c r="J52" i="45"/>
  <c r="J51" i="45"/>
  <c r="J45" i="45"/>
  <c r="J39" i="45"/>
  <c r="J33" i="45"/>
  <c r="J21" i="45"/>
  <c r="J15" i="45"/>
  <c r="J9" i="45"/>
  <c r="J3" i="45"/>
  <c r="J39" i="44"/>
  <c r="J33" i="44"/>
  <c r="J27" i="44"/>
  <c r="J15" i="44"/>
  <c r="J21" i="44" s="1"/>
  <c r="J3" i="44"/>
  <c r="J9" i="44" s="1"/>
  <c r="J75" i="43"/>
  <c r="J69" i="43"/>
  <c r="J63" i="43"/>
  <c r="J57" i="43"/>
  <c r="J15" i="43"/>
  <c r="J9" i="43"/>
  <c r="J3" i="43"/>
  <c r="J87" i="46"/>
  <c r="J81" i="46"/>
  <c r="J75" i="46"/>
  <c r="J69" i="46"/>
  <c r="J57" i="46"/>
  <c r="J51" i="46"/>
  <c r="J45" i="46"/>
  <c r="J39" i="46"/>
  <c r="J33" i="46"/>
  <c r="J21" i="46"/>
  <c r="J15" i="46"/>
  <c r="J9" i="46"/>
  <c r="J3" i="46"/>
  <c r="J103" i="40"/>
  <c r="J96" i="40"/>
  <c r="J89" i="40"/>
  <c r="J82" i="40"/>
  <c r="J68" i="40"/>
  <c r="J66" i="40"/>
  <c r="J61" i="40"/>
  <c r="J59" i="40"/>
  <c r="J54" i="40"/>
  <c r="J52" i="40"/>
  <c r="J47" i="40"/>
  <c r="J45" i="40"/>
  <c r="J40" i="40"/>
  <c r="J38" i="40"/>
  <c r="J26" i="40"/>
  <c r="J24" i="40"/>
  <c r="J19" i="40"/>
  <c r="J17" i="40"/>
  <c r="J12" i="40"/>
  <c r="J10" i="40"/>
  <c r="J5" i="40"/>
  <c r="J3" i="40"/>
  <c r="H4" i="35"/>
  <c r="H8" i="35" s="1"/>
  <c r="I11" i="36"/>
  <c r="J21" i="36"/>
  <c r="K21" i="36"/>
  <c r="D33" i="36"/>
  <c r="E33" i="36"/>
  <c r="D34" i="36"/>
  <c r="E34" i="36"/>
  <c r="D40" i="36"/>
  <c r="E40" i="36"/>
  <c r="D35" i="36"/>
  <c r="E35" i="36"/>
  <c r="D36" i="36"/>
  <c r="E36" i="36"/>
  <c r="D37" i="36"/>
  <c r="E37" i="36"/>
  <c r="D38" i="36"/>
  <c r="E38" i="36"/>
  <c r="D39" i="36"/>
  <c r="E39" i="36"/>
  <c r="D46" i="36"/>
  <c r="E46" i="36"/>
  <c r="D47" i="36"/>
  <c r="E47" i="36"/>
  <c r="D53" i="36"/>
  <c r="E53" i="36"/>
  <c r="D48" i="36"/>
  <c r="E48" i="36"/>
  <c r="D49" i="36"/>
  <c r="E49" i="36"/>
  <c r="D50" i="36"/>
  <c r="E50" i="36"/>
  <c r="D51" i="36"/>
  <c r="E51" i="36"/>
  <c r="D52" i="36"/>
  <c r="E52" i="36"/>
  <c r="H11" i="35"/>
  <c r="G11" i="35"/>
  <c r="F11" i="35"/>
  <c r="D11" i="35"/>
  <c r="D10" i="35"/>
  <c r="I10" i="35"/>
  <c r="H10" i="35"/>
  <c r="G10" i="35"/>
  <c r="F10" i="35"/>
  <c r="E10" i="35"/>
  <c r="C10" i="35"/>
  <c r="I107" i="35"/>
  <c r="I102" i="35"/>
  <c r="I97" i="35"/>
  <c r="I92" i="35"/>
  <c r="I87" i="35"/>
  <c r="I77" i="35"/>
  <c r="I72" i="35"/>
  <c r="I67" i="35"/>
  <c r="I62" i="35"/>
  <c r="I57" i="35"/>
  <c r="I52" i="35"/>
  <c r="I47" i="35"/>
  <c r="I42" i="35"/>
  <c r="I36" i="35"/>
  <c r="I30" i="35"/>
  <c r="I24" i="35"/>
  <c r="I18" i="35"/>
  <c r="I5" i="35"/>
  <c r="I39" i="44"/>
  <c r="I33" i="44"/>
  <c r="I27" i="44"/>
  <c r="I15" i="44"/>
  <c r="I21" i="44" s="1"/>
  <c r="I3" i="44"/>
  <c r="I9" i="44" s="1"/>
  <c r="I75" i="43"/>
  <c r="I69" i="43"/>
  <c r="I63" i="43"/>
  <c r="I57" i="43"/>
  <c r="I45" i="43"/>
  <c r="I39" i="43"/>
  <c r="I27" i="43"/>
  <c r="I33" i="43"/>
  <c r="I15" i="43"/>
  <c r="I9" i="43"/>
  <c r="I3" i="43"/>
  <c r="I87" i="46"/>
  <c r="I81" i="46"/>
  <c r="I75" i="46"/>
  <c r="I69" i="46"/>
  <c r="I57" i="46"/>
  <c r="I51" i="46"/>
  <c r="I45" i="46"/>
  <c r="I39" i="46"/>
  <c r="I33" i="46"/>
  <c r="I21" i="46"/>
  <c r="I15" i="46"/>
  <c r="I9" i="46"/>
  <c r="I3" i="46"/>
  <c r="I103" i="40"/>
  <c r="H103" i="40"/>
  <c r="G103" i="40"/>
  <c r="F103" i="40"/>
  <c r="E103" i="40"/>
  <c r="D103" i="40"/>
  <c r="C103" i="40"/>
  <c r="I96" i="40"/>
  <c r="H96" i="40"/>
  <c r="G96" i="40"/>
  <c r="F96" i="40"/>
  <c r="E96" i="40"/>
  <c r="C96" i="40"/>
  <c r="I89" i="40"/>
  <c r="H89" i="40"/>
  <c r="G89" i="40"/>
  <c r="F89" i="40"/>
  <c r="E89" i="40"/>
  <c r="C89" i="40"/>
  <c r="I82" i="40"/>
  <c r="H82" i="40"/>
  <c r="G82" i="40"/>
  <c r="F82" i="40"/>
  <c r="E82" i="40"/>
  <c r="C82" i="40"/>
  <c r="I68" i="40"/>
  <c r="H68" i="40"/>
  <c r="G68" i="40"/>
  <c r="F68" i="40"/>
  <c r="E68" i="40"/>
  <c r="C68" i="40"/>
  <c r="I61" i="40"/>
  <c r="H61" i="40"/>
  <c r="G61" i="40"/>
  <c r="F61" i="40"/>
  <c r="E61" i="40"/>
  <c r="E40" i="40"/>
  <c r="E47" i="40"/>
  <c r="E54" i="40"/>
  <c r="C61" i="40"/>
  <c r="I54" i="40"/>
  <c r="H54" i="40"/>
  <c r="G54" i="40"/>
  <c r="F54" i="40"/>
  <c r="D54" i="40"/>
  <c r="C54" i="40"/>
  <c r="I47" i="40"/>
  <c r="H47" i="40"/>
  <c r="G47" i="40"/>
  <c r="F47" i="40"/>
  <c r="C47" i="40"/>
  <c r="I40" i="40"/>
  <c r="H40" i="40"/>
  <c r="G40" i="40"/>
  <c r="F40" i="40"/>
  <c r="C40" i="40"/>
  <c r="I26" i="40"/>
  <c r="H26" i="40"/>
  <c r="G26" i="40"/>
  <c r="F26" i="40"/>
  <c r="E26" i="40"/>
  <c r="D26" i="40"/>
  <c r="C26" i="40"/>
  <c r="I19" i="40"/>
  <c r="H19" i="40"/>
  <c r="G19" i="40"/>
  <c r="F19" i="40"/>
  <c r="E19" i="40"/>
  <c r="C19" i="40"/>
  <c r="I12" i="40"/>
  <c r="H12" i="40"/>
  <c r="G12" i="40"/>
  <c r="F12" i="40"/>
  <c r="E12" i="40"/>
  <c r="D12" i="40"/>
  <c r="C12" i="40"/>
  <c r="I5" i="40"/>
  <c r="H5" i="40"/>
  <c r="G5" i="40"/>
  <c r="F5" i="40"/>
  <c r="E5" i="40"/>
  <c r="D5" i="40"/>
  <c r="C5" i="40"/>
  <c r="I101" i="40"/>
  <c r="I94" i="40"/>
  <c r="I87" i="40"/>
  <c r="I80" i="40"/>
  <c r="I66" i="40"/>
  <c r="I59" i="40"/>
  <c r="I52" i="40"/>
  <c r="I45" i="40"/>
  <c r="I38" i="40"/>
  <c r="I24" i="40"/>
  <c r="I17" i="40"/>
  <c r="I10" i="40"/>
  <c r="I3" i="40"/>
  <c r="I28" i="43"/>
  <c r="I31" i="43" s="1"/>
  <c r="I53" i="35"/>
  <c r="I63" i="35"/>
  <c r="I28" i="44"/>
  <c r="I31" i="44" s="1"/>
  <c r="H58" i="35"/>
  <c r="I103" i="35"/>
  <c r="I16" i="44"/>
  <c r="I19" i="44" s="1"/>
  <c r="I34" i="43"/>
  <c r="I37" i="43" s="1"/>
  <c r="I34" i="44"/>
  <c r="I37" i="44" s="1"/>
  <c r="I58" i="43"/>
  <c r="I61" i="43" s="1"/>
  <c r="I40" i="43"/>
  <c r="I43" i="43" s="1"/>
  <c r="I76" i="43"/>
  <c r="I79" i="43" s="1"/>
  <c r="I10" i="43"/>
  <c r="I13" i="43" s="1"/>
  <c r="I64" i="43"/>
  <c r="I67" i="43" s="1"/>
  <c r="I70" i="46"/>
  <c r="I73" i="46" s="1"/>
  <c r="I34" i="46"/>
  <c r="I36" i="46" s="1"/>
  <c r="I46" i="46"/>
  <c r="I49" i="46" s="1"/>
  <c r="I88" i="46"/>
  <c r="I91" i="46" s="1"/>
  <c r="I10" i="46"/>
  <c r="I13" i="46" s="1"/>
  <c r="I22" i="46"/>
  <c r="I25" i="46" s="1"/>
  <c r="I76" i="46"/>
  <c r="I79" i="46" s="1"/>
  <c r="I60" i="40"/>
  <c r="I64" i="40" s="1"/>
  <c r="I11" i="40"/>
  <c r="I15" i="40" s="1"/>
  <c r="I25" i="40"/>
  <c r="I29" i="40" s="1"/>
  <c r="I102" i="40"/>
  <c r="I106" i="40" s="1"/>
  <c r="I88" i="40"/>
  <c r="I92" i="40" s="1"/>
  <c r="I81" i="40"/>
  <c r="I85" i="40" s="1"/>
  <c r="I53" i="40"/>
  <c r="I57" i="40" s="1"/>
  <c r="N59" i="45"/>
  <c r="M59" i="45"/>
  <c r="L59" i="45"/>
  <c r="K59" i="45"/>
  <c r="J59" i="45"/>
  <c r="I59" i="45"/>
  <c r="H59" i="45"/>
  <c r="G59" i="45"/>
  <c r="F59" i="45"/>
  <c r="E59" i="45"/>
  <c r="D59" i="45"/>
  <c r="C59" i="45"/>
  <c r="N83" i="45"/>
  <c r="M83" i="45"/>
  <c r="L83" i="45"/>
  <c r="K83" i="45"/>
  <c r="J83" i="45"/>
  <c r="I83" i="45"/>
  <c r="H83" i="45"/>
  <c r="G83" i="45"/>
  <c r="F83" i="45"/>
  <c r="E83" i="45"/>
  <c r="D83" i="45"/>
  <c r="C83" i="45"/>
  <c r="N47" i="44"/>
  <c r="M47" i="44"/>
  <c r="L47" i="44"/>
  <c r="K47" i="44"/>
  <c r="J47" i="44"/>
  <c r="I47" i="44"/>
  <c r="H47" i="44"/>
  <c r="G47" i="44"/>
  <c r="F47" i="44"/>
  <c r="E47" i="44"/>
  <c r="D47" i="44"/>
  <c r="C47" i="44"/>
  <c r="N23" i="44"/>
  <c r="M23" i="44"/>
  <c r="M11" i="44"/>
  <c r="M53" i="44" s="1"/>
  <c r="L23" i="44"/>
  <c r="K23" i="44"/>
  <c r="J23" i="44"/>
  <c r="I23" i="44"/>
  <c r="I11" i="44"/>
  <c r="I53" i="44" s="1"/>
  <c r="H23" i="44"/>
  <c r="H53" i="44" s="1"/>
  <c r="G23" i="44"/>
  <c r="F23" i="44"/>
  <c r="E23" i="44"/>
  <c r="E11" i="44"/>
  <c r="E53" i="44" s="1"/>
  <c r="D23" i="44"/>
  <c r="C23" i="44"/>
  <c r="C11" i="44"/>
  <c r="C53" i="44" s="1"/>
  <c r="N11" i="44"/>
  <c r="N53" i="44"/>
  <c r="L11" i="44"/>
  <c r="L53" i="44" s="1"/>
  <c r="K11" i="44"/>
  <c r="K53" i="44"/>
  <c r="J11" i="44"/>
  <c r="J53" i="44" s="1"/>
  <c r="H11" i="44"/>
  <c r="G11" i="44"/>
  <c r="G53" i="44" s="1"/>
  <c r="F11" i="44"/>
  <c r="D11" i="44"/>
  <c r="D53" i="44"/>
  <c r="N23" i="43"/>
  <c r="M23" i="43"/>
  <c r="L23" i="43"/>
  <c r="K23" i="43"/>
  <c r="J23" i="43"/>
  <c r="I23" i="43"/>
  <c r="H23" i="43"/>
  <c r="G23" i="43"/>
  <c r="F23" i="43"/>
  <c r="E23" i="43"/>
  <c r="D23" i="43"/>
  <c r="C23" i="43"/>
  <c r="N76" i="40"/>
  <c r="M76" i="40"/>
  <c r="L76" i="40"/>
  <c r="K76" i="40"/>
  <c r="J76" i="40"/>
  <c r="I76" i="40"/>
  <c r="H76" i="40"/>
  <c r="G76" i="40"/>
  <c r="F76" i="40"/>
  <c r="E76" i="40"/>
  <c r="D76" i="40"/>
  <c r="C76" i="40"/>
  <c r="F53" i="44"/>
  <c r="N65" i="46"/>
  <c r="M65" i="46"/>
  <c r="L65" i="46"/>
  <c r="K65" i="46"/>
  <c r="J65" i="46"/>
  <c r="I65" i="46"/>
  <c r="G65" i="46"/>
  <c r="F65" i="46"/>
  <c r="E65" i="46"/>
  <c r="D65" i="46"/>
  <c r="C65" i="46"/>
  <c r="H65" i="46"/>
  <c r="O47" i="34"/>
  <c r="O55" i="40"/>
  <c r="G53" i="40"/>
  <c r="G57" i="40" s="1"/>
  <c r="F53" i="40"/>
  <c r="F57" i="40" s="1"/>
  <c r="E53" i="40"/>
  <c r="E57" i="40" s="1"/>
  <c r="D53" i="40"/>
  <c r="D57" i="40" s="1"/>
  <c r="C53" i="40"/>
  <c r="C57" i="40" s="1"/>
  <c r="H52" i="40"/>
  <c r="H53" i="40"/>
  <c r="H57" i="40" s="1"/>
  <c r="G52" i="40"/>
  <c r="F52" i="40"/>
  <c r="E52" i="40"/>
  <c r="D52" i="40"/>
  <c r="C52" i="40"/>
  <c r="H101" i="40"/>
  <c r="H94" i="40"/>
  <c r="H87" i="40"/>
  <c r="H80" i="40"/>
  <c r="H66" i="40"/>
  <c r="H59" i="40"/>
  <c r="H45" i="40"/>
  <c r="H38" i="40"/>
  <c r="H24" i="40"/>
  <c r="H17" i="40"/>
  <c r="H10" i="40"/>
  <c r="H3" i="40"/>
  <c r="O47" i="46"/>
  <c r="G46" i="46"/>
  <c r="G49" i="46" s="1"/>
  <c r="F46" i="46"/>
  <c r="E46" i="46"/>
  <c r="E49" i="46" s="1"/>
  <c r="D46" i="46"/>
  <c r="D49" i="46" s="1"/>
  <c r="C46" i="46"/>
  <c r="C49" i="46" s="1"/>
  <c r="H45" i="46"/>
  <c r="G45" i="46"/>
  <c r="F45" i="46"/>
  <c r="E45" i="46"/>
  <c r="D45" i="46"/>
  <c r="C45" i="46"/>
  <c r="H87" i="46"/>
  <c r="H81" i="46"/>
  <c r="H75" i="46"/>
  <c r="H69" i="46"/>
  <c r="H57" i="46"/>
  <c r="H51" i="46"/>
  <c r="H39" i="46"/>
  <c r="H33" i="46"/>
  <c r="H21" i="46"/>
  <c r="H15" i="46"/>
  <c r="H9" i="46"/>
  <c r="H3" i="46"/>
  <c r="H75" i="43"/>
  <c r="H69" i="43"/>
  <c r="H63" i="43"/>
  <c r="H57" i="43"/>
  <c r="H45" i="43"/>
  <c r="H39" i="43"/>
  <c r="H33" i="43"/>
  <c r="H27" i="43"/>
  <c r="H15" i="43"/>
  <c r="H9" i="43"/>
  <c r="H3" i="43"/>
  <c r="H39" i="44"/>
  <c r="H33" i="44"/>
  <c r="H27" i="44"/>
  <c r="H15" i="44"/>
  <c r="H21" i="44" s="1"/>
  <c r="H3" i="44"/>
  <c r="H9" i="44" s="1"/>
  <c r="O47" i="45"/>
  <c r="H107" i="35"/>
  <c r="H102" i="35"/>
  <c r="H97" i="35"/>
  <c r="H92" i="35"/>
  <c r="H87" i="35"/>
  <c r="H77" i="35"/>
  <c r="H72" i="35"/>
  <c r="H67" i="35"/>
  <c r="H62" i="35"/>
  <c r="H57" i="35"/>
  <c r="H52" i="35"/>
  <c r="H47" i="35"/>
  <c r="H42" i="35"/>
  <c r="H36" i="35"/>
  <c r="H30" i="35"/>
  <c r="H24" i="35"/>
  <c r="H18" i="35"/>
  <c r="H76" i="43"/>
  <c r="H79" i="43" s="1"/>
  <c r="H4" i="40"/>
  <c r="H8" i="40" s="1"/>
  <c r="H95" i="40"/>
  <c r="H99" i="40" s="1"/>
  <c r="H88" i="40"/>
  <c r="H92" i="40" s="1"/>
  <c r="H81" i="40"/>
  <c r="H85" i="40" s="1"/>
  <c r="H18" i="40"/>
  <c r="H22" i="40" s="1"/>
  <c r="H11" i="40"/>
  <c r="H15" i="40" s="1"/>
  <c r="H25" i="40"/>
  <c r="I30" i="40" s="1"/>
  <c r="H102" i="40"/>
  <c r="H106" i="40" s="1"/>
  <c r="H60" i="40"/>
  <c r="I65" i="40" s="1"/>
  <c r="H67" i="40"/>
  <c r="H71" i="40" s="1"/>
  <c r="H39" i="40"/>
  <c r="H43" i="40" s="1"/>
  <c r="H46" i="40"/>
  <c r="H49" i="40" s="1"/>
  <c r="H58" i="46"/>
  <c r="H61" i="46" s="1"/>
  <c r="H88" i="46"/>
  <c r="H91" i="46" s="1"/>
  <c r="H76" i="46"/>
  <c r="H79" i="46" s="1"/>
  <c r="H52" i="46"/>
  <c r="H4" i="46"/>
  <c r="H7" i="46" s="1"/>
  <c r="H10" i="46"/>
  <c r="H13" i="46" s="1"/>
  <c r="H16" i="46"/>
  <c r="H19" i="46" s="1"/>
  <c r="H82" i="46"/>
  <c r="H85" i="46" s="1"/>
  <c r="H22" i="46"/>
  <c r="H25" i="46" s="1"/>
  <c r="H34" i="46"/>
  <c r="H37" i="46" s="1"/>
  <c r="H46" i="46"/>
  <c r="H70" i="46"/>
  <c r="H73" i="46" s="1"/>
  <c r="H40" i="46"/>
  <c r="H43" i="46" s="1"/>
  <c r="H58" i="43"/>
  <c r="H61" i="43" s="1"/>
  <c r="H46" i="43"/>
  <c r="H49" i="43" s="1"/>
  <c r="H16" i="43"/>
  <c r="H70" i="43"/>
  <c r="H73" i="43" s="1"/>
  <c r="H64" i="43"/>
  <c r="H67" i="43" s="1"/>
  <c r="H28" i="43"/>
  <c r="H31" i="43" s="1"/>
  <c r="H34" i="43"/>
  <c r="H4" i="43"/>
  <c r="H7" i="43" s="1"/>
  <c r="H10" i="43"/>
  <c r="H13" i="43" s="1"/>
  <c r="H40" i="43"/>
  <c r="H43" i="43" s="1"/>
  <c r="H34" i="44"/>
  <c r="H37" i="44" s="1"/>
  <c r="H4" i="44"/>
  <c r="H6" i="44" s="1"/>
  <c r="H40" i="44"/>
  <c r="H43" i="44" s="1"/>
  <c r="H28" i="44"/>
  <c r="I32" i="44" s="1"/>
  <c r="H16" i="44"/>
  <c r="H19" i="44" s="1"/>
  <c r="H53" i="35"/>
  <c r="H55" i="35" s="1"/>
  <c r="H73" i="35"/>
  <c r="H37" i="35"/>
  <c r="H40" i="35" s="1"/>
  <c r="H31" i="35"/>
  <c r="H34" i="35" s="1"/>
  <c r="H78" i="35"/>
  <c r="H103" i="35"/>
  <c r="H88" i="35"/>
  <c r="H43" i="35"/>
  <c r="H19" i="35"/>
  <c r="H22" i="35" s="1"/>
  <c r="H98" i="35"/>
  <c r="H63" i="35"/>
  <c r="H93" i="35"/>
  <c r="H48" i="35"/>
  <c r="H108" i="35"/>
  <c r="H25" i="35"/>
  <c r="H68" i="35"/>
  <c r="N15" i="34"/>
  <c r="C3" i="40"/>
  <c r="D3" i="40"/>
  <c r="E3" i="40"/>
  <c r="F3" i="40"/>
  <c r="G3" i="40"/>
  <c r="D4" i="40"/>
  <c r="F4" i="40"/>
  <c r="F8" i="40" s="1"/>
  <c r="O6" i="40"/>
  <c r="O20" i="35"/>
  <c r="F19" i="35"/>
  <c r="F22" i="35" s="1"/>
  <c r="D19" i="35"/>
  <c r="D22" i="35" s="1"/>
  <c r="F18" i="35"/>
  <c r="E18" i="35"/>
  <c r="D18" i="35"/>
  <c r="C18" i="35"/>
  <c r="F40" i="44"/>
  <c r="F43" i="44" s="1"/>
  <c r="D40" i="44"/>
  <c r="D43" i="44" s="1"/>
  <c r="G39" i="44"/>
  <c r="F39" i="44"/>
  <c r="E39" i="44"/>
  <c r="D39" i="44"/>
  <c r="C39" i="44"/>
  <c r="C27" i="44"/>
  <c r="C33" i="44"/>
  <c r="F34" i="44"/>
  <c r="F37" i="44" s="1"/>
  <c r="E34" i="44"/>
  <c r="D34" i="44"/>
  <c r="D37" i="44" s="1"/>
  <c r="G33" i="44"/>
  <c r="F33" i="44"/>
  <c r="E33" i="44"/>
  <c r="D33" i="44"/>
  <c r="F28" i="44"/>
  <c r="E28" i="44"/>
  <c r="E31" i="44" s="1"/>
  <c r="D28" i="44"/>
  <c r="D31" i="44" s="1"/>
  <c r="G27" i="44"/>
  <c r="F27" i="44"/>
  <c r="E27" i="44"/>
  <c r="D27" i="44"/>
  <c r="F16" i="44"/>
  <c r="F22" i="44" s="1"/>
  <c r="E16" i="44"/>
  <c r="E19" i="44" s="1"/>
  <c r="D16" i="44"/>
  <c r="D19" i="44" s="1"/>
  <c r="G15" i="44"/>
  <c r="G21" i="44" s="1"/>
  <c r="F15" i="44"/>
  <c r="F21" i="44" s="1"/>
  <c r="E15" i="44"/>
  <c r="E21" i="44" s="1"/>
  <c r="D15" i="44"/>
  <c r="D21" i="44" s="1"/>
  <c r="C15" i="44"/>
  <c r="C21" i="44" s="1"/>
  <c r="F4" i="44"/>
  <c r="F7" i="44" s="1"/>
  <c r="D4" i="44"/>
  <c r="D7" i="44" s="1"/>
  <c r="D3" i="44"/>
  <c r="D9" i="44" s="1"/>
  <c r="F3" i="44"/>
  <c r="F9" i="44" s="1"/>
  <c r="E3" i="44"/>
  <c r="E9" i="44" s="1"/>
  <c r="C3" i="44"/>
  <c r="C9" i="44" s="1"/>
  <c r="O77" i="45"/>
  <c r="O71" i="45"/>
  <c r="O65" i="45"/>
  <c r="O53" i="45"/>
  <c r="O41" i="45"/>
  <c r="O35" i="45"/>
  <c r="N29" i="45"/>
  <c r="N89" i="45"/>
  <c r="M29" i="45"/>
  <c r="M89" i="45"/>
  <c r="L29" i="45"/>
  <c r="L89" i="45"/>
  <c r="K29" i="45"/>
  <c r="K89" i="45"/>
  <c r="J29" i="45"/>
  <c r="J89" i="45"/>
  <c r="I29" i="45"/>
  <c r="I89" i="45"/>
  <c r="H29" i="45"/>
  <c r="H89" i="45"/>
  <c r="G29" i="45"/>
  <c r="G89" i="45"/>
  <c r="F29" i="45"/>
  <c r="F89" i="45"/>
  <c r="E29" i="45"/>
  <c r="E89" i="45"/>
  <c r="D29" i="45"/>
  <c r="D89" i="45"/>
  <c r="C29" i="45"/>
  <c r="C89" i="45"/>
  <c r="O89" i="45" s="1"/>
  <c r="O23" i="45"/>
  <c r="O17" i="45"/>
  <c r="O11" i="45"/>
  <c r="O5" i="45"/>
  <c r="O41" i="44"/>
  <c r="O35" i="44"/>
  <c r="O29" i="44"/>
  <c r="O47" i="44"/>
  <c r="O17" i="44"/>
  <c r="O23" i="44"/>
  <c r="O5" i="44"/>
  <c r="O11" i="44"/>
  <c r="F76" i="43"/>
  <c r="F79" i="43" s="1"/>
  <c r="E76" i="43"/>
  <c r="E79" i="43" s="1"/>
  <c r="D76" i="43"/>
  <c r="C76" i="43"/>
  <c r="C79" i="43" s="1"/>
  <c r="G75" i="43"/>
  <c r="G57" i="43"/>
  <c r="G63" i="43"/>
  <c r="G69" i="43"/>
  <c r="F75" i="43"/>
  <c r="E75" i="43"/>
  <c r="D75" i="43"/>
  <c r="C75" i="43"/>
  <c r="F70" i="43"/>
  <c r="F73" i="43" s="1"/>
  <c r="E70" i="43"/>
  <c r="E73" i="43" s="1"/>
  <c r="D70" i="43"/>
  <c r="D73" i="43" s="1"/>
  <c r="F69" i="43"/>
  <c r="E69" i="43"/>
  <c r="D69" i="43"/>
  <c r="C69" i="43"/>
  <c r="F64" i="43"/>
  <c r="F67" i="43" s="1"/>
  <c r="E64" i="43"/>
  <c r="E67" i="43" s="1"/>
  <c r="D64" i="43"/>
  <c r="F63" i="43"/>
  <c r="E63" i="43"/>
  <c r="D63" i="43"/>
  <c r="C63" i="43"/>
  <c r="F58" i="43"/>
  <c r="F61" i="43" s="1"/>
  <c r="D58" i="43"/>
  <c r="D61" i="43" s="1"/>
  <c r="F57" i="43"/>
  <c r="E57" i="43"/>
  <c r="D57" i="43"/>
  <c r="C57" i="43"/>
  <c r="F46" i="43"/>
  <c r="F49" i="43" s="1"/>
  <c r="D46" i="43"/>
  <c r="D49" i="43" s="1"/>
  <c r="G45" i="43"/>
  <c r="F45" i="43"/>
  <c r="E45" i="43"/>
  <c r="D45" i="43"/>
  <c r="C45" i="43"/>
  <c r="G40" i="43"/>
  <c r="G43" i="43" s="1"/>
  <c r="F40" i="43"/>
  <c r="F43" i="43" s="1"/>
  <c r="E40" i="43"/>
  <c r="D40" i="43"/>
  <c r="D43" i="43" s="1"/>
  <c r="C40" i="43"/>
  <c r="C44" i="43" s="1"/>
  <c r="G39" i="43"/>
  <c r="F39" i="43"/>
  <c r="E39" i="43"/>
  <c r="D39" i="43"/>
  <c r="C39" i="43"/>
  <c r="F34" i="43"/>
  <c r="F37" i="43" s="1"/>
  <c r="D34" i="43"/>
  <c r="D37" i="43" s="1"/>
  <c r="G33" i="43"/>
  <c r="F33" i="43"/>
  <c r="E33" i="43"/>
  <c r="D33" i="43"/>
  <c r="C33" i="43"/>
  <c r="F28" i="43"/>
  <c r="F31" i="43" s="1"/>
  <c r="E28" i="43"/>
  <c r="D28" i="43"/>
  <c r="D31" i="43" s="1"/>
  <c r="G27" i="43"/>
  <c r="F27" i="43"/>
  <c r="E27" i="43"/>
  <c r="D27" i="43"/>
  <c r="C27" i="43"/>
  <c r="F16" i="43"/>
  <c r="F19" i="43" s="1"/>
  <c r="D16" i="43"/>
  <c r="D19" i="43" s="1"/>
  <c r="D15" i="43"/>
  <c r="F15" i="43"/>
  <c r="E15" i="43"/>
  <c r="C15" i="43"/>
  <c r="F10" i="43"/>
  <c r="F13" i="43" s="1"/>
  <c r="E10" i="43"/>
  <c r="E13" i="43" s="1"/>
  <c r="D10" i="43"/>
  <c r="D13" i="43" s="1"/>
  <c r="D9" i="43"/>
  <c r="C10" i="43"/>
  <c r="C13" i="43" s="1"/>
  <c r="F9" i="43"/>
  <c r="E9" i="43"/>
  <c r="C9" i="43"/>
  <c r="F4" i="43"/>
  <c r="F7" i="43" s="1"/>
  <c r="F3" i="43"/>
  <c r="E3" i="43"/>
  <c r="D4" i="43"/>
  <c r="D7" i="43" s="1"/>
  <c r="D3" i="43"/>
  <c r="C3" i="43"/>
  <c r="N83" i="43"/>
  <c r="M83" i="43"/>
  <c r="L83" i="43"/>
  <c r="K83" i="43"/>
  <c r="K89" i="43" s="1"/>
  <c r="J83" i="43"/>
  <c r="I83" i="43"/>
  <c r="H83" i="43"/>
  <c r="G83" i="43"/>
  <c r="F83" i="43"/>
  <c r="E83" i="43"/>
  <c r="D83" i="43"/>
  <c r="C83" i="43"/>
  <c r="O77" i="43"/>
  <c r="O59" i="43"/>
  <c r="O83" i="43" s="1"/>
  <c r="O65" i="43"/>
  <c r="O71" i="43"/>
  <c r="N53" i="43"/>
  <c r="N89" i="43" s="1"/>
  <c r="M53" i="43"/>
  <c r="L53" i="43"/>
  <c r="K53" i="43"/>
  <c r="J53" i="43"/>
  <c r="J89" i="43" s="1"/>
  <c r="I53" i="43"/>
  <c r="H53" i="43"/>
  <c r="G53" i="43"/>
  <c r="F53" i="43"/>
  <c r="F89" i="43" s="1"/>
  <c r="E53" i="43"/>
  <c r="D53" i="43"/>
  <c r="C53" i="43"/>
  <c r="O47" i="43"/>
  <c r="O41" i="43"/>
  <c r="O35" i="43"/>
  <c r="O29" i="43"/>
  <c r="O53" i="43" s="1"/>
  <c r="G89" i="43"/>
  <c r="C89" i="43"/>
  <c r="O89" i="43" s="1"/>
  <c r="O17" i="43"/>
  <c r="O11" i="43"/>
  <c r="O5" i="43"/>
  <c r="O23" i="43" s="1"/>
  <c r="F88" i="46"/>
  <c r="F70" i="46"/>
  <c r="F73" i="46" s="1"/>
  <c r="F76" i="46"/>
  <c r="F82" i="46"/>
  <c r="F85" i="46" s="1"/>
  <c r="E88" i="46"/>
  <c r="E91" i="46" s="1"/>
  <c r="D88" i="46"/>
  <c r="D91" i="46" s="1"/>
  <c r="D87" i="46"/>
  <c r="C88" i="46"/>
  <c r="C92" i="46" s="1"/>
  <c r="G87" i="46"/>
  <c r="F87" i="46"/>
  <c r="E87" i="46"/>
  <c r="C87" i="46"/>
  <c r="D82" i="46"/>
  <c r="D85" i="46" s="1"/>
  <c r="G81" i="46"/>
  <c r="F81" i="46"/>
  <c r="E81" i="46"/>
  <c r="D81" i="46"/>
  <c r="C81" i="46"/>
  <c r="E76" i="46"/>
  <c r="E79" i="46" s="1"/>
  <c r="D76" i="46"/>
  <c r="D79" i="46" s="1"/>
  <c r="D75" i="46"/>
  <c r="G75" i="46"/>
  <c r="G76" i="46"/>
  <c r="G79" i="46" s="1"/>
  <c r="F75" i="46"/>
  <c r="E75" i="46"/>
  <c r="C75" i="46"/>
  <c r="D70" i="46"/>
  <c r="D73" i="46" s="1"/>
  <c r="G69" i="46"/>
  <c r="F69" i="46"/>
  <c r="E69" i="46"/>
  <c r="D69" i="46"/>
  <c r="C69" i="46"/>
  <c r="F58" i="46"/>
  <c r="F61" i="46" s="1"/>
  <c r="D58" i="46"/>
  <c r="D61" i="46" s="1"/>
  <c r="G57" i="46"/>
  <c r="G58" i="46"/>
  <c r="G61" i="46" s="1"/>
  <c r="F57" i="46"/>
  <c r="E57" i="46"/>
  <c r="D57" i="46"/>
  <c r="C57" i="46"/>
  <c r="F52" i="46"/>
  <c r="D52" i="46"/>
  <c r="D55" i="46" s="1"/>
  <c r="D51" i="46"/>
  <c r="G51" i="46"/>
  <c r="G33" i="46"/>
  <c r="G39" i="46"/>
  <c r="G52" i="46"/>
  <c r="G55" i="46" s="1"/>
  <c r="F51" i="46"/>
  <c r="E51" i="46"/>
  <c r="C51" i="46"/>
  <c r="F40" i="46"/>
  <c r="F43" i="46" s="1"/>
  <c r="E40" i="46"/>
  <c r="E43" i="46" s="1"/>
  <c r="D40" i="46"/>
  <c r="F39" i="46"/>
  <c r="E39" i="46"/>
  <c r="D39" i="46"/>
  <c r="C39" i="46"/>
  <c r="F34" i="46"/>
  <c r="F37" i="46" s="1"/>
  <c r="G34" i="46"/>
  <c r="G37" i="46" s="1"/>
  <c r="D34" i="46"/>
  <c r="F33" i="46"/>
  <c r="E33" i="46"/>
  <c r="D33" i="46"/>
  <c r="C33" i="46"/>
  <c r="F22" i="46"/>
  <c r="F25" i="46" s="1"/>
  <c r="E22" i="46"/>
  <c r="E25" i="46" s="1"/>
  <c r="D22" i="46"/>
  <c r="D25" i="46" s="1"/>
  <c r="D21" i="46"/>
  <c r="C22" i="46"/>
  <c r="C26" i="46" s="1"/>
  <c r="F21" i="46"/>
  <c r="E21" i="46"/>
  <c r="C21" i="46"/>
  <c r="G21" i="46"/>
  <c r="K21" i="46"/>
  <c r="F16" i="46"/>
  <c r="F19" i="46" s="1"/>
  <c r="D16" i="46"/>
  <c r="D19" i="46" s="1"/>
  <c r="F15" i="46"/>
  <c r="E15" i="46"/>
  <c r="D15" i="46"/>
  <c r="D3" i="46"/>
  <c r="D9" i="46"/>
  <c r="C15" i="46"/>
  <c r="F10" i="46"/>
  <c r="F13" i="46" s="1"/>
  <c r="E10" i="46"/>
  <c r="D10" i="46"/>
  <c r="C10" i="46"/>
  <c r="C13" i="46" s="1"/>
  <c r="F9" i="46"/>
  <c r="E9" i="46"/>
  <c r="C9" i="46"/>
  <c r="F4" i="46"/>
  <c r="F7" i="46" s="1"/>
  <c r="F3" i="46"/>
  <c r="E3" i="46"/>
  <c r="D4" i="46"/>
  <c r="D7" i="46" s="1"/>
  <c r="C3" i="46"/>
  <c r="N95" i="46"/>
  <c r="M95" i="46"/>
  <c r="L95" i="46"/>
  <c r="K95" i="46"/>
  <c r="J95" i="46"/>
  <c r="J101" i="46" s="1"/>
  <c r="J29" i="46"/>
  <c r="I95" i="46"/>
  <c r="I101" i="46"/>
  <c r="H95" i="46"/>
  <c r="G95" i="46"/>
  <c r="F95" i="46"/>
  <c r="E95" i="46"/>
  <c r="D95" i="46"/>
  <c r="C95" i="46"/>
  <c r="C101" i="46" s="1"/>
  <c r="O89" i="46"/>
  <c r="O83" i="46"/>
  <c r="O77" i="46"/>
  <c r="O71" i="46"/>
  <c r="O95" i="46" s="1"/>
  <c r="O59" i="46"/>
  <c r="O53" i="46"/>
  <c r="O41" i="46"/>
  <c r="O65" i="46" s="1"/>
  <c r="O35" i="46"/>
  <c r="N29" i="46"/>
  <c r="N101" i="46"/>
  <c r="M29" i="46"/>
  <c r="M101" i="46"/>
  <c r="L29" i="46"/>
  <c r="L101" i="46"/>
  <c r="K29" i="46"/>
  <c r="K101" i="46"/>
  <c r="I29" i="46"/>
  <c r="H29" i="46"/>
  <c r="H101" i="46" s="1"/>
  <c r="G29" i="46"/>
  <c r="G101" i="46" s="1"/>
  <c r="F29" i="46"/>
  <c r="F101" i="46" s="1"/>
  <c r="E29" i="46"/>
  <c r="E101" i="46" s="1"/>
  <c r="D29" i="46"/>
  <c r="D101" i="46"/>
  <c r="C29" i="46"/>
  <c r="O23" i="46"/>
  <c r="O17" i="46"/>
  <c r="O11" i="46"/>
  <c r="O5" i="46"/>
  <c r="O29" i="46" s="1"/>
  <c r="O104" i="40"/>
  <c r="O97" i="40"/>
  <c r="O90" i="40"/>
  <c r="O83" i="40"/>
  <c r="O69" i="40"/>
  <c r="O62" i="40"/>
  <c r="O48" i="40"/>
  <c r="O41" i="40"/>
  <c r="O27" i="40"/>
  <c r="O20" i="40"/>
  <c r="O13" i="40"/>
  <c r="C34" i="40"/>
  <c r="D34" i="40"/>
  <c r="E34" i="40"/>
  <c r="F34" i="40"/>
  <c r="G34" i="40"/>
  <c r="H34" i="40"/>
  <c r="I34" i="40"/>
  <c r="J34" i="40"/>
  <c r="K34" i="40"/>
  <c r="L34" i="40"/>
  <c r="M34" i="40"/>
  <c r="N34" i="40"/>
  <c r="C111" i="40"/>
  <c r="D111" i="40"/>
  <c r="E111" i="40"/>
  <c r="F111" i="40"/>
  <c r="G111" i="40"/>
  <c r="H111" i="40"/>
  <c r="I111" i="40"/>
  <c r="J111" i="40"/>
  <c r="K111" i="40"/>
  <c r="K118" i="40"/>
  <c r="L111" i="40"/>
  <c r="M111" i="40"/>
  <c r="N111" i="40"/>
  <c r="O71" i="34"/>
  <c r="O59" i="34"/>
  <c r="O53" i="34"/>
  <c r="O41" i="34"/>
  <c r="O35" i="34"/>
  <c r="G101" i="40"/>
  <c r="G94" i="40"/>
  <c r="G87" i="40"/>
  <c r="G80" i="40"/>
  <c r="G81" i="40"/>
  <c r="G85" i="40" s="1"/>
  <c r="G66" i="40"/>
  <c r="G59" i="40"/>
  <c r="G45" i="40"/>
  <c r="G38" i="40"/>
  <c r="G102" i="35"/>
  <c r="G97" i="35"/>
  <c r="G52" i="35"/>
  <c r="G63" i="35"/>
  <c r="G88" i="35"/>
  <c r="H91" i="35" s="1"/>
  <c r="G53" i="35"/>
  <c r="G40" i="44"/>
  <c r="G44" i="44" s="1"/>
  <c r="G98" i="35"/>
  <c r="G58" i="35"/>
  <c r="G28" i="43"/>
  <c r="G103" i="35"/>
  <c r="F103" i="35"/>
  <c r="F102" i="35"/>
  <c r="G4" i="44"/>
  <c r="G7" i="44" s="1"/>
  <c r="G4" i="46"/>
  <c r="G28" i="44"/>
  <c r="G34" i="44"/>
  <c r="G64" i="43"/>
  <c r="G70" i="43"/>
  <c r="G73" i="43" s="1"/>
  <c r="G16" i="43"/>
  <c r="G76" i="43"/>
  <c r="G79" i="43" s="1"/>
  <c r="G46" i="43"/>
  <c r="G49" i="43" s="1"/>
  <c r="G10" i="43"/>
  <c r="G4" i="43"/>
  <c r="G22" i="46"/>
  <c r="G25" i="46" s="1"/>
  <c r="G10" i="46"/>
  <c r="G13" i="46" s="1"/>
  <c r="G70" i="46"/>
  <c r="G16" i="46"/>
  <c r="G19" i="46" s="1"/>
  <c r="G82" i="46"/>
  <c r="G85" i="46" s="1"/>
  <c r="G88" i="46"/>
  <c r="G91" i="46" s="1"/>
  <c r="G43" i="35"/>
  <c r="G48" i="35"/>
  <c r="G108" i="35"/>
  <c r="G107" i="35"/>
  <c r="G18" i="40"/>
  <c r="H23" i="40" s="1"/>
  <c r="G78" i="35"/>
  <c r="G95" i="40"/>
  <c r="G99" i="40" s="1"/>
  <c r="G73" i="35"/>
  <c r="G88" i="40"/>
  <c r="G67" i="40"/>
  <c r="G71" i="40" s="1"/>
  <c r="G11" i="40"/>
  <c r="G15" i="40" s="1"/>
  <c r="G102" i="40"/>
  <c r="G106" i="40" s="1"/>
  <c r="G25" i="40"/>
  <c r="F107" i="35"/>
  <c r="F97" i="35"/>
  <c r="F98" i="35"/>
  <c r="F92" i="35"/>
  <c r="F93" i="35"/>
  <c r="F87" i="35"/>
  <c r="F77" i="35"/>
  <c r="F78" i="35"/>
  <c r="F72" i="35"/>
  <c r="F67" i="35"/>
  <c r="F62" i="35"/>
  <c r="F57" i="35"/>
  <c r="F58" i="35"/>
  <c r="F52" i="35"/>
  <c r="F47" i="35"/>
  <c r="F42" i="35"/>
  <c r="F36" i="35"/>
  <c r="F30" i="35"/>
  <c r="F24" i="35"/>
  <c r="F31" i="35"/>
  <c r="F101" i="40"/>
  <c r="F94" i="40"/>
  <c r="F87" i="40"/>
  <c r="F80" i="40"/>
  <c r="F66" i="40"/>
  <c r="F59" i="40"/>
  <c r="F60" i="40"/>
  <c r="F64" i="40" s="1"/>
  <c r="F45" i="40"/>
  <c r="F46" i="40"/>
  <c r="F50" i="40" s="1"/>
  <c r="F38" i="40"/>
  <c r="F24" i="40"/>
  <c r="F17" i="40"/>
  <c r="F10" i="40"/>
  <c r="F53" i="35"/>
  <c r="F63" i="35"/>
  <c r="F65" i="35" s="1"/>
  <c r="F88" i="35"/>
  <c r="F43" i="35"/>
  <c r="F48" i="35"/>
  <c r="F67" i="40"/>
  <c r="F71" i="40" s="1"/>
  <c r="F37" i="35"/>
  <c r="F40" i="35" s="1"/>
  <c r="F81" i="40"/>
  <c r="F85" i="40" s="1"/>
  <c r="F88" i="40"/>
  <c r="F92" i="40" s="1"/>
  <c r="F95" i="40"/>
  <c r="F99" i="40" s="1"/>
  <c r="F73" i="35"/>
  <c r="F68" i="35"/>
  <c r="F25" i="35"/>
  <c r="F28" i="35" s="1"/>
  <c r="F108" i="35"/>
  <c r="F11" i="40"/>
  <c r="F39" i="40"/>
  <c r="F43" i="40" s="1"/>
  <c r="F102" i="40"/>
  <c r="F106" i="40" s="1"/>
  <c r="F25" i="40"/>
  <c r="F29" i="40" s="1"/>
  <c r="F18" i="40"/>
  <c r="F21" i="40" s="1"/>
  <c r="E25" i="40"/>
  <c r="E60" i="40"/>
  <c r="E64" i="40" s="1"/>
  <c r="E88" i="40"/>
  <c r="E92" i="40" s="1"/>
  <c r="E87" i="40"/>
  <c r="E102" i="40"/>
  <c r="E106" i="40" s="1"/>
  <c r="D11" i="40"/>
  <c r="D15" i="40" s="1"/>
  <c r="D10" i="40"/>
  <c r="D18" i="40"/>
  <c r="D25" i="40"/>
  <c r="D29" i="40" s="1"/>
  <c r="D39" i="40"/>
  <c r="D43" i="40" s="1"/>
  <c r="D38" i="40"/>
  <c r="D60" i="40"/>
  <c r="D64" i="40" s="1"/>
  <c r="D67" i="40"/>
  <c r="D71" i="40" s="1"/>
  <c r="D81" i="40"/>
  <c r="D85" i="40" s="1"/>
  <c r="D88" i="40"/>
  <c r="D92" i="40" s="1"/>
  <c r="D95" i="40"/>
  <c r="D99" i="40" s="1"/>
  <c r="D94" i="40"/>
  <c r="D102" i="40"/>
  <c r="C11" i="40"/>
  <c r="C16" i="40" s="1"/>
  <c r="C25" i="40"/>
  <c r="C102" i="40"/>
  <c r="C107" i="40" s="1"/>
  <c r="E10" i="40"/>
  <c r="E17" i="40"/>
  <c r="E24" i="40"/>
  <c r="E38" i="40"/>
  <c r="E45" i="40"/>
  <c r="E59" i="40"/>
  <c r="E66" i="40"/>
  <c r="E80" i="40"/>
  <c r="E94" i="40"/>
  <c r="E101" i="40"/>
  <c r="D17" i="40"/>
  <c r="D24" i="40"/>
  <c r="D45" i="40"/>
  <c r="C45" i="40"/>
  <c r="D59" i="40"/>
  <c r="D66" i="40"/>
  <c r="D80" i="40"/>
  <c r="C80" i="40"/>
  <c r="D87" i="40"/>
  <c r="D101" i="40"/>
  <c r="C10" i="40"/>
  <c r="C17" i="40"/>
  <c r="C24" i="40"/>
  <c r="C38" i="40"/>
  <c r="C59" i="40"/>
  <c r="C66" i="40"/>
  <c r="C87" i="40"/>
  <c r="C94" i="40"/>
  <c r="C101" i="40"/>
  <c r="E103" i="35"/>
  <c r="E98" i="35"/>
  <c r="E58" i="35"/>
  <c r="E53" i="35"/>
  <c r="D53" i="35"/>
  <c r="D107" i="35"/>
  <c r="D102" i="35"/>
  <c r="D103" i="35"/>
  <c r="D97" i="35"/>
  <c r="D92" i="35"/>
  <c r="D87" i="35"/>
  <c r="D77" i="35"/>
  <c r="C77" i="35"/>
  <c r="E77" i="35"/>
  <c r="G77" i="35"/>
  <c r="K77" i="35"/>
  <c r="D72" i="35"/>
  <c r="D73" i="35"/>
  <c r="D67" i="35"/>
  <c r="D68" i="35"/>
  <c r="D62" i="35"/>
  <c r="D57" i="35"/>
  <c r="D58" i="35"/>
  <c r="D52" i="35"/>
  <c r="D47" i="35"/>
  <c r="D42" i="35"/>
  <c r="D36" i="35"/>
  <c r="D37" i="35"/>
  <c r="D40" i="35" s="1"/>
  <c r="D30" i="35"/>
  <c r="D24" i="35"/>
  <c r="C36" i="35"/>
  <c r="D98" i="35"/>
  <c r="C107" i="35"/>
  <c r="C102" i="35"/>
  <c r="C97" i="35"/>
  <c r="E97" i="35"/>
  <c r="C92" i="35"/>
  <c r="C87" i="35"/>
  <c r="C72" i="35"/>
  <c r="C67" i="35"/>
  <c r="C62" i="35"/>
  <c r="C57" i="35"/>
  <c r="C52" i="35"/>
  <c r="E52" i="35"/>
  <c r="C47" i="35"/>
  <c r="C24" i="35"/>
  <c r="C30" i="35"/>
  <c r="C42" i="35"/>
  <c r="O74" i="35"/>
  <c r="O6" i="35"/>
  <c r="O26" i="35"/>
  <c r="O32" i="35"/>
  <c r="O38" i="35"/>
  <c r="O44" i="35"/>
  <c r="O49" i="35"/>
  <c r="O54" i="35"/>
  <c r="O59" i="35"/>
  <c r="O64" i="35"/>
  <c r="O69" i="35"/>
  <c r="O79" i="35"/>
  <c r="O89" i="35"/>
  <c r="O94" i="35"/>
  <c r="O99" i="35"/>
  <c r="O104" i="35"/>
  <c r="O109" i="35"/>
  <c r="O3" i="32"/>
  <c r="A2" i="37"/>
  <c r="A2" i="39"/>
  <c r="D63" i="35"/>
  <c r="D108" i="35"/>
  <c r="D110" i="35" s="1"/>
  <c r="E92" i="35"/>
  <c r="D78" i="35"/>
  <c r="D80" i="35" s="1"/>
  <c r="D88" i="35"/>
  <c r="D48" i="35"/>
  <c r="D31" i="35"/>
  <c r="D34" i="35" s="1"/>
  <c r="D25" i="35"/>
  <c r="D28" i="35" s="1"/>
  <c r="D43" i="35"/>
  <c r="D93" i="35"/>
  <c r="E87" i="35"/>
  <c r="E57" i="35"/>
  <c r="E107" i="35"/>
  <c r="E72" i="35"/>
  <c r="E62" i="35"/>
  <c r="E63" i="35"/>
  <c r="E102" i="35"/>
  <c r="E36" i="35"/>
  <c r="E24" i="35"/>
  <c r="E30" i="35"/>
  <c r="E42" i="35"/>
  <c r="E47" i="35"/>
  <c r="E67" i="35"/>
  <c r="E11" i="40"/>
  <c r="E15" i="40" s="1"/>
  <c r="D118" i="40"/>
  <c r="C118" i="40"/>
  <c r="O59" i="45"/>
  <c r="O29" i="45"/>
  <c r="E89" i="43"/>
  <c r="I89" i="43"/>
  <c r="M89" i="43"/>
  <c r="D89" i="43"/>
  <c r="H89" i="43"/>
  <c r="L89" i="43"/>
  <c r="G4" i="40"/>
  <c r="G8" i="40" s="1"/>
  <c r="G39" i="40"/>
  <c r="G43" i="40" s="1"/>
  <c r="G37" i="35"/>
  <c r="G68" i="35"/>
  <c r="G40" i="46"/>
  <c r="G16" i="44"/>
  <c r="G58" i="43"/>
  <c r="G31" i="35"/>
  <c r="G34" i="35" s="1"/>
  <c r="G25" i="35"/>
  <c r="G28" i="35" s="1"/>
  <c r="G34" i="43"/>
  <c r="G93" i="35"/>
  <c r="G19" i="35"/>
  <c r="G22" i="35" s="1"/>
  <c r="G60" i="40"/>
  <c r="G46" i="40"/>
  <c r="G18" i="35"/>
  <c r="G30" i="35"/>
  <c r="G17" i="40"/>
  <c r="G24" i="40"/>
  <c r="K24" i="40"/>
  <c r="G3" i="43"/>
  <c r="G62" i="35"/>
  <c r="G47" i="35"/>
  <c r="G67" i="35"/>
  <c r="G15" i="43"/>
  <c r="G72" i="35"/>
  <c r="G10" i="40"/>
  <c r="G92" i="35"/>
  <c r="G9" i="46"/>
  <c r="G3" i="46"/>
  <c r="G87" i="35"/>
  <c r="G42" i="35"/>
  <c r="G57" i="35"/>
  <c r="G9" i="43"/>
  <c r="G36" i="35"/>
  <c r="G15" i="46"/>
  <c r="G3" i="44"/>
  <c r="G9" i="44" s="1"/>
  <c r="G24" i="35"/>
  <c r="D33" i="34"/>
  <c r="D45" i="34"/>
  <c r="M45" i="34"/>
  <c r="H16" i="34"/>
  <c r="I16" i="34"/>
  <c r="J15" i="34"/>
  <c r="H15" i="34"/>
  <c r="D21" i="34"/>
  <c r="D15" i="34"/>
  <c r="J40" i="43"/>
  <c r="J28" i="44"/>
  <c r="J64" i="43"/>
  <c r="J67" i="43" s="1"/>
  <c r="J64" i="45"/>
  <c r="J34" i="44"/>
  <c r="E118" i="40"/>
  <c r="O118" i="40" s="1"/>
  <c r="F118" i="40"/>
  <c r="G118" i="40"/>
  <c r="H118" i="40"/>
  <c r="I118" i="40"/>
  <c r="J118" i="40"/>
  <c r="L118" i="40"/>
  <c r="M118" i="40"/>
  <c r="N118" i="40"/>
  <c r="J88" i="46"/>
  <c r="J91" i="46" s="1"/>
  <c r="J22" i="45"/>
  <c r="J22" i="46"/>
  <c r="J53" i="35"/>
  <c r="J70" i="46"/>
  <c r="J73" i="46" s="1"/>
  <c r="J10" i="45"/>
  <c r="J13" i="45" s="1"/>
  <c r="J76" i="43"/>
  <c r="J58" i="43"/>
  <c r="O29" i="34"/>
  <c r="J25" i="40"/>
  <c r="J29" i="40" s="1"/>
  <c r="J46" i="46"/>
  <c r="J103" i="35"/>
  <c r="J10" i="43"/>
  <c r="J13" i="43" s="1"/>
  <c r="J34" i="45"/>
  <c r="J40" i="45"/>
  <c r="J43" i="45" s="1"/>
  <c r="J46" i="45"/>
  <c r="J63" i="35"/>
  <c r="J76" i="46"/>
  <c r="C76" i="46"/>
  <c r="C79" i="46" s="1"/>
  <c r="K76" i="46"/>
  <c r="J102" i="40"/>
  <c r="J106" i="40" s="1"/>
  <c r="J10" i="46"/>
  <c r="J13" i="46" s="1"/>
  <c r="J16" i="45"/>
  <c r="J53" i="40"/>
  <c r="J76" i="45"/>
  <c r="J79" i="45" s="1"/>
  <c r="J11" i="40"/>
  <c r="J15" i="40" s="1"/>
  <c r="J4" i="45"/>
  <c r="J70" i="45"/>
  <c r="J73" i="45" s="1"/>
  <c r="C70" i="45"/>
  <c r="K70" i="45"/>
  <c r="L70" i="45"/>
  <c r="J19" i="35"/>
  <c r="J88" i="40"/>
  <c r="J81" i="40"/>
  <c r="J85" i="40" s="1"/>
  <c r="K53" i="40"/>
  <c r="K57" i="40" s="1"/>
  <c r="K88" i="40"/>
  <c r="K92" i="40" s="1"/>
  <c r="K81" i="40"/>
  <c r="K25" i="40"/>
  <c r="K29" i="40" s="1"/>
  <c r="O65" i="34"/>
  <c r="K40" i="40"/>
  <c r="K54" i="40"/>
  <c r="K47" i="40"/>
  <c r="K19" i="40"/>
  <c r="K68" i="40"/>
  <c r="K89" i="40"/>
  <c r="K82" i="40"/>
  <c r="K5" i="40"/>
  <c r="K12" i="40"/>
  <c r="K96" i="40"/>
  <c r="K26" i="40"/>
  <c r="K103" i="40"/>
  <c r="K5" i="35"/>
  <c r="K61" i="40"/>
  <c r="O111" i="40"/>
  <c r="O34" i="40"/>
  <c r="O76" i="40"/>
  <c r="K95" i="40"/>
  <c r="K99" i="40" s="1"/>
  <c r="K11" i="40"/>
  <c r="K34" i="44"/>
  <c r="K64" i="45"/>
  <c r="K67" i="45" s="1"/>
  <c r="K82" i="46"/>
  <c r="K70" i="43"/>
  <c r="K64" i="43"/>
  <c r="K46" i="46"/>
  <c r="K49" i="46" s="1"/>
  <c r="K10" i="43"/>
  <c r="K22" i="45"/>
  <c r="K28" i="44"/>
  <c r="L48" i="35"/>
  <c r="K70" i="46"/>
  <c r="K34" i="45"/>
  <c r="K53" i="35"/>
  <c r="K58" i="43"/>
  <c r="K76" i="43"/>
  <c r="K10" i="46"/>
  <c r="K16" i="45"/>
  <c r="K10" i="45"/>
  <c r="K88" i="46"/>
  <c r="K91" i="46" s="1"/>
  <c r="K63" i="35"/>
  <c r="K4" i="45"/>
  <c r="K22" i="46"/>
  <c r="K25" i="46" s="1"/>
  <c r="K76" i="45"/>
  <c r="K79" i="45" s="1"/>
  <c r="K40" i="45"/>
  <c r="K43" i="45" s="1"/>
  <c r="K19" i="35"/>
  <c r="K102" i="40"/>
  <c r="K15" i="43"/>
  <c r="K87" i="35"/>
  <c r="K42" i="35"/>
  <c r="K9" i="45"/>
  <c r="K3" i="46"/>
  <c r="K67" i="35"/>
  <c r="K3" i="43"/>
  <c r="K15" i="46"/>
  <c r="K24" i="35"/>
  <c r="K3" i="44"/>
  <c r="K9" i="44" s="1"/>
  <c r="K10" i="40"/>
  <c r="K3" i="40"/>
  <c r="K92" i="35"/>
  <c r="K9" i="46"/>
  <c r="K17" i="40"/>
  <c r="K30" i="35"/>
  <c r="K9" i="43"/>
  <c r="K36" i="35"/>
  <c r="K82" i="35"/>
  <c r="K3" i="45"/>
  <c r="K62" i="35"/>
  <c r="K72" i="35"/>
  <c r="K112" i="35"/>
  <c r="K18" i="35"/>
  <c r="K21" i="45"/>
  <c r="K15" i="45"/>
  <c r="K107" i="35"/>
  <c r="K57" i="35"/>
  <c r="K47" i="35"/>
  <c r="L18" i="40"/>
  <c r="L22" i="40" s="1"/>
  <c r="L69" i="34"/>
  <c r="M15" i="34"/>
  <c r="L25" i="40"/>
  <c r="L29" i="40" s="1"/>
  <c r="L95" i="40"/>
  <c r="L98" i="35"/>
  <c r="L82" i="46"/>
  <c r="L4" i="45"/>
  <c r="L7" i="45" s="1"/>
  <c r="L10" i="45"/>
  <c r="L43" i="35"/>
  <c r="L53" i="35"/>
  <c r="L10" i="46"/>
  <c r="L13" i="46" s="1"/>
  <c r="L16" i="43"/>
  <c r="L19" i="43" s="1"/>
  <c r="L4" i="43"/>
  <c r="L7" i="43" s="1"/>
  <c r="L88" i="46"/>
  <c r="L46" i="43"/>
  <c r="L67" i="40"/>
  <c r="L108" i="35"/>
  <c r="L15" i="35"/>
  <c r="L10" i="43"/>
  <c r="L58" i="46"/>
  <c r="L16" i="45"/>
  <c r="L19" i="45" s="1"/>
  <c r="L63" i="35"/>
  <c r="L73" i="35"/>
  <c r="L25" i="35"/>
  <c r="L28" i="35" s="1"/>
  <c r="L16" i="46"/>
  <c r="L4" i="46"/>
  <c r="L7" i="46" s="1"/>
  <c r="L93" i="35"/>
  <c r="L4" i="40"/>
  <c r="L11" i="40"/>
  <c r="L4" i="44"/>
  <c r="L7" i="44" s="1"/>
  <c r="L88" i="40"/>
  <c r="L31" i="35"/>
  <c r="L16" i="44"/>
  <c r="L19" i="44" s="1"/>
  <c r="L40" i="46"/>
  <c r="L43" i="46" s="1"/>
  <c r="L58" i="35"/>
  <c r="L64" i="45"/>
  <c r="L81" i="40"/>
  <c r="L34" i="46"/>
  <c r="L34" i="43"/>
  <c r="L37" i="43" s="1"/>
  <c r="L4" i="35"/>
  <c r="L46" i="45"/>
  <c r="L78" i="35"/>
  <c r="L80" i="35" s="1"/>
  <c r="L28" i="43"/>
  <c r="L52" i="46"/>
  <c r="L68" i="35"/>
  <c r="L76" i="43"/>
  <c r="L78" i="43" s="1"/>
  <c r="L37" i="35"/>
  <c r="L40" i="35" s="1"/>
  <c r="L46" i="46"/>
  <c r="L40" i="43"/>
  <c r="L46" i="40"/>
  <c r="L11" i="35"/>
  <c r="L60" i="40"/>
  <c r="L40" i="45"/>
  <c r="L19" i="35"/>
  <c r="L34" i="45"/>
  <c r="L39" i="40"/>
  <c r="L43" i="40" s="1"/>
  <c r="L53" i="40"/>
  <c r="K22" i="34"/>
  <c r="I15" i="34"/>
  <c r="N70" i="34"/>
  <c r="M69" i="34"/>
  <c r="M98" i="35"/>
  <c r="M82" i="46"/>
  <c r="M58" i="35"/>
  <c r="L15" i="34"/>
  <c r="L16" i="34"/>
  <c r="L19" i="34" s="1"/>
  <c r="M16" i="43"/>
  <c r="N16" i="34"/>
  <c r="M16" i="34"/>
  <c r="N22" i="34"/>
  <c r="N25" i="34" s="1"/>
  <c r="M58" i="46"/>
  <c r="M88" i="35"/>
  <c r="M40" i="44"/>
  <c r="M22" i="46"/>
  <c r="M95" i="40"/>
  <c r="M25" i="40"/>
  <c r="M11" i="35"/>
  <c r="M48" i="35"/>
  <c r="M63" i="35"/>
  <c r="M108" i="35"/>
  <c r="M10" i="46"/>
  <c r="M13" i="46" s="1"/>
  <c r="M4" i="43"/>
  <c r="M10" i="43"/>
  <c r="M31" i="35"/>
  <c r="M4" i="45"/>
  <c r="M19" i="35"/>
  <c r="M22" i="35" s="1"/>
  <c r="M11" i="40"/>
  <c r="M53" i="35"/>
  <c r="M88" i="46"/>
  <c r="M91" i="46" s="1"/>
  <c r="M67" i="40"/>
  <c r="M60" i="40"/>
  <c r="M18" i="40"/>
  <c r="M16" i="45"/>
  <c r="M10" i="45"/>
  <c r="M46" i="43"/>
  <c r="M113" i="35"/>
  <c r="M37" i="35"/>
  <c r="M70" i="43"/>
  <c r="M73" i="43" s="1"/>
  <c r="M25" i="35"/>
  <c r="M73" i="35"/>
  <c r="M4" i="44"/>
  <c r="M7" i="44" s="1"/>
  <c r="M4" i="46"/>
  <c r="M43" i="35"/>
  <c r="M78" i="35"/>
  <c r="M15" i="35"/>
  <c r="M68" i="35"/>
  <c r="M46" i="34"/>
  <c r="M93" i="35"/>
  <c r="M16" i="46"/>
  <c r="M4" i="40"/>
  <c r="M4" i="35"/>
  <c r="M70" i="34"/>
  <c r="M73" i="34" s="1"/>
  <c r="K15" i="34"/>
  <c r="K16" i="34"/>
  <c r="G15" i="34"/>
  <c r="C15" i="34"/>
  <c r="E15" i="34"/>
  <c r="C82" i="46"/>
  <c r="C86" i="46" s="1"/>
  <c r="C39" i="40"/>
  <c r="C4" i="46"/>
  <c r="C43" i="35"/>
  <c r="C52" i="46"/>
  <c r="C16" i="43"/>
  <c r="C20" i="43" s="1"/>
  <c r="C60" i="40"/>
  <c r="C64" i="40" s="1"/>
  <c r="C48" i="35"/>
  <c r="C51" i="35" s="1"/>
  <c r="C46" i="43"/>
  <c r="C34" i="45"/>
  <c r="C4" i="45"/>
  <c r="C64" i="45"/>
  <c r="C67" i="45" s="1"/>
  <c r="C68" i="35"/>
  <c r="C95" i="40"/>
  <c r="C73" i="35"/>
  <c r="C31" i="35"/>
  <c r="C35" i="35" s="1"/>
  <c r="G16" i="34"/>
  <c r="C46" i="40"/>
  <c r="F16" i="34"/>
  <c r="F19" i="34" s="1"/>
  <c r="J16" i="34"/>
  <c r="J19" i="34" s="1"/>
  <c r="C28" i="43"/>
  <c r="C31" i="43" s="1"/>
  <c r="C34" i="43"/>
  <c r="C38" i="43" s="1"/>
  <c r="C53" i="35"/>
  <c r="C56" i="35" s="1"/>
  <c r="C58" i="46"/>
  <c r="C40" i="45"/>
  <c r="C34" i="44"/>
  <c r="C28" i="44"/>
  <c r="C40" i="44"/>
  <c r="C43" i="44" s="1"/>
  <c r="C78" i="35"/>
  <c r="C67" i="40"/>
  <c r="C71" i="40" s="1"/>
  <c r="C70" i="46"/>
  <c r="C16" i="46"/>
  <c r="C19" i="46" s="1"/>
  <c r="C64" i="43"/>
  <c r="C93" i="35"/>
  <c r="C108" i="35"/>
  <c r="C111" i="35" s="1"/>
  <c r="C81" i="40"/>
  <c r="C85" i="40" s="1"/>
  <c r="C16" i="45"/>
  <c r="C19" i="35"/>
  <c r="C23" i="35" s="1"/>
  <c r="C58" i="35"/>
  <c r="C16" i="44"/>
  <c r="C25" i="35"/>
  <c r="C58" i="43"/>
  <c r="C4" i="43"/>
  <c r="S2" i="5"/>
  <c r="Y2" i="5" s="1"/>
  <c r="AE2" i="5" s="1"/>
  <c r="AK2" i="5" s="1"/>
  <c r="AQ2" i="5" s="1"/>
  <c r="AW2" i="5" s="1"/>
  <c r="BC2" i="5" s="1"/>
  <c r="BI2" i="5" s="1"/>
  <c r="C34" i="46"/>
  <c r="C70" i="43"/>
  <c r="C37" i="35"/>
  <c r="C40" i="35" s="1"/>
  <c r="C40" i="46"/>
  <c r="C4" i="40"/>
  <c r="C18" i="40"/>
  <c r="C4" i="44"/>
  <c r="C88" i="40"/>
  <c r="C15" i="35"/>
  <c r="C11" i="35"/>
  <c r="C4" i="35"/>
  <c r="O69" i="34"/>
  <c r="O70" i="34"/>
  <c r="O73" i="34" s="1"/>
  <c r="C16" i="34"/>
  <c r="C46" i="34"/>
  <c r="C22" i="34"/>
  <c r="X2" i="5"/>
  <c r="D70" i="34" s="1"/>
  <c r="L22" i="34"/>
  <c r="L25" i="34" s="1"/>
  <c r="X275" i="5"/>
  <c r="X350" i="5"/>
  <c r="Y185" i="5"/>
  <c r="AE185" i="5" s="1"/>
  <c r="AK185" i="5" s="1"/>
  <c r="AQ185" i="5" s="1"/>
  <c r="AW185" i="5" s="1"/>
  <c r="BC185" i="5" s="1"/>
  <c r="BI185" i="5" s="1"/>
  <c r="X410" i="5"/>
  <c r="Y324" i="5"/>
  <c r="AE324" i="5" s="1"/>
  <c r="AK324" i="5" s="1"/>
  <c r="AQ324" i="5" s="1"/>
  <c r="AW324" i="5" s="1"/>
  <c r="BC324" i="5" s="1"/>
  <c r="BI324" i="5" s="1"/>
  <c r="X203" i="5"/>
  <c r="X46" i="5"/>
  <c r="X186" i="5"/>
  <c r="Y316" i="5"/>
  <c r="AE316" i="5" s="1"/>
  <c r="AK316" i="5" s="1"/>
  <c r="AQ316" i="5" s="1"/>
  <c r="AW316" i="5" s="1"/>
  <c r="BC316" i="5" s="1"/>
  <c r="BI316" i="5" s="1"/>
  <c r="X154" i="5"/>
  <c r="Y25" i="5"/>
  <c r="AE25" i="5" s="1"/>
  <c r="AK25" i="5" s="1"/>
  <c r="AQ25" i="5" s="1"/>
  <c r="AW25" i="5" s="1"/>
  <c r="BC25" i="5" s="1"/>
  <c r="BI25" i="5" s="1"/>
  <c r="Y426" i="5"/>
  <c r="AE426" i="5" s="1"/>
  <c r="AK426" i="5" s="1"/>
  <c r="AQ426" i="5" s="1"/>
  <c r="AW426" i="5" s="1"/>
  <c r="BC426" i="5" s="1"/>
  <c r="BI426" i="5" s="1"/>
  <c r="X30" i="5"/>
  <c r="Y410" i="5"/>
  <c r="AE410" i="5" s="1"/>
  <c r="AK410" i="5" s="1"/>
  <c r="AQ410" i="5" s="1"/>
  <c r="AW410" i="5" s="1"/>
  <c r="BC410" i="5" s="1"/>
  <c r="BI410" i="5" s="1"/>
  <c r="Y46" i="5"/>
  <c r="AE46" i="5" s="1"/>
  <c r="AK46" i="5" s="1"/>
  <c r="AQ46" i="5" s="1"/>
  <c r="AW46" i="5" s="1"/>
  <c r="BC46" i="5" s="1"/>
  <c r="BI46" i="5" s="1"/>
  <c r="BO46" i="5" s="1"/>
  <c r="BU46" i="5" s="1"/>
  <c r="CA46" i="5" s="1"/>
  <c r="CG46" i="5" s="1"/>
  <c r="X39" i="5"/>
  <c r="X442" i="5"/>
  <c r="X434" i="5"/>
  <c r="X177" i="5"/>
  <c r="X294" i="5"/>
  <c r="X274" i="5"/>
  <c r="X200" i="5"/>
  <c r="X23" i="5"/>
  <c r="X435" i="5"/>
  <c r="X420" i="5"/>
  <c r="X318" i="5"/>
  <c r="Y294" i="5"/>
  <c r="AE294" i="5" s="1"/>
  <c r="AK294" i="5" s="1"/>
  <c r="AQ294" i="5" s="1"/>
  <c r="AW294" i="5" s="1"/>
  <c r="BC294" i="5" s="1"/>
  <c r="BI294" i="5" s="1"/>
  <c r="Y177" i="5"/>
  <c r="AE177" i="5" s="1"/>
  <c r="AK177" i="5" s="1"/>
  <c r="AQ177" i="5" s="1"/>
  <c r="AW177" i="5" s="1"/>
  <c r="BC177" i="5" s="1"/>
  <c r="BI177" i="5" s="1"/>
  <c r="X164" i="5"/>
  <c r="X161" i="5"/>
  <c r="Y86" i="5"/>
  <c r="AE86" i="5" s="1"/>
  <c r="AK86" i="5" s="1"/>
  <c r="AQ86" i="5" s="1"/>
  <c r="AW86" i="5" s="1"/>
  <c r="BC86" i="5" s="1"/>
  <c r="BI86" i="5" s="1"/>
  <c r="D15" i="35"/>
  <c r="E15" i="35"/>
  <c r="X529" i="5"/>
  <c r="Y369" i="5"/>
  <c r="AE369" i="5" s="1"/>
  <c r="AK369" i="5" s="1"/>
  <c r="AQ369" i="5" s="1"/>
  <c r="AW369" i="5" s="1"/>
  <c r="BC369" i="5" s="1"/>
  <c r="BI369" i="5" s="1"/>
  <c r="X359" i="5"/>
  <c r="X339" i="5"/>
  <c r="X334" i="5"/>
  <c r="X329" i="5"/>
  <c r="X224" i="5"/>
  <c r="Y167" i="5"/>
  <c r="AE167" i="5" s="1"/>
  <c r="AK167" i="5" s="1"/>
  <c r="AQ167" i="5" s="1"/>
  <c r="AW167" i="5" s="1"/>
  <c r="BC167" i="5" s="1"/>
  <c r="BI167" i="5" s="1"/>
  <c r="Y164" i="5"/>
  <c r="AE164" i="5" s="1"/>
  <c r="AK164" i="5" s="1"/>
  <c r="AQ164" i="5" s="1"/>
  <c r="AW164" i="5" s="1"/>
  <c r="BC164" i="5" s="1"/>
  <c r="BI164" i="5" s="1"/>
  <c r="X138" i="5"/>
  <c r="X324" i="5"/>
  <c r="X287" i="5"/>
  <c r="X524" i="5"/>
  <c r="Y511" i="5"/>
  <c r="AE511" i="5" s="1"/>
  <c r="AK511" i="5" s="1"/>
  <c r="AQ511" i="5" s="1"/>
  <c r="AW511" i="5" s="1"/>
  <c r="BC511" i="5" s="1"/>
  <c r="BI511" i="5" s="1"/>
  <c r="X317" i="5"/>
  <c r="X309" i="5"/>
  <c r="Y309" i="5"/>
  <c r="AE309" i="5" s="1"/>
  <c r="AK309" i="5" s="1"/>
  <c r="AQ309" i="5" s="1"/>
  <c r="AW309" i="5" s="1"/>
  <c r="BC309" i="5" s="1"/>
  <c r="BI309" i="5" s="1"/>
  <c r="Y105" i="5"/>
  <c r="AE105" i="5" s="1"/>
  <c r="AK105" i="5" s="1"/>
  <c r="AQ105" i="5" s="1"/>
  <c r="AW105" i="5" s="1"/>
  <c r="BC105" i="5" s="1"/>
  <c r="BI105" i="5" s="1"/>
  <c r="BO105" i="5" s="1"/>
  <c r="BU105" i="5" s="1"/>
  <c r="CA105" i="5" s="1"/>
  <c r="CG105" i="5" s="1"/>
  <c r="X14" i="5"/>
  <c r="Y449" i="5"/>
  <c r="AE449" i="5" s="1"/>
  <c r="AK449" i="5" s="1"/>
  <c r="AQ449" i="5" s="1"/>
  <c r="AW449" i="5" s="1"/>
  <c r="BC449" i="5" s="1"/>
  <c r="BI449" i="5" s="1"/>
  <c r="Y405" i="5"/>
  <c r="AE405" i="5" s="1"/>
  <c r="AK405" i="5" s="1"/>
  <c r="AQ405" i="5" s="1"/>
  <c r="AW405" i="5" s="1"/>
  <c r="BC405" i="5" s="1"/>
  <c r="BI405" i="5" s="1"/>
  <c r="X367" i="5"/>
  <c r="Y350" i="5"/>
  <c r="AE350" i="5" s="1"/>
  <c r="AK350" i="5" s="1"/>
  <c r="AQ350" i="5" s="1"/>
  <c r="AW350" i="5" s="1"/>
  <c r="BC350" i="5" s="1"/>
  <c r="BI350" i="5" s="1"/>
  <c r="Y325" i="5"/>
  <c r="AE325" i="5" s="1"/>
  <c r="AK325" i="5" s="1"/>
  <c r="AQ325" i="5" s="1"/>
  <c r="AW325" i="5" s="1"/>
  <c r="BC325" i="5" s="1"/>
  <c r="BI325" i="5" s="1"/>
  <c r="X298" i="5"/>
  <c r="Y217" i="5"/>
  <c r="AE217" i="5" s="1"/>
  <c r="AK217" i="5" s="1"/>
  <c r="AQ217" i="5" s="1"/>
  <c r="AW217" i="5" s="1"/>
  <c r="BC217" i="5" s="1"/>
  <c r="BI217" i="5" s="1"/>
  <c r="X204" i="5"/>
  <c r="Y200" i="5"/>
  <c r="AE200" i="5" s="1"/>
  <c r="AK200" i="5" s="1"/>
  <c r="AQ200" i="5" s="1"/>
  <c r="AW200" i="5" s="1"/>
  <c r="BC200" i="5" s="1"/>
  <c r="BI200" i="5" s="1"/>
  <c r="BO200" i="5" s="1"/>
  <c r="BU200" i="5" s="1"/>
  <c r="CA200" i="5" s="1"/>
  <c r="CG200" i="5" s="1"/>
  <c r="Y196" i="5"/>
  <c r="AE196" i="5" s="1"/>
  <c r="AK196" i="5" s="1"/>
  <c r="AQ196" i="5" s="1"/>
  <c r="AW196" i="5" s="1"/>
  <c r="BC196" i="5" s="1"/>
  <c r="BI196" i="5" s="1"/>
  <c r="X182" i="5"/>
  <c r="X171" i="5"/>
  <c r="X114" i="5"/>
  <c r="Y87" i="5"/>
  <c r="AE87" i="5" s="1"/>
  <c r="AK87" i="5" s="1"/>
  <c r="AQ87" i="5" s="1"/>
  <c r="AW87" i="5" s="1"/>
  <c r="BC87" i="5" s="1"/>
  <c r="BI87" i="5" s="1"/>
  <c r="X80" i="5"/>
  <c r="X439" i="5"/>
  <c r="X432" i="5"/>
  <c r="X424" i="5"/>
  <c r="X416" i="5"/>
  <c r="X343" i="5"/>
  <c r="X330" i="5"/>
  <c r="Y298" i="5"/>
  <c r="AE298" i="5" s="1"/>
  <c r="AK298" i="5" s="1"/>
  <c r="AQ298" i="5" s="1"/>
  <c r="AW298" i="5" s="1"/>
  <c r="BC298" i="5" s="1"/>
  <c r="BI298" i="5" s="1"/>
  <c r="X288" i="5"/>
  <c r="X281" i="5"/>
  <c r="Y255" i="5"/>
  <c r="AE255" i="5" s="1"/>
  <c r="AK255" i="5" s="1"/>
  <c r="AQ255" i="5" s="1"/>
  <c r="AW255" i="5" s="1"/>
  <c r="BC255" i="5" s="1"/>
  <c r="BI255" i="5" s="1"/>
  <c r="X213" i="5"/>
  <c r="Y204" i="5"/>
  <c r="AE204" i="5" s="1"/>
  <c r="AK204" i="5" s="1"/>
  <c r="AQ204" i="5" s="1"/>
  <c r="AW204" i="5" s="1"/>
  <c r="BC204" i="5" s="1"/>
  <c r="BI204" i="5" s="1"/>
  <c r="Y114" i="5"/>
  <c r="AE114" i="5" s="1"/>
  <c r="AK114" i="5" s="1"/>
  <c r="AQ114" i="5" s="1"/>
  <c r="AW114" i="5" s="1"/>
  <c r="BC114" i="5" s="1"/>
  <c r="BI114" i="5" s="1"/>
  <c r="Y80" i="5"/>
  <c r="AE80" i="5" s="1"/>
  <c r="AK80" i="5" s="1"/>
  <c r="AQ80" i="5" s="1"/>
  <c r="AW80" i="5" s="1"/>
  <c r="BC80" i="5" s="1"/>
  <c r="BI80" i="5" s="1"/>
  <c r="Y546" i="5"/>
  <c r="AE546" i="5" s="1"/>
  <c r="AK546" i="5" s="1"/>
  <c r="AQ546" i="5" s="1"/>
  <c r="AW546" i="5" s="1"/>
  <c r="BC546" i="5" s="1"/>
  <c r="BI546" i="5" s="1"/>
  <c r="Y458" i="5"/>
  <c r="AE458" i="5" s="1"/>
  <c r="AK458" i="5" s="1"/>
  <c r="AQ458" i="5" s="1"/>
  <c r="AW458" i="5" s="1"/>
  <c r="BC458" i="5" s="1"/>
  <c r="BI458" i="5" s="1"/>
  <c r="Y454" i="5"/>
  <c r="AE454" i="5" s="1"/>
  <c r="AK454" i="5" s="1"/>
  <c r="AQ454" i="5" s="1"/>
  <c r="AW454" i="5" s="1"/>
  <c r="BC454" i="5" s="1"/>
  <c r="BI454" i="5" s="1"/>
  <c r="Y424" i="5"/>
  <c r="AE424" i="5" s="1"/>
  <c r="AK424" i="5" s="1"/>
  <c r="AQ424" i="5" s="1"/>
  <c r="AW424" i="5" s="1"/>
  <c r="BC424" i="5" s="1"/>
  <c r="BI424" i="5" s="1"/>
  <c r="X355" i="5"/>
  <c r="X340" i="5"/>
  <c r="X319" i="5"/>
  <c r="Y285" i="5"/>
  <c r="AE285" i="5" s="1"/>
  <c r="AK285" i="5" s="1"/>
  <c r="AQ285" i="5" s="1"/>
  <c r="AW285" i="5" s="1"/>
  <c r="BC285" i="5" s="1"/>
  <c r="BI285" i="5" s="1"/>
  <c r="X282" i="5"/>
  <c r="Y282" i="5"/>
  <c r="AE282" i="5" s="1"/>
  <c r="AK282" i="5" s="1"/>
  <c r="AQ282" i="5" s="1"/>
  <c r="AW282" i="5" s="1"/>
  <c r="BC282" i="5" s="1"/>
  <c r="BI282" i="5" s="1"/>
  <c r="BO282" i="5" s="1"/>
  <c r="BU282" i="5" s="1"/>
  <c r="CA282" i="5" s="1"/>
  <c r="CG282" i="5" s="1"/>
  <c r="X165" i="5"/>
  <c r="X108" i="5"/>
  <c r="X70" i="5"/>
  <c r="X66" i="5"/>
  <c r="Y66" i="5"/>
  <c r="AE66" i="5" s="1"/>
  <c r="AK66" i="5" s="1"/>
  <c r="AQ66" i="5" s="1"/>
  <c r="AW66" i="5" s="1"/>
  <c r="BC66" i="5" s="1"/>
  <c r="BI66" i="5" s="1"/>
  <c r="BO66" i="5" s="1"/>
  <c r="BU66" i="5" s="1"/>
  <c r="CA66" i="5" s="1"/>
  <c r="CG66" i="5" s="1"/>
  <c r="X63" i="5"/>
  <c r="X399" i="5"/>
  <c r="X247" i="5"/>
  <c r="X233" i="5"/>
  <c r="X142" i="5"/>
  <c r="X50" i="5"/>
  <c r="X515" i="5"/>
  <c r="Y513" i="5"/>
  <c r="AE513" i="5" s="1"/>
  <c r="AK513" i="5" s="1"/>
  <c r="AQ513" i="5" s="1"/>
  <c r="AW513" i="5" s="1"/>
  <c r="BC513" i="5" s="1"/>
  <c r="BI513" i="5" s="1"/>
  <c r="Y485" i="5"/>
  <c r="AE485" i="5" s="1"/>
  <c r="AK485" i="5" s="1"/>
  <c r="AQ485" i="5" s="1"/>
  <c r="AW485" i="5" s="1"/>
  <c r="BC485" i="5" s="1"/>
  <c r="BI485" i="5" s="1"/>
  <c r="Y386" i="5"/>
  <c r="AE386" i="5" s="1"/>
  <c r="AK386" i="5" s="1"/>
  <c r="AQ386" i="5" s="1"/>
  <c r="AW386" i="5" s="1"/>
  <c r="BC386" i="5" s="1"/>
  <c r="BI386" i="5" s="1"/>
  <c r="X299" i="5"/>
  <c r="X250" i="5"/>
  <c r="Y250" i="5"/>
  <c r="AE250" i="5" s="1"/>
  <c r="AK250" i="5" s="1"/>
  <c r="AQ250" i="5" s="1"/>
  <c r="AW250" i="5" s="1"/>
  <c r="BC250" i="5" s="1"/>
  <c r="BI250" i="5" s="1"/>
  <c r="X196" i="5"/>
  <c r="X101" i="5"/>
  <c r="Y101" i="5"/>
  <c r="AE101" i="5" s="1"/>
  <c r="AK101" i="5" s="1"/>
  <c r="AQ101" i="5" s="1"/>
  <c r="AW101" i="5" s="1"/>
  <c r="BC101" i="5" s="1"/>
  <c r="BI101" i="5" s="1"/>
  <c r="BO101" i="5" s="1"/>
  <c r="BU101" i="5" s="1"/>
  <c r="CA101" i="5" s="1"/>
  <c r="CG101" i="5" s="1"/>
  <c r="X4" i="5"/>
  <c r="Y396" i="5"/>
  <c r="AE396" i="5" s="1"/>
  <c r="AK396" i="5" s="1"/>
  <c r="AQ396" i="5" s="1"/>
  <c r="AW396" i="5" s="1"/>
  <c r="BC396" i="5" s="1"/>
  <c r="BI396" i="5" s="1"/>
  <c r="X395" i="5"/>
  <c r="X326" i="5"/>
  <c r="X263" i="5"/>
  <c r="X238" i="5"/>
  <c r="X130" i="5"/>
  <c r="X123" i="5"/>
  <c r="X62" i="5"/>
  <c r="X49" i="5"/>
  <c r="X223" i="5"/>
  <c r="Y227" i="5"/>
  <c r="AE227" i="5" s="1"/>
  <c r="AK227" i="5" s="1"/>
  <c r="AQ227" i="5" s="1"/>
  <c r="AW227" i="5" s="1"/>
  <c r="BC227" i="5" s="1"/>
  <c r="BI227" i="5" s="1"/>
  <c r="X290" i="5"/>
  <c r="X301" i="5"/>
  <c r="Y321" i="5"/>
  <c r="AE321" i="5" s="1"/>
  <c r="AK321" i="5" s="1"/>
  <c r="AQ321" i="5" s="1"/>
  <c r="AW321" i="5" s="1"/>
  <c r="BC321" i="5" s="1"/>
  <c r="BI321" i="5" s="1"/>
  <c r="X337" i="5"/>
  <c r="Y357" i="5"/>
  <c r="AE357" i="5" s="1"/>
  <c r="AK357" i="5" s="1"/>
  <c r="AQ357" i="5" s="1"/>
  <c r="AW357" i="5" s="1"/>
  <c r="BC357" i="5" s="1"/>
  <c r="BI357" i="5" s="1"/>
  <c r="Y550" i="5"/>
  <c r="AE550" i="5" s="1"/>
  <c r="AK550" i="5" s="1"/>
  <c r="AQ550" i="5" s="1"/>
  <c r="AW550" i="5" s="1"/>
  <c r="BC550" i="5" s="1"/>
  <c r="BI550" i="5" s="1"/>
  <c r="X528" i="5"/>
  <c r="Y528" i="5"/>
  <c r="AE528" i="5" s="1"/>
  <c r="AK528" i="5" s="1"/>
  <c r="AQ528" i="5" s="1"/>
  <c r="AW528" i="5" s="1"/>
  <c r="BC528" i="5" s="1"/>
  <c r="BI528" i="5" s="1"/>
  <c r="Y486" i="5"/>
  <c r="AE486" i="5" s="1"/>
  <c r="AK486" i="5" s="1"/>
  <c r="AQ486" i="5" s="1"/>
  <c r="AW486" i="5" s="1"/>
  <c r="BC486" i="5" s="1"/>
  <c r="BI486" i="5" s="1"/>
  <c r="X466" i="5"/>
  <c r="X403" i="5"/>
  <c r="X308" i="5"/>
  <c r="Y308" i="5"/>
  <c r="AE308" i="5" s="1"/>
  <c r="AK308" i="5" s="1"/>
  <c r="AQ308" i="5" s="1"/>
  <c r="AW308" i="5" s="1"/>
  <c r="BC308" i="5" s="1"/>
  <c r="BI308" i="5" s="1"/>
  <c r="Y69" i="5"/>
  <c r="AE69" i="5" s="1"/>
  <c r="AK69" i="5" s="1"/>
  <c r="AQ69" i="5" s="1"/>
  <c r="AW69" i="5" s="1"/>
  <c r="BC69" i="5" s="1"/>
  <c r="BI69" i="5" s="1"/>
  <c r="BO69" i="5" s="1"/>
  <c r="BU69" i="5" s="1"/>
  <c r="CA69" i="5" s="1"/>
  <c r="CG69" i="5" s="1"/>
  <c r="Y79" i="5"/>
  <c r="AE79" i="5" s="1"/>
  <c r="AK79" i="5" s="1"/>
  <c r="AQ79" i="5" s="1"/>
  <c r="AW79" i="5" s="1"/>
  <c r="BC79" i="5" s="1"/>
  <c r="BI79" i="5" s="1"/>
  <c r="BO79" i="5" s="1"/>
  <c r="BU79" i="5" s="1"/>
  <c r="CA79" i="5" s="1"/>
  <c r="CG79" i="5" s="1"/>
  <c r="Y92" i="5"/>
  <c r="AE92" i="5" s="1"/>
  <c r="AK92" i="5" s="1"/>
  <c r="AQ92" i="5" s="1"/>
  <c r="AW92" i="5" s="1"/>
  <c r="BC92" i="5" s="1"/>
  <c r="BI92" i="5" s="1"/>
  <c r="X92" i="5"/>
  <c r="Y107" i="5"/>
  <c r="AE107" i="5" s="1"/>
  <c r="AK107" i="5" s="1"/>
  <c r="AQ107" i="5" s="1"/>
  <c r="AW107" i="5" s="1"/>
  <c r="BC107" i="5" s="1"/>
  <c r="BI107" i="5" s="1"/>
  <c r="X107" i="5"/>
  <c r="Y113" i="5"/>
  <c r="AE113" i="5" s="1"/>
  <c r="AK113" i="5" s="1"/>
  <c r="AQ113" i="5" s="1"/>
  <c r="AW113" i="5" s="1"/>
  <c r="BC113" i="5" s="1"/>
  <c r="BI113" i="5" s="1"/>
  <c r="BO113" i="5" s="1"/>
  <c r="BU113" i="5" s="1"/>
  <c r="CA113" i="5" s="1"/>
  <c r="CG113" i="5" s="1"/>
  <c r="X113" i="5"/>
  <c r="Y117" i="5"/>
  <c r="AE117" i="5" s="1"/>
  <c r="AK117" i="5" s="1"/>
  <c r="AQ117" i="5" s="1"/>
  <c r="AW117" i="5" s="1"/>
  <c r="BC117" i="5" s="1"/>
  <c r="BI117" i="5" s="1"/>
  <c r="BO117" i="5" s="1"/>
  <c r="BU117" i="5" s="1"/>
  <c r="CA117" i="5" s="1"/>
  <c r="CG117" i="5" s="1"/>
  <c r="X117" i="5"/>
  <c r="Y212" i="5"/>
  <c r="AE212" i="5" s="1"/>
  <c r="AK212" i="5" s="1"/>
  <c r="AQ212" i="5" s="1"/>
  <c r="AW212" i="5" s="1"/>
  <c r="BC212" i="5" s="1"/>
  <c r="BI212" i="5" s="1"/>
  <c r="X212" i="5"/>
  <c r="Y216" i="5"/>
  <c r="AE216" i="5" s="1"/>
  <c r="AK216" i="5" s="1"/>
  <c r="AQ216" i="5" s="1"/>
  <c r="AW216" i="5" s="1"/>
  <c r="BC216" i="5" s="1"/>
  <c r="BI216" i="5" s="1"/>
  <c r="X216" i="5"/>
  <c r="Y220" i="5"/>
  <c r="AE220" i="5" s="1"/>
  <c r="AK220" i="5" s="1"/>
  <c r="AQ220" i="5" s="1"/>
  <c r="AW220" i="5" s="1"/>
  <c r="BC220" i="5" s="1"/>
  <c r="BI220" i="5" s="1"/>
  <c r="X220" i="5"/>
  <c r="Y299" i="5"/>
  <c r="AE299" i="5" s="1"/>
  <c r="AK299" i="5" s="1"/>
  <c r="AQ299" i="5" s="1"/>
  <c r="AW299" i="5" s="1"/>
  <c r="BC299" i="5" s="1"/>
  <c r="BI299" i="5" s="1"/>
  <c r="Y274" i="5"/>
  <c r="AE274" i="5" s="1"/>
  <c r="AK274" i="5" s="1"/>
  <c r="AQ274" i="5" s="1"/>
  <c r="AW274" i="5" s="1"/>
  <c r="BC274" i="5" s="1"/>
  <c r="BI274" i="5" s="1"/>
  <c r="X262" i="5"/>
  <c r="Y262" i="5"/>
  <c r="AE262" i="5" s="1"/>
  <c r="AK262" i="5" s="1"/>
  <c r="AQ262" i="5" s="1"/>
  <c r="AW262" i="5" s="1"/>
  <c r="BC262" i="5" s="1"/>
  <c r="BI262" i="5" s="1"/>
  <c r="X242" i="5"/>
  <c r="Y242" i="5"/>
  <c r="AE242" i="5" s="1"/>
  <c r="AK242" i="5" s="1"/>
  <c r="AQ242" i="5" s="1"/>
  <c r="AW242" i="5" s="1"/>
  <c r="BC242" i="5" s="1"/>
  <c r="BI242" i="5" s="1"/>
  <c r="Y237" i="5"/>
  <c r="AE237" i="5" s="1"/>
  <c r="AK237" i="5" s="1"/>
  <c r="AQ237" i="5" s="1"/>
  <c r="AW237" i="5" s="1"/>
  <c r="BC237" i="5" s="1"/>
  <c r="BI237" i="5" s="1"/>
  <c r="X228" i="5"/>
  <c r="Y222" i="5"/>
  <c r="AE222" i="5" s="1"/>
  <c r="AK222" i="5" s="1"/>
  <c r="AQ222" i="5" s="1"/>
  <c r="AW222" i="5" s="1"/>
  <c r="BC222" i="5" s="1"/>
  <c r="BI222" i="5" s="1"/>
  <c r="X209" i="5"/>
  <c r="Y154" i="5"/>
  <c r="AE154" i="5" s="1"/>
  <c r="AK154" i="5" s="1"/>
  <c r="AQ154" i="5" s="1"/>
  <c r="AW154" i="5" s="1"/>
  <c r="BC154" i="5" s="1"/>
  <c r="BI154" i="5" s="1"/>
  <c r="X134" i="5"/>
  <c r="Y82" i="5"/>
  <c r="AE82" i="5" s="1"/>
  <c r="AK82" i="5" s="1"/>
  <c r="AQ82" i="5" s="1"/>
  <c r="AW82" i="5" s="1"/>
  <c r="BC82" i="5" s="1"/>
  <c r="BI82" i="5" s="1"/>
  <c r="BO82" i="5" s="1"/>
  <c r="BU82" i="5" s="1"/>
  <c r="CA82" i="5" s="1"/>
  <c r="CG82" i="5" s="1"/>
  <c r="X75" i="5"/>
  <c r="Y75" i="5"/>
  <c r="AE75" i="5" s="1"/>
  <c r="AK75" i="5" s="1"/>
  <c r="AQ75" i="5" s="1"/>
  <c r="AW75" i="5" s="1"/>
  <c r="BC75" i="5" s="1"/>
  <c r="BI75" i="5" s="1"/>
  <c r="BO75" i="5" s="1"/>
  <c r="BU75" i="5" s="1"/>
  <c r="CA75" i="5" s="1"/>
  <c r="CG75" i="5" s="1"/>
  <c r="Y34" i="5"/>
  <c r="AE34" i="5" s="1"/>
  <c r="AK34" i="5" s="1"/>
  <c r="AQ34" i="5" s="1"/>
  <c r="AW34" i="5" s="1"/>
  <c r="BC34" i="5" s="1"/>
  <c r="BI34" i="5" s="1"/>
  <c r="BO34" i="5" s="1"/>
  <c r="BU34" i="5" s="1"/>
  <c r="CA34" i="5" s="1"/>
  <c r="CG34" i="5" s="1"/>
  <c r="X16" i="5"/>
  <c r="Y35" i="5"/>
  <c r="AE35" i="5" s="1"/>
  <c r="AK35" i="5" s="1"/>
  <c r="AQ35" i="5" s="1"/>
  <c r="AW35" i="5" s="1"/>
  <c r="BC35" i="5" s="1"/>
  <c r="BI35" i="5" s="1"/>
  <c r="BO35" i="5" s="1"/>
  <c r="BU35" i="5" s="1"/>
  <c r="CA35" i="5" s="1"/>
  <c r="CG35" i="5" s="1"/>
  <c r="Y263" i="5"/>
  <c r="AE263" i="5" s="1"/>
  <c r="AK263" i="5" s="1"/>
  <c r="AQ263" i="5" s="1"/>
  <c r="AW263" i="5" s="1"/>
  <c r="BC263" i="5" s="1"/>
  <c r="BI263" i="5" s="1"/>
  <c r="Y247" i="5"/>
  <c r="AE247" i="5" s="1"/>
  <c r="AK247" i="5" s="1"/>
  <c r="AQ247" i="5" s="1"/>
  <c r="AW247" i="5" s="1"/>
  <c r="BC247" i="5" s="1"/>
  <c r="BI247" i="5" s="1"/>
  <c r="Y172" i="5"/>
  <c r="AE172" i="5" s="1"/>
  <c r="AK172" i="5" s="1"/>
  <c r="AQ172" i="5" s="1"/>
  <c r="AW172" i="5" s="1"/>
  <c r="BC172" i="5" s="1"/>
  <c r="BI172" i="5" s="1"/>
  <c r="Y62" i="5"/>
  <c r="AE62" i="5" s="1"/>
  <c r="AK62" i="5" s="1"/>
  <c r="AQ62" i="5" s="1"/>
  <c r="AW62" i="5" s="1"/>
  <c r="BC62" i="5" s="1"/>
  <c r="BI62" i="5" s="1"/>
  <c r="BO62" i="5" s="1"/>
  <c r="BU62" i="5" s="1"/>
  <c r="CA62" i="5" s="1"/>
  <c r="CG62" i="5" s="1"/>
  <c r="Y49" i="5"/>
  <c r="AE49" i="5" s="1"/>
  <c r="AK49" i="5" s="1"/>
  <c r="AQ49" i="5" s="1"/>
  <c r="AW49" i="5" s="1"/>
  <c r="BC49" i="5" s="1"/>
  <c r="BI49" i="5" s="1"/>
  <c r="BO49" i="5" s="1"/>
  <c r="BU49" i="5" s="1"/>
  <c r="CA49" i="5" s="1"/>
  <c r="CG49" i="5" s="1"/>
  <c r="Y16" i="5"/>
  <c r="AE16" i="5" s="1"/>
  <c r="AK16" i="5" s="1"/>
  <c r="AQ16" i="5" s="1"/>
  <c r="AW16" i="5" s="1"/>
  <c r="BC16" i="5" s="1"/>
  <c r="BI16" i="5" s="1"/>
  <c r="BO16" i="5" s="1"/>
  <c r="BU16" i="5" s="1"/>
  <c r="CA16" i="5" s="1"/>
  <c r="CG16" i="5" s="1"/>
  <c r="X480" i="5"/>
  <c r="X384" i="5"/>
  <c r="X380" i="5"/>
  <c r="X544" i="5"/>
  <c r="X490" i="5"/>
  <c r="Y490" i="5"/>
  <c r="AE490" i="5" s="1"/>
  <c r="AK490" i="5" s="1"/>
  <c r="AQ490" i="5" s="1"/>
  <c r="AW490" i="5" s="1"/>
  <c r="BC490" i="5" s="1"/>
  <c r="BI490" i="5" s="1"/>
  <c r="X400" i="5"/>
  <c r="X379" i="5"/>
  <c r="Y562" i="5"/>
  <c r="AE562" i="5" s="1"/>
  <c r="AK562" i="5" s="1"/>
  <c r="AQ562" i="5" s="1"/>
  <c r="AW562" i="5" s="1"/>
  <c r="BC562" i="5" s="1"/>
  <c r="BI562" i="5" s="1"/>
  <c r="X558" i="5"/>
  <c r="X540" i="5"/>
  <c r="X525" i="5"/>
  <c r="Y517" i="5"/>
  <c r="AE517" i="5" s="1"/>
  <c r="AK517" i="5" s="1"/>
  <c r="AQ517" i="5" s="1"/>
  <c r="AW517" i="5" s="1"/>
  <c r="BC517" i="5" s="1"/>
  <c r="BI517" i="5" s="1"/>
  <c r="Y509" i="5"/>
  <c r="AE509" i="5" s="1"/>
  <c r="AK509" i="5" s="1"/>
  <c r="AQ509" i="5" s="1"/>
  <c r="AW509" i="5" s="1"/>
  <c r="BC509" i="5" s="1"/>
  <c r="BI509" i="5" s="1"/>
  <c r="X368" i="5"/>
  <c r="X239" i="5"/>
  <c r="X210" i="5"/>
  <c r="X237" i="5"/>
  <c r="Y124" i="5"/>
  <c r="AE124" i="5" s="1"/>
  <c r="AK124" i="5" s="1"/>
  <c r="AQ124" i="5" s="1"/>
  <c r="AW124" i="5" s="1"/>
  <c r="BC124" i="5" s="1"/>
  <c r="BI124" i="5" s="1"/>
  <c r="X124" i="5"/>
  <c r="X94" i="5"/>
  <c r="Y90" i="5"/>
  <c r="AE90" i="5" s="1"/>
  <c r="AK90" i="5" s="1"/>
  <c r="AQ90" i="5" s="1"/>
  <c r="AW90" i="5" s="1"/>
  <c r="BC90" i="5" s="1"/>
  <c r="BI90" i="5" s="1"/>
  <c r="X90" i="5"/>
  <c r="X32" i="5"/>
  <c r="Y388" i="5"/>
  <c r="AE388" i="5" s="1"/>
  <c r="AK388" i="5" s="1"/>
  <c r="AQ388" i="5" s="1"/>
  <c r="AW388" i="5" s="1"/>
  <c r="BC388" i="5" s="1"/>
  <c r="BI388" i="5" s="1"/>
  <c r="Y383" i="5"/>
  <c r="AE383" i="5" s="1"/>
  <c r="AK383" i="5" s="1"/>
  <c r="AQ383" i="5" s="1"/>
  <c r="AW383" i="5" s="1"/>
  <c r="BC383" i="5" s="1"/>
  <c r="BI383" i="5" s="1"/>
  <c r="Y376" i="5"/>
  <c r="AE376" i="5" s="1"/>
  <c r="AK376" i="5" s="1"/>
  <c r="AQ376" i="5" s="1"/>
  <c r="AW376" i="5" s="1"/>
  <c r="BC376" i="5" s="1"/>
  <c r="BI376" i="5" s="1"/>
  <c r="Y310" i="5"/>
  <c r="AE310" i="5" s="1"/>
  <c r="AK310" i="5" s="1"/>
  <c r="AQ310" i="5" s="1"/>
  <c r="AW310" i="5" s="1"/>
  <c r="BC310" i="5" s="1"/>
  <c r="BI310" i="5" s="1"/>
  <c r="X266" i="5"/>
  <c r="X184" i="5"/>
  <c r="X131" i="5"/>
  <c r="Y131" i="5"/>
  <c r="AE131" i="5" s="1"/>
  <c r="AK131" i="5" s="1"/>
  <c r="AQ131" i="5" s="1"/>
  <c r="AW131" i="5" s="1"/>
  <c r="BC131" i="5" s="1"/>
  <c r="BI131" i="5" s="1"/>
  <c r="X18" i="5"/>
  <c r="X198" i="5"/>
  <c r="X208" i="5"/>
  <c r="X214" i="5"/>
  <c r="X218" i="5"/>
  <c r="X225" i="5"/>
  <c r="Y381" i="5"/>
  <c r="AE381" i="5" s="1"/>
  <c r="AK381" i="5" s="1"/>
  <c r="AQ381" i="5" s="1"/>
  <c r="AW381" i="5" s="1"/>
  <c r="BC381" i="5" s="1"/>
  <c r="BI381" i="5" s="1"/>
  <c r="X296" i="5"/>
  <c r="Y296" i="5"/>
  <c r="AE296" i="5" s="1"/>
  <c r="AK296" i="5" s="1"/>
  <c r="AQ296" i="5" s="1"/>
  <c r="AW296" i="5" s="1"/>
  <c r="BC296" i="5" s="1"/>
  <c r="BI296" i="5" s="1"/>
  <c r="X261" i="5"/>
  <c r="Y261" i="5"/>
  <c r="AE261" i="5" s="1"/>
  <c r="AK261" i="5" s="1"/>
  <c r="AQ261" i="5" s="1"/>
  <c r="AW261" i="5" s="1"/>
  <c r="BC261" i="5" s="1"/>
  <c r="BI261" i="5" s="1"/>
  <c r="X254" i="5"/>
  <c r="X246" i="5"/>
  <c r="Y246" i="5"/>
  <c r="AE246" i="5" s="1"/>
  <c r="AK246" i="5" s="1"/>
  <c r="AQ246" i="5" s="1"/>
  <c r="AW246" i="5" s="1"/>
  <c r="BC246" i="5" s="1"/>
  <c r="BI246" i="5" s="1"/>
  <c r="X229" i="5"/>
  <c r="X202" i="5"/>
  <c r="X93" i="5"/>
  <c r="Y67" i="5"/>
  <c r="AE67" i="5" s="1"/>
  <c r="AK67" i="5" s="1"/>
  <c r="AQ67" i="5" s="1"/>
  <c r="AW67" i="5" s="1"/>
  <c r="BC67" i="5" s="1"/>
  <c r="BI67" i="5" s="1"/>
  <c r="BO67" i="5" s="1"/>
  <c r="BU67" i="5" s="1"/>
  <c r="CA67" i="5" s="1"/>
  <c r="CG67" i="5" s="1"/>
  <c r="X67" i="5"/>
  <c r="BH67" i="5"/>
  <c r="Y84" i="5"/>
  <c r="AE84" i="5" s="1"/>
  <c r="AK84" i="5" s="1"/>
  <c r="AQ84" i="5" s="1"/>
  <c r="AW84" i="5" s="1"/>
  <c r="BC84" i="5" s="1"/>
  <c r="BI84" i="5" s="1"/>
  <c r="Y91" i="5"/>
  <c r="AE91" i="5" s="1"/>
  <c r="AK91" i="5" s="1"/>
  <c r="AQ91" i="5" s="1"/>
  <c r="AW91" i="5" s="1"/>
  <c r="BC91" i="5" s="1"/>
  <c r="BI91" i="5" s="1"/>
  <c r="BO91" i="5" s="1"/>
  <c r="BU91" i="5" s="1"/>
  <c r="CA91" i="5" s="1"/>
  <c r="CG91" i="5" s="1"/>
  <c r="X91" i="5"/>
  <c r="Y103" i="5"/>
  <c r="AE103" i="5" s="1"/>
  <c r="AK103" i="5" s="1"/>
  <c r="AQ103" i="5" s="1"/>
  <c r="AW103" i="5" s="1"/>
  <c r="BC103" i="5" s="1"/>
  <c r="BI103" i="5" s="1"/>
  <c r="Y110" i="5"/>
  <c r="AE110" i="5" s="1"/>
  <c r="AK110" i="5" s="1"/>
  <c r="AQ110" i="5" s="1"/>
  <c r="AW110" i="5" s="1"/>
  <c r="BC110" i="5" s="1"/>
  <c r="BI110" i="5" s="1"/>
  <c r="Y116" i="5"/>
  <c r="AE116" i="5" s="1"/>
  <c r="AK116" i="5" s="1"/>
  <c r="AQ116" i="5" s="1"/>
  <c r="AW116" i="5" s="1"/>
  <c r="BC116" i="5" s="1"/>
  <c r="BI116" i="5" s="1"/>
  <c r="X116" i="5"/>
  <c r="X160" i="5"/>
  <c r="X163" i="5"/>
  <c r="X169" i="5"/>
  <c r="D82" i="40"/>
  <c r="Y184" i="5"/>
  <c r="AE184" i="5" s="1"/>
  <c r="AK184" i="5" s="1"/>
  <c r="AQ184" i="5" s="1"/>
  <c r="AW184" i="5" s="1"/>
  <c r="BC184" i="5" s="1"/>
  <c r="BI184" i="5" s="1"/>
  <c r="Y173" i="5"/>
  <c r="AE173" i="5" s="1"/>
  <c r="AK173" i="5" s="1"/>
  <c r="AQ173" i="5" s="1"/>
  <c r="AW173" i="5" s="1"/>
  <c r="BC173" i="5" s="1"/>
  <c r="BI173" i="5" s="1"/>
  <c r="Y163" i="5"/>
  <c r="AE163" i="5" s="1"/>
  <c r="AK163" i="5" s="1"/>
  <c r="AQ163" i="5" s="1"/>
  <c r="AW163" i="5" s="1"/>
  <c r="BC163" i="5" s="1"/>
  <c r="BI163" i="5" s="1"/>
  <c r="Y151" i="5"/>
  <c r="AE151" i="5" s="1"/>
  <c r="AK151" i="5" s="1"/>
  <c r="AQ151" i="5" s="1"/>
  <c r="AW151" i="5" s="1"/>
  <c r="BC151" i="5" s="1"/>
  <c r="BI151" i="5" s="1"/>
  <c r="Y120" i="5"/>
  <c r="AE120" i="5" s="1"/>
  <c r="AK120" i="5" s="1"/>
  <c r="AQ120" i="5" s="1"/>
  <c r="AW120" i="5" s="1"/>
  <c r="BC120" i="5" s="1"/>
  <c r="BI120" i="5" s="1"/>
  <c r="Y85" i="5"/>
  <c r="AE85" i="5" s="1"/>
  <c r="AK85" i="5" s="1"/>
  <c r="AQ85" i="5" s="1"/>
  <c r="AW85" i="5" s="1"/>
  <c r="BC85" i="5" s="1"/>
  <c r="BI85" i="5" s="1"/>
  <c r="BO85" i="5" s="1"/>
  <c r="BU85" i="5" s="1"/>
  <c r="CA85" i="5" s="1"/>
  <c r="CG85" i="5" s="1"/>
  <c r="Y74" i="5"/>
  <c r="AE74" i="5" s="1"/>
  <c r="AK74" i="5" s="1"/>
  <c r="AQ74" i="5" s="1"/>
  <c r="AW74" i="5" s="1"/>
  <c r="BC74" i="5" s="1"/>
  <c r="BI74" i="5" s="1"/>
  <c r="BO74" i="5" s="1"/>
  <c r="BU74" i="5" s="1"/>
  <c r="CA74" i="5" s="1"/>
  <c r="CG74" i="5" s="1"/>
  <c r="Y72" i="5"/>
  <c r="AE72" i="5" s="1"/>
  <c r="AK72" i="5" s="1"/>
  <c r="AQ72" i="5" s="1"/>
  <c r="AW72" i="5" s="1"/>
  <c r="BC72" i="5" s="1"/>
  <c r="BI72" i="5" s="1"/>
  <c r="Y60" i="5"/>
  <c r="AE60" i="5" s="1"/>
  <c r="AK60" i="5" s="1"/>
  <c r="AQ60" i="5" s="1"/>
  <c r="AW60" i="5" s="1"/>
  <c r="BC60" i="5" s="1"/>
  <c r="BI60" i="5" s="1"/>
  <c r="Y50" i="5"/>
  <c r="AE50" i="5" s="1"/>
  <c r="AK50" i="5" s="1"/>
  <c r="AQ50" i="5" s="1"/>
  <c r="AW50" i="5" s="1"/>
  <c r="BC50" i="5" s="1"/>
  <c r="BI50" i="5" s="1"/>
  <c r="BO50" i="5" s="1"/>
  <c r="BU50" i="5" s="1"/>
  <c r="CA50" i="5" s="1"/>
  <c r="CG50" i="5" s="1"/>
  <c r="Y36" i="5"/>
  <c r="AE36" i="5" s="1"/>
  <c r="AK36" i="5" s="1"/>
  <c r="AQ36" i="5" s="1"/>
  <c r="AW36" i="5" s="1"/>
  <c r="BC36" i="5" s="1"/>
  <c r="BI36" i="5" s="1"/>
  <c r="BO36" i="5" s="1"/>
  <c r="BU36" i="5" s="1"/>
  <c r="CA36" i="5" s="1"/>
  <c r="CG36" i="5" s="1"/>
  <c r="Y33" i="5"/>
  <c r="AE33" i="5" s="1"/>
  <c r="AK33" i="5" s="1"/>
  <c r="AQ33" i="5" s="1"/>
  <c r="AW33" i="5" s="1"/>
  <c r="BC33" i="5" s="1"/>
  <c r="BI33" i="5" s="1"/>
  <c r="Y30" i="5"/>
  <c r="AE30" i="5" s="1"/>
  <c r="AK30" i="5" s="1"/>
  <c r="AQ30" i="5" s="1"/>
  <c r="AW30" i="5" s="1"/>
  <c r="BC30" i="5" s="1"/>
  <c r="BI30" i="5" s="1"/>
  <c r="BO30" i="5" s="1"/>
  <c r="BU30" i="5" s="1"/>
  <c r="CA30" i="5" s="1"/>
  <c r="CG30" i="5" s="1"/>
  <c r="Y14" i="5"/>
  <c r="AE14" i="5" s="1"/>
  <c r="AK14" i="5" s="1"/>
  <c r="AQ14" i="5" s="1"/>
  <c r="AW14" i="5" s="1"/>
  <c r="BC14" i="5" s="1"/>
  <c r="BI14" i="5" s="1"/>
  <c r="BO14" i="5" s="1"/>
  <c r="BU14" i="5" s="1"/>
  <c r="CA14" i="5" s="1"/>
  <c r="CG14" i="5" s="1"/>
  <c r="Y61" i="5"/>
  <c r="AE61" i="5" s="1"/>
  <c r="AK61" i="5" s="1"/>
  <c r="AQ61" i="5" s="1"/>
  <c r="AW61" i="5" s="1"/>
  <c r="BC61" i="5" s="1"/>
  <c r="BI61" i="5" s="1"/>
  <c r="BO61" i="5" s="1"/>
  <c r="BU61" i="5" s="1"/>
  <c r="CA61" i="5" s="1"/>
  <c r="CG61" i="5" s="1"/>
  <c r="Y21" i="5"/>
  <c r="AE21" i="5" s="1"/>
  <c r="AK21" i="5" s="1"/>
  <c r="AQ21" i="5" s="1"/>
  <c r="AW21" i="5" s="1"/>
  <c r="BC21" i="5" s="1"/>
  <c r="BI21" i="5" s="1"/>
  <c r="X17" i="5"/>
  <c r="Y17" i="5"/>
  <c r="AE17" i="5" s="1"/>
  <c r="AK17" i="5" s="1"/>
  <c r="AQ17" i="5" s="1"/>
  <c r="AW17" i="5" s="1"/>
  <c r="BC17" i="5" s="1"/>
  <c r="BI17" i="5" s="1"/>
  <c r="CI120" i="5"/>
  <c r="Y94" i="5"/>
  <c r="AE94" i="5" s="1"/>
  <c r="AK94" i="5" s="1"/>
  <c r="AQ94" i="5" s="1"/>
  <c r="AW94" i="5" s="1"/>
  <c r="BC94" i="5" s="1"/>
  <c r="BI94" i="5" s="1"/>
  <c r="BO94" i="5" s="1"/>
  <c r="BU94" i="5" s="1"/>
  <c r="CA94" i="5" s="1"/>
  <c r="CG94" i="5" s="1"/>
  <c r="Y93" i="5"/>
  <c r="AE93" i="5" s="1"/>
  <c r="AK93" i="5" s="1"/>
  <c r="AQ93" i="5" s="1"/>
  <c r="AW93" i="5" s="1"/>
  <c r="BC93" i="5" s="1"/>
  <c r="BI93" i="5" s="1"/>
  <c r="BO93" i="5" s="1"/>
  <c r="BU93" i="5" s="1"/>
  <c r="CA93" i="5" s="1"/>
  <c r="CG93" i="5" s="1"/>
  <c r="Y78" i="5"/>
  <c r="AE78" i="5" s="1"/>
  <c r="AK78" i="5" s="1"/>
  <c r="AQ78" i="5" s="1"/>
  <c r="AW78" i="5" s="1"/>
  <c r="BC78" i="5" s="1"/>
  <c r="BI78" i="5" s="1"/>
  <c r="BO78" i="5" s="1"/>
  <c r="BU78" i="5" s="1"/>
  <c r="CA78" i="5" s="1"/>
  <c r="CG78" i="5" s="1"/>
  <c r="Y58" i="5"/>
  <c r="AE58" i="5" s="1"/>
  <c r="AK58" i="5" s="1"/>
  <c r="AQ58" i="5" s="1"/>
  <c r="AW58" i="5" s="1"/>
  <c r="BC58" i="5" s="1"/>
  <c r="BI58" i="5" s="1"/>
  <c r="BO58" i="5" s="1"/>
  <c r="BU58" i="5" s="1"/>
  <c r="CA58" i="5" s="1"/>
  <c r="CG58" i="5" s="1"/>
  <c r="Y51" i="5"/>
  <c r="AE51" i="5" s="1"/>
  <c r="AK51" i="5" s="1"/>
  <c r="AQ51" i="5" s="1"/>
  <c r="AW51" i="5" s="1"/>
  <c r="BC51" i="5" s="1"/>
  <c r="BI51" i="5" s="1"/>
  <c r="Y39" i="5"/>
  <c r="AE39" i="5" s="1"/>
  <c r="AK39" i="5" s="1"/>
  <c r="AQ39" i="5" s="1"/>
  <c r="AW39" i="5" s="1"/>
  <c r="BC39" i="5" s="1"/>
  <c r="BI39" i="5" s="1"/>
  <c r="BO39" i="5" s="1"/>
  <c r="BU39" i="5" s="1"/>
  <c r="CA39" i="5" s="1"/>
  <c r="CG39" i="5" s="1"/>
  <c r="X554" i="5"/>
  <c r="X536" i="5"/>
  <c r="X521" i="5"/>
  <c r="X519" i="5"/>
  <c r="Y519" i="5"/>
  <c r="AE519" i="5" s="1"/>
  <c r="AK519" i="5" s="1"/>
  <c r="AQ519" i="5" s="1"/>
  <c r="AW519" i="5" s="1"/>
  <c r="BC519" i="5" s="1"/>
  <c r="BI519" i="5" s="1"/>
  <c r="X408" i="5"/>
  <c r="Y538" i="5"/>
  <c r="AE538" i="5" s="1"/>
  <c r="AK538" i="5" s="1"/>
  <c r="AQ538" i="5" s="1"/>
  <c r="AW538" i="5" s="1"/>
  <c r="BC538" i="5" s="1"/>
  <c r="BI538" i="5" s="1"/>
  <c r="X532" i="5"/>
  <c r="Y527" i="5"/>
  <c r="AE527" i="5" s="1"/>
  <c r="AK527" i="5" s="1"/>
  <c r="AQ527" i="5" s="1"/>
  <c r="AW527" i="5" s="1"/>
  <c r="BC527" i="5" s="1"/>
  <c r="BI527" i="5" s="1"/>
  <c r="X516" i="5"/>
  <c r="X508" i="5"/>
  <c r="X407" i="5"/>
  <c r="X404" i="5"/>
  <c r="X563" i="5"/>
  <c r="X550" i="5"/>
  <c r="Y530" i="5"/>
  <c r="AE530" i="5" s="1"/>
  <c r="AK530" i="5" s="1"/>
  <c r="AQ530" i="5" s="1"/>
  <c r="AW530" i="5" s="1"/>
  <c r="BC530" i="5" s="1"/>
  <c r="BI530" i="5" s="1"/>
  <c r="Y529" i="5"/>
  <c r="AE529" i="5" s="1"/>
  <c r="AK529" i="5" s="1"/>
  <c r="AQ529" i="5" s="1"/>
  <c r="AW529" i="5" s="1"/>
  <c r="BC529" i="5" s="1"/>
  <c r="BI529" i="5" s="1"/>
  <c r="X485" i="5"/>
  <c r="X465" i="5"/>
  <c r="Y447" i="5"/>
  <c r="AE447" i="5" s="1"/>
  <c r="AK447" i="5" s="1"/>
  <c r="AQ447" i="5" s="1"/>
  <c r="AW447" i="5" s="1"/>
  <c r="BC447" i="5" s="1"/>
  <c r="BI447" i="5" s="1"/>
  <c r="CI13" i="5"/>
  <c r="CI114" i="5"/>
  <c r="X391" i="5"/>
  <c r="X375" i="5"/>
  <c r="AD375" i="5"/>
  <c r="X344" i="5"/>
  <c r="Y333" i="5"/>
  <c r="AE333" i="5" s="1"/>
  <c r="AK333" i="5" s="1"/>
  <c r="AQ333" i="5" s="1"/>
  <c r="AW333" i="5" s="1"/>
  <c r="BC333" i="5" s="1"/>
  <c r="BI333" i="5" s="1"/>
  <c r="X312" i="5"/>
  <c r="X291" i="5"/>
  <c r="X388" i="5"/>
  <c r="Y385" i="5"/>
  <c r="AE385" i="5" s="1"/>
  <c r="AK385" i="5" s="1"/>
  <c r="AQ385" i="5" s="1"/>
  <c r="AW385" i="5" s="1"/>
  <c r="BC385" i="5" s="1"/>
  <c r="BI385" i="5" s="1"/>
  <c r="X372" i="5"/>
  <c r="Y351" i="5"/>
  <c r="AE351" i="5" s="1"/>
  <c r="AK351" i="5" s="1"/>
  <c r="AQ351" i="5" s="1"/>
  <c r="AW351" i="5" s="1"/>
  <c r="BC351" i="5" s="1"/>
  <c r="BI351" i="5" s="1"/>
  <c r="Y322" i="5"/>
  <c r="AE322" i="5" s="1"/>
  <c r="AK322" i="5" s="1"/>
  <c r="AQ322" i="5" s="1"/>
  <c r="AW322" i="5" s="1"/>
  <c r="BC322" i="5" s="1"/>
  <c r="BI322" i="5" s="1"/>
  <c r="X278" i="5"/>
  <c r="X269" i="5"/>
  <c r="X387" i="5"/>
  <c r="Y387" i="5"/>
  <c r="AE387" i="5" s="1"/>
  <c r="AK387" i="5" s="1"/>
  <c r="AQ387" i="5" s="1"/>
  <c r="AW387" i="5" s="1"/>
  <c r="BC387" i="5" s="1"/>
  <c r="BI387" i="5" s="1"/>
  <c r="X371" i="5"/>
  <c r="X313" i="5"/>
  <c r="X292" i="5"/>
  <c r="Y97" i="5"/>
  <c r="AE97" i="5" s="1"/>
  <c r="AK97" i="5" s="1"/>
  <c r="AQ97" i="5" s="1"/>
  <c r="AW97" i="5" s="1"/>
  <c r="BC97" i="5" s="1"/>
  <c r="BI97" i="5" s="1"/>
  <c r="BO97" i="5" s="1"/>
  <c r="BU97" i="5" s="1"/>
  <c r="CA97" i="5" s="1"/>
  <c r="CG97" i="5" s="1"/>
  <c r="X97" i="5"/>
  <c r="X305" i="5"/>
  <c r="X304" i="5"/>
  <c r="Y267" i="5"/>
  <c r="AE267" i="5" s="1"/>
  <c r="AK267" i="5" s="1"/>
  <c r="AQ267" i="5" s="1"/>
  <c r="AW267" i="5" s="1"/>
  <c r="BC267" i="5" s="1"/>
  <c r="BI267" i="5" s="1"/>
  <c r="X265" i="5"/>
  <c r="X258" i="5"/>
  <c r="X257" i="5"/>
  <c r="X230" i="5"/>
  <c r="Y229" i="5"/>
  <c r="AE229" i="5" s="1"/>
  <c r="AK229" i="5" s="1"/>
  <c r="AQ229" i="5" s="1"/>
  <c r="AW229" i="5" s="1"/>
  <c r="BC229" i="5" s="1"/>
  <c r="BI229" i="5" s="1"/>
  <c r="Y197" i="5"/>
  <c r="AE197" i="5" s="1"/>
  <c r="AK197" i="5" s="1"/>
  <c r="AQ197" i="5" s="1"/>
  <c r="AW197" i="5" s="1"/>
  <c r="BC197" i="5" s="1"/>
  <c r="BI197" i="5" s="1"/>
  <c r="X143" i="5"/>
  <c r="Y143" i="5"/>
  <c r="AE143" i="5" s="1"/>
  <c r="AK143" i="5" s="1"/>
  <c r="AQ143" i="5" s="1"/>
  <c r="AW143" i="5" s="1"/>
  <c r="BC143" i="5" s="1"/>
  <c r="BI143" i="5" s="1"/>
  <c r="X139" i="5"/>
  <c r="Y139" i="5"/>
  <c r="AE139" i="5" s="1"/>
  <c r="AK139" i="5" s="1"/>
  <c r="AQ139" i="5" s="1"/>
  <c r="AW139" i="5" s="1"/>
  <c r="BC139" i="5" s="1"/>
  <c r="BI139" i="5" s="1"/>
  <c r="X135" i="5"/>
  <c r="Y127" i="5"/>
  <c r="AE127" i="5" s="1"/>
  <c r="AK127" i="5" s="1"/>
  <c r="AQ127" i="5" s="1"/>
  <c r="AW127" i="5" s="1"/>
  <c r="BC127" i="5" s="1"/>
  <c r="BI127" i="5" s="1"/>
  <c r="X127" i="5"/>
  <c r="X120" i="5"/>
  <c r="X77" i="5"/>
  <c r="Y314" i="5"/>
  <c r="AE314" i="5" s="1"/>
  <c r="AK314" i="5" s="1"/>
  <c r="AQ314" i="5" s="1"/>
  <c r="AW314" i="5" s="1"/>
  <c r="BC314" i="5" s="1"/>
  <c r="BI314" i="5" s="1"/>
  <c r="Y259" i="5"/>
  <c r="AE259" i="5" s="1"/>
  <c r="AK259" i="5" s="1"/>
  <c r="AQ259" i="5" s="1"/>
  <c r="AW259" i="5" s="1"/>
  <c r="BC259" i="5" s="1"/>
  <c r="BI259" i="5" s="1"/>
  <c r="X234" i="5"/>
  <c r="X207" i="5"/>
  <c r="X190" i="5"/>
  <c r="Y106" i="5"/>
  <c r="AE106" i="5" s="1"/>
  <c r="AK106" i="5" s="1"/>
  <c r="AQ106" i="5" s="1"/>
  <c r="AW106" i="5" s="1"/>
  <c r="BC106" i="5" s="1"/>
  <c r="BI106" i="5" s="1"/>
  <c r="Y96" i="5"/>
  <c r="AE96" i="5" s="1"/>
  <c r="AK96" i="5" s="1"/>
  <c r="AQ96" i="5" s="1"/>
  <c r="AW96" i="5" s="1"/>
  <c r="BC96" i="5" s="1"/>
  <c r="BI96" i="5" s="1"/>
  <c r="X96" i="5"/>
  <c r="Y293" i="5"/>
  <c r="AE293" i="5" s="1"/>
  <c r="AK293" i="5" s="1"/>
  <c r="AQ293" i="5" s="1"/>
  <c r="AW293" i="5" s="1"/>
  <c r="BC293" i="5" s="1"/>
  <c r="BI293" i="5" s="1"/>
  <c r="Y235" i="5"/>
  <c r="AE235" i="5" s="1"/>
  <c r="AK235" i="5" s="1"/>
  <c r="AQ235" i="5" s="1"/>
  <c r="AW235" i="5" s="1"/>
  <c r="BC235" i="5" s="1"/>
  <c r="BI235" i="5" s="1"/>
  <c r="Y207" i="5"/>
  <c r="AE207" i="5" s="1"/>
  <c r="AK207" i="5" s="1"/>
  <c r="AQ207" i="5" s="1"/>
  <c r="AW207" i="5" s="1"/>
  <c r="BC207" i="5" s="1"/>
  <c r="BI207" i="5" s="1"/>
  <c r="Y188" i="5"/>
  <c r="AE188" i="5" s="1"/>
  <c r="AK188" i="5" s="1"/>
  <c r="AQ188" i="5" s="1"/>
  <c r="AW188" i="5" s="1"/>
  <c r="BC188" i="5" s="1"/>
  <c r="BI188" i="5" s="1"/>
  <c r="X145" i="5"/>
  <c r="X140" i="5"/>
  <c r="X136" i="5"/>
  <c r="X132" i="5"/>
  <c r="X128" i="5"/>
  <c r="X121" i="5"/>
  <c r="X106" i="5"/>
  <c r="Y56" i="5"/>
  <c r="AE56" i="5" s="1"/>
  <c r="AK56" i="5" s="1"/>
  <c r="AQ56" i="5" s="1"/>
  <c r="AW56" i="5" s="1"/>
  <c r="BC56" i="5" s="1"/>
  <c r="BI56" i="5" s="1"/>
  <c r="BO56" i="5" s="1"/>
  <c r="BU56" i="5" s="1"/>
  <c r="CA56" i="5" s="1"/>
  <c r="CG56" i="5" s="1"/>
  <c r="X56" i="5"/>
  <c r="Y9" i="5"/>
  <c r="AE9" i="5" s="1"/>
  <c r="AK9" i="5" s="1"/>
  <c r="AQ9" i="5" s="1"/>
  <c r="AW9" i="5" s="1"/>
  <c r="BC9" i="5" s="1"/>
  <c r="BI9" i="5" s="1"/>
  <c r="Y28" i="5"/>
  <c r="AE28" i="5" s="1"/>
  <c r="AK28" i="5" s="1"/>
  <c r="AQ28" i="5" s="1"/>
  <c r="AW28" i="5" s="1"/>
  <c r="BC28" i="5" s="1"/>
  <c r="BI28" i="5" s="1"/>
  <c r="BO28" i="5" s="1"/>
  <c r="BU28" i="5" s="1"/>
  <c r="CA28" i="5" s="1"/>
  <c r="CG28" i="5" s="1"/>
  <c r="Y38" i="5"/>
  <c r="AE38" i="5" s="1"/>
  <c r="AK38" i="5" s="1"/>
  <c r="AQ38" i="5" s="1"/>
  <c r="AW38" i="5" s="1"/>
  <c r="BC38" i="5" s="1"/>
  <c r="BI38" i="5" s="1"/>
  <c r="BO38" i="5" s="1"/>
  <c r="BU38" i="5" s="1"/>
  <c r="CA38" i="5" s="1"/>
  <c r="CG38" i="5" s="1"/>
  <c r="Y190" i="5"/>
  <c r="AE190" i="5" s="1"/>
  <c r="AK190" i="5" s="1"/>
  <c r="AQ190" i="5" s="1"/>
  <c r="AW190" i="5" s="1"/>
  <c r="BC190" i="5" s="1"/>
  <c r="BI190" i="5" s="1"/>
  <c r="X179" i="5"/>
  <c r="Y144" i="5"/>
  <c r="AE144" i="5" s="1"/>
  <c r="AK144" i="5" s="1"/>
  <c r="AQ144" i="5" s="1"/>
  <c r="AW144" i="5" s="1"/>
  <c r="BC144" i="5" s="1"/>
  <c r="BI144" i="5" s="1"/>
  <c r="BO144" i="5" s="1"/>
  <c r="BU144" i="5" s="1"/>
  <c r="CA144" i="5" s="1"/>
  <c r="CG144" i="5" s="1"/>
  <c r="Y138" i="5"/>
  <c r="AE138" i="5" s="1"/>
  <c r="AK138" i="5" s="1"/>
  <c r="AQ138" i="5" s="1"/>
  <c r="AW138" i="5" s="1"/>
  <c r="BC138" i="5" s="1"/>
  <c r="BI138" i="5" s="1"/>
  <c r="Y125" i="5"/>
  <c r="AE125" i="5" s="1"/>
  <c r="AK125" i="5" s="1"/>
  <c r="AQ125" i="5" s="1"/>
  <c r="AW125" i="5" s="1"/>
  <c r="BC125" i="5" s="1"/>
  <c r="BI125" i="5" s="1"/>
  <c r="Y123" i="5"/>
  <c r="AE123" i="5" s="1"/>
  <c r="AK123" i="5" s="1"/>
  <c r="AQ123" i="5" s="1"/>
  <c r="AW123" i="5" s="1"/>
  <c r="BC123" i="5" s="1"/>
  <c r="BI123" i="5" s="1"/>
  <c r="X68" i="5"/>
  <c r="Y68" i="5"/>
  <c r="AE68" i="5" s="1"/>
  <c r="AK68" i="5" s="1"/>
  <c r="AQ68" i="5" s="1"/>
  <c r="AW68" i="5" s="1"/>
  <c r="BC68" i="5" s="1"/>
  <c r="BI68" i="5" s="1"/>
  <c r="X58" i="5"/>
  <c r="Y26" i="5"/>
  <c r="AE26" i="5" s="1"/>
  <c r="AK26" i="5" s="1"/>
  <c r="AQ26" i="5" s="1"/>
  <c r="AW26" i="5" s="1"/>
  <c r="BC26" i="5" s="1"/>
  <c r="BI26" i="5" s="1"/>
  <c r="BO26" i="5" s="1"/>
  <c r="BU26" i="5" s="1"/>
  <c r="CA26" i="5" s="1"/>
  <c r="CG26" i="5" s="1"/>
  <c r="X105" i="5"/>
  <c r="Y98" i="5"/>
  <c r="AE98" i="5" s="1"/>
  <c r="AK98" i="5" s="1"/>
  <c r="AQ98" i="5" s="1"/>
  <c r="AW98" i="5" s="1"/>
  <c r="BC98" i="5" s="1"/>
  <c r="BI98" i="5" s="1"/>
  <c r="BO98" i="5" s="1"/>
  <c r="BU98" i="5" s="1"/>
  <c r="CA98" i="5" s="1"/>
  <c r="CG98" i="5" s="1"/>
  <c r="X82" i="5"/>
  <c r="X59" i="5"/>
  <c r="Y59" i="5"/>
  <c r="AE59" i="5" s="1"/>
  <c r="AK59" i="5" s="1"/>
  <c r="AQ59" i="5" s="1"/>
  <c r="AW59" i="5" s="1"/>
  <c r="BC59" i="5" s="1"/>
  <c r="BI59" i="5" s="1"/>
  <c r="BO59" i="5" s="1"/>
  <c r="BU59" i="5" s="1"/>
  <c r="CA59" i="5" s="1"/>
  <c r="CG59" i="5" s="1"/>
  <c r="X55" i="5"/>
  <c r="Y55" i="5"/>
  <c r="AE55" i="5" s="1"/>
  <c r="AK55" i="5" s="1"/>
  <c r="AQ55" i="5" s="1"/>
  <c r="AW55" i="5" s="1"/>
  <c r="BC55" i="5" s="1"/>
  <c r="BI55" i="5" s="1"/>
  <c r="BO55" i="5" s="1"/>
  <c r="BU55" i="5" s="1"/>
  <c r="CA55" i="5" s="1"/>
  <c r="CG55" i="5" s="1"/>
  <c r="X52" i="5"/>
  <c r="Y32" i="5"/>
  <c r="AE32" i="5" s="1"/>
  <c r="AK32" i="5" s="1"/>
  <c r="AQ32" i="5" s="1"/>
  <c r="AW32" i="5" s="1"/>
  <c r="BC32" i="5" s="1"/>
  <c r="BI32" i="5" s="1"/>
  <c r="BO32" i="5" s="1"/>
  <c r="BU32" i="5" s="1"/>
  <c r="CA32" i="5" s="1"/>
  <c r="CG32" i="5" s="1"/>
  <c r="X28" i="5"/>
  <c r="Y13" i="5"/>
  <c r="AE13" i="5" s="1"/>
  <c r="AK13" i="5" s="1"/>
  <c r="AQ13" i="5" s="1"/>
  <c r="AW13" i="5" s="1"/>
  <c r="BC13" i="5" s="1"/>
  <c r="BI13" i="5" s="1"/>
  <c r="X25" i="5"/>
  <c r="Y41" i="5"/>
  <c r="AE41" i="5" s="1"/>
  <c r="AK41" i="5" s="1"/>
  <c r="AQ41" i="5" s="1"/>
  <c r="AW41" i="5" s="1"/>
  <c r="BC41" i="5" s="1"/>
  <c r="BI41" i="5" s="1"/>
  <c r="Y142" i="5"/>
  <c r="AE142" i="5" s="1"/>
  <c r="AK142" i="5" s="1"/>
  <c r="AQ142" i="5" s="1"/>
  <c r="AW142" i="5" s="1"/>
  <c r="BC142" i="5" s="1"/>
  <c r="BI142" i="5" s="1"/>
  <c r="Y136" i="5"/>
  <c r="AE136" i="5" s="1"/>
  <c r="AK136" i="5" s="1"/>
  <c r="AQ136" i="5" s="1"/>
  <c r="AW136" i="5" s="1"/>
  <c r="BC136" i="5" s="1"/>
  <c r="BI136" i="5" s="1"/>
  <c r="Y121" i="5"/>
  <c r="AE121" i="5" s="1"/>
  <c r="AK121" i="5" s="1"/>
  <c r="AQ121" i="5" s="1"/>
  <c r="AW121" i="5" s="1"/>
  <c r="BC121" i="5" s="1"/>
  <c r="BI121" i="5" s="1"/>
  <c r="Y111" i="5"/>
  <c r="AE111" i="5" s="1"/>
  <c r="AK111" i="5" s="1"/>
  <c r="AQ111" i="5" s="1"/>
  <c r="AW111" i="5" s="1"/>
  <c r="BC111" i="5" s="1"/>
  <c r="BI111" i="5" s="1"/>
  <c r="Y89" i="5"/>
  <c r="AE89" i="5" s="1"/>
  <c r="AK89" i="5" s="1"/>
  <c r="AQ89" i="5" s="1"/>
  <c r="AW89" i="5" s="1"/>
  <c r="BC89" i="5" s="1"/>
  <c r="BI89" i="5" s="1"/>
  <c r="BO89" i="5" s="1"/>
  <c r="BU89" i="5" s="1"/>
  <c r="CA89" i="5" s="1"/>
  <c r="CG89" i="5" s="1"/>
  <c r="Y81" i="5"/>
  <c r="AE81" i="5" s="1"/>
  <c r="AK81" i="5" s="1"/>
  <c r="AQ81" i="5" s="1"/>
  <c r="AW81" i="5" s="1"/>
  <c r="BC81" i="5" s="1"/>
  <c r="BI81" i="5" s="1"/>
  <c r="BO81" i="5" s="1"/>
  <c r="BU81" i="5" s="1"/>
  <c r="CA81" i="5" s="1"/>
  <c r="CG81" i="5" s="1"/>
  <c r="X13" i="5"/>
  <c r="X12" i="5"/>
  <c r="Y12" i="5"/>
  <c r="AE12" i="5" s="1"/>
  <c r="AK12" i="5" s="1"/>
  <c r="AQ12" i="5" s="1"/>
  <c r="AW12" i="5" s="1"/>
  <c r="BC12" i="5" s="1"/>
  <c r="BI12" i="5" s="1"/>
  <c r="BO12" i="5" s="1"/>
  <c r="BU12" i="5" s="1"/>
  <c r="CA12" i="5" s="1"/>
  <c r="CG12" i="5" s="1"/>
  <c r="Y37" i="5"/>
  <c r="AE37" i="5" s="1"/>
  <c r="AK37" i="5" s="1"/>
  <c r="AQ37" i="5" s="1"/>
  <c r="AW37" i="5" s="1"/>
  <c r="BC37" i="5" s="1"/>
  <c r="BI37" i="5" s="1"/>
  <c r="X37" i="5"/>
  <c r="Y76" i="5"/>
  <c r="AE76" i="5" s="1"/>
  <c r="AK76" i="5" s="1"/>
  <c r="AQ76" i="5" s="1"/>
  <c r="AW76" i="5" s="1"/>
  <c r="BC76" i="5" s="1"/>
  <c r="BI76" i="5" s="1"/>
  <c r="Y40" i="5"/>
  <c r="AE40" i="5" s="1"/>
  <c r="AK40" i="5" s="1"/>
  <c r="AQ40" i="5" s="1"/>
  <c r="AW40" i="5" s="1"/>
  <c r="BC40" i="5" s="1"/>
  <c r="BI40" i="5" s="1"/>
  <c r="BO40" i="5" s="1"/>
  <c r="BU40" i="5" s="1"/>
  <c r="CA40" i="5" s="1"/>
  <c r="CG40" i="5" s="1"/>
  <c r="Y23" i="5"/>
  <c r="AE23" i="5" s="1"/>
  <c r="AK23" i="5" s="1"/>
  <c r="AQ23" i="5" s="1"/>
  <c r="AW23" i="5" s="1"/>
  <c r="BC23" i="5" s="1"/>
  <c r="BI23" i="5" s="1"/>
  <c r="BO23" i="5" s="1"/>
  <c r="BU23" i="5" s="1"/>
  <c r="CA23" i="5" s="1"/>
  <c r="CG23" i="5" s="1"/>
  <c r="Y4" i="5"/>
  <c r="AE4" i="5" s="1"/>
  <c r="AK4" i="5" s="1"/>
  <c r="AQ4" i="5" s="1"/>
  <c r="AW4" i="5" s="1"/>
  <c r="BC4" i="5" s="1"/>
  <c r="BI4" i="5" s="1"/>
  <c r="BO4" i="5" s="1"/>
  <c r="BU4" i="5" s="1"/>
  <c r="CA4" i="5" s="1"/>
  <c r="CG4" i="5" s="1"/>
  <c r="Y77" i="5"/>
  <c r="AE77" i="5" s="1"/>
  <c r="AK77" i="5" s="1"/>
  <c r="AQ77" i="5" s="1"/>
  <c r="AW77" i="5" s="1"/>
  <c r="BC77" i="5" s="1"/>
  <c r="BI77" i="5" s="1"/>
  <c r="BO77" i="5" s="1"/>
  <c r="BU77" i="5" s="1"/>
  <c r="CA77" i="5" s="1"/>
  <c r="CG77" i="5" s="1"/>
  <c r="Y63" i="5"/>
  <c r="AE63" i="5" s="1"/>
  <c r="AK63" i="5" s="1"/>
  <c r="AQ63" i="5" s="1"/>
  <c r="AW63" i="5" s="1"/>
  <c r="BC63" i="5" s="1"/>
  <c r="BI63" i="5" s="1"/>
  <c r="Y53" i="5"/>
  <c r="AE53" i="5" s="1"/>
  <c r="AK53" i="5" s="1"/>
  <c r="AQ53" i="5" s="1"/>
  <c r="AW53" i="5" s="1"/>
  <c r="BC53" i="5" s="1"/>
  <c r="BI53" i="5" s="1"/>
  <c r="X543" i="5"/>
  <c r="X561" i="5"/>
  <c r="X552" i="5"/>
  <c r="Y552" i="5"/>
  <c r="AE552" i="5" s="1"/>
  <c r="AK552" i="5" s="1"/>
  <c r="AQ552" i="5" s="1"/>
  <c r="AW552" i="5" s="1"/>
  <c r="BC552" i="5" s="1"/>
  <c r="BI552" i="5" s="1"/>
  <c r="X548" i="5"/>
  <c r="X555" i="5"/>
  <c r="X551" i="5"/>
  <c r="X547" i="5"/>
  <c r="X447" i="5"/>
  <c r="X489" i="5"/>
  <c r="Y489" i="5"/>
  <c r="AE489" i="5" s="1"/>
  <c r="AK489" i="5" s="1"/>
  <c r="AQ489" i="5" s="1"/>
  <c r="AW489" i="5" s="1"/>
  <c r="BC489" i="5" s="1"/>
  <c r="BI489" i="5" s="1"/>
  <c r="X484" i="5"/>
  <c r="Y484" i="5"/>
  <c r="AE484" i="5" s="1"/>
  <c r="AK484" i="5" s="1"/>
  <c r="AQ484" i="5" s="1"/>
  <c r="AW484" i="5" s="1"/>
  <c r="BC484" i="5" s="1"/>
  <c r="BI484" i="5" s="1"/>
  <c r="X539" i="5"/>
  <c r="X535" i="5"/>
  <c r="X531" i="5"/>
  <c r="X527" i="5"/>
  <c r="X518" i="5"/>
  <c r="Y518" i="5"/>
  <c r="AE518" i="5" s="1"/>
  <c r="AK518" i="5" s="1"/>
  <c r="AQ518" i="5" s="1"/>
  <c r="AW518" i="5" s="1"/>
  <c r="BC518" i="5" s="1"/>
  <c r="BI518" i="5" s="1"/>
  <c r="X514" i="5"/>
  <c r="X510" i="5"/>
  <c r="AD510" i="5"/>
  <c r="Y510" i="5"/>
  <c r="AE510" i="5" s="1"/>
  <c r="AK510" i="5" s="1"/>
  <c r="AQ510" i="5" s="1"/>
  <c r="AW510" i="5" s="1"/>
  <c r="BC510" i="5" s="1"/>
  <c r="BI510" i="5" s="1"/>
  <c r="X487" i="5"/>
  <c r="X483" i="5"/>
  <c r="Y483" i="5"/>
  <c r="AE483" i="5" s="1"/>
  <c r="AK483" i="5" s="1"/>
  <c r="AQ483" i="5" s="1"/>
  <c r="AW483" i="5" s="1"/>
  <c r="BC483" i="5" s="1"/>
  <c r="BI483" i="5" s="1"/>
  <c r="X475" i="5"/>
  <c r="X461" i="5"/>
  <c r="X451" i="5"/>
  <c r="Y323" i="5"/>
  <c r="AE323" i="5" s="1"/>
  <c r="AK323" i="5" s="1"/>
  <c r="AQ323" i="5" s="1"/>
  <c r="AW323" i="5" s="1"/>
  <c r="BC323" i="5" s="1"/>
  <c r="BI323" i="5" s="1"/>
  <c r="X323" i="5"/>
  <c r="Y406" i="5"/>
  <c r="AE406" i="5" s="1"/>
  <c r="AK406" i="5" s="1"/>
  <c r="AQ406" i="5" s="1"/>
  <c r="AW406" i="5" s="1"/>
  <c r="BC406" i="5" s="1"/>
  <c r="BI406" i="5" s="1"/>
  <c r="X402" i="5"/>
  <c r="X394" i="5"/>
  <c r="X390" i="5"/>
  <c r="X386" i="5"/>
  <c r="X382" i="5"/>
  <c r="X378" i="5"/>
  <c r="X374" i="5"/>
  <c r="X351" i="5"/>
  <c r="X338" i="5"/>
  <c r="X253" i="5"/>
  <c r="X249" i="5"/>
  <c r="Y249" i="5"/>
  <c r="AE249" i="5" s="1"/>
  <c r="AK249" i="5" s="1"/>
  <c r="AQ249" i="5" s="1"/>
  <c r="AW249" i="5" s="1"/>
  <c r="BC249" i="5" s="1"/>
  <c r="BI249" i="5" s="1"/>
  <c r="X315" i="5"/>
  <c r="Y315" i="5"/>
  <c r="AE315" i="5" s="1"/>
  <c r="AK315" i="5" s="1"/>
  <c r="AQ315" i="5" s="1"/>
  <c r="AW315" i="5" s="1"/>
  <c r="BC315" i="5" s="1"/>
  <c r="BI315" i="5" s="1"/>
  <c r="Y311" i="5"/>
  <c r="AE311" i="5" s="1"/>
  <c r="AK311" i="5" s="1"/>
  <c r="AQ311" i="5" s="1"/>
  <c r="AW311" i="5" s="1"/>
  <c r="BC311" i="5" s="1"/>
  <c r="BI311" i="5" s="1"/>
  <c r="X307" i="5"/>
  <c r="Y307" i="5"/>
  <c r="AE307" i="5" s="1"/>
  <c r="AK307" i="5" s="1"/>
  <c r="AQ307" i="5" s="1"/>
  <c r="AW307" i="5" s="1"/>
  <c r="BC307" i="5" s="1"/>
  <c r="BI307" i="5" s="1"/>
  <c r="X303" i="5"/>
  <c r="X295" i="5"/>
  <c r="Y295" i="5"/>
  <c r="AE295" i="5" s="1"/>
  <c r="AK295" i="5" s="1"/>
  <c r="AQ295" i="5" s="1"/>
  <c r="AW295" i="5" s="1"/>
  <c r="BC295" i="5" s="1"/>
  <c r="BI295" i="5" s="1"/>
  <c r="X286" i="5"/>
  <c r="X279" i="5"/>
  <c r="X268" i="5"/>
  <c r="X264" i="5"/>
  <c r="Y264" i="5"/>
  <c r="AE264" i="5" s="1"/>
  <c r="AK264" i="5" s="1"/>
  <c r="AQ264" i="5" s="1"/>
  <c r="AW264" i="5" s="1"/>
  <c r="BC264" i="5" s="1"/>
  <c r="BI264" i="5" s="1"/>
  <c r="X260" i="5"/>
  <c r="Y260" i="5"/>
  <c r="AE260" i="5" s="1"/>
  <c r="AK260" i="5" s="1"/>
  <c r="AQ260" i="5" s="1"/>
  <c r="AW260" i="5" s="1"/>
  <c r="BC260" i="5" s="1"/>
  <c r="BI260" i="5" s="1"/>
  <c r="X256" i="5"/>
  <c r="X252" i="5"/>
  <c r="Y252" i="5"/>
  <c r="AE252" i="5" s="1"/>
  <c r="AK252" i="5" s="1"/>
  <c r="AQ252" i="5" s="1"/>
  <c r="AW252" i="5" s="1"/>
  <c r="BC252" i="5" s="1"/>
  <c r="BI252" i="5" s="1"/>
  <c r="X248" i="5"/>
  <c r="X244" i="5"/>
  <c r="Y244" i="5"/>
  <c r="AE244" i="5" s="1"/>
  <c r="AK244" i="5" s="1"/>
  <c r="AQ244" i="5" s="1"/>
  <c r="AW244" i="5" s="1"/>
  <c r="BC244" i="5" s="1"/>
  <c r="BI244" i="5" s="1"/>
  <c r="X240" i="5"/>
  <c r="Y240" i="5"/>
  <c r="AE240" i="5" s="1"/>
  <c r="AK240" i="5" s="1"/>
  <c r="AQ240" i="5" s="1"/>
  <c r="AW240" i="5" s="1"/>
  <c r="BC240" i="5" s="1"/>
  <c r="BI240" i="5" s="1"/>
  <c r="X236" i="5"/>
  <c r="Y236" i="5"/>
  <c r="AE236" i="5" s="1"/>
  <c r="AK236" i="5" s="1"/>
  <c r="AQ236" i="5" s="1"/>
  <c r="AW236" i="5" s="1"/>
  <c r="BC236" i="5" s="1"/>
  <c r="BI236" i="5" s="1"/>
  <c r="X232" i="5"/>
  <c r="Y232" i="5"/>
  <c r="AE232" i="5" s="1"/>
  <c r="AK232" i="5" s="1"/>
  <c r="AQ232" i="5" s="1"/>
  <c r="AW232" i="5" s="1"/>
  <c r="BC232" i="5" s="1"/>
  <c r="BI232" i="5" s="1"/>
  <c r="Y230" i="5"/>
  <c r="AE230" i="5" s="1"/>
  <c r="AK230" i="5" s="1"/>
  <c r="AQ230" i="5" s="1"/>
  <c r="AW230" i="5" s="1"/>
  <c r="BC230" i="5" s="1"/>
  <c r="BI230" i="5" s="1"/>
  <c r="Y228" i="5"/>
  <c r="AE228" i="5" s="1"/>
  <c r="AK228" i="5" s="1"/>
  <c r="AQ228" i="5" s="1"/>
  <c r="AW228" i="5" s="1"/>
  <c r="BC228" i="5" s="1"/>
  <c r="BI228" i="5" s="1"/>
  <c r="Y145" i="5"/>
  <c r="AE145" i="5" s="1"/>
  <c r="AK145" i="5" s="1"/>
  <c r="AQ145" i="5" s="1"/>
  <c r="AW145" i="5" s="1"/>
  <c r="BC145" i="5" s="1"/>
  <c r="BI145" i="5" s="1"/>
  <c r="X194" i="5"/>
  <c r="X188" i="5"/>
  <c r="X183" i="5"/>
  <c r="X178" i="5"/>
  <c r="X167" i="5"/>
  <c r="X206" i="5"/>
  <c r="Y206" i="5"/>
  <c r="AE206" i="5" s="1"/>
  <c r="AK206" i="5" s="1"/>
  <c r="AQ206" i="5" s="1"/>
  <c r="AW206" i="5" s="1"/>
  <c r="BC206" i="5" s="1"/>
  <c r="BI206" i="5" s="1"/>
  <c r="X199" i="5"/>
  <c r="Y199" i="5"/>
  <c r="AE199" i="5" s="1"/>
  <c r="AK199" i="5" s="1"/>
  <c r="AQ199" i="5" s="1"/>
  <c r="AW199" i="5" s="1"/>
  <c r="BC199" i="5" s="1"/>
  <c r="BI199" i="5" s="1"/>
  <c r="Y193" i="5"/>
  <c r="AE193" i="5" s="1"/>
  <c r="AK193" i="5" s="1"/>
  <c r="AQ193" i="5" s="1"/>
  <c r="AW193" i="5" s="1"/>
  <c r="BC193" i="5" s="1"/>
  <c r="BI193" i="5" s="1"/>
  <c r="X187" i="5"/>
  <c r="X181" i="5"/>
  <c r="X174" i="5"/>
  <c r="BH174" i="5"/>
  <c r="X166" i="5"/>
  <c r="Y166" i="5"/>
  <c r="AE166" i="5" s="1"/>
  <c r="AK166" i="5" s="1"/>
  <c r="AQ166" i="5" s="1"/>
  <c r="AW166" i="5" s="1"/>
  <c r="BC166" i="5" s="1"/>
  <c r="BI166" i="5" s="1"/>
  <c r="Y159" i="5"/>
  <c r="AE159" i="5" s="1"/>
  <c r="AK159" i="5" s="1"/>
  <c r="AQ159" i="5" s="1"/>
  <c r="AW159" i="5" s="1"/>
  <c r="BC159" i="5" s="1"/>
  <c r="BI159" i="5" s="1"/>
  <c r="X141" i="5"/>
  <c r="X137" i="5"/>
  <c r="Y137" i="5"/>
  <c r="AE137" i="5" s="1"/>
  <c r="AK137" i="5" s="1"/>
  <c r="AQ137" i="5" s="1"/>
  <c r="AW137" i="5" s="1"/>
  <c r="BC137" i="5" s="1"/>
  <c r="BI137" i="5" s="1"/>
  <c r="X133" i="5"/>
  <c r="X129" i="5"/>
  <c r="X126" i="5"/>
  <c r="Y126" i="5"/>
  <c r="AE126" i="5" s="1"/>
  <c r="AK126" i="5" s="1"/>
  <c r="AQ126" i="5" s="1"/>
  <c r="AW126" i="5" s="1"/>
  <c r="BC126" i="5" s="1"/>
  <c r="BI126" i="5" s="1"/>
  <c r="X122" i="5"/>
  <c r="Y122" i="5"/>
  <c r="AE122" i="5" s="1"/>
  <c r="AK122" i="5" s="1"/>
  <c r="AQ122" i="5" s="1"/>
  <c r="AW122" i="5" s="1"/>
  <c r="BC122" i="5" s="1"/>
  <c r="BI122" i="5" s="1"/>
  <c r="X112" i="5"/>
  <c r="Y112" i="5"/>
  <c r="AE112" i="5" s="1"/>
  <c r="AK112" i="5" s="1"/>
  <c r="AQ112" i="5" s="1"/>
  <c r="AW112" i="5" s="1"/>
  <c r="BC112" i="5" s="1"/>
  <c r="BI112" i="5" s="1"/>
  <c r="X104" i="5"/>
  <c r="Y104" i="5"/>
  <c r="AE104" i="5" s="1"/>
  <c r="AK104" i="5" s="1"/>
  <c r="AQ104" i="5" s="1"/>
  <c r="AW104" i="5" s="1"/>
  <c r="BC104" i="5" s="1"/>
  <c r="BI104" i="5" s="1"/>
  <c r="Y99" i="5"/>
  <c r="AE99" i="5" s="1"/>
  <c r="AK99" i="5" s="1"/>
  <c r="AQ99" i="5" s="1"/>
  <c r="AW99" i="5" s="1"/>
  <c r="BC99" i="5" s="1"/>
  <c r="BI99" i="5" s="1"/>
  <c r="X99" i="5"/>
  <c r="Y95" i="5"/>
  <c r="AE95" i="5" s="1"/>
  <c r="AK95" i="5" s="1"/>
  <c r="AQ95" i="5" s="1"/>
  <c r="AW95" i="5" s="1"/>
  <c r="BC95" i="5" s="1"/>
  <c r="BI95" i="5" s="1"/>
  <c r="X95" i="5"/>
  <c r="X89" i="5"/>
  <c r="X78" i="5"/>
  <c r="X73" i="5"/>
  <c r="Y73" i="5"/>
  <c r="AE73" i="5" s="1"/>
  <c r="AK73" i="5" s="1"/>
  <c r="AQ73" i="5" s="1"/>
  <c r="AW73" i="5" s="1"/>
  <c r="BC73" i="5" s="1"/>
  <c r="BI73" i="5" s="1"/>
  <c r="BO73" i="5" s="1"/>
  <c r="BU73" i="5" s="1"/>
  <c r="CA73" i="5" s="1"/>
  <c r="CG73" i="5" s="1"/>
  <c r="Y65" i="5"/>
  <c r="AE65" i="5" s="1"/>
  <c r="AK65" i="5" s="1"/>
  <c r="AQ65" i="5" s="1"/>
  <c r="AW65" i="5" s="1"/>
  <c r="BC65" i="5" s="1"/>
  <c r="BI65" i="5" s="1"/>
  <c r="BO65" i="5" s="1"/>
  <c r="BU65" i="5" s="1"/>
  <c r="CA65" i="5" s="1"/>
  <c r="CG65" i="5" s="1"/>
  <c r="Y54" i="5"/>
  <c r="AE54" i="5" s="1"/>
  <c r="AK54" i="5" s="1"/>
  <c r="AQ54" i="5" s="1"/>
  <c r="AW54" i="5" s="1"/>
  <c r="BC54" i="5" s="1"/>
  <c r="BI54" i="5" s="1"/>
  <c r="BO54" i="5" s="1"/>
  <c r="BU54" i="5" s="1"/>
  <c r="CA54" i="5" s="1"/>
  <c r="CG54" i="5" s="1"/>
  <c r="X53" i="5"/>
  <c r="Y47" i="5"/>
  <c r="AE47" i="5" s="1"/>
  <c r="AK47" i="5" s="1"/>
  <c r="AQ47" i="5" s="1"/>
  <c r="AW47" i="5" s="1"/>
  <c r="BC47" i="5" s="1"/>
  <c r="BI47" i="5" s="1"/>
  <c r="BO47" i="5" s="1"/>
  <c r="BU47" i="5" s="1"/>
  <c r="CA47" i="5" s="1"/>
  <c r="CG47" i="5" s="1"/>
  <c r="X47" i="5"/>
  <c r="X60" i="5"/>
  <c r="Y57" i="5"/>
  <c r="AE57" i="5" s="1"/>
  <c r="AK57" i="5" s="1"/>
  <c r="AQ57" i="5" s="1"/>
  <c r="AW57" i="5" s="1"/>
  <c r="BC57" i="5" s="1"/>
  <c r="BI57" i="5" s="1"/>
  <c r="BO57" i="5" s="1"/>
  <c r="BU57" i="5" s="1"/>
  <c r="CA57" i="5" s="1"/>
  <c r="CG57" i="5" s="1"/>
  <c r="Y52" i="5"/>
  <c r="AE52" i="5" s="1"/>
  <c r="AK52" i="5" s="1"/>
  <c r="AQ52" i="5" s="1"/>
  <c r="AW52" i="5" s="1"/>
  <c r="BC52" i="5" s="1"/>
  <c r="BI52" i="5" s="1"/>
  <c r="BO52" i="5" s="1"/>
  <c r="BU52" i="5" s="1"/>
  <c r="CA52" i="5" s="1"/>
  <c r="CG52" i="5" s="1"/>
  <c r="X51" i="5"/>
  <c r="X48" i="5"/>
  <c r="Y48" i="5"/>
  <c r="AE48" i="5" s="1"/>
  <c r="AK48" i="5" s="1"/>
  <c r="AQ48" i="5" s="1"/>
  <c r="AW48" i="5" s="1"/>
  <c r="BC48" i="5" s="1"/>
  <c r="BI48" i="5" s="1"/>
  <c r="X45" i="5"/>
  <c r="Y45" i="5"/>
  <c r="AE45" i="5" s="1"/>
  <c r="AK45" i="5" s="1"/>
  <c r="AQ45" i="5" s="1"/>
  <c r="AW45" i="5" s="1"/>
  <c r="BC45" i="5" s="1"/>
  <c r="BI45" i="5" s="1"/>
  <c r="Y10" i="5"/>
  <c r="AE10" i="5" s="1"/>
  <c r="AK10" i="5" s="1"/>
  <c r="AQ10" i="5" s="1"/>
  <c r="AW10" i="5" s="1"/>
  <c r="BC10" i="5" s="1"/>
  <c r="BI10" i="5" s="1"/>
  <c r="BO10" i="5" s="1"/>
  <c r="BU10" i="5" s="1"/>
  <c r="CA10" i="5" s="1"/>
  <c r="CG10" i="5" s="1"/>
  <c r="Y22" i="5"/>
  <c r="AE22" i="5" s="1"/>
  <c r="AK22" i="5" s="1"/>
  <c r="AQ22" i="5" s="1"/>
  <c r="AW22" i="5" s="1"/>
  <c r="BC22" i="5" s="1"/>
  <c r="BI22" i="5" s="1"/>
  <c r="BO22" i="5" s="1"/>
  <c r="BU22" i="5" s="1"/>
  <c r="CA22" i="5" s="1"/>
  <c r="CG22" i="5" s="1"/>
  <c r="X22" i="5"/>
  <c r="Y31" i="5"/>
  <c r="AE31" i="5" s="1"/>
  <c r="AK31" i="5" s="1"/>
  <c r="AQ31" i="5" s="1"/>
  <c r="AW31" i="5" s="1"/>
  <c r="BC31" i="5" s="1"/>
  <c r="BI31" i="5" s="1"/>
  <c r="BO31" i="5" s="1"/>
  <c r="BU31" i="5" s="1"/>
  <c r="CA31" i="5" s="1"/>
  <c r="CG31" i="5" s="1"/>
  <c r="CJ31" i="5"/>
  <c r="Y42" i="5"/>
  <c r="AE42" i="5" s="1"/>
  <c r="AK42" i="5" s="1"/>
  <c r="AQ42" i="5" s="1"/>
  <c r="AW42" i="5" s="1"/>
  <c r="BC42" i="5" s="1"/>
  <c r="BI42" i="5" s="1"/>
  <c r="BO42" i="5" s="1"/>
  <c r="BU42" i="5" s="1"/>
  <c r="CA42" i="5" s="1"/>
  <c r="CG42" i="5" s="1"/>
  <c r="Y18" i="5"/>
  <c r="AE18" i="5" s="1"/>
  <c r="AK18" i="5" s="1"/>
  <c r="AQ18" i="5" s="1"/>
  <c r="AW18" i="5" s="1"/>
  <c r="BC18" i="5" s="1"/>
  <c r="BI18" i="5" s="1"/>
  <c r="BO18" i="5" s="1"/>
  <c r="BU18" i="5" s="1"/>
  <c r="CA18" i="5" s="1"/>
  <c r="CG18" i="5" s="1"/>
  <c r="Y7" i="5"/>
  <c r="AE7" i="5" s="1"/>
  <c r="AK7" i="5" s="1"/>
  <c r="AQ7" i="5" s="1"/>
  <c r="AW7" i="5" s="1"/>
  <c r="BC7" i="5" s="1"/>
  <c r="BI7" i="5" s="1"/>
  <c r="BO7" i="5" s="1"/>
  <c r="BU7" i="5" s="1"/>
  <c r="CA7" i="5" s="1"/>
  <c r="CG7" i="5" s="1"/>
  <c r="Y5" i="5"/>
  <c r="AE5" i="5" s="1"/>
  <c r="AK5" i="5" s="1"/>
  <c r="AQ5" i="5" s="1"/>
  <c r="AW5" i="5" s="1"/>
  <c r="BC5" i="5" s="1"/>
  <c r="BI5" i="5" s="1"/>
  <c r="X20" i="5"/>
  <c r="Y29" i="5"/>
  <c r="AE29" i="5" s="1"/>
  <c r="AK29" i="5" s="1"/>
  <c r="AQ29" i="5" s="1"/>
  <c r="AW29" i="5" s="1"/>
  <c r="BC29" i="5" s="1"/>
  <c r="BI29" i="5" s="1"/>
  <c r="Y43" i="5"/>
  <c r="AE43" i="5" s="1"/>
  <c r="AK43" i="5" s="1"/>
  <c r="AQ43" i="5" s="1"/>
  <c r="AW43" i="5" s="1"/>
  <c r="BC43" i="5" s="1"/>
  <c r="BI43" i="5" s="1"/>
  <c r="BO43" i="5" s="1"/>
  <c r="BU43" i="5" s="1"/>
  <c r="CA43" i="5" s="1"/>
  <c r="CG43" i="5" s="1"/>
  <c r="X43" i="5"/>
  <c r="Y27" i="5"/>
  <c r="AE27" i="5" s="1"/>
  <c r="AK27" i="5" s="1"/>
  <c r="AQ27" i="5" s="1"/>
  <c r="AW27" i="5" s="1"/>
  <c r="BC27" i="5" s="1"/>
  <c r="BI27" i="5" s="1"/>
  <c r="BO27" i="5" s="1"/>
  <c r="BU27" i="5" s="1"/>
  <c r="CA27" i="5" s="1"/>
  <c r="CG27" i="5" s="1"/>
  <c r="Y44" i="5"/>
  <c r="AE44" i="5" s="1"/>
  <c r="AK44" i="5" s="1"/>
  <c r="AQ44" i="5" s="1"/>
  <c r="AW44" i="5" s="1"/>
  <c r="BC44" i="5" s="1"/>
  <c r="BI44" i="5" s="1"/>
  <c r="BO44" i="5" s="1"/>
  <c r="BU44" i="5" s="1"/>
  <c r="CA44" i="5" s="1"/>
  <c r="CG44" i="5" s="1"/>
  <c r="X44" i="5"/>
  <c r="Y24" i="5"/>
  <c r="AE24" i="5" s="1"/>
  <c r="AK24" i="5" s="1"/>
  <c r="AQ24" i="5" s="1"/>
  <c r="AW24" i="5" s="1"/>
  <c r="BC24" i="5" s="1"/>
  <c r="BI24" i="5" s="1"/>
  <c r="BO24" i="5" s="1"/>
  <c r="BU24" i="5" s="1"/>
  <c r="CA24" i="5" s="1"/>
  <c r="CG24" i="5" s="1"/>
  <c r="X24" i="5"/>
  <c r="Y191" i="5"/>
  <c r="AE191" i="5" s="1"/>
  <c r="AK191" i="5" s="1"/>
  <c r="AQ191" i="5" s="1"/>
  <c r="AW191" i="5" s="1"/>
  <c r="BC191" i="5" s="1"/>
  <c r="BI191" i="5" s="1"/>
  <c r="D47" i="40"/>
  <c r="D68" i="40"/>
  <c r="D40" i="40"/>
  <c r="D61" i="40"/>
  <c r="D96" i="40"/>
  <c r="D89" i="40"/>
  <c r="D19" i="40"/>
  <c r="Y198" i="5"/>
  <c r="AE198" i="5" s="1"/>
  <c r="AK198" i="5" s="1"/>
  <c r="AQ198" i="5" s="1"/>
  <c r="AW198" i="5" s="1"/>
  <c r="BC198" i="5" s="1"/>
  <c r="BI198" i="5" s="1"/>
  <c r="Y100" i="5"/>
  <c r="AE100" i="5" s="1"/>
  <c r="AK100" i="5" s="1"/>
  <c r="AQ100" i="5" s="1"/>
  <c r="AW100" i="5" s="1"/>
  <c r="BC100" i="5" s="1"/>
  <c r="BI100" i="5" s="1"/>
  <c r="D5" i="35"/>
  <c r="Y20" i="5"/>
  <c r="AE20" i="5" s="1"/>
  <c r="AK20" i="5" s="1"/>
  <c r="AQ20" i="5" s="1"/>
  <c r="AW20" i="5" s="1"/>
  <c r="BC20" i="5" s="1"/>
  <c r="BI20" i="5" s="1"/>
  <c r="BO20" i="5" s="1"/>
  <c r="BU20" i="5" s="1"/>
  <c r="CA20" i="5" s="1"/>
  <c r="CG20" i="5" s="1"/>
  <c r="X151" i="5"/>
  <c r="D46" i="40"/>
  <c r="X69" i="5"/>
  <c r="D4" i="35"/>
  <c r="AD403" i="5"/>
  <c r="AD391" i="5"/>
  <c r="AD371" i="5"/>
  <c r="AD387" i="5"/>
  <c r="F45" i="34"/>
  <c r="AD506" i="5"/>
  <c r="AD412" i="5"/>
  <c r="AD462" i="5"/>
  <c r="AD435" i="5"/>
  <c r="AD498" i="5"/>
  <c r="AE428" i="5"/>
  <c r="AK428" i="5" s="1"/>
  <c r="AQ428" i="5" s="1"/>
  <c r="AW428" i="5" s="1"/>
  <c r="BC428" i="5" s="1"/>
  <c r="BI428" i="5" s="1"/>
  <c r="AD420" i="5"/>
  <c r="AD338" i="5"/>
  <c r="F15" i="34"/>
  <c r="CI125" i="5"/>
  <c r="F21" i="34"/>
  <c r="AD465" i="5"/>
  <c r="AD489" i="5"/>
  <c r="AD469" i="5"/>
  <c r="AD449" i="5"/>
  <c r="AD113" i="5"/>
  <c r="AD257" i="5"/>
  <c r="AD165" i="5"/>
  <c r="AD402" i="5"/>
  <c r="AD261" i="5"/>
  <c r="AD169" i="5"/>
  <c r="AD101" i="5"/>
  <c r="AD327" i="5"/>
  <c r="AD249" i="5"/>
  <c r="AD143" i="5"/>
  <c r="AD22" i="5"/>
  <c r="AD331" i="5"/>
  <c r="AD303" i="5"/>
  <c r="AD253" i="5"/>
  <c r="AD468" i="5"/>
  <c r="AD424" i="5"/>
  <c r="AD307" i="5"/>
  <c r="AD197" i="5"/>
  <c r="AE109" i="5"/>
  <c r="AK109" i="5" s="1"/>
  <c r="AQ109" i="5" s="1"/>
  <c r="AW109" i="5" s="1"/>
  <c r="BC109" i="5" s="1"/>
  <c r="BI109" i="5" s="1"/>
  <c r="BO109" i="5" s="1"/>
  <c r="BU109" i="5" s="1"/>
  <c r="CA109" i="5" s="1"/>
  <c r="CG109" i="5" s="1"/>
  <c r="AD472" i="5"/>
  <c r="AD488" i="5"/>
  <c r="AD351" i="5"/>
  <c r="AD225" i="5"/>
  <c r="AD432" i="5"/>
  <c r="AD416" i="5"/>
  <c r="AD202" i="5"/>
  <c r="AD214" i="5"/>
  <c r="AD206" i="5"/>
  <c r="AE158" i="5"/>
  <c r="AK158" i="5" s="1"/>
  <c r="AQ158" i="5" s="1"/>
  <c r="AW158" i="5" s="1"/>
  <c r="BC158" i="5" s="1"/>
  <c r="BI158" i="5" s="1"/>
  <c r="AE149" i="5"/>
  <c r="AK149" i="5" s="1"/>
  <c r="AQ149" i="5" s="1"/>
  <c r="AW149" i="5" s="1"/>
  <c r="BC149" i="5" s="1"/>
  <c r="BI149" i="5" s="1"/>
  <c r="AD308" i="5"/>
  <c r="AD242" i="5"/>
  <c r="AD516" i="5"/>
  <c r="D16" i="34"/>
  <c r="AD442" i="5"/>
  <c r="AD248" i="5"/>
  <c r="AD260" i="5"/>
  <c r="AD365" i="5"/>
  <c r="E16" i="34"/>
  <c r="E19" i="34" s="1"/>
  <c r="AD317" i="5"/>
  <c r="AD264" i="5"/>
  <c r="H70" i="34"/>
  <c r="H73" i="34" s="1"/>
  <c r="CI113" i="5"/>
  <c r="M22" i="34"/>
  <c r="M25" i="34" s="1"/>
  <c r="D66" i="45"/>
  <c r="O53" i="44"/>
  <c r="K21" i="34"/>
  <c r="F22" i="34"/>
  <c r="F25" i="34" s="1"/>
  <c r="N21" i="34"/>
  <c r="E21" i="34"/>
  <c r="H45" i="34"/>
  <c r="K46" i="34"/>
  <c r="K49" i="34" s="1"/>
  <c r="J46" i="34"/>
  <c r="J49" i="34" s="1"/>
  <c r="I46" i="34"/>
  <c r="G46" i="34"/>
  <c r="E45" i="34"/>
  <c r="N46" i="34"/>
  <c r="L46" i="34"/>
  <c r="K45" i="34"/>
  <c r="I45" i="34"/>
  <c r="G45" i="34"/>
  <c r="M21" i="34"/>
  <c r="G21" i="34"/>
  <c r="E4" i="45"/>
  <c r="AD400" i="5"/>
  <c r="AD258" i="5"/>
  <c r="AD518" i="5"/>
  <c r="AD271" i="5"/>
  <c r="AD496" i="5"/>
  <c r="AD507" i="5"/>
  <c r="AD491" i="5"/>
  <c r="AD446" i="5"/>
  <c r="AD392" i="5"/>
  <c r="E82" i="46"/>
  <c r="AD384" i="5"/>
  <c r="AD372" i="5"/>
  <c r="E46" i="43"/>
  <c r="AD368" i="5"/>
  <c r="E108" i="35"/>
  <c r="AD348" i="5"/>
  <c r="AD324" i="5"/>
  <c r="AD495" i="5"/>
  <c r="AD451" i="5"/>
  <c r="AD404" i="5"/>
  <c r="AE352" i="5"/>
  <c r="AK352" i="5" s="1"/>
  <c r="AQ352" i="5" s="1"/>
  <c r="AW352" i="5" s="1"/>
  <c r="BC352" i="5" s="1"/>
  <c r="BI352" i="5" s="1"/>
  <c r="AD340" i="5"/>
  <c r="AD332" i="5"/>
  <c r="AD360" i="5"/>
  <c r="AD514" i="5"/>
  <c r="AD414" i="5"/>
  <c r="E58" i="46"/>
  <c r="AD517" i="5"/>
  <c r="AD503" i="5"/>
  <c r="AD364" i="5"/>
  <c r="AD463" i="5"/>
  <c r="AD356" i="5"/>
  <c r="AD459" i="5"/>
  <c r="E4" i="35"/>
  <c r="AD562" i="5"/>
  <c r="AD504" i="5"/>
  <c r="AD480" i="5"/>
  <c r="E81" i="40"/>
  <c r="E78" i="35"/>
  <c r="AD536" i="5"/>
  <c r="AD524" i="5"/>
  <c r="E37" i="35"/>
  <c r="E18" i="40"/>
  <c r="AD478" i="5"/>
  <c r="AD547" i="5"/>
  <c r="AD551" i="5"/>
  <c r="AD552" i="5"/>
  <c r="AE493" i="5"/>
  <c r="AK493" i="5" s="1"/>
  <c r="AQ493" i="5" s="1"/>
  <c r="AW493" i="5" s="1"/>
  <c r="BC493" i="5" s="1"/>
  <c r="BI493" i="5" s="1"/>
  <c r="AD470" i="5"/>
  <c r="AD515" i="5"/>
  <c r="AE478" i="5"/>
  <c r="AK478" i="5" s="1"/>
  <c r="AQ478" i="5" s="1"/>
  <c r="AW478" i="5" s="1"/>
  <c r="BC478" i="5" s="1"/>
  <c r="BI478" i="5" s="1"/>
  <c r="AD482" i="5"/>
  <c r="E25" i="35"/>
  <c r="E88" i="35"/>
  <c r="E4" i="46"/>
  <c r="AD519" i="5"/>
  <c r="AD343" i="5"/>
  <c r="AD339" i="5"/>
  <c r="E67" i="40"/>
  <c r="AD336" i="5"/>
  <c r="E70" i="46"/>
  <c r="E16" i="45"/>
  <c r="AD325" i="5"/>
  <c r="BB325" i="5"/>
  <c r="E43" i="35"/>
  <c r="AD485" i="5"/>
  <c r="AD481" i="5"/>
  <c r="E4" i="40"/>
  <c r="AD434" i="5"/>
  <c r="AD527" i="5"/>
  <c r="E16" i="43"/>
  <c r="AD359" i="5"/>
  <c r="AE328" i="5"/>
  <c r="AK328" i="5" s="1"/>
  <c r="AQ328" i="5" s="1"/>
  <c r="AW328" i="5" s="1"/>
  <c r="BC328" i="5" s="1"/>
  <c r="BI328" i="5" s="1"/>
  <c r="AD557" i="5"/>
  <c r="E64" i="45"/>
  <c r="AD455" i="5"/>
  <c r="AD487" i="5"/>
  <c r="AD286" i="5"/>
  <c r="AD561" i="5"/>
  <c r="AD277" i="5"/>
  <c r="AE505" i="5"/>
  <c r="AK505" i="5" s="1"/>
  <c r="AQ505" i="5" s="1"/>
  <c r="AW505" i="5" s="1"/>
  <c r="BC505" i="5" s="1"/>
  <c r="BI505" i="5" s="1"/>
  <c r="AD502" i="5"/>
  <c r="E68" i="35"/>
  <c r="E31" i="35"/>
  <c r="AD559" i="5"/>
  <c r="E39" i="40"/>
  <c r="AD555" i="5"/>
  <c r="E11" i="35"/>
  <c r="E4" i="44"/>
  <c r="AD544" i="5"/>
  <c r="AD540" i="5"/>
  <c r="AD483" i="5"/>
  <c r="AD430" i="5"/>
  <c r="AD422" i="5"/>
  <c r="AD408" i="5"/>
  <c r="E48" i="35"/>
  <c r="AD310" i="5"/>
  <c r="AD293" i="5"/>
  <c r="E95" i="40"/>
  <c r="E40" i="44"/>
  <c r="AD378" i="5"/>
  <c r="E73" i="35"/>
  <c r="E16" i="46"/>
  <c r="AD2" i="5"/>
  <c r="E70" i="34" s="1"/>
  <c r="E93" i="35"/>
  <c r="AD529" i="5"/>
  <c r="E4" i="43"/>
  <c r="E58" i="43"/>
  <c r="AD163" i="5"/>
  <c r="AD151" i="5"/>
  <c r="E19" i="35"/>
  <c r="AD142" i="5"/>
  <c r="AD139" i="5"/>
  <c r="E34" i="46"/>
  <c r="AD131" i="5"/>
  <c r="E52" i="46"/>
  <c r="AD124" i="5"/>
  <c r="E34" i="43"/>
  <c r="AD116" i="5"/>
  <c r="AD112" i="5"/>
  <c r="E46" i="40"/>
  <c r="C21" i="34"/>
  <c r="G22" i="34"/>
  <c r="H46" i="34"/>
  <c r="F46" i="34"/>
  <c r="F49" i="34" s="1"/>
  <c r="C45" i="34"/>
  <c r="N45" i="34"/>
  <c r="L45" i="34"/>
  <c r="J45" i="34"/>
  <c r="H22" i="34"/>
  <c r="H25" i="34" s="1"/>
  <c r="L21" i="34"/>
  <c r="H21" i="34"/>
  <c r="AD428" i="5"/>
  <c r="D46" i="34"/>
  <c r="D49" i="34" s="1"/>
  <c r="AD466" i="5"/>
  <c r="E46" i="34"/>
  <c r="CI28" i="5"/>
  <c r="J21" i="34"/>
  <c r="BB7" i="5"/>
  <c r="I40" i="44"/>
  <c r="I98" i="35"/>
  <c r="I70" i="43"/>
  <c r="I73" i="43" s="1"/>
  <c r="I93" i="35"/>
  <c r="CI7" i="5"/>
  <c r="I40" i="46"/>
  <c r="I46" i="40"/>
  <c r="I46" i="43"/>
  <c r="I67" i="40"/>
  <c r="I58" i="35"/>
  <c r="BB307" i="5"/>
  <c r="BB260" i="5"/>
  <c r="I82" i="46"/>
  <c r="BB468" i="5"/>
  <c r="BB308" i="5"/>
  <c r="BB277" i="5"/>
  <c r="BB214" i="5"/>
  <c r="BB206" i="5"/>
  <c r="BB202" i="5"/>
  <c r="BB356" i="5"/>
  <c r="BB271" i="5"/>
  <c r="BB149" i="5"/>
  <c r="I18" i="40"/>
  <c r="I19" i="35"/>
  <c r="I108" i="35"/>
  <c r="BB242" i="5"/>
  <c r="I58" i="46"/>
  <c r="I73" i="35"/>
  <c r="BB336" i="5"/>
  <c r="BB414" i="5"/>
  <c r="BB400" i="5"/>
  <c r="BB459" i="5"/>
  <c r="BB461" i="5"/>
  <c r="BB480" i="5"/>
  <c r="BB432" i="5"/>
  <c r="BB305" i="5"/>
  <c r="BB514" i="5"/>
  <c r="BB487" i="5"/>
  <c r="BB496" i="5"/>
  <c r="BB472" i="5"/>
  <c r="BB416" i="5"/>
  <c r="BB365" i="5"/>
  <c r="I4" i="45"/>
  <c r="BB435" i="5"/>
  <c r="BB428" i="5"/>
  <c r="BB420" i="5"/>
  <c r="BB412" i="5"/>
  <c r="I78" i="35"/>
  <c r="BB327" i="5"/>
  <c r="BB249" i="5"/>
  <c r="I4" i="46"/>
  <c r="I4" i="43"/>
  <c r="I16" i="45"/>
  <c r="I19" i="45" s="1"/>
  <c r="BB303" i="5"/>
  <c r="BB257" i="5"/>
  <c r="BB498" i="5"/>
  <c r="BB524" i="5"/>
  <c r="BB502" i="5"/>
  <c r="BB449" i="5"/>
  <c r="BB403" i="5"/>
  <c r="BB391" i="5"/>
  <c r="BB387" i="5"/>
  <c r="BB169" i="5"/>
  <c r="BB478" i="5"/>
  <c r="BB286" i="5"/>
  <c r="BB261" i="5"/>
  <c r="I4" i="40"/>
  <c r="BB565" i="5"/>
  <c r="I95" i="40"/>
  <c r="I43" i="35"/>
  <c r="BB552" i="5"/>
  <c r="I25" i="35"/>
  <c r="I4" i="35"/>
  <c r="I16" i="43"/>
  <c r="I48" i="35"/>
  <c r="BB489" i="5"/>
  <c r="I39" i="40"/>
  <c r="I16" i="46"/>
  <c r="I37" i="35"/>
  <c r="I15" i="35"/>
  <c r="I88" i="35"/>
  <c r="I4" i="44"/>
  <c r="I11" i="35"/>
  <c r="I52" i="46"/>
  <c r="I55" i="46" s="1"/>
  <c r="I31" i="35"/>
  <c r="I68" i="35"/>
  <c r="I113" i="35"/>
  <c r="BB547" i="5"/>
  <c r="BC564" i="5"/>
  <c r="BI564" i="5" s="1"/>
  <c r="BB551" i="5"/>
  <c r="BB536" i="5"/>
  <c r="BB561" i="5"/>
  <c r="BB555" i="5"/>
  <c r="BB515" i="5"/>
  <c r="CI189" i="5"/>
  <c r="BB559" i="5"/>
  <c r="BB566" i="5"/>
  <c r="BH566" i="5"/>
  <c r="CI65" i="5"/>
  <c r="CI37" i="5"/>
  <c r="CI25" i="5"/>
  <c r="CI24" i="5"/>
  <c r="BH177" i="5"/>
  <c r="BH39" i="5"/>
  <c r="J98" i="35"/>
  <c r="BH43" i="5"/>
  <c r="BH13" i="5"/>
  <c r="CJ56" i="5"/>
  <c r="BH180" i="5"/>
  <c r="BH42" i="5"/>
  <c r="BH30" i="5"/>
  <c r="BH18" i="5"/>
  <c r="CJ18" i="5"/>
  <c r="BH114" i="5"/>
  <c r="BH38" i="5"/>
  <c r="CJ38" i="5"/>
  <c r="CJ50" i="5"/>
  <c r="CJ59" i="5"/>
  <c r="CJ86" i="5"/>
  <c r="BI70" i="5"/>
  <c r="BH7" i="5"/>
  <c r="BH102" i="5"/>
  <c r="BH136" i="5"/>
  <c r="BH121" i="5"/>
  <c r="BH267" i="5"/>
  <c r="BH144" i="5"/>
  <c r="BH331" i="5"/>
  <c r="BH203" i="5"/>
  <c r="BH22" i="5"/>
  <c r="BH195" i="5"/>
  <c r="BH101" i="5"/>
  <c r="BH183" i="5"/>
  <c r="BH327" i="5"/>
  <c r="BH277" i="5"/>
  <c r="BI157" i="5"/>
  <c r="BH157" i="5"/>
  <c r="BH115" i="5"/>
  <c r="BH305" i="5"/>
  <c r="BH134" i="5"/>
  <c r="BH119" i="5"/>
  <c r="BH123" i="5"/>
  <c r="CI155" i="5"/>
  <c r="I21" i="34"/>
  <c r="AE430" i="5"/>
  <c r="AK430" i="5" s="1"/>
  <c r="AQ430" i="5" s="1"/>
  <c r="AW430" i="5" s="1"/>
  <c r="BC430" i="5" s="1"/>
  <c r="BI430" i="5" s="1"/>
  <c r="BH261" i="5"/>
  <c r="BH169" i="5"/>
  <c r="BH83" i="5"/>
  <c r="BI83" i="5"/>
  <c r="BH71" i="5"/>
  <c r="BI71" i="5"/>
  <c r="BO71" i="5" s="1"/>
  <c r="BU71" i="5" s="1"/>
  <c r="CA71" i="5" s="1"/>
  <c r="CG71" i="5" s="1"/>
  <c r="BH307" i="5"/>
  <c r="F72" i="34"/>
  <c r="BI441" i="5"/>
  <c r="BI284" i="5"/>
  <c r="BH334" i="5"/>
  <c r="BH326" i="5"/>
  <c r="BH322" i="5"/>
  <c r="BH318" i="5"/>
  <c r="BH314" i="5"/>
  <c r="BH310" i="5"/>
  <c r="BH293" i="5"/>
  <c r="BH289" i="5"/>
  <c r="BI289" i="5"/>
  <c r="BH281" i="5"/>
  <c r="BH271" i="5"/>
  <c r="BH266" i="5"/>
  <c r="BH262" i="5"/>
  <c r="BH258" i="5"/>
  <c r="BH254" i="5"/>
  <c r="BH250" i="5"/>
  <c r="BH246" i="5"/>
  <c r="BH242" i="5"/>
  <c r="BH238" i="5"/>
  <c r="BH234" i="5"/>
  <c r="BH455" i="5"/>
  <c r="BI366" i="5"/>
  <c r="BH350" i="5"/>
  <c r="BH306" i="5"/>
  <c r="BH374" i="5"/>
  <c r="BH302" i="5"/>
  <c r="BH483" i="5"/>
  <c r="BH346" i="5"/>
  <c r="BH298" i="5"/>
  <c r="BH230" i="5"/>
  <c r="BH226" i="5"/>
  <c r="BH222" i="5"/>
  <c r="BH218" i="5"/>
  <c r="BH214" i="5"/>
  <c r="BH210" i="5"/>
  <c r="BH206" i="5"/>
  <c r="BH202" i="5"/>
  <c r="BH198" i="5"/>
  <c r="BH194" i="5"/>
  <c r="BH190" i="5"/>
  <c r="BH186" i="5"/>
  <c r="BH182" i="5"/>
  <c r="BH178" i="5"/>
  <c r="BH170" i="5"/>
  <c r="BH166" i="5"/>
  <c r="BH162" i="5"/>
  <c r="BH158" i="5"/>
  <c r="BH154" i="5"/>
  <c r="BH147" i="5"/>
  <c r="BH143" i="5"/>
  <c r="BH139" i="5"/>
  <c r="BH135" i="5"/>
  <c r="BH131" i="5"/>
  <c r="BH127" i="5"/>
  <c r="BH124" i="5"/>
  <c r="J34" i="43"/>
  <c r="BH120" i="5"/>
  <c r="BH116" i="5"/>
  <c r="BH112" i="5"/>
  <c r="BH108" i="5"/>
  <c r="BI108" i="5"/>
  <c r="BH104" i="5"/>
  <c r="BH100" i="5"/>
  <c r="BH92" i="5"/>
  <c r="BH88" i="5"/>
  <c r="BI88" i="5"/>
  <c r="BH84" i="5"/>
  <c r="BH80" i="5"/>
  <c r="BH68" i="5"/>
  <c r="BH64" i="5"/>
  <c r="BH49" i="5"/>
  <c r="BH45" i="5"/>
  <c r="BH25" i="5"/>
  <c r="BH17" i="5"/>
  <c r="J60" i="40"/>
  <c r="J64" i="40" s="1"/>
  <c r="BH12" i="5"/>
  <c r="BH5" i="5"/>
  <c r="BH55" i="5"/>
  <c r="BH51" i="5"/>
  <c r="BH4" i="5"/>
  <c r="BH11" i="5"/>
  <c r="BI436" i="5"/>
  <c r="BI153" i="5"/>
  <c r="BI150" i="5"/>
  <c r="BH152" i="5"/>
  <c r="BH8" i="5"/>
  <c r="BI11" i="5"/>
  <c r="BO11" i="5" s="1"/>
  <c r="BU11" i="5" s="1"/>
  <c r="CA11" i="5" s="1"/>
  <c r="CG11" i="5" s="1"/>
  <c r="BH6" i="5"/>
  <c r="BI8" i="5"/>
  <c r="BO8" i="5" s="1"/>
  <c r="BU8" i="5" s="1"/>
  <c r="CA8" i="5" s="1"/>
  <c r="CG8" i="5" s="1"/>
  <c r="BH440" i="5"/>
  <c r="BI6" i="5"/>
  <c r="BO6" i="5" s="1"/>
  <c r="BU6" i="5" s="1"/>
  <c r="CA6" i="5" s="1"/>
  <c r="CG6" i="5" s="1"/>
  <c r="BH436" i="5"/>
  <c r="BI440" i="5"/>
  <c r="BH153" i="5"/>
  <c r="BH416" i="5"/>
  <c r="J46" i="43"/>
  <c r="BH435" i="5"/>
  <c r="BH304" i="5"/>
  <c r="BH90" i="5"/>
  <c r="BH404" i="5"/>
  <c r="BH355" i="5"/>
  <c r="BH303" i="5"/>
  <c r="BH290" i="5"/>
  <c r="BH524" i="5"/>
  <c r="BI273" i="5"/>
  <c r="BH273" i="5"/>
  <c r="BH187" i="5"/>
  <c r="BH191" i="5"/>
  <c r="J16" i="44"/>
  <c r="J22" i="44" s="1"/>
  <c r="BH294" i="5"/>
  <c r="BH426" i="5"/>
  <c r="BH211" i="5"/>
  <c r="BH207" i="5"/>
  <c r="BH113" i="5"/>
  <c r="BH319" i="5"/>
  <c r="BH282" i="5"/>
  <c r="J58" i="35"/>
  <c r="BH286" i="5"/>
  <c r="BH259" i="5"/>
  <c r="BH339" i="5"/>
  <c r="BH508" i="5"/>
  <c r="BH481" i="5"/>
  <c r="BH449" i="5"/>
  <c r="BH372" i="5"/>
  <c r="BH356" i="5"/>
  <c r="BH340" i="5"/>
  <c r="BH240" i="5"/>
  <c r="BH192" i="5"/>
  <c r="BH176" i="5"/>
  <c r="BH149" i="5"/>
  <c r="J34" i="46"/>
  <c r="BH129" i="5"/>
  <c r="BH122" i="5"/>
  <c r="BH555" i="5"/>
  <c r="J88" i="35"/>
  <c r="BH477" i="5"/>
  <c r="BH445" i="5"/>
  <c r="BH420" i="5"/>
  <c r="BH364" i="5"/>
  <c r="BH328" i="5"/>
  <c r="BH278" i="5"/>
  <c r="BH264" i="5"/>
  <c r="BH164" i="5"/>
  <c r="BH461" i="5"/>
  <c r="BI445" i="5"/>
  <c r="BH228" i="5"/>
  <c r="BH141" i="5"/>
  <c r="BH204" i="5"/>
  <c r="BH434" i="5"/>
  <c r="BH188" i="5"/>
  <c r="BH567" i="5"/>
  <c r="BH380" i="5"/>
  <c r="BH352" i="5"/>
  <c r="BH336" i="5"/>
  <c r="BH320" i="5"/>
  <c r="BH287" i="5"/>
  <c r="BH268" i="5"/>
  <c r="BH252" i="5"/>
  <c r="BH236" i="5"/>
  <c r="BI567" i="5"/>
  <c r="BH260" i="5"/>
  <c r="BH248" i="5"/>
  <c r="BH208" i="5"/>
  <c r="BH256" i="5"/>
  <c r="BH469" i="5"/>
  <c r="BH133" i="5"/>
  <c r="J52" i="46"/>
  <c r="BH563" i="5"/>
  <c r="BH501" i="5"/>
  <c r="BH485" i="5"/>
  <c r="BH453" i="5"/>
  <c r="BH392" i="5"/>
  <c r="BH376" i="5"/>
  <c r="BH332" i="5"/>
  <c r="BI332" i="5"/>
  <c r="BH300" i="5"/>
  <c r="BH244" i="5"/>
  <c r="BH232" i="5"/>
  <c r="BH216" i="5"/>
  <c r="BH200" i="5"/>
  <c r="BH184" i="5"/>
  <c r="BH168" i="5"/>
  <c r="BI168" i="5"/>
  <c r="BO168" i="5" s="1"/>
  <c r="BU168" i="5" s="1"/>
  <c r="CA168" i="5" s="1"/>
  <c r="CG168" i="5" s="1"/>
  <c r="J46" i="40"/>
  <c r="BH489" i="5"/>
  <c r="BH414" i="5"/>
  <c r="BH137" i="5"/>
  <c r="J28" i="43"/>
  <c r="BH283" i="5"/>
  <c r="BH126" i="5"/>
  <c r="BH388" i="5"/>
  <c r="BI118" i="5"/>
  <c r="BI102" i="5"/>
  <c r="BO102" i="5" s="1"/>
  <c r="BU102" i="5" s="1"/>
  <c r="CA102" i="5" s="1"/>
  <c r="CG102" i="5" s="1"/>
  <c r="BH78" i="5"/>
  <c r="BI155" i="5"/>
  <c r="BH148" i="5"/>
  <c r="BH155" i="5"/>
  <c r="J95" i="40"/>
  <c r="J4" i="43"/>
  <c r="J67" i="40"/>
  <c r="J71" i="40" s="1"/>
  <c r="BH472" i="5"/>
  <c r="BI448" i="5"/>
  <c r="BI419" i="5"/>
  <c r="BH484" i="5"/>
  <c r="BH468" i="5"/>
  <c r="BH407" i="5"/>
  <c r="J70" i="43"/>
  <c r="BH480" i="5"/>
  <c r="BH448" i="5"/>
  <c r="BI300" i="5"/>
  <c r="BI115" i="5"/>
  <c r="BI19" i="5"/>
  <c r="BO19" i="5" s="1"/>
  <c r="BU19" i="5" s="1"/>
  <c r="CA19" i="5" s="1"/>
  <c r="CG19" i="5" s="1"/>
  <c r="BH14" i="5"/>
  <c r="CJ23" i="5"/>
  <c r="BI3" i="5"/>
  <c r="BO3" i="5" s="1"/>
  <c r="BU3" i="5" s="1"/>
  <c r="CA3" i="5" s="1"/>
  <c r="CG3" i="5" s="1"/>
  <c r="BH63" i="5"/>
  <c r="J16" i="43"/>
  <c r="BH539" i="5"/>
  <c r="BH498" i="5"/>
  <c r="BI491" i="5"/>
  <c r="J58" i="46"/>
  <c r="J61" i="46" s="1"/>
  <c r="BH558" i="5"/>
  <c r="J40" i="44"/>
  <c r="BH366" i="5"/>
  <c r="BH330" i="5"/>
  <c r="BI566" i="5"/>
  <c r="J11" i="35"/>
  <c r="BH386" i="5"/>
  <c r="BH362" i="5"/>
  <c r="BH424" i="5"/>
  <c r="BH394" i="5"/>
  <c r="BI495" i="5"/>
  <c r="BH509" i="5"/>
  <c r="BH402" i="5"/>
  <c r="BH410" i="5"/>
  <c r="BH459" i="5"/>
  <c r="J18" i="40"/>
  <c r="J22" i="40" s="1"/>
  <c r="BH561" i="5"/>
  <c r="BH451" i="5"/>
  <c r="BH502" i="5"/>
  <c r="BH463" i="5"/>
  <c r="BH378" i="5"/>
  <c r="BH390" i="5"/>
  <c r="J82" i="46"/>
  <c r="J48" i="35"/>
  <c r="J40" i="46"/>
  <c r="BH487" i="5"/>
  <c r="J15" i="35"/>
  <c r="BH491" i="5"/>
  <c r="BH536" i="5"/>
  <c r="J73" i="35"/>
  <c r="J93" i="35"/>
  <c r="BH2" i="5"/>
  <c r="J70" i="34" s="1"/>
  <c r="BH557" i="5"/>
  <c r="J43" i="35"/>
  <c r="BH568" i="5"/>
  <c r="BH560" i="5"/>
  <c r="J16" i="46"/>
  <c r="J19" i="46" s="1"/>
  <c r="BH540" i="5"/>
  <c r="BH521" i="5"/>
  <c r="J108" i="35"/>
  <c r="BH280" i="5"/>
  <c r="BI463" i="5"/>
  <c r="BI565" i="5"/>
  <c r="BI271" i="5"/>
  <c r="BI364" i="5"/>
  <c r="BI473" i="5"/>
  <c r="BI362" i="5"/>
  <c r="BH529" i="5"/>
  <c r="BH482" i="5"/>
  <c r="BI462" i="5"/>
  <c r="D22" i="34"/>
  <c r="I22" i="34"/>
  <c r="I25" i="34" s="1"/>
  <c r="BI433" i="5"/>
  <c r="E22" i="34"/>
  <c r="BH565" i="5"/>
  <c r="J113" i="35"/>
  <c r="BH554" i="5"/>
  <c r="BH551" i="5"/>
  <c r="J4" i="44"/>
  <c r="J4" i="46"/>
  <c r="BH543" i="5"/>
  <c r="J25" i="35"/>
  <c r="BH550" i="5"/>
  <c r="J78" i="35"/>
  <c r="BH525" i="5"/>
  <c r="BH516" i="5"/>
  <c r="BH507" i="5"/>
  <c r="BH503" i="5"/>
  <c r="J39" i="40"/>
  <c r="J43" i="40" s="1"/>
  <c r="BH559" i="5"/>
  <c r="BH520" i="5"/>
  <c r="J4" i="40"/>
  <c r="BI520" i="5"/>
  <c r="BH324" i="5"/>
  <c r="J4" i="35"/>
  <c r="J8" i="35" s="1"/>
  <c r="BH532" i="5"/>
  <c r="BH391" i="5"/>
  <c r="BH387" i="5"/>
  <c r="J37" i="35"/>
  <c r="J68" i="35"/>
  <c r="J31" i="35"/>
  <c r="BH368" i="5"/>
  <c r="BH338" i="5"/>
  <c r="J22" i="34"/>
  <c r="CJ46" i="5"/>
  <c r="CJ42" i="5"/>
  <c r="CJ172" i="5"/>
  <c r="CJ61" i="5"/>
  <c r="CJ34" i="5"/>
  <c r="CJ109" i="5"/>
  <c r="CJ93" i="5"/>
  <c r="CJ58" i="5"/>
  <c r="CJ26" i="5"/>
  <c r="CJ30" i="5"/>
  <c r="CJ125" i="5"/>
  <c r="CJ351" i="5"/>
  <c r="CJ65" i="5"/>
  <c r="CJ216" i="5"/>
  <c r="CJ69" i="5"/>
  <c r="CJ140" i="5"/>
  <c r="CJ184" i="5"/>
  <c r="CJ97" i="5"/>
  <c r="CJ331" i="5"/>
  <c r="CJ73" i="5"/>
  <c r="CJ77" i="5"/>
  <c r="CJ113" i="5"/>
  <c r="CJ85" i="5"/>
  <c r="CJ335" i="5"/>
  <c r="CJ278" i="5"/>
  <c r="CJ132" i="5"/>
  <c r="CJ136" i="5"/>
  <c r="CJ89" i="5"/>
  <c r="CJ81" i="5"/>
  <c r="CJ105" i="5"/>
  <c r="CI15" i="5"/>
  <c r="CI49" i="5"/>
  <c r="CI67" i="5"/>
  <c r="CI105" i="5"/>
  <c r="CI411" i="5"/>
  <c r="CI427" i="5"/>
  <c r="CI444" i="5"/>
  <c r="BN148" i="5"/>
  <c r="BO148" i="5"/>
  <c r="BU148" i="5" s="1"/>
  <c r="CA148" i="5" s="1"/>
  <c r="CG148" i="5" s="1"/>
  <c r="BN10" i="5"/>
  <c r="BN49" i="5"/>
  <c r="CJ22" i="5"/>
  <c r="CJ14" i="5"/>
  <c r="CJ248" i="5"/>
  <c r="CJ55" i="5"/>
  <c r="CJ6" i="5"/>
  <c r="BN208" i="5"/>
  <c r="BN101" i="5"/>
  <c r="H5" i="29"/>
  <c r="CJ99" i="5"/>
  <c r="BN102" i="5"/>
  <c r="BN39" i="5"/>
  <c r="CJ39" i="5"/>
  <c r="BN15" i="5"/>
  <c r="CJ15" i="5"/>
  <c r="CJ201" i="5"/>
  <c r="CJ74" i="5"/>
  <c r="CJ35" i="5"/>
  <c r="BN35" i="5"/>
  <c r="CJ110" i="5"/>
  <c r="CJ94" i="5"/>
  <c r="CJ62" i="5"/>
  <c r="BN78" i="5"/>
  <c r="CJ3" i="5"/>
  <c r="BO15" i="5"/>
  <c r="BU15" i="5" s="1"/>
  <c r="CA15" i="5" s="1"/>
  <c r="CG15" i="5" s="1"/>
  <c r="BN79" i="5"/>
  <c r="CJ67" i="5"/>
  <c r="BN57" i="5"/>
  <c r="BN40" i="5"/>
  <c r="CJ40" i="5"/>
  <c r="BN28" i="5"/>
  <c r="CJ28" i="5"/>
  <c r="BN16" i="5"/>
  <c r="CJ16" i="5"/>
  <c r="BN12" i="5"/>
  <c r="CJ8" i="5"/>
  <c r="BN8" i="5"/>
  <c r="CJ4" i="5"/>
  <c r="BN4" i="5"/>
  <c r="CJ83" i="5"/>
  <c r="BN71" i="5"/>
  <c r="BN52" i="5"/>
  <c r="CJ52" i="5"/>
  <c r="BN44" i="5"/>
  <c r="BN32" i="5"/>
  <c r="CJ32" i="5"/>
  <c r="CJ20" i="5"/>
  <c r="BN20" i="5"/>
  <c r="BN75" i="5"/>
  <c r="CJ75" i="5"/>
  <c r="CJ54" i="5"/>
  <c r="BN54" i="5"/>
  <c r="BN47" i="5"/>
  <c r="CJ47" i="5"/>
  <c r="BN24" i="5"/>
  <c r="CJ24" i="5"/>
  <c r="CJ12" i="5"/>
  <c r="CJ57" i="5"/>
  <c r="CJ79" i="5"/>
  <c r="CJ36" i="5"/>
  <c r="CI126" i="5" l="1"/>
  <c r="CI124" i="5"/>
  <c r="CI106" i="5"/>
  <c r="CI83" i="5"/>
  <c r="CI82" i="5"/>
  <c r="CI21" i="5"/>
  <c r="CI171" i="5"/>
  <c r="CI127" i="5"/>
  <c r="CI107" i="5"/>
  <c r="CI101" i="5"/>
  <c r="CI98" i="5"/>
  <c r="CI89" i="5"/>
  <c r="CI87" i="5"/>
  <c r="CI81" i="5"/>
  <c r="CI74" i="5"/>
  <c r="CI73" i="5"/>
  <c r="CI71" i="5"/>
  <c r="CI61" i="5"/>
  <c r="CI59" i="5"/>
  <c r="CI58" i="5"/>
  <c r="CI52" i="5"/>
  <c r="CI47" i="5"/>
  <c r="CI43" i="5"/>
  <c r="CI42" i="5"/>
  <c r="CI35" i="5"/>
  <c r="CI34" i="5"/>
  <c r="CI29" i="5"/>
  <c r="CI27" i="5"/>
  <c r="CI14" i="5"/>
  <c r="D9" i="34"/>
  <c r="D57" i="34"/>
  <c r="CI100" i="5"/>
  <c r="CI96" i="5"/>
  <c r="CI68" i="5"/>
  <c r="CI20" i="5"/>
  <c r="CI16" i="5"/>
  <c r="CI566" i="5"/>
  <c r="CI567" i="5"/>
  <c r="D39" i="34"/>
  <c r="CI273" i="5"/>
  <c r="CI153" i="5"/>
  <c r="CI152" i="5"/>
  <c r="CI415" i="5"/>
  <c r="CI417" i="5"/>
  <c r="CI425" i="5"/>
  <c r="CI429" i="5"/>
  <c r="CI431" i="5"/>
  <c r="CI437" i="5"/>
  <c r="CI195" i="5"/>
  <c r="CI164" i="5"/>
  <c r="CI86" i="5"/>
  <c r="CI53" i="5"/>
  <c r="D3" i="34"/>
  <c r="CI115" i="5"/>
  <c r="CI79" i="5"/>
  <c r="CK152" i="5"/>
  <c r="D51" i="34"/>
  <c r="N96" i="35"/>
  <c r="N56" i="35"/>
  <c r="N44" i="40"/>
  <c r="CK40" i="5"/>
  <c r="CI257" i="5"/>
  <c r="CI208" i="5"/>
  <c r="CI196" i="5"/>
  <c r="CI154" i="5"/>
  <c r="CI141" i="5"/>
  <c r="CI139" i="5"/>
  <c r="CI134" i="5"/>
  <c r="CI165" i="5"/>
  <c r="D6" i="45"/>
  <c r="F21" i="43"/>
  <c r="L110" i="35"/>
  <c r="C80" i="43"/>
  <c r="I33" i="34"/>
  <c r="E54" i="45"/>
  <c r="CI214" i="5"/>
  <c r="CI170" i="5"/>
  <c r="CI145" i="5"/>
  <c r="CI133" i="5"/>
  <c r="I52" i="34"/>
  <c r="E51" i="34"/>
  <c r="CI210" i="5"/>
  <c r="CI209" i="5"/>
  <c r="CI194" i="5"/>
  <c r="CI181" i="5"/>
  <c r="CI178" i="5"/>
  <c r="CI149" i="5"/>
  <c r="L33" i="34"/>
  <c r="CI132" i="5"/>
  <c r="CI290" i="5"/>
  <c r="I34" i="34"/>
  <c r="I37" i="34" s="1"/>
  <c r="CI234" i="5"/>
  <c r="CI232" i="5"/>
  <c r="CI224" i="5"/>
  <c r="CI219" i="5"/>
  <c r="CI213" i="5"/>
  <c r="CI212" i="5"/>
  <c r="CI207" i="5"/>
  <c r="CI200" i="5"/>
  <c r="CI177" i="5"/>
  <c r="CI176" i="5"/>
  <c r="CI169" i="5"/>
  <c r="CI168" i="5"/>
  <c r="CI161" i="5"/>
  <c r="CI230" i="5"/>
  <c r="CI339" i="5"/>
  <c r="CI303" i="5"/>
  <c r="CI279" i="5"/>
  <c r="CI269" i="5"/>
  <c r="CI227" i="5"/>
  <c r="CI218" i="5"/>
  <c r="CI203" i="5"/>
  <c r="CI201" i="5"/>
  <c r="CI187" i="5"/>
  <c r="CI186" i="5"/>
  <c r="CI182" i="5"/>
  <c r="CI137" i="5"/>
  <c r="CI130" i="5"/>
  <c r="H34" i="34"/>
  <c r="H37" i="34" s="1"/>
  <c r="F34" i="34"/>
  <c r="F37" i="34" s="1"/>
  <c r="CI128" i="5"/>
  <c r="I72" i="34"/>
  <c r="C74" i="34"/>
  <c r="C72" i="34"/>
  <c r="N78" i="45"/>
  <c r="E18" i="44"/>
  <c r="K51" i="34"/>
  <c r="G52" i="34"/>
  <c r="G55" i="34" s="1"/>
  <c r="N52" i="34"/>
  <c r="N55" i="34" s="1"/>
  <c r="H52" i="34"/>
  <c r="F52" i="34"/>
  <c r="F55" i="34" s="1"/>
  <c r="J33" i="34"/>
  <c r="G34" i="34"/>
  <c r="G37" i="34" s="1"/>
  <c r="E33" i="34"/>
  <c r="J105" i="35"/>
  <c r="J30" i="44"/>
  <c r="D56" i="45"/>
  <c r="C6" i="45"/>
  <c r="M70" i="35"/>
  <c r="C90" i="35"/>
  <c r="F12" i="46"/>
  <c r="D72" i="46"/>
  <c r="I54" i="45"/>
  <c r="H20" i="45"/>
  <c r="D91" i="35"/>
  <c r="C34" i="34"/>
  <c r="C37" i="34" s="1"/>
  <c r="G74" i="34"/>
  <c r="D78" i="45"/>
  <c r="F16" i="35"/>
  <c r="N115" i="35"/>
  <c r="C43" i="43"/>
  <c r="I36" i="43"/>
  <c r="I37" i="46"/>
  <c r="I75" i="35"/>
  <c r="C55" i="45"/>
  <c r="F56" i="45"/>
  <c r="E62" i="43"/>
  <c r="D79" i="45"/>
  <c r="M27" i="35"/>
  <c r="J68" i="45"/>
  <c r="G60" i="35"/>
  <c r="D7" i="40"/>
  <c r="I26" i="46"/>
  <c r="J38" i="46"/>
  <c r="I30" i="44"/>
  <c r="I56" i="45"/>
  <c r="C54" i="45"/>
  <c r="H56" i="45"/>
  <c r="F20" i="46"/>
  <c r="N8" i="46"/>
  <c r="I55" i="35"/>
  <c r="D116" i="35"/>
  <c r="M12" i="45"/>
  <c r="C72" i="45"/>
  <c r="C78" i="43"/>
  <c r="J16" i="35"/>
  <c r="J38" i="43"/>
  <c r="G54" i="45"/>
  <c r="D54" i="45"/>
  <c r="E56" i="45"/>
  <c r="H54" i="45"/>
  <c r="C115" i="35"/>
  <c r="G56" i="45"/>
  <c r="G20" i="45"/>
  <c r="F54" i="45"/>
  <c r="D74" i="34"/>
  <c r="N44" i="44"/>
  <c r="M42" i="43"/>
  <c r="F18" i="45"/>
  <c r="CI268" i="5"/>
  <c r="CI267" i="5"/>
  <c r="CI223" i="5"/>
  <c r="L45" i="35"/>
  <c r="J38" i="44"/>
  <c r="H38" i="43"/>
  <c r="G20" i="44"/>
  <c r="G33" i="34"/>
  <c r="G28" i="40"/>
  <c r="J56" i="45"/>
  <c r="F44" i="44"/>
  <c r="M56" i="45"/>
  <c r="N51" i="35"/>
  <c r="F22" i="40"/>
  <c r="J72" i="43"/>
  <c r="N26" i="45"/>
  <c r="C52" i="34"/>
  <c r="C56" i="34" s="1"/>
  <c r="H51" i="34"/>
  <c r="F51" i="34"/>
  <c r="CI562" i="5"/>
  <c r="I51" i="34"/>
  <c r="G51" i="34"/>
  <c r="C33" i="34"/>
  <c r="K33" i="34"/>
  <c r="J51" i="34"/>
  <c r="H33" i="34"/>
  <c r="F33" i="34"/>
  <c r="CI557" i="5"/>
  <c r="CI548" i="5"/>
  <c r="CI545" i="5"/>
  <c r="CI540" i="5"/>
  <c r="CI539" i="5"/>
  <c r="CI537" i="5"/>
  <c r="CI526" i="5"/>
  <c r="CI506" i="5"/>
  <c r="CI498" i="5"/>
  <c r="CI470" i="5"/>
  <c r="CI464" i="5"/>
  <c r="CI459" i="5"/>
  <c r="CI457" i="5"/>
  <c r="CI409" i="5"/>
  <c r="C57" i="34"/>
  <c r="K57" i="34"/>
  <c r="F57" i="34"/>
  <c r="CI407" i="5"/>
  <c r="J57" i="34"/>
  <c r="E57" i="34"/>
  <c r="J39" i="34"/>
  <c r="CI380" i="5"/>
  <c r="CI379" i="5"/>
  <c r="CI369" i="5"/>
  <c r="CI350" i="5"/>
  <c r="CI340" i="5"/>
  <c r="CI326" i="5"/>
  <c r="CI319" i="5"/>
  <c r="CI318" i="5"/>
  <c r="CI309" i="5"/>
  <c r="CI264" i="5"/>
  <c r="I91" i="40"/>
  <c r="H7" i="40"/>
  <c r="I8" i="46"/>
  <c r="G8" i="45"/>
  <c r="D18" i="45"/>
  <c r="H7" i="44"/>
  <c r="F38" i="45"/>
  <c r="H75" i="35"/>
  <c r="I105" i="35"/>
  <c r="F115" i="35"/>
  <c r="E115" i="35"/>
  <c r="N7" i="40"/>
  <c r="N24" i="46"/>
  <c r="N48" i="46"/>
  <c r="N78" i="46"/>
  <c r="N50" i="45"/>
  <c r="N50" i="35"/>
  <c r="N90" i="35"/>
  <c r="D42" i="45"/>
  <c r="H14" i="45"/>
  <c r="I16" i="40"/>
  <c r="H74" i="45"/>
  <c r="I86" i="35"/>
  <c r="G16" i="35"/>
  <c r="CI511" i="5"/>
  <c r="CI477" i="5"/>
  <c r="C48" i="46"/>
  <c r="G12" i="35"/>
  <c r="H18" i="45"/>
  <c r="G18" i="45"/>
  <c r="G85" i="35"/>
  <c r="G44" i="45"/>
  <c r="CI374" i="5"/>
  <c r="CI362" i="5"/>
  <c r="CI343" i="5"/>
  <c r="CI336" i="5"/>
  <c r="CI335" i="5"/>
  <c r="CI331" i="5"/>
  <c r="CI316" i="5"/>
  <c r="CI313" i="5"/>
  <c r="N40" i="34"/>
  <c r="N43" i="34" s="1"/>
  <c r="I39" i="34"/>
  <c r="CI311" i="5"/>
  <c r="CI307" i="5"/>
  <c r="E9" i="34"/>
  <c r="I12" i="46"/>
  <c r="H44" i="45"/>
  <c r="J100" i="35"/>
  <c r="F44" i="45"/>
  <c r="N18" i="45"/>
  <c r="N80" i="45"/>
  <c r="M65" i="35"/>
  <c r="F32" i="44"/>
  <c r="C56" i="40"/>
  <c r="I56" i="40"/>
  <c r="G33" i="40"/>
  <c r="I65" i="35"/>
  <c r="E36" i="45"/>
  <c r="G68" i="45"/>
  <c r="I85" i="35"/>
  <c r="H16" i="35"/>
  <c r="L21" i="43"/>
  <c r="N32" i="40"/>
  <c r="N36" i="40" s="1"/>
  <c r="N72" i="45"/>
  <c r="N70" i="35"/>
  <c r="N110" i="35"/>
  <c r="CI516" i="5"/>
  <c r="H38" i="46"/>
  <c r="H36" i="46"/>
  <c r="J86" i="35"/>
  <c r="G17" i="35"/>
  <c r="G116" i="35"/>
  <c r="N49" i="45"/>
  <c r="N16" i="35"/>
  <c r="N80" i="35"/>
  <c r="J42" i="46"/>
  <c r="I43" i="45"/>
  <c r="C26" i="45"/>
  <c r="N36" i="44"/>
  <c r="N25" i="46"/>
  <c r="M105" i="35"/>
  <c r="M85" i="35"/>
  <c r="E48" i="46"/>
  <c r="H10" i="44"/>
  <c r="H13" i="44" s="1"/>
  <c r="D58" i="40"/>
  <c r="H64" i="40"/>
  <c r="F30" i="44"/>
  <c r="E39" i="34"/>
  <c r="N50" i="46"/>
  <c r="N46" i="44"/>
  <c r="N49" i="44" s="1"/>
  <c r="M16" i="35"/>
  <c r="L100" i="35"/>
  <c r="L72" i="45"/>
  <c r="J42" i="43"/>
  <c r="D106" i="35"/>
  <c r="I80" i="45"/>
  <c r="D82" i="45"/>
  <c r="D85" i="45" s="1"/>
  <c r="E80" i="45"/>
  <c r="F6" i="45"/>
  <c r="H38" i="45"/>
  <c r="N8" i="40"/>
  <c r="M24" i="45"/>
  <c r="N91" i="35"/>
  <c r="J39" i="35"/>
  <c r="I90" i="46"/>
  <c r="I38" i="45"/>
  <c r="H17" i="35"/>
  <c r="I36" i="45"/>
  <c r="G36" i="45"/>
  <c r="G6" i="45"/>
  <c r="E38" i="45"/>
  <c r="F36" i="45"/>
  <c r="G9" i="35"/>
  <c r="F7" i="35"/>
  <c r="D36" i="45"/>
  <c r="N12" i="45"/>
  <c r="N42" i="45"/>
  <c r="N27" i="35"/>
  <c r="N111" i="35"/>
  <c r="N100" i="40"/>
  <c r="J38" i="45"/>
  <c r="H72" i="45"/>
  <c r="G66" i="45"/>
  <c r="H8" i="45"/>
  <c r="E22" i="44"/>
  <c r="E25" i="44" s="1"/>
  <c r="F31" i="44"/>
  <c r="H74" i="43"/>
  <c r="I92" i="46"/>
  <c r="D10" i="44"/>
  <c r="D13" i="44" s="1"/>
  <c r="I78" i="45"/>
  <c r="I60" i="43"/>
  <c r="I14" i="45"/>
  <c r="I8" i="43"/>
  <c r="G67" i="45"/>
  <c r="G82" i="45"/>
  <c r="G85" i="45" s="1"/>
  <c r="E78" i="45"/>
  <c r="G38" i="45"/>
  <c r="H36" i="45"/>
  <c r="N42" i="43"/>
  <c r="C13" i="45"/>
  <c r="H6" i="45"/>
  <c r="N109" i="40"/>
  <c r="N113" i="40" s="1"/>
  <c r="C6" i="44"/>
  <c r="L12" i="35"/>
  <c r="CI538" i="5"/>
  <c r="CI536" i="5"/>
  <c r="CI525" i="5"/>
  <c r="CI499" i="5"/>
  <c r="CI492" i="5"/>
  <c r="CI483" i="5"/>
  <c r="H10" i="34"/>
  <c r="F4" i="34"/>
  <c r="F7" i="34" s="1"/>
  <c r="G4" i="34"/>
  <c r="G7" i="34" s="1"/>
  <c r="H9" i="34"/>
  <c r="CI416" i="5"/>
  <c r="CI401" i="5"/>
  <c r="C39" i="34"/>
  <c r="H39" i="34"/>
  <c r="G40" i="34"/>
  <c r="G43" i="34" s="1"/>
  <c r="C58" i="34"/>
  <c r="C61" i="34" s="1"/>
  <c r="G39" i="34"/>
  <c r="CI255" i="5"/>
  <c r="N85" i="35"/>
  <c r="N105" i="35"/>
  <c r="N12" i="44"/>
  <c r="C85" i="35"/>
  <c r="M72" i="46"/>
  <c r="M74" i="46"/>
  <c r="M105" i="40"/>
  <c r="CI558" i="5"/>
  <c r="CI532" i="5"/>
  <c r="CI531" i="5"/>
  <c r="CI502" i="5"/>
  <c r="CI500" i="5"/>
  <c r="CI497" i="5"/>
  <c r="CI487" i="5"/>
  <c r="CI435" i="5"/>
  <c r="CI434" i="5"/>
  <c r="CI418" i="5"/>
  <c r="CI397" i="5"/>
  <c r="CI390" i="5"/>
  <c r="CI378" i="5"/>
  <c r="CI367" i="5"/>
  <c r="CI349" i="5"/>
  <c r="CI346" i="5"/>
  <c r="CI337" i="5"/>
  <c r="CI327" i="5"/>
  <c r="CI320" i="5"/>
  <c r="CI304" i="5"/>
  <c r="CI302" i="5"/>
  <c r="CI292" i="5"/>
  <c r="CI278" i="5"/>
  <c r="CI274" i="5"/>
  <c r="CI256" i="5"/>
  <c r="CI240" i="5"/>
  <c r="CI220" i="5"/>
  <c r="F80" i="46"/>
  <c r="CI554" i="5"/>
  <c r="CI546" i="5"/>
  <c r="CI544" i="5"/>
  <c r="CI522" i="5"/>
  <c r="CI520" i="5"/>
  <c r="CI515" i="5"/>
  <c r="CI508" i="5"/>
  <c r="CI504" i="5"/>
  <c r="CI496" i="5"/>
  <c r="CI482" i="5"/>
  <c r="CI475" i="5"/>
  <c r="G9" i="34"/>
  <c r="CI471" i="5"/>
  <c r="I9" i="34"/>
  <c r="CI458" i="5"/>
  <c r="H4" i="34"/>
  <c r="H7" i="34" s="1"/>
  <c r="I3" i="34"/>
  <c r="CI443" i="5"/>
  <c r="J3" i="34"/>
  <c r="E3" i="34"/>
  <c r="E27" i="34" s="1"/>
  <c r="C3" i="34"/>
  <c r="K3" i="34"/>
  <c r="F3" i="34"/>
  <c r="CI405" i="5"/>
  <c r="CI396" i="5"/>
  <c r="CI394" i="5"/>
  <c r="CI393" i="5"/>
  <c r="CI361" i="5"/>
  <c r="CI357" i="5"/>
  <c r="CI355" i="5"/>
  <c r="CI332" i="5"/>
  <c r="CI324" i="5"/>
  <c r="CI322" i="5"/>
  <c r="H40" i="34"/>
  <c r="H43" i="34" s="1"/>
  <c r="F40" i="34"/>
  <c r="F43" i="34" s="1"/>
  <c r="K39" i="34"/>
  <c r="F39" i="34"/>
  <c r="CI288" i="5"/>
  <c r="I57" i="34"/>
  <c r="H58" i="34"/>
  <c r="H61" i="34" s="1"/>
  <c r="F58" i="34"/>
  <c r="F61" i="34" s="1"/>
  <c r="H57" i="34"/>
  <c r="CI265" i="5"/>
  <c r="CI260" i="5"/>
  <c r="CI254" i="5"/>
  <c r="CI253" i="5"/>
  <c r="C10" i="34"/>
  <c r="C13" i="34" s="1"/>
  <c r="F10" i="34"/>
  <c r="F13" i="34" s="1"/>
  <c r="F9" i="34"/>
  <c r="CI233" i="5"/>
  <c r="J9" i="34"/>
  <c r="G10" i="34"/>
  <c r="G13" i="34" s="1"/>
  <c r="CI222" i="5"/>
  <c r="L33" i="40"/>
  <c r="L75" i="40"/>
  <c r="L110" i="40"/>
  <c r="F79" i="46"/>
  <c r="G72" i="34"/>
  <c r="C9" i="34"/>
  <c r="N106" i="35"/>
  <c r="CI559" i="5"/>
  <c r="G73" i="34"/>
  <c r="D86" i="35"/>
  <c r="N56" i="46"/>
  <c r="N82" i="45"/>
  <c r="N85" i="45" s="1"/>
  <c r="C51" i="34"/>
  <c r="C54" i="34" s="1"/>
  <c r="N34" i="34"/>
  <c r="N37" i="34" s="1"/>
  <c r="N36" i="43"/>
  <c r="N22" i="43"/>
  <c r="N25" i="43" s="1"/>
  <c r="N81" i="43"/>
  <c r="N66" i="45"/>
  <c r="N45" i="35"/>
  <c r="N65" i="35"/>
  <c r="N58" i="34"/>
  <c r="N61" i="34" s="1"/>
  <c r="N36" i="45"/>
  <c r="N30" i="43"/>
  <c r="N82" i="43"/>
  <c r="N80" i="43"/>
  <c r="M42" i="46"/>
  <c r="E21" i="43"/>
  <c r="F80" i="45"/>
  <c r="D115" i="35"/>
  <c r="N86" i="35"/>
  <c r="N39" i="34"/>
  <c r="N7" i="35"/>
  <c r="N6" i="45"/>
  <c r="CI563" i="5"/>
  <c r="L36" i="45"/>
  <c r="L50" i="35"/>
  <c r="E12" i="43"/>
  <c r="E12" i="45"/>
  <c r="I66" i="45"/>
  <c r="G78" i="45"/>
  <c r="F72" i="45"/>
  <c r="N33" i="40"/>
  <c r="H12" i="45"/>
  <c r="M75" i="40"/>
  <c r="M48" i="46"/>
  <c r="M70" i="40"/>
  <c r="N46" i="35"/>
  <c r="N39" i="35"/>
  <c r="CI556" i="5"/>
  <c r="I12" i="45"/>
  <c r="C12" i="45"/>
  <c r="M36" i="45"/>
  <c r="N38" i="45"/>
  <c r="N8" i="43"/>
  <c r="M43" i="43"/>
  <c r="CI472" i="5"/>
  <c r="N4" i="34"/>
  <c r="N7" i="34" s="1"/>
  <c r="M39" i="34"/>
  <c r="CI238" i="5"/>
  <c r="N10" i="34"/>
  <c r="C105" i="35"/>
  <c r="N32" i="43"/>
  <c r="F85" i="35"/>
  <c r="E58" i="45"/>
  <c r="E61" i="45" s="1"/>
  <c r="N28" i="45"/>
  <c r="N31" i="45" s="1"/>
  <c r="M108" i="40"/>
  <c r="N110" i="40"/>
  <c r="M78" i="43"/>
  <c r="M50" i="46"/>
  <c r="I45" i="44"/>
  <c r="I51" i="44" s="1"/>
  <c r="G13" i="35"/>
  <c r="J45" i="44"/>
  <c r="J51" i="44" s="1"/>
  <c r="E86" i="35"/>
  <c r="G115" i="35"/>
  <c r="G7" i="35"/>
  <c r="N14" i="40"/>
  <c r="N49" i="40"/>
  <c r="N84" i="40"/>
  <c r="M110" i="40"/>
  <c r="N60" i="46"/>
  <c r="N90" i="46"/>
  <c r="N51" i="43"/>
  <c r="N60" i="43"/>
  <c r="N42" i="44"/>
  <c r="N24" i="45"/>
  <c r="N54" i="45"/>
  <c r="M81" i="45"/>
  <c r="I48" i="45"/>
  <c r="H50" i="45"/>
  <c r="N64" i="46"/>
  <c r="N67" i="46" s="1"/>
  <c r="N28" i="46"/>
  <c r="N31" i="46" s="1"/>
  <c r="N6" i="44"/>
  <c r="H6" i="43"/>
  <c r="F48" i="46"/>
  <c r="I63" i="40"/>
  <c r="I110" i="40"/>
  <c r="J51" i="43"/>
  <c r="F57" i="45"/>
  <c r="E57" i="45"/>
  <c r="D57" i="45"/>
  <c r="H85" i="35"/>
  <c r="M27" i="46"/>
  <c r="M63" i="46"/>
  <c r="M51" i="43"/>
  <c r="M81" i="43"/>
  <c r="M27" i="45"/>
  <c r="N60" i="35"/>
  <c r="N100" i="35"/>
  <c r="CI553" i="5"/>
  <c r="CI549" i="5"/>
  <c r="CI542" i="5"/>
  <c r="CI534" i="5"/>
  <c r="CI529" i="5"/>
  <c r="CI528" i="5"/>
  <c r="CI527" i="5"/>
  <c r="CI523" i="5"/>
  <c r="CI519" i="5"/>
  <c r="CI518" i="5"/>
  <c r="CI517" i="5"/>
  <c r="CI513" i="5"/>
  <c r="CI512" i="5"/>
  <c r="CI510" i="5"/>
  <c r="CI509" i="5"/>
  <c r="CI505" i="5"/>
  <c r="CI501" i="5"/>
  <c r="CI493" i="5"/>
  <c r="CI490" i="5"/>
  <c r="CI485" i="5"/>
  <c r="CI484" i="5"/>
  <c r="CI480" i="5"/>
  <c r="CI479" i="5"/>
  <c r="CI478" i="5"/>
  <c r="CI474" i="5"/>
  <c r="CI473" i="5"/>
  <c r="CI469" i="5"/>
  <c r="CI467" i="5"/>
  <c r="CI466" i="5"/>
  <c r="CI463" i="5"/>
  <c r="CI462" i="5"/>
  <c r="CI461" i="5"/>
  <c r="CI452" i="5"/>
  <c r="CI451" i="5"/>
  <c r="CI450" i="5"/>
  <c r="CI449" i="5"/>
  <c r="CI447" i="5"/>
  <c r="CI430" i="5"/>
  <c r="CI428" i="5"/>
  <c r="CI426" i="5"/>
  <c r="CI424" i="5"/>
  <c r="CI388" i="5"/>
  <c r="CI387" i="5"/>
  <c r="CI386" i="5"/>
  <c r="CI385" i="5"/>
  <c r="CI383" i="5"/>
  <c r="CI376" i="5"/>
  <c r="CI373" i="5"/>
  <c r="CI372" i="5"/>
  <c r="CI371" i="5"/>
  <c r="CI370" i="5"/>
  <c r="CI368" i="5"/>
  <c r="CI366" i="5"/>
  <c r="CI354" i="5"/>
  <c r="CI352" i="5"/>
  <c r="CI351" i="5"/>
  <c r="CI342" i="5"/>
  <c r="CI333" i="5"/>
  <c r="CI325" i="5"/>
  <c r="CI323" i="5"/>
  <c r="CI315" i="5"/>
  <c r="CI314" i="5"/>
  <c r="CI308" i="5"/>
  <c r="CI306" i="5"/>
  <c r="CI301" i="5"/>
  <c r="CI298" i="5"/>
  <c r="CI295" i="5"/>
  <c r="CI293" i="5"/>
  <c r="CI289" i="5"/>
  <c r="CI285" i="5"/>
  <c r="CI282" i="5"/>
  <c r="CI281" i="5"/>
  <c r="CI271" i="5"/>
  <c r="CI262" i="5"/>
  <c r="CI261" i="5"/>
  <c r="CI259" i="5"/>
  <c r="CI250" i="5"/>
  <c r="CI249" i="5"/>
  <c r="CI248" i="5"/>
  <c r="CI245" i="5"/>
  <c r="CI243" i="5"/>
  <c r="CI236" i="5"/>
  <c r="CI235" i="5"/>
  <c r="CI229" i="5"/>
  <c r="CI228" i="5"/>
  <c r="CI217" i="5"/>
  <c r="CI216" i="5"/>
  <c r="CI199" i="5"/>
  <c r="CI192" i="5"/>
  <c r="CI190" i="5"/>
  <c r="CI184" i="5"/>
  <c r="CI175" i="5"/>
  <c r="CI173" i="5"/>
  <c r="CI166" i="5"/>
  <c r="CI162" i="5"/>
  <c r="CI147" i="5"/>
  <c r="CI144" i="5"/>
  <c r="CI122" i="5"/>
  <c r="CI121" i="5"/>
  <c r="CI117" i="5"/>
  <c r="CI112" i="5"/>
  <c r="CI111" i="5"/>
  <c r="CI110" i="5"/>
  <c r="CI109" i="5"/>
  <c r="CI104" i="5"/>
  <c r="CI102" i="5"/>
  <c r="CI88" i="5"/>
  <c r="CI85" i="5"/>
  <c r="CI76" i="5"/>
  <c r="CI72" i="5"/>
  <c r="CI70" i="5"/>
  <c r="CI69" i="5"/>
  <c r="CI64" i="5"/>
  <c r="CI62" i="5"/>
  <c r="CI60" i="5"/>
  <c r="CI51" i="5"/>
  <c r="CI50" i="5"/>
  <c r="CI45" i="5"/>
  <c r="CI41" i="5"/>
  <c r="CI40" i="5"/>
  <c r="CI31" i="5"/>
  <c r="CI26" i="5"/>
  <c r="CI22" i="5"/>
  <c r="CI18" i="5"/>
  <c r="CI12" i="5"/>
  <c r="CI4" i="5"/>
  <c r="CI565" i="5"/>
  <c r="CI150" i="5"/>
  <c r="E85" i="35"/>
  <c r="N74" i="45"/>
  <c r="M58" i="45"/>
  <c r="M61" i="45" s="1"/>
  <c r="I106" i="35"/>
  <c r="J54" i="45"/>
  <c r="D80" i="45"/>
  <c r="M33" i="40"/>
  <c r="N75" i="40"/>
  <c r="M48" i="45"/>
  <c r="M78" i="45"/>
  <c r="F56" i="40"/>
  <c r="H13" i="35"/>
  <c r="CI476" i="5"/>
  <c r="C4" i="34"/>
  <c r="C8" i="34" s="1"/>
  <c r="CI446" i="5"/>
  <c r="H3" i="34"/>
  <c r="CI422" i="5"/>
  <c r="CI312" i="5"/>
  <c r="C40" i="34"/>
  <c r="C44" i="34" s="1"/>
  <c r="G57" i="34"/>
  <c r="G58" i="34"/>
  <c r="G61" i="34" s="1"/>
  <c r="CI239" i="5"/>
  <c r="N54" i="46"/>
  <c r="H24" i="46"/>
  <c r="H60" i="46"/>
  <c r="C75" i="40"/>
  <c r="D12" i="35"/>
  <c r="H86" i="35"/>
  <c r="F116" i="35"/>
  <c r="I26" i="45"/>
  <c r="N52" i="43"/>
  <c r="N55" i="43" s="1"/>
  <c r="N58" i="45"/>
  <c r="N61" i="45" s="1"/>
  <c r="G3" i="34"/>
  <c r="N18" i="44"/>
  <c r="N66" i="43"/>
  <c r="N67" i="45"/>
  <c r="N21" i="35"/>
  <c r="N72" i="46"/>
  <c r="G80" i="45"/>
  <c r="N73" i="40"/>
  <c r="N44" i="43"/>
  <c r="F48" i="45"/>
  <c r="H66" i="45"/>
  <c r="H82" i="45"/>
  <c r="H85" i="45" s="1"/>
  <c r="I74" i="45"/>
  <c r="G86" i="35"/>
  <c r="G26" i="45"/>
  <c r="N105" i="40"/>
  <c r="N84" i="46"/>
  <c r="N18" i="43"/>
  <c r="N48" i="43"/>
  <c r="N78" i="43"/>
  <c r="N48" i="45"/>
  <c r="N12" i="35"/>
  <c r="N33" i="35"/>
  <c r="N55" i="35"/>
  <c r="D27" i="45"/>
  <c r="F18" i="43"/>
  <c r="F49" i="46"/>
  <c r="H24" i="45"/>
  <c r="I68" i="45"/>
  <c r="I82" i="45"/>
  <c r="I85" i="45" s="1"/>
  <c r="E58" i="40"/>
  <c r="G57" i="45"/>
  <c r="F79" i="45"/>
  <c r="D28" i="45"/>
  <c r="D31" i="45" s="1"/>
  <c r="F74" i="45"/>
  <c r="F49" i="45"/>
  <c r="N74" i="46"/>
  <c r="M54" i="46"/>
  <c r="N8" i="45"/>
  <c r="N70" i="40"/>
  <c r="M3" i="34"/>
  <c r="M57" i="34"/>
  <c r="M9" i="34"/>
  <c r="M33" i="34"/>
  <c r="M51" i="34"/>
  <c r="CI3" i="5"/>
  <c r="CI6" i="5"/>
  <c r="CI11" i="5"/>
  <c r="CI280" i="5"/>
  <c r="F78" i="43"/>
  <c r="H26" i="45"/>
  <c r="I50" i="45"/>
  <c r="F78" i="45"/>
  <c r="E14" i="45"/>
  <c r="F26" i="45"/>
  <c r="E72" i="45"/>
  <c r="C80" i="45"/>
  <c r="C48" i="45"/>
  <c r="M66" i="43"/>
  <c r="N44" i="45"/>
  <c r="D48" i="45"/>
  <c r="C49" i="45"/>
  <c r="N12" i="46"/>
  <c r="N44" i="46"/>
  <c r="J80" i="46"/>
  <c r="M31" i="40"/>
  <c r="N21" i="40"/>
  <c r="N56" i="40"/>
  <c r="N91" i="40"/>
  <c r="M93" i="46"/>
  <c r="M21" i="43"/>
  <c r="M45" i="44"/>
  <c r="M51" i="44" s="1"/>
  <c r="N45" i="44"/>
  <c r="N51" i="44" s="1"/>
  <c r="N27" i="45"/>
  <c r="M42" i="45"/>
  <c r="N81" i="45"/>
  <c r="N75" i="35"/>
  <c r="N95" i="35"/>
  <c r="CI561" i="5"/>
  <c r="CI555" i="5"/>
  <c r="CI547" i="5"/>
  <c r="CI543" i="5"/>
  <c r="CI535" i="5"/>
  <c r="CI530" i="5"/>
  <c r="CI524" i="5"/>
  <c r="CI521" i="5"/>
  <c r="CI514" i="5"/>
  <c r="CI488" i="5"/>
  <c r="CI486" i="5"/>
  <c r="CI481" i="5"/>
  <c r="CI468" i="5"/>
  <c r="E66" i="43"/>
  <c r="G44" i="43"/>
  <c r="E48" i="45"/>
  <c r="D50" i="45"/>
  <c r="H110" i="40"/>
  <c r="J63" i="46"/>
  <c r="J27" i="45"/>
  <c r="I27" i="45"/>
  <c r="G27" i="45"/>
  <c r="F27" i="45"/>
  <c r="E24" i="45"/>
  <c r="I81" i="45"/>
  <c r="E81" i="45"/>
  <c r="E74" i="45"/>
  <c r="N31" i="40"/>
  <c r="N28" i="40"/>
  <c r="M73" i="40"/>
  <c r="N63" i="40"/>
  <c r="N98" i="40"/>
  <c r="N18" i="46"/>
  <c r="N93" i="46"/>
  <c r="N12" i="43"/>
  <c r="N72" i="43"/>
  <c r="N30" i="44"/>
  <c r="M57" i="45"/>
  <c r="F24" i="45"/>
  <c r="E50" i="45"/>
  <c r="F48" i="43"/>
  <c r="F30" i="43"/>
  <c r="F50" i="45"/>
  <c r="I72" i="45"/>
  <c r="H68" i="45"/>
  <c r="H48" i="45"/>
  <c r="D14" i="45"/>
  <c r="F81" i="45"/>
  <c r="F58" i="45"/>
  <c r="F61" i="45" s="1"/>
  <c r="E82" i="45"/>
  <c r="C78" i="45"/>
  <c r="N74" i="40"/>
  <c r="N94" i="46"/>
  <c r="N97" i="46" s="1"/>
  <c r="M72" i="45"/>
  <c r="N7" i="44"/>
  <c r="N22" i="44"/>
  <c r="N24" i="44" s="1"/>
  <c r="N6" i="43"/>
  <c r="N42" i="46"/>
  <c r="N20" i="44"/>
  <c r="N68" i="43"/>
  <c r="M30" i="43"/>
  <c r="N42" i="40"/>
  <c r="N107" i="40"/>
  <c r="CI455" i="5"/>
  <c r="CI454" i="5"/>
  <c r="CI453" i="5"/>
  <c r="CI432" i="5"/>
  <c r="CI420" i="5"/>
  <c r="CI408" i="5"/>
  <c r="CI406" i="5"/>
  <c r="CI404" i="5"/>
  <c r="CI403" i="5"/>
  <c r="CI402" i="5"/>
  <c r="CI395" i="5"/>
  <c r="CI391" i="5"/>
  <c r="CI389" i="5"/>
  <c r="CI384" i="5"/>
  <c r="CI377" i="5"/>
  <c r="CI375" i="5"/>
  <c r="CI365" i="5"/>
  <c r="CI356" i="5"/>
  <c r="CI345" i="5"/>
  <c r="CI344" i="5"/>
  <c r="CI338" i="5"/>
  <c r="CI334" i="5"/>
  <c r="CI330" i="5"/>
  <c r="CI329" i="5"/>
  <c r="CI317" i="5"/>
  <c r="CI291" i="5"/>
  <c r="CI287" i="5"/>
  <c r="CI286" i="5"/>
  <c r="CI275" i="5"/>
  <c r="CI266" i="5"/>
  <c r="CI258" i="5"/>
  <c r="CI252" i="5"/>
  <c r="CI247" i="5"/>
  <c r="CI244" i="5"/>
  <c r="CI237" i="5"/>
  <c r="CI226" i="5"/>
  <c r="CI225" i="5"/>
  <c r="CI215" i="5"/>
  <c r="CI204" i="5"/>
  <c r="CI202" i="5"/>
  <c r="CI193" i="5"/>
  <c r="CI188" i="5"/>
  <c r="CI185" i="5"/>
  <c r="CI180" i="5"/>
  <c r="CI174" i="5"/>
  <c r="CI163" i="5"/>
  <c r="CI160" i="5"/>
  <c r="CI159" i="5"/>
  <c r="CI158" i="5"/>
  <c r="CI151" i="5"/>
  <c r="CI143" i="5"/>
  <c r="CI140" i="5"/>
  <c r="CI131" i="5"/>
  <c r="CI129" i="5"/>
  <c r="CI119" i="5"/>
  <c r="CI118" i="5"/>
  <c r="CI116" i="5"/>
  <c r="CI108" i="5"/>
  <c r="CI99" i="5"/>
  <c r="CI95" i="5"/>
  <c r="CI94" i="5"/>
  <c r="CI93" i="5"/>
  <c r="CI91" i="5"/>
  <c r="CI90" i="5"/>
  <c r="CI80" i="5"/>
  <c r="CI78" i="5"/>
  <c r="CI77" i="5"/>
  <c r="CI66" i="5"/>
  <c r="CI56" i="5"/>
  <c r="CI48" i="5"/>
  <c r="CI46" i="5"/>
  <c r="CI39" i="5"/>
  <c r="CI36" i="5"/>
  <c r="CI33" i="5"/>
  <c r="CI17" i="5"/>
  <c r="CI568" i="5"/>
  <c r="N9" i="34"/>
  <c r="CI445" i="5"/>
  <c r="CI441" i="5"/>
  <c r="CI433" i="5"/>
  <c r="CI419" i="5"/>
  <c r="CI8" i="5"/>
  <c r="CI413" i="5"/>
  <c r="CI421" i="5"/>
  <c r="CI221" i="5"/>
  <c r="N63" i="46"/>
  <c r="N33" i="34"/>
  <c r="N108" i="40"/>
  <c r="N57" i="45"/>
  <c r="N57" i="34"/>
  <c r="N3" i="34"/>
  <c r="N21" i="43"/>
  <c r="N6" i="46"/>
  <c r="N27" i="46"/>
  <c r="CI148" i="5"/>
  <c r="N51" i="34"/>
  <c r="N36" i="46"/>
  <c r="M18" i="43"/>
  <c r="O15" i="45"/>
  <c r="M18" i="46"/>
  <c r="M21" i="40"/>
  <c r="K36" i="45"/>
  <c r="M56" i="40"/>
  <c r="N58" i="40"/>
  <c r="M18" i="44"/>
  <c r="M22" i="44"/>
  <c r="M25" i="44" s="1"/>
  <c r="M54" i="45"/>
  <c r="G110" i="40"/>
  <c r="I66" i="43"/>
  <c r="C27" i="45"/>
  <c r="I57" i="45"/>
  <c r="H57" i="45"/>
  <c r="C57" i="45"/>
  <c r="F42" i="45"/>
  <c r="E42" i="45"/>
  <c r="D58" i="45"/>
  <c r="H81" i="45"/>
  <c r="G81" i="45"/>
  <c r="D81" i="45"/>
  <c r="C81" i="45"/>
  <c r="D85" i="35"/>
  <c r="H116" i="35"/>
  <c r="CK109" i="5"/>
  <c r="M52" i="34"/>
  <c r="M55" i="34" s="1"/>
  <c r="M4" i="34"/>
  <c r="M7" i="34" s="1"/>
  <c r="N86" i="40"/>
  <c r="M84" i="40"/>
  <c r="M36" i="46"/>
  <c r="H44" i="44"/>
  <c r="E30" i="44"/>
  <c r="D42" i="44"/>
  <c r="D22" i="44"/>
  <c r="D24" i="44" s="1"/>
  <c r="H14" i="43"/>
  <c r="H60" i="43"/>
  <c r="D18" i="44"/>
  <c r="H106" i="35"/>
  <c r="J55" i="45"/>
  <c r="I62" i="43"/>
  <c r="I22" i="44"/>
  <c r="I24" i="44" s="1"/>
  <c r="I42" i="45"/>
  <c r="I24" i="45"/>
  <c r="I72" i="46"/>
  <c r="I42" i="43"/>
  <c r="H58" i="45"/>
  <c r="H61" i="45" s="1"/>
  <c r="H28" i="45"/>
  <c r="H31" i="45" s="1"/>
  <c r="H78" i="45"/>
  <c r="H12" i="35"/>
  <c r="I58" i="45"/>
  <c r="I61" i="45" s="1"/>
  <c r="G56" i="40"/>
  <c r="F66" i="45"/>
  <c r="G24" i="45"/>
  <c r="G58" i="45"/>
  <c r="E27" i="45"/>
  <c r="H115" i="35"/>
  <c r="F14" i="45"/>
  <c r="G72" i="45"/>
  <c r="G12" i="45"/>
  <c r="H42" i="45"/>
  <c r="G42" i="45"/>
  <c r="E44" i="45"/>
  <c r="G74" i="45"/>
  <c r="D26" i="45"/>
  <c r="D33" i="40"/>
  <c r="D44" i="45"/>
  <c r="N86" i="46"/>
  <c r="C65" i="35"/>
  <c r="F28" i="45"/>
  <c r="F12" i="45"/>
  <c r="G28" i="45"/>
  <c r="G14" i="45"/>
  <c r="D73" i="45"/>
  <c r="G43" i="45"/>
  <c r="L95" i="35"/>
  <c r="L75" i="35"/>
  <c r="O112" i="35"/>
  <c r="D101" i="35"/>
  <c r="G66" i="43"/>
  <c r="F36" i="44"/>
  <c r="F46" i="44"/>
  <c r="F49" i="44" s="1"/>
  <c r="I68" i="43"/>
  <c r="C58" i="40"/>
  <c r="D6" i="44"/>
  <c r="H90" i="46"/>
  <c r="D50" i="46"/>
  <c r="E50" i="46"/>
  <c r="I84" i="40"/>
  <c r="D28" i="40"/>
  <c r="I38" i="46"/>
  <c r="H42" i="44"/>
  <c r="H70" i="40"/>
  <c r="I14" i="46"/>
  <c r="H98" i="40"/>
  <c r="I18" i="44"/>
  <c r="I14" i="40"/>
  <c r="D43" i="45"/>
  <c r="D72" i="45"/>
  <c r="H7" i="35"/>
  <c r="H80" i="45"/>
  <c r="H9" i="35"/>
  <c r="F82" i="45"/>
  <c r="D24" i="45"/>
  <c r="C24" i="45"/>
  <c r="L55" i="35"/>
  <c r="C100" i="35"/>
  <c r="M91" i="40"/>
  <c r="M49" i="40"/>
  <c r="M92" i="40"/>
  <c r="N93" i="40"/>
  <c r="M36" i="44"/>
  <c r="M42" i="40"/>
  <c r="M43" i="40"/>
  <c r="M60" i="43"/>
  <c r="N32" i="44"/>
  <c r="M78" i="46"/>
  <c r="N80" i="46"/>
  <c r="N38" i="46"/>
  <c r="M58" i="34"/>
  <c r="M61" i="34" s="1"/>
  <c r="M34" i="34"/>
  <c r="M37" i="34" s="1"/>
  <c r="M40" i="34"/>
  <c r="M10" i="34"/>
  <c r="M13" i="34" s="1"/>
  <c r="L62" i="43"/>
  <c r="N62" i="43"/>
  <c r="M66" i="45"/>
  <c r="M82" i="45"/>
  <c r="M85" i="45" s="1"/>
  <c r="M30" i="44"/>
  <c r="N68" i="45"/>
  <c r="M36" i="43"/>
  <c r="N38" i="43"/>
  <c r="N38" i="44"/>
  <c r="N51" i="40"/>
  <c r="N56" i="45"/>
  <c r="M58" i="40"/>
  <c r="O101" i="46"/>
  <c r="O72" i="34"/>
  <c r="O83" i="45"/>
  <c r="L115" i="35"/>
  <c r="D76" i="35"/>
  <c r="C95" i="35"/>
  <c r="CK31" i="5"/>
  <c r="M107" i="40"/>
  <c r="L24" i="46"/>
  <c r="CK144" i="5"/>
  <c r="L117" i="35"/>
  <c r="L12" i="45"/>
  <c r="L78" i="46"/>
  <c r="L79" i="46"/>
  <c r="CK57" i="5"/>
  <c r="M106" i="35"/>
  <c r="M68" i="43"/>
  <c r="CK26" i="5"/>
  <c r="L66" i="43"/>
  <c r="L67" i="43"/>
  <c r="M62" i="43"/>
  <c r="CK15" i="5"/>
  <c r="CK93" i="5"/>
  <c r="D48" i="46"/>
  <c r="H14" i="40"/>
  <c r="C33" i="40"/>
  <c r="H33" i="40"/>
  <c r="G75" i="40"/>
  <c r="I75" i="40"/>
  <c r="E75" i="40"/>
  <c r="F75" i="40"/>
  <c r="C110" i="40"/>
  <c r="F110" i="40"/>
  <c r="I27" i="46"/>
  <c r="I63" i="46"/>
  <c r="I93" i="46"/>
  <c r="I21" i="43"/>
  <c r="I51" i="43"/>
  <c r="I81" i="43"/>
  <c r="I117" i="35"/>
  <c r="F12" i="35"/>
  <c r="J21" i="43"/>
  <c r="H27" i="45"/>
  <c r="F13" i="35"/>
  <c r="I84" i="46"/>
  <c r="H78" i="43"/>
  <c r="H58" i="40"/>
  <c r="I14" i="43"/>
  <c r="H72" i="46"/>
  <c r="E26" i="45"/>
  <c r="G50" i="45"/>
  <c r="CK34" i="5"/>
  <c r="CK54" i="5"/>
  <c r="M80" i="46"/>
  <c r="M80" i="45"/>
  <c r="L73" i="46"/>
  <c r="CK97" i="5"/>
  <c r="CK172" i="5"/>
  <c r="L26" i="45"/>
  <c r="M26" i="45"/>
  <c r="L105" i="40"/>
  <c r="L4" i="34"/>
  <c r="L58" i="34"/>
  <c r="L61" i="34" s="1"/>
  <c r="L34" i="34"/>
  <c r="L37" i="34" s="1"/>
  <c r="L40" i="34"/>
  <c r="L43" i="34" s="1"/>
  <c r="L10" i="34"/>
  <c r="L13" i="34" s="1"/>
  <c r="L52" i="34"/>
  <c r="L55" i="34" s="1"/>
  <c r="CK79" i="5"/>
  <c r="CK10" i="5"/>
  <c r="CK35" i="5"/>
  <c r="M38" i="44"/>
  <c r="L36" i="44"/>
  <c r="CK73" i="5"/>
  <c r="CK105" i="5"/>
  <c r="CK128" i="5"/>
  <c r="CK46" i="5"/>
  <c r="L107" i="40"/>
  <c r="CK3" i="5"/>
  <c r="L31" i="40"/>
  <c r="L108" i="40"/>
  <c r="F18" i="34"/>
  <c r="CK86" i="5"/>
  <c r="CK59" i="5"/>
  <c r="CK77" i="5"/>
  <c r="CK42" i="5"/>
  <c r="CK94" i="5"/>
  <c r="CK212" i="5"/>
  <c r="CK82" i="5"/>
  <c r="CK50" i="5"/>
  <c r="M16" i="40"/>
  <c r="L27" i="46"/>
  <c r="L63" i="46"/>
  <c r="L93" i="46"/>
  <c r="L51" i="43"/>
  <c r="L60" i="43"/>
  <c r="L45" i="44"/>
  <c r="L51" i="44" s="1"/>
  <c r="L24" i="45"/>
  <c r="L54" i="45"/>
  <c r="L81" i="45"/>
  <c r="L105" i="35"/>
  <c r="CI436" i="5"/>
  <c r="H81" i="35"/>
  <c r="H8" i="43"/>
  <c r="L72" i="46"/>
  <c r="CI560" i="5"/>
  <c r="CI552" i="5"/>
  <c r="CI551" i="5"/>
  <c r="CI550" i="5"/>
  <c r="CI541" i="5"/>
  <c r="CI533" i="5"/>
  <c r="CI507" i="5"/>
  <c r="CI503" i="5"/>
  <c r="CI495" i="5"/>
  <c r="CI494" i="5"/>
  <c r="G18" i="34"/>
  <c r="C48" i="43"/>
  <c r="M41" i="35"/>
  <c r="CI491" i="5"/>
  <c r="CI489" i="5"/>
  <c r="CI465" i="5"/>
  <c r="CI460" i="5"/>
  <c r="CI456" i="5"/>
  <c r="CI442" i="5"/>
  <c r="CI439" i="5"/>
  <c r="CI438" i="5"/>
  <c r="CI414" i="5"/>
  <c r="CI412" i="5"/>
  <c r="CI410" i="5"/>
  <c r="CI400" i="5"/>
  <c r="CI399" i="5"/>
  <c r="CI398" i="5"/>
  <c r="CI392" i="5"/>
  <c r="CI382" i="5"/>
  <c r="CI381" i="5"/>
  <c r="CI364" i="5"/>
  <c r="CI363" i="5"/>
  <c r="CI360" i="5"/>
  <c r="CI359" i="5"/>
  <c r="CI358" i="5"/>
  <c r="CI353" i="5"/>
  <c r="CI348" i="5"/>
  <c r="CI347" i="5"/>
  <c r="CI341" i="5"/>
  <c r="CI328" i="5"/>
  <c r="CI321" i="5"/>
  <c r="CI310" i="5"/>
  <c r="CI305" i="5"/>
  <c r="CI300" i="5"/>
  <c r="CI299" i="5"/>
  <c r="CI296" i="5"/>
  <c r="CI294" i="5"/>
  <c r="CI283" i="5"/>
  <c r="CI277" i="5"/>
  <c r="CI276" i="5"/>
  <c r="CI263" i="5"/>
  <c r="CI251" i="5"/>
  <c r="CI246" i="5"/>
  <c r="CI242" i="5"/>
  <c r="CI241" i="5"/>
  <c r="CI231" i="5"/>
  <c r="CI211" i="5"/>
  <c r="CI206" i="5"/>
  <c r="CI205" i="5"/>
  <c r="CI198" i="5"/>
  <c r="CI197" i="5"/>
  <c r="CI191" i="5"/>
  <c r="CI183" i="5"/>
  <c r="CI179" i="5"/>
  <c r="CI172" i="5"/>
  <c r="CI167" i="5"/>
  <c r="CI156" i="5"/>
  <c r="CI146" i="5"/>
  <c r="CI142" i="5"/>
  <c r="CI138" i="5"/>
  <c r="CI136" i="5"/>
  <c r="CI135" i="5"/>
  <c r="CI123" i="5"/>
  <c r="CI103" i="5"/>
  <c r="CI97" i="5"/>
  <c r="CI92" i="5"/>
  <c r="CI84" i="5"/>
  <c r="CI75" i="5"/>
  <c r="CI63" i="5"/>
  <c r="CI57" i="5"/>
  <c r="CI55" i="5"/>
  <c r="CI54" i="5"/>
  <c r="CI44" i="5"/>
  <c r="CI38" i="5"/>
  <c r="CI32" i="5"/>
  <c r="CI30" i="5"/>
  <c r="CI23" i="5"/>
  <c r="CI19" i="5"/>
  <c r="CI10" i="5"/>
  <c r="CI9" i="5"/>
  <c r="CI5" i="5"/>
  <c r="CI564" i="5"/>
  <c r="L39" i="34"/>
  <c r="CI284" i="5"/>
  <c r="CI448" i="5"/>
  <c r="L57" i="34"/>
  <c r="L27" i="45"/>
  <c r="L51" i="34"/>
  <c r="L42" i="44"/>
  <c r="L9" i="34"/>
  <c r="L3" i="34"/>
  <c r="L73" i="40"/>
  <c r="O51" i="45"/>
  <c r="L57" i="45"/>
  <c r="L81" i="43"/>
  <c r="L30" i="43"/>
  <c r="L91" i="40"/>
  <c r="L60" i="46"/>
  <c r="L70" i="40"/>
  <c r="L98" i="40"/>
  <c r="O21" i="45"/>
  <c r="L78" i="45"/>
  <c r="L65" i="35"/>
  <c r="CK125" i="5"/>
  <c r="CK85" i="5"/>
  <c r="CK81" i="5"/>
  <c r="CK65" i="5"/>
  <c r="CK61" i="5"/>
  <c r="CK36" i="5"/>
  <c r="L30" i="44"/>
  <c r="L46" i="44"/>
  <c r="L49" i="44" s="1"/>
  <c r="M86" i="35"/>
  <c r="L72" i="43"/>
  <c r="M32" i="44"/>
  <c r="L38" i="44"/>
  <c r="CK6" i="5"/>
  <c r="CK11" i="5"/>
  <c r="CK89" i="5"/>
  <c r="CK58" i="5"/>
  <c r="CK62" i="5"/>
  <c r="CK38" i="5"/>
  <c r="CK69" i="5"/>
  <c r="CK140" i="5"/>
  <c r="CK220" i="5"/>
  <c r="CK117" i="5"/>
  <c r="CK196" i="5"/>
  <c r="G46" i="35"/>
  <c r="F75" i="35"/>
  <c r="G106" i="35"/>
  <c r="D63" i="46"/>
  <c r="C42" i="43"/>
  <c r="H72" i="40"/>
  <c r="E14" i="43"/>
  <c r="G84" i="40"/>
  <c r="F68" i="43"/>
  <c r="E20" i="44"/>
  <c r="C91" i="46"/>
  <c r="E80" i="46"/>
  <c r="D18" i="46"/>
  <c r="F72" i="43"/>
  <c r="J6" i="45"/>
  <c r="I12" i="29"/>
  <c r="J106" i="35"/>
  <c r="CK103" i="5"/>
  <c r="CK423" i="5"/>
  <c r="CK347" i="5"/>
  <c r="CK335" i="5"/>
  <c r="CK311" i="5"/>
  <c r="BO9" i="5"/>
  <c r="BU9" i="5" s="1"/>
  <c r="CA9" i="5" s="1"/>
  <c r="CG9" i="5" s="1"/>
  <c r="BO17" i="5"/>
  <c r="BU17" i="5" s="1"/>
  <c r="CA17" i="5" s="1"/>
  <c r="CG17" i="5" s="1"/>
  <c r="BO427" i="5"/>
  <c r="BU427" i="5" s="1"/>
  <c r="CA427" i="5" s="1"/>
  <c r="CG427" i="5" s="1"/>
  <c r="BO137" i="5"/>
  <c r="BU137" i="5" s="1"/>
  <c r="CA137" i="5" s="1"/>
  <c r="CG137" i="5" s="1"/>
  <c r="BN157" i="5"/>
  <c r="CK157" i="5" s="1"/>
  <c r="BO122" i="5"/>
  <c r="BU122" i="5" s="1"/>
  <c r="CA122" i="5" s="1"/>
  <c r="CG122" i="5" s="1"/>
  <c r="BO129" i="5"/>
  <c r="BU129" i="5" s="1"/>
  <c r="CA129" i="5" s="1"/>
  <c r="CG129" i="5" s="1"/>
  <c r="BO145" i="5"/>
  <c r="BU145" i="5" s="1"/>
  <c r="CA145" i="5" s="1"/>
  <c r="CG145" i="5" s="1"/>
  <c r="BO189" i="5"/>
  <c r="BU189" i="5" s="1"/>
  <c r="CA189" i="5" s="1"/>
  <c r="CG189" i="5" s="1"/>
  <c r="BO114" i="5"/>
  <c r="BU114" i="5" s="1"/>
  <c r="CA114" i="5" s="1"/>
  <c r="CG114" i="5" s="1"/>
  <c r="BN126" i="5"/>
  <c r="CK126" i="5" s="1"/>
  <c r="CJ145" i="5"/>
  <c r="CJ165" i="5"/>
  <c r="BN339" i="5"/>
  <c r="CK339" i="5" s="1"/>
  <c r="CJ232" i="5"/>
  <c r="CJ176" i="5"/>
  <c r="CJ224" i="5"/>
  <c r="CJ311" i="5"/>
  <c r="BO355" i="5"/>
  <c r="BU355" i="5" s="1"/>
  <c r="CA355" i="5" s="1"/>
  <c r="CG355" i="5" s="1"/>
  <c r="BO228" i="5"/>
  <c r="BU228" i="5" s="1"/>
  <c r="CA228" i="5" s="1"/>
  <c r="CG228" i="5" s="1"/>
  <c r="BO244" i="5"/>
  <c r="BU244" i="5" s="1"/>
  <c r="CA244" i="5" s="1"/>
  <c r="CG244" i="5" s="1"/>
  <c r="BO260" i="5"/>
  <c r="BU260" i="5" s="1"/>
  <c r="CA260" i="5" s="1"/>
  <c r="CG260" i="5" s="1"/>
  <c r="BO303" i="5"/>
  <c r="BU303" i="5" s="1"/>
  <c r="CA303" i="5" s="1"/>
  <c r="CG303" i="5" s="1"/>
  <c r="BO152" i="5"/>
  <c r="BU152" i="5" s="1"/>
  <c r="CA152" i="5" s="1"/>
  <c r="CG152" i="5" s="1"/>
  <c r="BN180" i="5"/>
  <c r="CK180" i="5" s="1"/>
  <c r="CJ144" i="5"/>
  <c r="CJ152" i="5"/>
  <c r="CJ200" i="5"/>
  <c r="CJ359" i="5"/>
  <c r="CJ264" i="5"/>
  <c r="CJ240" i="5"/>
  <c r="CJ121" i="5"/>
  <c r="CJ160" i="5"/>
  <c r="CJ236" i="5"/>
  <c r="CJ268" i="5"/>
  <c r="CJ168" i="5"/>
  <c r="CK176" i="5"/>
  <c r="BO121" i="5"/>
  <c r="BU121" i="5" s="1"/>
  <c r="CA121" i="5" s="1"/>
  <c r="CG121" i="5" s="1"/>
  <c r="BO136" i="5"/>
  <c r="BU136" i="5" s="1"/>
  <c r="CA136" i="5" s="1"/>
  <c r="CG136" i="5" s="1"/>
  <c r="CK132" i="5"/>
  <c r="BO188" i="5"/>
  <c r="BU188" i="5" s="1"/>
  <c r="CA188" i="5" s="1"/>
  <c r="CG188" i="5" s="1"/>
  <c r="BO184" i="5"/>
  <c r="BU184" i="5" s="1"/>
  <c r="CA184" i="5" s="1"/>
  <c r="CG184" i="5" s="1"/>
  <c r="BO160" i="5"/>
  <c r="BU160" i="5" s="1"/>
  <c r="CA160" i="5" s="1"/>
  <c r="CG160" i="5" s="1"/>
  <c r="BO172" i="5"/>
  <c r="BU172" i="5" s="1"/>
  <c r="CA172" i="5" s="1"/>
  <c r="CG172" i="5" s="1"/>
  <c r="BO192" i="5"/>
  <c r="BU192" i="5" s="1"/>
  <c r="CA192" i="5" s="1"/>
  <c r="CG192" i="5" s="1"/>
  <c r="BO164" i="5"/>
  <c r="BU164" i="5" s="1"/>
  <c r="CA164" i="5" s="1"/>
  <c r="CG164" i="5" s="1"/>
  <c r="CJ260" i="5"/>
  <c r="CJ188" i="5"/>
  <c r="CJ315" i="5"/>
  <c r="CJ220" i="5"/>
  <c r="CJ282" i="5"/>
  <c r="CJ196" i="5"/>
  <c r="CK168" i="5"/>
  <c r="BO236" i="5"/>
  <c r="BU236" i="5" s="1"/>
  <c r="CA236" i="5" s="1"/>
  <c r="CG236" i="5" s="1"/>
  <c r="BO252" i="5"/>
  <c r="BU252" i="5" s="1"/>
  <c r="CA252" i="5" s="1"/>
  <c r="CG252" i="5" s="1"/>
  <c r="BO268" i="5"/>
  <c r="BU268" i="5" s="1"/>
  <c r="CA268" i="5" s="1"/>
  <c r="CG268" i="5" s="1"/>
  <c r="BO286" i="5"/>
  <c r="BU286" i="5" s="1"/>
  <c r="CA286" i="5" s="1"/>
  <c r="CG286" i="5" s="1"/>
  <c r="BO311" i="5"/>
  <c r="BU311" i="5" s="1"/>
  <c r="CA311" i="5" s="1"/>
  <c r="CG311" i="5" s="1"/>
  <c r="BO176" i="5"/>
  <c r="BU176" i="5" s="1"/>
  <c r="CA176" i="5" s="1"/>
  <c r="CG176" i="5" s="1"/>
  <c r="CK160" i="5"/>
  <c r="BO220" i="5"/>
  <c r="BU220" i="5" s="1"/>
  <c r="CA220" i="5" s="1"/>
  <c r="CG220" i="5" s="1"/>
  <c r="BO212" i="5"/>
  <c r="BU212" i="5" s="1"/>
  <c r="CA212" i="5" s="1"/>
  <c r="CG212" i="5" s="1"/>
  <c r="BO335" i="5"/>
  <c r="BU335" i="5" s="1"/>
  <c r="CA335" i="5" s="1"/>
  <c r="CG335" i="5" s="1"/>
  <c r="BO224" i="5"/>
  <c r="BU224" i="5" s="1"/>
  <c r="CA224" i="5" s="1"/>
  <c r="CG224" i="5" s="1"/>
  <c r="CK224" i="5"/>
  <c r="CK274" i="5"/>
  <c r="CJ415" i="5"/>
  <c r="BN204" i="5"/>
  <c r="CK204" i="5" s="1"/>
  <c r="BO443" i="5"/>
  <c r="BU443" i="5" s="1"/>
  <c r="CA443" i="5" s="1"/>
  <c r="CG443" i="5" s="1"/>
  <c r="CJ228" i="5"/>
  <c r="CJ192" i="5"/>
  <c r="CJ212" i="5"/>
  <c r="CJ128" i="5"/>
  <c r="CJ244" i="5"/>
  <c r="CJ290" i="5"/>
  <c r="CJ164" i="5"/>
  <c r="CJ419" i="5"/>
  <c r="CJ274" i="5"/>
  <c r="CJ156" i="5"/>
  <c r="CJ117" i="5"/>
  <c r="CK192" i="5"/>
  <c r="BO232" i="5"/>
  <c r="BU232" i="5" s="1"/>
  <c r="CA232" i="5" s="1"/>
  <c r="CG232" i="5" s="1"/>
  <c r="BO240" i="5"/>
  <c r="BU240" i="5" s="1"/>
  <c r="CA240" i="5" s="1"/>
  <c r="CG240" i="5" s="1"/>
  <c r="BO125" i="5"/>
  <c r="BU125" i="5" s="1"/>
  <c r="CA125" i="5" s="1"/>
  <c r="CG125" i="5" s="1"/>
  <c r="BO140" i="5"/>
  <c r="BU140" i="5" s="1"/>
  <c r="CA140" i="5" s="1"/>
  <c r="CG140" i="5" s="1"/>
  <c r="BO208" i="5"/>
  <c r="BU208" i="5" s="1"/>
  <c r="CA208" i="5" s="1"/>
  <c r="CG208" i="5" s="1"/>
  <c r="BO216" i="5"/>
  <c r="BU216" i="5" s="1"/>
  <c r="CA216" i="5" s="1"/>
  <c r="CG216" i="5" s="1"/>
  <c r="BO204" i="5"/>
  <c r="BU204" i="5" s="1"/>
  <c r="CA204" i="5" s="1"/>
  <c r="CG204" i="5" s="1"/>
  <c r="BO196" i="5"/>
  <c r="BU196" i="5" s="1"/>
  <c r="CA196" i="5" s="1"/>
  <c r="CG196" i="5" s="1"/>
  <c r="BO156" i="5"/>
  <c r="BU156" i="5" s="1"/>
  <c r="CA156" i="5" s="1"/>
  <c r="CG156" i="5" s="1"/>
  <c r="CJ107" i="5"/>
  <c r="BN142" i="5"/>
  <c r="CK142" i="5" s="1"/>
  <c r="CJ146" i="5"/>
  <c r="BO499" i="5"/>
  <c r="BU499" i="5" s="1"/>
  <c r="CA499" i="5" s="1"/>
  <c r="CG499" i="5" s="1"/>
  <c r="BN87" i="5"/>
  <c r="CK87" i="5" s="1"/>
  <c r="CJ103" i="5"/>
  <c r="CJ91" i="5"/>
  <c r="BO95" i="5"/>
  <c r="BU95" i="5" s="1"/>
  <c r="CA95" i="5" s="1"/>
  <c r="CG95" i="5" s="1"/>
  <c r="BO111" i="5"/>
  <c r="BU111" i="5" s="1"/>
  <c r="CA111" i="5" s="1"/>
  <c r="CG111" i="5" s="1"/>
  <c r="BO87" i="5"/>
  <c r="BU87" i="5" s="1"/>
  <c r="CA87" i="5" s="1"/>
  <c r="CG87" i="5" s="1"/>
  <c r="CJ115" i="5"/>
  <c r="H42" i="46"/>
  <c r="F50" i="46"/>
  <c r="D56" i="40"/>
  <c r="H66" i="43"/>
  <c r="H54" i="46"/>
  <c r="I31" i="40"/>
  <c r="I108" i="40"/>
  <c r="E33" i="40"/>
  <c r="I33" i="40"/>
  <c r="I107" i="40"/>
  <c r="I105" i="40"/>
  <c r="I48" i="46"/>
  <c r="I36" i="44"/>
  <c r="H82" i="43"/>
  <c r="H85" i="43" s="1"/>
  <c r="H33" i="35"/>
  <c r="I30" i="43"/>
  <c r="I12" i="43"/>
  <c r="C12" i="35"/>
  <c r="I78" i="46"/>
  <c r="J27" i="46"/>
  <c r="J93" i="46"/>
  <c r="J81" i="43"/>
  <c r="J57" i="45"/>
  <c r="J81" i="45"/>
  <c r="J108" i="40"/>
  <c r="J31" i="40"/>
  <c r="J73" i="40"/>
  <c r="J117" i="35"/>
  <c r="J18" i="43"/>
  <c r="J115" i="35"/>
  <c r="J110" i="35"/>
  <c r="J56" i="40"/>
  <c r="J33" i="40"/>
  <c r="J75" i="40"/>
  <c r="J110" i="40"/>
  <c r="CK431" i="5"/>
  <c r="CJ435" i="5"/>
  <c r="BO431" i="5"/>
  <c r="BU431" i="5" s="1"/>
  <c r="CA431" i="5" s="1"/>
  <c r="CG431" i="5" s="1"/>
  <c r="CJ423" i="5"/>
  <c r="CJ431" i="5"/>
  <c r="H50" i="35"/>
  <c r="AW278" i="5"/>
  <c r="BC278" i="5" s="1"/>
  <c r="BI278" i="5" s="1"/>
  <c r="BO278" i="5" s="1"/>
  <c r="BU278" i="5" s="1"/>
  <c r="CA278" i="5" s="1"/>
  <c r="CG278" i="5" s="1"/>
  <c r="F19" i="44"/>
  <c r="H100" i="35"/>
  <c r="H101" i="35"/>
  <c r="H51" i="35"/>
  <c r="O12" i="40"/>
  <c r="G12" i="43"/>
  <c r="G30" i="43"/>
  <c r="H56" i="35"/>
  <c r="F42" i="46"/>
  <c r="H56" i="46"/>
  <c r="H84" i="40"/>
  <c r="H80" i="35"/>
  <c r="H70" i="35"/>
  <c r="H105" i="35"/>
  <c r="H12" i="46"/>
  <c r="J66" i="35"/>
  <c r="E24" i="46"/>
  <c r="H7" i="29"/>
  <c r="H12" i="29"/>
  <c r="I38" i="43"/>
  <c r="H73" i="40"/>
  <c r="H86" i="40"/>
  <c r="H55" i="46"/>
  <c r="I86" i="40"/>
  <c r="G68" i="43"/>
  <c r="H37" i="43"/>
  <c r="H105" i="40"/>
  <c r="H18" i="44"/>
  <c r="D60" i="43"/>
  <c r="F42" i="44"/>
  <c r="G21" i="35"/>
  <c r="E105" i="40"/>
  <c r="G100" i="35"/>
  <c r="G78" i="46"/>
  <c r="F81" i="43"/>
  <c r="H95" i="35"/>
  <c r="H22" i="43"/>
  <c r="H25" i="43" s="1"/>
  <c r="J68" i="43"/>
  <c r="O33" i="45"/>
  <c r="G52" i="43"/>
  <c r="G55" i="43" s="1"/>
  <c r="H19" i="43"/>
  <c r="H22" i="44"/>
  <c r="H24" i="44" s="1"/>
  <c r="H18" i="43"/>
  <c r="I80" i="43"/>
  <c r="D36" i="43"/>
  <c r="J36" i="45"/>
  <c r="D78" i="43"/>
  <c r="O10" i="35"/>
  <c r="O14" i="35"/>
  <c r="F82" i="43"/>
  <c r="F85" i="43" s="1"/>
  <c r="F60" i="43"/>
  <c r="D80" i="43"/>
  <c r="F7" i="40"/>
  <c r="F45" i="44"/>
  <c r="D54" i="46"/>
  <c r="J37" i="45"/>
  <c r="J43" i="43"/>
  <c r="H36" i="44"/>
  <c r="D36" i="44"/>
  <c r="I38" i="44"/>
  <c r="O9" i="45"/>
  <c r="F66" i="43"/>
  <c r="F12" i="43"/>
  <c r="F10" i="44"/>
  <c r="F13" i="44" s="1"/>
  <c r="F18" i="44"/>
  <c r="J14" i="46"/>
  <c r="E26" i="46"/>
  <c r="D14" i="43"/>
  <c r="F6" i="43"/>
  <c r="F6" i="46"/>
  <c r="D42" i="43"/>
  <c r="F20" i="44"/>
  <c r="G38" i="46"/>
  <c r="I74" i="46"/>
  <c r="D30" i="43"/>
  <c r="C14" i="43"/>
  <c r="D79" i="43"/>
  <c r="H68" i="43"/>
  <c r="I20" i="44"/>
  <c r="H50" i="40"/>
  <c r="I96" i="35"/>
  <c r="J91" i="40"/>
  <c r="I50" i="46"/>
  <c r="C14" i="46"/>
  <c r="C15" i="40"/>
  <c r="G66" i="35"/>
  <c r="G50" i="43"/>
  <c r="D90" i="46"/>
  <c r="F22" i="43"/>
  <c r="F24" i="43" s="1"/>
  <c r="F14" i="43"/>
  <c r="D44" i="43"/>
  <c r="F9" i="40"/>
  <c r="J48" i="45"/>
  <c r="G67" i="43"/>
  <c r="D60" i="46"/>
  <c r="J78" i="46"/>
  <c r="G10" i="44"/>
  <c r="I7" i="29"/>
  <c r="H63" i="40"/>
  <c r="H27" i="35"/>
  <c r="I73" i="40"/>
  <c r="F33" i="40"/>
  <c r="H75" i="40"/>
  <c r="H109" i="40"/>
  <c r="H113" i="40" s="1"/>
  <c r="C50" i="46"/>
  <c r="D21" i="35"/>
  <c r="O26" i="40"/>
  <c r="H45" i="35"/>
  <c r="L49" i="46"/>
  <c r="G8" i="43"/>
  <c r="H20" i="43"/>
  <c r="CK118" i="5"/>
  <c r="CK110" i="5"/>
  <c r="CK74" i="5"/>
  <c r="CK549" i="5"/>
  <c r="BN169" i="5"/>
  <c r="CK169" i="5" s="1"/>
  <c r="CJ153" i="5"/>
  <c r="BN70" i="5"/>
  <c r="CK70" i="5" s="1"/>
  <c r="CJ126" i="5"/>
  <c r="BO126" i="5"/>
  <c r="CA126" i="5" s="1"/>
  <c r="CG126" i="5" s="1"/>
  <c r="BO133" i="5"/>
  <c r="BU133" i="5" s="1"/>
  <c r="CA133" i="5" s="1"/>
  <c r="CG133" i="5" s="1"/>
  <c r="BO141" i="5"/>
  <c r="BU141" i="5" s="1"/>
  <c r="CA141" i="5" s="1"/>
  <c r="CG141" i="5" s="1"/>
  <c r="CK344" i="5"/>
  <c r="BN114" i="5"/>
  <c r="CK114" i="5" s="1"/>
  <c r="K16" i="44"/>
  <c r="K22" i="44" s="1"/>
  <c r="K25" i="44" s="1"/>
  <c r="CJ193" i="5"/>
  <c r="CJ173" i="5"/>
  <c r="BN177" i="5"/>
  <c r="CK177" i="5" s="1"/>
  <c r="BO118" i="5"/>
  <c r="BU118" i="5" s="1"/>
  <c r="CA118" i="5" s="1"/>
  <c r="CG118" i="5" s="1"/>
  <c r="CJ122" i="5"/>
  <c r="CJ137" i="5"/>
  <c r="BO153" i="5"/>
  <c r="BU153" i="5" s="1"/>
  <c r="CA153" i="5" s="1"/>
  <c r="CG153" i="5" s="1"/>
  <c r="BO70" i="5"/>
  <c r="BU70" i="5" s="1"/>
  <c r="CA70" i="5" s="1"/>
  <c r="CG70" i="5" s="1"/>
  <c r="CK181" i="5"/>
  <c r="BN98" i="5"/>
  <c r="CK98" i="5" s="1"/>
  <c r="BN90" i="5"/>
  <c r="CK90" i="5" s="1"/>
  <c r="CJ118" i="5"/>
  <c r="CJ129" i="5"/>
  <c r="CJ149" i="5"/>
  <c r="BO165" i="5"/>
  <c r="BU165" i="5" s="1"/>
  <c r="CA165" i="5" s="1"/>
  <c r="CG165" i="5" s="1"/>
  <c r="BO157" i="5"/>
  <c r="BU157" i="5" s="1"/>
  <c r="CA157" i="5" s="1"/>
  <c r="CG157" i="5" s="1"/>
  <c r="CJ82" i="5"/>
  <c r="CJ181" i="5"/>
  <c r="BO149" i="5"/>
  <c r="BU149" i="5" s="1"/>
  <c r="CA149" i="5" s="1"/>
  <c r="CG149" i="5" s="1"/>
  <c r="CK145" i="5"/>
  <c r="BO106" i="5"/>
  <c r="BU106" i="5" s="1"/>
  <c r="CA106" i="5" s="1"/>
  <c r="CG106" i="5" s="1"/>
  <c r="BO110" i="5"/>
  <c r="BU110" i="5" s="1"/>
  <c r="CA110" i="5" s="1"/>
  <c r="CG110" i="5" s="1"/>
  <c r="BO90" i="5"/>
  <c r="BU90" i="5" s="1"/>
  <c r="CA90" i="5" s="1"/>
  <c r="CG90" i="5" s="1"/>
  <c r="BO161" i="5"/>
  <c r="BU161" i="5" s="1"/>
  <c r="CA161" i="5" s="1"/>
  <c r="CG161" i="5" s="1"/>
  <c r="BO86" i="5"/>
  <c r="BU86" i="5" s="1"/>
  <c r="CA86" i="5" s="1"/>
  <c r="CG86" i="5" s="1"/>
  <c r="BN537" i="5"/>
  <c r="CK537" i="5" s="1"/>
  <c r="K113" i="35"/>
  <c r="O113" i="35" s="1"/>
  <c r="BO166" i="5"/>
  <c r="BU166" i="5" s="1"/>
  <c r="CA166" i="5" s="1"/>
  <c r="CG166" i="5" s="1"/>
  <c r="BO134" i="5"/>
  <c r="BU134" i="5" s="1"/>
  <c r="CA134" i="5" s="1"/>
  <c r="CG134" i="5" s="1"/>
  <c r="H21" i="43"/>
  <c r="H72" i="43"/>
  <c r="H63" i="46"/>
  <c r="H21" i="40"/>
  <c r="H108" i="40"/>
  <c r="F58" i="40"/>
  <c r="I28" i="40"/>
  <c r="I24" i="46"/>
  <c r="I78" i="43"/>
  <c r="G50" i="46"/>
  <c r="H80" i="46"/>
  <c r="H32" i="40"/>
  <c r="H74" i="40"/>
  <c r="H78" i="40" s="1"/>
  <c r="H78" i="46"/>
  <c r="H42" i="40"/>
  <c r="CJ72" i="5"/>
  <c r="CJ5" i="5"/>
  <c r="O63" i="45"/>
  <c r="O3" i="35"/>
  <c r="H10" i="29"/>
  <c r="I8" i="29"/>
  <c r="G32" i="44"/>
  <c r="H66" i="35"/>
  <c r="H117" i="35"/>
  <c r="H110" i="35"/>
  <c r="H12" i="43"/>
  <c r="H51" i="43"/>
  <c r="CI157" i="5"/>
  <c r="CI423" i="5"/>
  <c r="G105" i="40"/>
  <c r="E27" i="46"/>
  <c r="D24" i="46"/>
  <c r="D36" i="46"/>
  <c r="G54" i="46"/>
  <c r="C93" i="46"/>
  <c r="F78" i="46"/>
  <c r="C51" i="43"/>
  <c r="G51" i="43"/>
  <c r="G54" i="43" s="1"/>
  <c r="J60" i="43"/>
  <c r="E30" i="40"/>
  <c r="G44" i="40"/>
  <c r="E12" i="46"/>
  <c r="H94" i="46"/>
  <c r="H97" i="46" s="1"/>
  <c r="I93" i="40"/>
  <c r="H21" i="35"/>
  <c r="I58" i="40"/>
  <c r="H20" i="46"/>
  <c r="G19" i="43"/>
  <c r="G86" i="40"/>
  <c r="G31" i="44"/>
  <c r="G22" i="43"/>
  <c r="G25" i="43" s="1"/>
  <c r="E29" i="40"/>
  <c r="G42" i="43"/>
  <c r="H62" i="46"/>
  <c r="E13" i="46"/>
  <c r="F14" i="46"/>
  <c r="D20" i="44"/>
  <c r="F36" i="46"/>
  <c r="E63" i="46"/>
  <c r="F64" i="46"/>
  <c r="F67" i="46" s="1"/>
  <c r="E78" i="46"/>
  <c r="F90" i="46"/>
  <c r="D21" i="43"/>
  <c r="E51" i="43"/>
  <c r="F51" i="43"/>
  <c r="F87" i="43" s="1"/>
  <c r="F44" i="43"/>
  <c r="D66" i="43"/>
  <c r="O27" i="44"/>
  <c r="H45" i="44"/>
  <c r="H51" i="44" s="1"/>
  <c r="H81" i="43"/>
  <c r="H27" i="46"/>
  <c r="H84" i="46"/>
  <c r="H31" i="40"/>
  <c r="H56" i="40"/>
  <c r="E110" i="40"/>
  <c r="F20" i="43"/>
  <c r="G20" i="46"/>
  <c r="G20" i="43"/>
  <c r="F84" i="40"/>
  <c r="G7" i="43"/>
  <c r="F44" i="46"/>
  <c r="D37" i="46"/>
  <c r="E42" i="46"/>
  <c r="G30" i="44"/>
  <c r="D92" i="46"/>
  <c r="G60" i="46"/>
  <c r="C90" i="46"/>
  <c r="F84" i="46"/>
  <c r="J66" i="43"/>
  <c r="F86" i="40"/>
  <c r="J44" i="43"/>
  <c r="O45" i="46"/>
  <c r="K9" i="34"/>
  <c r="O45" i="45"/>
  <c r="O69" i="45"/>
  <c r="O75" i="45"/>
  <c r="CI440" i="5"/>
  <c r="O63" i="43"/>
  <c r="K78" i="43"/>
  <c r="K84" i="46"/>
  <c r="K84" i="40"/>
  <c r="O69" i="43"/>
  <c r="O33" i="44"/>
  <c r="O52" i="40"/>
  <c r="K73" i="40"/>
  <c r="K108" i="40"/>
  <c r="K93" i="46"/>
  <c r="K51" i="43"/>
  <c r="K81" i="43"/>
  <c r="K45" i="44"/>
  <c r="K51" i="44" s="1"/>
  <c r="K57" i="45"/>
  <c r="K81" i="45"/>
  <c r="K63" i="46"/>
  <c r="K72" i="43"/>
  <c r="K72" i="45"/>
  <c r="O39" i="45"/>
  <c r="E80" i="43"/>
  <c r="O27" i="43"/>
  <c r="H39" i="35"/>
  <c r="E30" i="43"/>
  <c r="E32" i="44"/>
  <c r="F21" i="35"/>
  <c r="D82" i="43"/>
  <c r="D85" i="43" s="1"/>
  <c r="H118" i="35"/>
  <c r="H28" i="46"/>
  <c r="H31" i="46" s="1"/>
  <c r="H64" i="46"/>
  <c r="H67" i="46" s="1"/>
  <c r="H44" i="43"/>
  <c r="H42" i="43"/>
  <c r="I66" i="35"/>
  <c r="H30" i="44"/>
  <c r="H44" i="40"/>
  <c r="H93" i="46"/>
  <c r="G48" i="46"/>
  <c r="O3" i="45"/>
  <c r="H28" i="35"/>
  <c r="O33" i="46"/>
  <c r="H32" i="44"/>
  <c r="H46" i="44"/>
  <c r="H49" i="44" s="1"/>
  <c r="H30" i="43"/>
  <c r="I32" i="43"/>
  <c r="H49" i="46"/>
  <c r="H91" i="40"/>
  <c r="E56" i="40"/>
  <c r="G58" i="40"/>
  <c r="I80" i="46"/>
  <c r="I44" i="43"/>
  <c r="H52" i="43"/>
  <c r="H55" i="43" s="1"/>
  <c r="H48" i="43"/>
  <c r="H29" i="40"/>
  <c r="J24" i="45"/>
  <c r="CK219" i="5"/>
  <c r="D94" i="46"/>
  <c r="D97" i="46" s="1"/>
  <c r="D26" i="46"/>
  <c r="BO412" i="5"/>
  <c r="BU412" i="5" s="1"/>
  <c r="CA412" i="5" s="1"/>
  <c r="CG412" i="5" s="1"/>
  <c r="CJ427" i="5"/>
  <c r="CJ451" i="5"/>
  <c r="CJ403" i="5"/>
  <c r="CJ447" i="5"/>
  <c r="BO387" i="5"/>
  <c r="BU387" i="5" s="1"/>
  <c r="CA387" i="5" s="1"/>
  <c r="CG387" i="5" s="1"/>
  <c r="BO403" i="5"/>
  <c r="BU403" i="5" s="1"/>
  <c r="CA403" i="5" s="1"/>
  <c r="CG403" i="5" s="1"/>
  <c r="BO367" i="5"/>
  <c r="BU367" i="5" s="1"/>
  <c r="CA367" i="5" s="1"/>
  <c r="CG367" i="5" s="1"/>
  <c r="CK367" i="5"/>
  <c r="BO388" i="5"/>
  <c r="BU388" i="5" s="1"/>
  <c r="CA388" i="5" s="1"/>
  <c r="CG388" i="5" s="1"/>
  <c r="BO340" i="5"/>
  <c r="BU340" i="5" s="1"/>
  <c r="CA340" i="5" s="1"/>
  <c r="CG340" i="5" s="1"/>
  <c r="CJ344" i="5"/>
  <c r="K60" i="40"/>
  <c r="K63" i="40" s="1"/>
  <c r="BN45" i="5"/>
  <c r="CK45" i="5" s="1"/>
  <c r="BO433" i="5"/>
  <c r="BU433" i="5" s="1"/>
  <c r="CA433" i="5" s="1"/>
  <c r="CG433" i="5" s="1"/>
  <c r="CJ166" i="5"/>
  <c r="BN301" i="5"/>
  <c r="CK301" i="5" s="1"/>
  <c r="CJ503" i="5"/>
  <c r="CJ471" i="5"/>
  <c r="BO503" i="5"/>
  <c r="BU503" i="5" s="1"/>
  <c r="CA503" i="5" s="1"/>
  <c r="CG503" i="5" s="1"/>
  <c r="CK495" i="5"/>
  <c r="BO483" i="5"/>
  <c r="BU483" i="5" s="1"/>
  <c r="CA483" i="5" s="1"/>
  <c r="CG483" i="5" s="1"/>
  <c r="BO509" i="5"/>
  <c r="BU509" i="5" s="1"/>
  <c r="CA509" i="5" s="1"/>
  <c r="CG509" i="5" s="1"/>
  <c r="BO439" i="5"/>
  <c r="BU439" i="5" s="1"/>
  <c r="CA439" i="5" s="1"/>
  <c r="CG439" i="5" s="1"/>
  <c r="BO29" i="5"/>
  <c r="BU29" i="5" s="1"/>
  <c r="CA29" i="5" s="1"/>
  <c r="CG29" i="5" s="1"/>
  <c r="BO37" i="5"/>
  <c r="BU37" i="5" s="1"/>
  <c r="CA37" i="5" s="1"/>
  <c r="CG37" i="5" s="1"/>
  <c r="BO80" i="5"/>
  <c r="BU80" i="5" s="1"/>
  <c r="CA80" i="5" s="1"/>
  <c r="CG80" i="5" s="1"/>
  <c r="BN120" i="5"/>
  <c r="CK120" i="5" s="1"/>
  <c r="BO64" i="5"/>
  <c r="BU64" i="5" s="1"/>
  <c r="CA64" i="5" s="1"/>
  <c r="CG64" i="5" s="1"/>
  <c r="BN227" i="5"/>
  <c r="CK227" i="5" s="1"/>
  <c r="BO48" i="5"/>
  <c r="BU48" i="5" s="1"/>
  <c r="CA48" i="5" s="1"/>
  <c r="CG48" i="5" s="1"/>
  <c r="BO104" i="5"/>
  <c r="BU104" i="5" s="1"/>
  <c r="CA104" i="5" s="1"/>
  <c r="CG104" i="5" s="1"/>
  <c r="BO159" i="5"/>
  <c r="BU159" i="5" s="1"/>
  <c r="CA159" i="5" s="1"/>
  <c r="CG159" i="5" s="1"/>
  <c r="BO187" i="5"/>
  <c r="BU187" i="5" s="1"/>
  <c r="CA187" i="5" s="1"/>
  <c r="CG187" i="5" s="1"/>
  <c r="BO41" i="5"/>
  <c r="BU41" i="5" s="1"/>
  <c r="CA41" i="5" s="1"/>
  <c r="CG41" i="5" s="1"/>
  <c r="CJ29" i="5"/>
  <c r="CJ64" i="5"/>
  <c r="G65" i="35"/>
  <c r="E100" i="35"/>
  <c r="F110" i="35"/>
  <c r="G101" i="35"/>
  <c r="H76" i="35"/>
  <c r="H50" i="43"/>
  <c r="H32" i="43"/>
  <c r="BN43" i="5"/>
  <c r="CK43" i="5" s="1"/>
  <c r="G49" i="40"/>
  <c r="E55" i="35"/>
  <c r="H13" i="29"/>
  <c r="F36" i="36"/>
  <c r="BO63" i="5"/>
  <c r="BU63" i="5" s="1"/>
  <c r="CA63" i="5" s="1"/>
  <c r="CG63" i="5" s="1"/>
  <c r="CJ63" i="5"/>
  <c r="BO123" i="5"/>
  <c r="BU123" i="5" s="1"/>
  <c r="CA123" i="5" s="1"/>
  <c r="CG123" i="5" s="1"/>
  <c r="CJ95" i="5"/>
  <c r="CJ162" i="5"/>
  <c r="BN119" i="5"/>
  <c r="CK119" i="5" s="1"/>
  <c r="BO115" i="5"/>
  <c r="BU115" i="5" s="1"/>
  <c r="CA115" i="5" s="1"/>
  <c r="CG115" i="5" s="1"/>
  <c r="BO83" i="5"/>
  <c r="BU83" i="5" s="1"/>
  <c r="CA83" i="5" s="1"/>
  <c r="CG83" i="5" s="1"/>
  <c r="CK99" i="5"/>
  <c r="BO103" i="5"/>
  <c r="BU103" i="5" s="1"/>
  <c r="CA103" i="5" s="1"/>
  <c r="CG103" i="5" s="1"/>
  <c r="CJ123" i="5"/>
  <c r="CJ174" i="5"/>
  <c r="BO99" i="5"/>
  <c r="BU99" i="5" s="1"/>
  <c r="CA99" i="5" s="1"/>
  <c r="CG99" i="5" s="1"/>
  <c r="CK91" i="5"/>
  <c r="BN191" i="5"/>
  <c r="CK191" i="5" s="1"/>
  <c r="CJ370" i="5"/>
  <c r="CJ473" i="5"/>
  <c r="BN203" i="5"/>
  <c r="CK203" i="5" s="1"/>
  <c r="CJ406" i="5"/>
  <c r="CK195" i="5"/>
  <c r="BN314" i="5"/>
  <c r="CK314" i="5" s="1"/>
  <c r="BN155" i="5"/>
  <c r="CK155" i="5" s="1"/>
  <c r="CJ167" i="5"/>
  <c r="CJ151" i="5"/>
  <c r="BO155" i="5"/>
  <c r="BU155" i="5" s="1"/>
  <c r="CA155" i="5" s="1"/>
  <c r="CG155" i="5" s="1"/>
  <c r="CJ159" i="5"/>
  <c r="CK96" i="5"/>
  <c r="BO92" i="5"/>
  <c r="BU92" i="5" s="1"/>
  <c r="CA92" i="5" s="1"/>
  <c r="CG92" i="5" s="1"/>
  <c r="H14" i="46"/>
  <c r="H51" i="40"/>
  <c r="J26" i="45"/>
  <c r="G72" i="40"/>
  <c r="J25" i="45"/>
  <c r="J16" i="40"/>
  <c r="G18" i="44"/>
  <c r="G19" i="44"/>
  <c r="J30" i="40"/>
  <c r="J36" i="44"/>
  <c r="G31" i="43"/>
  <c r="G8" i="44"/>
  <c r="E36" i="46"/>
  <c r="F111" i="35"/>
  <c r="C21" i="40"/>
  <c r="D38" i="44"/>
  <c r="J12" i="46"/>
  <c r="H20" i="44"/>
  <c r="F74" i="40"/>
  <c r="F78" i="40" s="1"/>
  <c r="F66" i="35"/>
  <c r="G14" i="46"/>
  <c r="J84" i="40"/>
  <c r="G42" i="40"/>
  <c r="J12" i="45"/>
  <c r="H8" i="44"/>
  <c r="G22" i="44"/>
  <c r="G26" i="44" s="1"/>
  <c r="J86" i="40"/>
  <c r="E93" i="40"/>
  <c r="E56" i="46"/>
  <c r="E72" i="34"/>
  <c r="E33" i="35"/>
  <c r="C72" i="43"/>
  <c r="D62" i="46"/>
  <c r="H61" i="35"/>
  <c r="G50" i="40"/>
  <c r="L6" i="43"/>
  <c r="G51" i="40"/>
  <c r="F30" i="40"/>
  <c r="F70" i="40"/>
  <c r="J14" i="40"/>
  <c r="G32" i="43"/>
  <c r="H92" i="46"/>
  <c r="J37" i="44"/>
  <c r="J79" i="46"/>
  <c r="J28" i="40"/>
  <c r="J14" i="45"/>
  <c r="H107" i="40"/>
  <c r="E71" i="35"/>
  <c r="E60" i="46"/>
  <c r="O3" i="40"/>
  <c r="G76" i="35"/>
  <c r="G91" i="40"/>
  <c r="G74" i="46"/>
  <c r="L6" i="44"/>
  <c r="L27" i="35"/>
  <c r="M46" i="35"/>
  <c r="M72" i="43"/>
  <c r="M44" i="40"/>
  <c r="L21" i="40"/>
  <c r="F16" i="40"/>
  <c r="CK95" i="5"/>
  <c r="G43" i="44"/>
  <c r="C45" i="35"/>
  <c r="O54" i="40"/>
  <c r="O15" i="43"/>
  <c r="G12" i="46"/>
  <c r="G63" i="40"/>
  <c r="CK121" i="5"/>
  <c r="CK232" i="5"/>
  <c r="K105" i="35"/>
  <c r="CK28" i="5"/>
  <c r="M12" i="46"/>
  <c r="O9" i="43"/>
  <c r="O3" i="46"/>
  <c r="E65" i="35"/>
  <c r="D39" i="35"/>
  <c r="D70" i="35"/>
  <c r="D105" i="35"/>
  <c r="C14" i="40"/>
  <c r="F50" i="35"/>
  <c r="G56" i="35"/>
  <c r="F63" i="40"/>
  <c r="F98" i="40"/>
  <c r="F100" i="35"/>
  <c r="G110" i="35"/>
  <c r="C12" i="46"/>
  <c r="F72" i="46"/>
  <c r="C12" i="43"/>
  <c r="E44" i="43"/>
  <c r="H48" i="46"/>
  <c r="BO507" i="5"/>
  <c r="BU507" i="5" s="1"/>
  <c r="CA507" i="5" s="1"/>
  <c r="CG507" i="5" s="1"/>
  <c r="CK9" i="5"/>
  <c r="CK564" i="5"/>
  <c r="CK556" i="5"/>
  <c r="CK512" i="5"/>
  <c r="CK494" i="5"/>
  <c r="CK486" i="5"/>
  <c r="CK458" i="5"/>
  <c r="CK454" i="5"/>
  <c r="CK450" i="5"/>
  <c r="CK406" i="5"/>
  <c r="CK398" i="5"/>
  <c r="CK370" i="5"/>
  <c r="CK342" i="5"/>
  <c r="CK285" i="5"/>
  <c r="CK255" i="5"/>
  <c r="CK251" i="5"/>
  <c r="CK243" i="5"/>
  <c r="CK235" i="5"/>
  <c r="CK199" i="5"/>
  <c r="CK175" i="5"/>
  <c r="CK159" i="5"/>
  <c r="CK76" i="5"/>
  <c r="CK72" i="5"/>
  <c r="CK33" i="5"/>
  <c r="CK29" i="5"/>
  <c r="CK331" i="5"/>
  <c r="CK343" i="5"/>
  <c r="CK409" i="5"/>
  <c r="CK401" i="5"/>
  <c r="CK353" i="5"/>
  <c r="CK333" i="5"/>
  <c r="CK111" i="5"/>
  <c r="CK553" i="5"/>
  <c r="CK545" i="5"/>
  <c r="CK541" i="5"/>
  <c r="CK533" i="5"/>
  <c r="CK513" i="5"/>
  <c r="CK499" i="5"/>
  <c r="CK479" i="5"/>
  <c r="CK471" i="5"/>
  <c r="CK467" i="5"/>
  <c r="CK443" i="5"/>
  <c r="CK427" i="5"/>
  <c r="CK419" i="5"/>
  <c r="CK415" i="5"/>
  <c r="CK411" i="5"/>
  <c r="CK383" i="5"/>
  <c r="CK363" i="5"/>
  <c r="BN455" i="5"/>
  <c r="CK455" i="5" s="1"/>
  <c r="BO415" i="5"/>
  <c r="BU415" i="5" s="1"/>
  <c r="CA415" i="5" s="1"/>
  <c r="CG415" i="5" s="1"/>
  <c r="CJ533" i="5"/>
  <c r="CJ443" i="5"/>
  <c r="BO475" i="5"/>
  <c r="BU475" i="5" s="1"/>
  <c r="CA475" i="5" s="1"/>
  <c r="CG475" i="5" s="1"/>
  <c r="BO479" i="5"/>
  <c r="BU479" i="5" s="1"/>
  <c r="CA479" i="5" s="1"/>
  <c r="CG479" i="5" s="1"/>
  <c r="BO447" i="5"/>
  <c r="BU447" i="5" s="1"/>
  <c r="CA447" i="5" s="1"/>
  <c r="CG447" i="5" s="1"/>
  <c r="BO529" i="5"/>
  <c r="BU529" i="5" s="1"/>
  <c r="CA529" i="5" s="1"/>
  <c r="CG529" i="5" s="1"/>
  <c r="BO383" i="5"/>
  <c r="BU383" i="5" s="1"/>
  <c r="CA383" i="5" s="1"/>
  <c r="CG383" i="5" s="1"/>
  <c r="BO533" i="5"/>
  <c r="BU533" i="5" s="1"/>
  <c r="CA533" i="5" s="1"/>
  <c r="CG533" i="5" s="1"/>
  <c r="CK379" i="5"/>
  <c r="BO541" i="5"/>
  <c r="BU541" i="5" s="1"/>
  <c r="CA541" i="5" s="1"/>
  <c r="CG541" i="5" s="1"/>
  <c r="BO395" i="5"/>
  <c r="BU395" i="5" s="1"/>
  <c r="CA395" i="5" s="1"/>
  <c r="CG395" i="5" s="1"/>
  <c r="BO451" i="5"/>
  <c r="BU451" i="5" s="1"/>
  <c r="CA451" i="5" s="1"/>
  <c r="CG451" i="5" s="1"/>
  <c r="BO435" i="5"/>
  <c r="BU435" i="5" s="1"/>
  <c r="CA435" i="5" s="1"/>
  <c r="CG435" i="5" s="1"/>
  <c r="CJ411" i="5"/>
  <c r="BN483" i="5"/>
  <c r="CK483" i="5" s="1"/>
  <c r="BN565" i="5"/>
  <c r="CK565" i="5" s="1"/>
  <c r="CJ487" i="5"/>
  <c r="CJ557" i="5"/>
  <c r="BN286" i="5"/>
  <c r="CK286" i="5" s="1"/>
  <c r="BN439" i="5"/>
  <c r="CK439" i="5" s="1"/>
  <c r="CJ399" i="5"/>
  <c r="CJ323" i="5"/>
  <c r="CJ371" i="5"/>
  <c r="CJ463" i="5"/>
  <c r="CJ495" i="5"/>
  <c r="BO459" i="5"/>
  <c r="BU459" i="5" s="1"/>
  <c r="CA459" i="5" s="1"/>
  <c r="CG459" i="5" s="1"/>
  <c r="CK517" i="5"/>
  <c r="BO455" i="5"/>
  <c r="BU455" i="5" s="1"/>
  <c r="CA455" i="5" s="1"/>
  <c r="CG455" i="5" s="1"/>
  <c r="BO315" i="5"/>
  <c r="BU315" i="5" s="1"/>
  <c r="CA315" i="5" s="1"/>
  <c r="CG315" i="5" s="1"/>
  <c r="CK323" i="5"/>
  <c r="BO487" i="5"/>
  <c r="BU487" i="5" s="1"/>
  <c r="CA487" i="5" s="1"/>
  <c r="CG487" i="5" s="1"/>
  <c r="CK447" i="5"/>
  <c r="BO371" i="5"/>
  <c r="BU371" i="5" s="1"/>
  <c r="CA371" i="5" s="1"/>
  <c r="CG371" i="5" s="1"/>
  <c r="BO407" i="5"/>
  <c r="BU407" i="5" s="1"/>
  <c r="CA407" i="5" s="1"/>
  <c r="CG407" i="5" s="1"/>
  <c r="BO517" i="5"/>
  <c r="BU517" i="5" s="1"/>
  <c r="CA517" i="5" s="1"/>
  <c r="CG517" i="5" s="1"/>
  <c r="BO375" i="5"/>
  <c r="BU375" i="5" s="1"/>
  <c r="CA375" i="5" s="1"/>
  <c r="CG375" i="5" s="1"/>
  <c r="BO545" i="5"/>
  <c r="BU545" i="5" s="1"/>
  <c r="CA545" i="5" s="1"/>
  <c r="CG545" i="5" s="1"/>
  <c r="BO274" i="5"/>
  <c r="BU274" i="5" s="1"/>
  <c r="CA274" i="5" s="1"/>
  <c r="CG274" i="5" s="1"/>
  <c r="BO290" i="5"/>
  <c r="BU290" i="5" s="1"/>
  <c r="CA290" i="5" s="1"/>
  <c r="CG290" i="5" s="1"/>
  <c r="CK395" i="5"/>
  <c r="CK399" i="5"/>
  <c r="BO557" i="5"/>
  <c r="BU557" i="5" s="1"/>
  <c r="CA557" i="5" s="1"/>
  <c r="CG557" i="5" s="1"/>
  <c r="K58" i="35"/>
  <c r="K60" i="35" s="1"/>
  <c r="CJ491" i="5"/>
  <c r="CJ379" i="5"/>
  <c r="CJ391" i="5"/>
  <c r="BO495" i="5"/>
  <c r="BU495" i="5" s="1"/>
  <c r="CA495" i="5" s="1"/>
  <c r="CG495" i="5" s="1"/>
  <c r="BO423" i="5"/>
  <c r="BU423" i="5" s="1"/>
  <c r="CA423" i="5" s="1"/>
  <c r="CG423" i="5" s="1"/>
  <c r="K73" i="45"/>
  <c r="CJ327" i="5"/>
  <c r="CJ545" i="5"/>
  <c r="CJ319" i="5"/>
  <c r="CJ347" i="5"/>
  <c r="CJ395" i="5"/>
  <c r="CJ387" i="5"/>
  <c r="CJ363" i="5"/>
  <c r="BO491" i="5"/>
  <c r="BU491" i="5" s="1"/>
  <c r="CA491" i="5" s="1"/>
  <c r="CG491" i="5" s="1"/>
  <c r="CJ521" i="5"/>
  <c r="BN509" i="5"/>
  <c r="CK509" i="5" s="1"/>
  <c r="BN346" i="5"/>
  <c r="CK346" i="5" s="1"/>
  <c r="CJ407" i="5"/>
  <c r="CJ549" i="5"/>
  <c r="BO411" i="5"/>
  <c r="BU411" i="5" s="1"/>
  <c r="CA411" i="5" s="1"/>
  <c r="CG411" i="5" s="1"/>
  <c r="CJ294" i="5"/>
  <c r="BN307" i="5"/>
  <c r="CK307" i="5" s="1"/>
  <c r="BN459" i="5"/>
  <c r="CK459" i="5" s="1"/>
  <c r="BO327" i="5"/>
  <c r="BU327" i="5" s="1"/>
  <c r="CA327" i="5" s="1"/>
  <c r="CG327" i="5" s="1"/>
  <c r="CJ256" i="5"/>
  <c r="CJ479" i="5"/>
  <c r="CJ343" i="5"/>
  <c r="CJ499" i="5"/>
  <c r="CJ355" i="5"/>
  <c r="CJ299" i="5"/>
  <c r="CJ252" i="5"/>
  <c r="CJ367" i="5"/>
  <c r="CJ475" i="5"/>
  <c r="CJ303" i="5"/>
  <c r="CJ375" i="5"/>
  <c r="CJ507" i="5"/>
  <c r="CJ383" i="5"/>
  <c r="CJ467" i="5"/>
  <c r="BO565" i="5"/>
  <c r="BU565" i="5" s="1"/>
  <c r="CA565" i="5" s="1"/>
  <c r="CG565" i="5" s="1"/>
  <c r="BO463" i="5"/>
  <c r="BU463" i="5" s="1"/>
  <c r="CA463" i="5" s="1"/>
  <c r="CG463" i="5" s="1"/>
  <c r="CJ442" i="5"/>
  <c r="BO419" i="5"/>
  <c r="BU419" i="5" s="1"/>
  <c r="CA419" i="5" s="1"/>
  <c r="CG419" i="5" s="1"/>
  <c r="BO331" i="5"/>
  <c r="BU331" i="5" s="1"/>
  <c r="CA331" i="5" s="1"/>
  <c r="CG331" i="5" s="1"/>
  <c r="BO248" i="5"/>
  <c r="BU248" i="5" s="1"/>
  <c r="CA248" i="5" s="1"/>
  <c r="CG248" i="5" s="1"/>
  <c r="BO256" i="5"/>
  <c r="BU256" i="5" s="1"/>
  <c r="CA256" i="5" s="1"/>
  <c r="CG256" i="5" s="1"/>
  <c r="BO264" i="5"/>
  <c r="BU264" i="5" s="1"/>
  <c r="CA264" i="5" s="1"/>
  <c r="CG264" i="5" s="1"/>
  <c r="BO307" i="5"/>
  <c r="BU307" i="5" s="1"/>
  <c r="CA307" i="5" s="1"/>
  <c r="CG307" i="5" s="1"/>
  <c r="CK315" i="5"/>
  <c r="BO323" i="5"/>
  <c r="BU323" i="5" s="1"/>
  <c r="CA323" i="5" s="1"/>
  <c r="CG323" i="5" s="1"/>
  <c r="CK475" i="5"/>
  <c r="BO351" i="5"/>
  <c r="BU351" i="5" s="1"/>
  <c r="CA351" i="5" s="1"/>
  <c r="CG351" i="5" s="1"/>
  <c r="BO347" i="5"/>
  <c r="BU347" i="5" s="1"/>
  <c r="CA347" i="5" s="1"/>
  <c r="CG347" i="5" s="1"/>
  <c r="BO467" i="5"/>
  <c r="BU467" i="5" s="1"/>
  <c r="CA467" i="5" s="1"/>
  <c r="CG467" i="5" s="1"/>
  <c r="BO391" i="5"/>
  <c r="BU391" i="5" s="1"/>
  <c r="CA391" i="5" s="1"/>
  <c r="CG391" i="5" s="1"/>
  <c r="BO379" i="5"/>
  <c r="BU379" i="5" s="1"/>
  <c r="CA379" i="5" s="1"/>
  <c r="CG379" i="5" s="1"/>
  <c r="BO299" i="5"/>
  <c r="BU299" i="5" s="1"/>
  <c r="CA299" i="5" s="1"/>
  <c r="CG299" i="5" s="1"/>
  <c r="BO399" i="5"/>
  <c r="BU399" i="5" s="1"/>
  <c r="CA399" i="5" s="1"/>
  <c r="CG399" i="5" s="1"/>
  <c r="CK299" i="5"/>
  <c r="BO343" i="5"/>
  <c r="BU343" i="5" s="1"/>
  <c r="CA343" i="5" s="1"/>
  <c r="CG343" i="5" s="1"/>
  <c r="BO363" i="5"/>
  <c r="BU363" i="5" s="1"/>
  <c r="CA363" i="5" s="1"/>
  <c r="CG363" i="5" s="1"/>
  <c r="BO359" i="5"/>
  <c r="BU359" i="5" s="1"/>
  <c r="CA359" i="5" s="1"/>
  <c r="CG359" i="5" s="1"/>
  <c r="BO339" i="5"/>
  <c r="BU339" i="5" s="1"/>
  <c r="CA339" i="5" s="1"/>
  <c r="CG339" i="5" s="1"/>
  <c r="BO294" i="5"/>
  <c r="BU294" i="5" s="1"/>
  <c r="CA294" i="5" s="1"/>
  <c r="CG294" i="5" s="1"/>
  <c r="BN154" i="5"/>
  <c r="CK154" i="5" s="1"/>
  <c r="CJ158" i="5"/>
  <c r="BO174" i="5"/>
  <c r="BU174" i="5" s="1"/>
  <c r="CA174" i="5" s="1"/>
  <c r="CG174" i="5" s="1"/>
  <c r="BO238" i="5"/>
  <c r="BU238" i="5" s="1"/>
  <c r="CA238" i="5" s="1"/>
  <c r="CG238" i="5" s="1"/>
  <c r="BO337" i="5"/>
  <c r="BU337" i="5" s="1"/>
  <c r="CA337" i="5" s="1"/>
  <c r="CG337" i="5" s="1"/>
  <c r="BO178" i="5"/>
  <c r="BU178" i="5" s="1"/>
  <c r="CA178" i="5" s="1"/>
  <c r="CG178" i="5" s="1"/>
  <c r="BO317" i="5"/>
  <c r="BU317" i="5" s="1"/>
  <c r="CA317" i="5" s="1"/>
  <c r="CG317" i="5" s="1"/>
  <c r="BO369" i="5"/>
  <c r="BU369" i="5" s="1"/>
  <c r="CA369" i="5" s="1"/>
  <c r="CG369" i="5" s="1"/>
  <c r="BO186" i="5"/>
  <c r="BU186" i="5" s="1"/>
  <c r="CA186" i="5" s="1"/>
  <c r="CG186" i="5" s="1"/>
  <c r="BN536" i="5"/>
  <c r="CK536" i="5" s="1"/>
  <c r="CJ111" i="5"/>
  <c r="CJ523" i="5"/>
  <c r="CJ194" i="5"/>
  <c r="BN150" i="5"/>
  <c r="CK150" i="5" s="1"/>
  <c r="CJ170" i="5"/>
  <c r="CJ130" i="5"/>
  <c r="BO150" i="5"/>
  <c r="BU150" i="5" s="1"/>
  <c r="CA150" i="5" s="1"/>
  <c r="CG150" i="5" s="1"/>
  <c r="BO130" i="5"/>
  <c r="BU130" i="5" s="1"/>
  <c r="CA130" i="5" s="1"/>
  <c r="CG130" i="5" s="1"/>
  <c r="BO146" i="5"/>
  <c r="BU146" i="5" s="1"/>
  <c r="CA146" i="5" s="1"/>
  <c r="CG146" i="5" s="1"/>
  <c r="BO162" i="5"/>
  <c r="BU162" i="5" s="1"/>
  <c r="CA162" i="5" s="1"/>
  <c r="CG162" i="5" s="1"/>
  <c r="BN561" i="5"/>
  <c r="CK561" i="5" s="1"/>
  <c r="BN362" i="5"/>
  <c r="CK362" i="5" s="1"/>
  <c r="BN502" i="5"/>
  <c r="CK502" i="5" s="1"/>
  <c r="BN330" i="5"/>
  <c r="CK330" i="5" s="1"/>
  <c r="CJ524" i="5"/>
  <c r="CJ513" i="5"/>
  <c r="CJ517" i="5"/>
  <c r="CJ306" i="5"/>
  <c r="CJ466" i="5"/>
  <c r="BN215" i="5"/>
  <c r="CK215" i="5" s="1"/>
  <c r="CJ462" i="5"/>
  <c r="BO207" i="5"/>
  <c r="BU207" i="5" s="1"/>
  <c r="CA207" i="5" s="1"/>
  <c r="CG207" i="5" s="1"/>
  <c r="BO306" i="5"/>
  <c r="BU306" i="5" s="1"/>
  <c r="CA306" i="5" s="1"/>
  <c r="CG306" i="5" s="1"/>
  <c r="BO139" i="5"/>
  <c r="BU139" i="5" s="1"/>
  <c r="CA139" i="5" s="1"/>
  <c r="CG139" i="5" s="1"/>
  <c r="BO183" i="5"/>
  <c r="BU183" i="5" s="1"/>
  <c r="CA183" i="5" s="1"/>
  <c r="CG183" i="5" s="1"/>
  <c r="BO120" i="5"/>
  <c r="BU120" i="5" s="1"/>
  <c r="CA120" i="5" s="1"/>
  <c r="CG120" i="5" s="1"/>
  <c r="BO338" i="5"/>
  <c r="BU338" i="5" s="1"/>
  <c r="CA338" i="5" s="1"/>
  <c r="CG338" i="5" s="1"/>
  <c r="BO131" i="5"/>
  <c r="BU131" i="5" s="1"/>
  <c r="CA131" i="5" s="1"/>
  <c r="CG131" i="5" s="1"/>
  <c r="BO243" i="5"/>
  <c r="BU243" i="5" s="1"/>
  <c r="CA243" i="5" s="1"/>
  <c r="CG243" i="5" s="1"/>
  <c r="BO179" i="5"/>
  <c r="BU179" i="5" s="1"/>
  <c r="CA179" i="5" s="1"/>
  <c r="CG179" i="5" s="1"/>
  <c r="BO466" i="5"/>
  <c r="BU466" i="5" s="1"/>
  <c r="CA466" i="5" s="1"/>
  <c r="CG466" i="5" s="1"/>
  <c r="BO486" i="5"/>
  <c r="BU486" i="5" s="1"/>
  <c r="CA486" i="5" s="1"/>
  <c r="CG486" i="5" s="1"/>
  <c r="BO528" i="5"/>
  <c r="BU528" i="5" s="1"/>
  <c r="CA528" i="5" s="1"/>
  <c r="CG528" i="5" s="1"/>
  <c r="BO227" i="5"/>
  <c r="BU227" i="5" s="1"/>
  <c r="CA227" i="5" s="1"/>
  <c r="CG227" i="5" s="1"/>
  <c r="BO513" i="5"/>
  <c r="BU513" i="5" s="1"/>
  <c r="CA513" i="5" s="1"/>
  <c r="CG513" i="5" s="1"/>
  <c r="BO553" i="5"/>
  <c r="BU553" i="5" s="1"/>
  <c r="CA553" i="5" s="1"/>
  <c r="CG553" i="5" s="1"/>
  <c r="BO454" i="5"/>
  <c r="BU454" i="5" s="1"/>
  <c r="CA454" i="5" s="1"/>
  <c r="CG454" i="5" s="1"/>
  <c r="BO147" i="5"/>
  <c r="BU147" i="5" s="1"/>
  <c r="CA147" i="5" s="1"/>
  <c r="CG147" i="5" s="1"/>
  <c r="BO281" i="5"/>
  <c r="BU281" i="5" s="1"/>
  <c r="CA281" i="5" s="1"/>
  <c r="CG281" i="5" s="1"/>
  <c r="BO560" i="5"/>
  <c r="BU560" i="5" s="1"/>
  <c r="CA560" i="5" s="1"/>
  <c r="CG560" i="5" s="1"/>
  <c r="BO426" i="5"/>
  <c r="BU426" i="5" s="1"/>
  <c r="CA426" i="5" s="1"/>
  <c r="CG426" i="5" s="1"/>
  <c r="BN390" i="5"/>
  <c r="CK390" i="5" s="1"/>
  <c r="CJ525" i="5"/>
  <c r="CJ553" i="5"/>
  <c r="CJ529" i="5"/>
  <c r="CJ541" i="5"/>
  <c r="CJ548" i="5"/>
  <c r="CJ255" i="5"/>
  <c r="CJ422" i="5"/>
  <c r="CK306" i="5"/>
  <c r="BO502" i="5"/>
  <c r="BU502" i="5" s="1"/>
  <c r="CA502" i="5" s="1"/>
  <c r="CG502" i="5" s="1"/>
  <c r="BO494" i="5"/>
  <c r="BU494" i="5" s="1"/>
  <c r="CA494" i="5" s="1"/>
  <c r="CG494" i="5" s="1"/>
  <c r="BO561" i="5"/>
  <c r="BU561" i="5" s="1"/>
  <c r="CA561" i="5" s="1"/>
  <c r="CG561" i="5" s="1"/>
  <c r="BO521" i="5"/>
  <c r="BU521" i="5" s="1"/>
  <c r="CA521" i="5" s="1"/>
  <c r="CG521" i="5" s="1"/>
  <c r="BO537" i="5"/>
  <c r="BU537" i="5" s="1"/>
  <c r="CA537" i="5" s="1"/>
  <c r="CG537" i="5" s="1"/>
  <c r="BO525" i="5"/>
  <c r="BU525" i="5" s="1"/>
  <c r="BO549" i="5"/>
  <c r="BU549" i="5" s="1"/>
  <c r="CA549" i="5" s="1"/>
  <c r="CG549" i="5" s="1"/>
  <c r="BN528" i="5"/>
  <c r="CK528" i="5" s="1"/>
  <c r="K56" i="45"/>
  <c r="O52" i="45"/>
  <c r="K73" i="43"/>
  <c r="CJ385" i="5"/>
  <c r="BN309" i="5"/>
  <c r="CK309" i="5" s="1"/>
  <c r="CJ540" i="5"/>
  <c r="L56" i="45"/>
  <c r="CJ333" i="5"/>
  <c r="BN210" i="5"/>
  <c r="CK210" i="5" s="1"/>
  <c r="CK548" i="5"/>
  <c r="CJ511" i="5"/>
  <c r="BN329" i="5"/>
  <c r="CK329" i="5" s="1"/>
  <c r="CJ457" i="5"/>
  <c r="K74" i="45"/>
  <c r="BO206" i="5"/>
  <c r="BU206" i="5" s="1"/>
  <c r="CA206" i="5" s="1"/>
  <c r="CG206" i="5" s="1"/>
  <c r="BN474" i="5"/>
  <c r="CK474" i="5" s="1"/>
  <c r="CJ474" i="5"/>
  <c r="BN354" i="5"/>
  <c r="CK354" i="5" s="1"/>
  <c r="CJ354" i="5"/>
  <c r="BN263" i="5"/>
  <c r="CK263" i="5" s="1"/>
  <c r="CJ263" i="5"/>
  <c r="BN231" i="5"/>
  <c r="CK231" i="5" s="1"/>
  <c r="CJ231" i="5"/>
  <c r="BN516" i="5"/>
  <c r="CK516" i="5" s="1"/>
  <c r="CJ516" i="5"/>
  <c r="BN438" i="5"/>
  <c r="CK438" i="5" s="1"/>
  <c r="CJ438" i="5"/>
  <c r="BN358" i="5"/>
  <c r="CK358" i="5" s="1"/>
  <c r="CJ358" i="5"/>
  <c r="BN310" i="5"/>
  <c r="CK310" i="5" s="1"/>
  <c r="CJ310" i="5"/>
  <c r="BN211" i="5"/>
  <c r="CK211" i="5" s="1"/>
  <c r="CJ211" i="5"/>
  <c r="CJ41" i="5"/>
  <c r="BN41" i="5"/>
  <c r="CK41" i="5" s="1"/>
  <c r="BN25" i="5"/>
  <c r="CK25" i="5" s="1"/>
  <c r="CJ25" i="5"/>
  <c r="BN21" i="5"/>
  <c r="CK21" i="5" s="1"/>
  <c r="CJ21" i="5"/>
  <c r="CJ426" i="5"/>
  <c r="BN322" i="5"/>
  <c r="CK322" i="5" s="1"/>
  <c r="BN568" i="5"/>
  <c r="CK568" i="5" s="1"/>
  <c r="CJ414" i="5"/>
  <c r="CJ386" i="5"/>
  <c r="BO482" i="5"/>
  <c r="BU482" i="5" s="1"/>
  <c r="CA482" i="5" s="1"/>
  <c r="CG482" i="5" s="1"/>
  <c r="CJ564" i="5"/>
  <c r="BN187" i="5"/>
  <c r="CK187" i="5" s="1"/>
  <c r="BN139" i="5"/>
  <c r="CK139" i="5" s="1"/>
  <c r="CJ267" i="5"/>
  <c r="CJ556" i="5"/>
  <c r="BO350" i="5"/>
  <c r="BU350" i="5" s="1"/>
  <c r="CA350" i="5" s="1"/>
  <c r="CG350" i="5" s="1"/>
  <c r="CJ60" i="5"/>
  <c r="CJ302" i="5"/>
  <c r="CJ223" i="5"/>
  <c r="CJ478" i="5"/>
  <c r="CJ104" i="5"/>
  <c r="CJ239" i="5"/>
  <c r="CJ243" i="5"/>
  <c r="CJ430" i="5"/>
  <c r="CJ338" i="5"/>
  <c r="CJ76" i="5"/>
  <c r="CJ247" i="5"/>
  <c r="BN51" i="5"/>
  <c r="CK51" i="5" s="1"/>
  <c r="CJ458" i="5"/>
  <c r="CK520" i="5"/>
  <c r="BO462" i="5"/>
  <c r="BU462" i="5" s="1"/>
  <c r="CA462" i="5" s="1"/>
  <c r="CG462" i="5" s="1"/>
  <c r="BO506" i="5"/>
  <c r="BU506" i="5" s="1"/>
  <c r="CA506" i="5" s="1"/>
  <c r="CG506" i="5" s="1"/>
  <c r="CJ486" i="5"/>
  <c r="BO215" i="5"/>
  <c r="BU215" i="5" s="1"/>
  <c r="CA215" i="5" s="1"/>
  <c r="CG215" i="5" s="1"/>
  <c r="CJ175" i="5"/>
  <c r="CJ235" i="5"/>
  <c r="CJ84" i="5"/>
  <c r="CJ88" i="5"/>
  <c r="CJ135" i="5"/>
  <c r="CJ108" i="5"/>
  <c r="CJ124" i="5"/>
  <c r="CJ143" i="5"/>
  <c r="CK302" i="5"/>
  <c r="CJ33" i="5"/>
  <c r="CK267" i="5"/>
  <c r="CJ13" i="5"/>
  <c r="BO219" i="5"/>
  <c r="BU219" i="5" s="1"/>
  <c r="CA219" i="5" s="1"/>
  <c r="CG219" i="5" s="1"/>
  <c r="CK430" i="5"/>
  <c r="CK470" i="5"/>
  <c r="BO414" i="5"/>
  <c r="BU414" i="5" s="1"/>
  <c r="CA414" i="5" s="1"/>
  <c r="CG414" i="5" s="1"/>
  <c r="BO342" i="5"/>
  <c r="BU342" i="5" s="1"/>
  <c r="CA342" i="5" s="1"/>
  <c r="CG342" i="5" s="1"/>
  <c r="CK462" i="5"/>
  <c r="BO100" i="5"/>
  <c r="BU100" i="5" s="1"/>
  <c r="CA100" i="5" s="1"/>
  <c r="CG100" i="5" s="1"/>
  <c r="BO5" i="5"/>
  <c r="BU5" i="5" s="1"/>
  <c r="CA5" i="5" s="1"/>
  <c r="CG5" i="5" s="1"/>
  <c r="CK48" i="5"/>
  <c r="BO406" i="5"/>
  <c r="BU406" i="5" s="1"/>
  <c r="CA406" i="5" s="1"/>
  <c r="CG406" i="5" s="1"/>
  <c r="BO552" i="5"/>
  <c r="BU552" i="5" s="1"/>
  <c r="CA552" i="5" s="1"/>
  <c r="CG552" i="5" s="1"/>
  <c r="BO76" i="5"/>
  <c r="BU76" i="5" s="1"/>
  <c r="CA76" i="5" s="1"/>
  <c r="CG76" i="5" s="1"/>
  <c r="BN289" i="5"/>
  <c r="CK289" i="5" s="1"/>
  <c r="CJ289" i="5"/>
  <c r="BN207" i="5"/>
  <c r="CK207" i="5" s="1"/>
  <c r="CJ207" i="5"/>
  <c r="BN80" i="5"/>
  <c r="CK80" i="5" s="1"/>
  <c r="CJ80" i="5"/>
  <c r="CJ37" i="5"/>
  <c r="BN37" i="5"/>
  <c r="CK37" i="5" s="1"/>
  <c r="BN434" i="5"/>
  <c r="CK434" i="5" s="1"/>
  <c r="BN350" i="5"/>
  <c r="CK350" i="5" s="1"/>
  <c r="CJ366" i="5"/>
  <c r="BN410" i="5"/>
  <c r="CK410" i="5" s="1"/>
  <c r="BO568" i="5"/>
  <c r="BU568" i="5" s="1"/>
  <c r="CA568" i="5" s="1"/>
  <c r="CG568" i="5" s="1"/>
  <c r="CJ560" i="5"/>
  <c r="BN394" i="5"/>
  <c r="CK394" i="5" s="1"/>
  <c r="BN498" i="5"/>
  <c r="CK498" i="5" s="1"/>
  <c r="L74" i="43"/>
  <c r="CJ494" i="5"/>
  <c r="CJ532" i="5"/>
  <c r="CJ195" i="5"/>
  <c r="BN183" i="5"/>
  <c r="CK183" i="5" s="1"/>
  <c r="CJ277" i="5"/>
  <c r="CJ552" i="5"/>
  <c r="CJ544" i="5"/>
  <c r="BO474" i="5"/>
  <c r="BU474" i="5" s="1"/>
  <c r="CA474" i="5" s="1"/>
  <c r="CG474" i="5" s="1"/>
  <c r="CJ96" i="5"/>
  <c r="CJ127" i="5"/>
  <c r="CJ482" i="5"/>
  <c r="CJ199" i="5"/>
  <c r="CJ318" i="5"/>
  <c r="CJ281" i="5"/>
  <c r="CJ251" i="5"/>
  <c r="CJ171" i="5"/>
  <c r="CJ285" i="5"/>
  <c r="CJ179" i="5"/>
  <c r="BO362" i="5"/>
  <c r="BU362" i="5" s="1"/>
  <c r="CA362" i="5" s="1"/>
  <c r="CG362" i="5" s="1"/>
  <c r="CJ450" i="5"/>
  <c r="CJ454" i="5"/>
  <c r="CJ470" i="5"/>
  <c r="CJ374" i="5"/>
  <c r="CJ398" i="5"/>
  <c r="CJ17" i="5"/>
  <c r="CK84" i="5"/>
  <c r="CJ92" i="5"/>
  <c r="CK135" i="5"/>
  <c r="CK147" i="5"/>
  <c r="CJ342" i="5"/>
  <c r="BO366" i="5"/>
  <c r="BU366" i="5" s="1"/>
  <c r="CA366" i="5" s="1"/>
  <c r="CG366" i="5" s="1"/>
  <c r="CJ326" i="5"/>
  <c r="BO564" i="5"/>
  <c r="BU564" i="5" s="1"/>
  <c r="CA564" i="5" s="1"/>
  <c r="CG564" i="5" s="1"/>
  <c r="CJ116" i="5"/>
  <c r="BO13" i="5"/>
  <c r="BU13" i="5" s="1"/>
  <c r="CA13" i="5" s="1"/>
  <c r="CG13" i="5" s="1"/>
  <c r="BO135" i="5"/>
  <c r="BU135" i="5" s="1"/>
  <c r="CA135" i="5" s="1"/>
  <c r="CG135" i="5" s="1"/>
  <c r="BO143" i="5"/>
  <c r="BU143" i="5" s="1"/>
  <c r="CA143" i="5" s="1"/>
  <c r="CG143" i="5" s="1"/>
  <c r="BO382" i="5"/>
  <c r="BU382" i="5" s="1"/>
  <c r="CA382" i="5" s="1"/>
  <c r="CG382" i="5" s="1"/>
  <c r="BO239" i="5"/>
  <c r="BU239" i="5" s="1"/>
  <c r="CA239" i="5" s="1"/>
  <c r="CG239" i="5" s="1"/>
  <c r="BO60" i="5"/>
  <c r="BU60" i="5" s="1"/>
  <c r="CA60" i="5" s="1"/>
  <c r="CG60" i="5" s="1"/>
  <c r="BO151" i="5"/>
  <c r="BU151" i="5" s="1"/>
  <c r="CA151" i="5" s="1"/>
  <c r="CG151" i="5" s="1"/>
  <c r="BO84" i="5"/>
  <c r="BU84" i="5" s="1"/>
  <c r="CA84" i="5" s="1"/>
  <c r="CG84" i="5" s="1"/>
  <c r="BO310" i="5"/>
  <c r="BU310" i="5" s="1"/>
  <c r="CA310" i="5" s="1"/>
  <c r="CG310" i="5" s="1"/>
  <c r="BO512" i="5"/>
  <c r="BU512" i="5" s="1"/>
  <c r="CA512" i="5" s="1"/>
  <c r="CG512" i="5" s="1"/>
  <c r="BO490" i="5"/>
  <c r="BU490" i="5" s="1"/>
  <c r="CA490" i="5" s="1"/>
  <c r="CG490" i="5" s="1"/>
  <c r="BO263" i="5"/>
  <c r="BU263" i="5" s="1"/>
  <c r="CA263" i="5" s="1"/>
  <c r="CG263" i="5" s="1"/>
  <c r="BO223" i="5"/>
  <c r="BU223" i="5" s="1"/>
  <c r="CA223" i="5" s="1"/>
  <c r="CG223" i="5" s="1"/>
  <c r="BO330" i="5"/>
  <c r="BU330" i="5" s="1"/>
  <c r="CA330" i="5" s="1"/>
  <c r="CG330" i="5" s="1"/>
  <c r="BO171" i="5"/>
  <c r="BU171" i="5" s="1"/>
  <c r="CA171" i="5" s="1"/>
  <c r="CG171" i="5" s="1"/>
  <c r="BO255" i="5"/>
  <c r="BU255" i="5" s="1"/>
  <c r="CA255" i="5" s="1"/>
  <c r="CG255" i="5" s="1"/>
  <c r="BO524" i="5"/>
  <c r="BU524" i="5" s="1"/>
  <c r="CA524" i="5" s="1"/>
  <c r="CG524" i="5" s="1"/>
  <c r="BO203" i="5"/>
  <c r="BU203" i="5" s="1"/>
  <c r="CA203" i="5" s="1"/>
  <c r="CG203" i="5" s="1"/>
  <c r="BO442" i="5"/>
  <c r="BU442" i="5" s="1"/>
  <c r="CA442" i="5" s="1"/>
  <c r="CG442" i="5" s="1"/>
  <c r="BO410" i="5"/>
  <c r="BU410" i="5" s="1"/>
  <c r="CA410" i="5" s="1"/>
  <c r="CG410" i="5" s="1"/>
  <c r="BO418" i="5"/>
  <c r="BU418" i="5" s="1"/>
  <c r="CA418" i="5" s="1"/>
  <c r="CG418" i="5" s="1"/>
  <c r="BN446" i="5"/>
  <c r="CK446" i="5" s="1"/>
  <c r="CJ446" i="5"/>
  <c r="BN418" i="5"/>
  <c r="CK418" i="5" s="1"/>
  <c r="CJ418" i="5"/>
  <c r="BN382" i="5"/>
  <c r="CK382" i="5" s="1"/>
  <c r="CJ382" i="5"/>
  <c r="K78" i="35"/>
  <c r="L81" i="35" s="1"/>
  <c r="BN273" i="5"/>
  <c r="CK273" i="5" s="1"/>
  <c r="BN402" i="5"/>
  <c r="CK402" i="5" s="1"/>
  <c r="BN298" i="5"/>
  <c r="CK298" i="5" s="1"/>
  <c r="CJ512" i="5"/>
  <c r="K15" i="35"/>
  <c r="L17" i="35" s="1"/>
  <c r="CJ259" i="5"/>
  <c r="BN378" i="5"/>
  <c r="CK378" i="5" s="1"/>
  <c r="BN112" i="5"/>
  <c r="CK112" i="5" s="1"/>
  <c r="BN293" i="5"/>
  <c r="CK293" i="5" s="1"/>
  <c r="CJ506" i="5"/>
  <c r="CJ520" i="5"/>
  <c r="CJ334" i="5"/>
  <c r="CJ48" i="5"/>
  <c r="CJ490" i="5"/>
  <c r="CJ131" i="5"/>
  <c r="CJ147" i="5"/>
  <c r="CJ219" i="5"/>
  <c r="CJ100" i="5"/>
  <c r="CJ53" i="5"/>
  <c r="BO520" i="5"/>
  <c r="BU520" i="5" s="1"/>
  <c r="CA520" i="5" s="1"/>
  <c r="CG520" i="5" s="1"/>
  <c r="CJ163" i="5"/>
  <c r="BO273" i="5"/>
  <c r="BU273" i="5" s="1"/>
  <c r="CA273" i="5" s="1"/>
  <c r="CG273" i="5" s="1"/>
  <c r="CJ68" i="5"/>
  <c r="BO88" i="5"/>
  <c r="BU88" i="5" s="1"/>
  <c r="CA88" i="5" s="1"/>
  <c r="CG88" i="5" s="1"/>
  <c r="BO108" i="5"/>
  <c r="BU108" i="5" s="1"/>
  <c r="CA108" i="5" s="1"/>
  <c r="CG108" i="5" s="1"/>
  <c r="BO289" i="5"/>
  <c r="BU289" i="5" s="1"/>
  <c r="CA289" i="5" s="1"/>
  <c r="CG289" i="5" s="1"/>
  <c r="BO478" i="5"/>
  <c r="BU478" i="5" s="1"/>
  <c r="CA478" i="5" s="1"/>
  <c r="CG478" i="5" s="1"/>
  <c r="CK506" i="5"/>
  <c r="BO191" i="5"/>
  <c r="BU191" i="5" s="1"/>
  <c r="CA191" i="5" s="1"/>
  <c r="CG191" i="5" s="1"/>
  <c r="BO199" i="5"/>
  <c r="BU199" i="5" s="1"/>
  <c r="CA199" i="5" s="1"/>
  <c r="CG199" i="5" s="1"/>
  <c r="BO402" i="5"/>
  <c r="BU402" i="5" s="1"/>
  <c r="CA402" i="5" s="1"/>
  <c r="CG402" i="5" s="1"/>
  <c r="BO548" i="5"/>
  <c r="BU548" i="5" s="1"/>
  <c r="CA548" i="5" s="1"/>
  <c r="CG548" i="5" s="1"/>
  <c r="BO556" i="5"/>
  <c r="BU556" i="5" s="1"/>
  <c r="CA556" i="5" s="1"/>
  <c r="CG556" i="5" s="1"/>
  <c r="BO53" i="5"/>
  <c r="BU53" i="5" s="1"/>
  <c r="CA53" i="5" s="1"/>
  <c r="CG53" i="5" s="1"/>
  <c r="BO293" i="5"/>
  <c r="BU293" i="5" s="1"/>
  <c r="CA293" i="5" s="1"/>
  <c r="CG293" i="5" s="1"/>
  <c r="BO259" i="5"/>
  <c r="BU259" i="5" s="1"/>
  <c r="CA259" i="5" s="1"/>
  <c r="CG259" i="5" s="1"/>
  <c r="BO267" i="5"/>
  <c r="BU267" i="5" s="1"/>
  <c r="CA267" i="5" s="1"/>
  <c r="CG267" i="5" s="1"/>
  <c r="BO322" i="5"/>
  <c r="BU322" i="5" s="1"/>
  <c r="CA322" i="5" s="1"/>
  <c r="CG322" i="5" s="1"/>
  <c r="BO536" i="5"/>
  <c r="BU536" i="5" s="1"/>
  <c r="CA536" i="5" s="1"/>
  <c r="CG536" i="5" s="1"/>
  <c r="BO72" i="5"/>
  <c r="BU72" i="5" s="1"/>
  <c r="CA72" i="5" s="1"/>
  <c r="CG72" i="5" s="1"/>
  <c r="BO370" i="5"/>
  <c r="BU370" i="5" s="1"/>
  <c r="CA370" i="5" s="1"/>
  <c r="CG370" i="5" s="1"/>
  <c r="BO540" i="5"/>
  <c r="BU540" i="5" s="1"/>
  <c r="CA540" i="5" s="1"/>
  <c r="CG540" i="5" s="1"/>
  <c r="CK490" i="5"/>
  <c r="BO532" i="5"/>
  <c r="BU532" i="5" s="1"/>
  <c r="CA532" i="5" s="1"/>
  <c r="CG532" i="5" s="1"/>
  <c r="BO302" i="5"/>
  <c r="BU302" i="5" s="1"/>
  <c r="CA302" i="5" s="1"/>
  <c r="CG302" i="5" s="1"/>
  <c r="BO386" i="5"/>
  <c r="BU386" i="5" s="1"/>
  <c r="CA386" i="5" s="1"/>
  <c r="CG386" i="5" s="1"/>
  <c r="BO285" i="5"/>
  <c r="BU285" i="5" s="1"/>
  <c r="CA285" i="5" s="1"/>
  <c r="CG285" i="5" s="1"/>
  <c r="BO195" i="5"/>
  <c r="BU195" i="5" s="1"/>
  <c r="CA195" i="5" s="1"/>
  <c r="CG195" i="5" s="1"/>
  <c r="BO334" i="5"/>
  <c r="BU334" i="5" s="1"/>
  <c r="CA334" i="5" s="1"/>
  <c r="CG334" i="5" s="1"/>
  <c r="BO318" i="5"/>
  <c r="BU318" i="5" s="1"/>
  <c r="CA318" i="5" s="1"/>
  <c r="CG318" i="5" s="1"/>
  <c r="BO450" i="5"/>
  <c r="BU450" i="5" s="1"/>
  <c r="CA450" i="5" s="1"/>
  <c r="CG450" i="5" s="1"/>
  <c r="BO498" i="5"/>
  <c r="BU498" i="5" s="1"/>
  <c r="CA498" i="5" s="1"/>
  <c r="CG498" i="5" s="1"/>
  <c r="BO211" i="5"/>
  <c r="BU211" i="5" s="1"/>
  <c r="CA211" i="5" s="1"/>
  <c r="CG211" i="5" s="1"/>
  <c r="K58" i="46"/>
  <c r="K61" i="46" s="1"/>
  <c r="K46" i="43"/>
  <c r="K48" i="43" s="1"/>
  <c r="BO422" i="5"/>
  <c r="BU422" i="5" s="1"/>
  <c r="CA422" i="5" s="1"/>
  <c r="CG422" i="5" s="1"/>
  <c r="CK560" i="5"/>
  <c r="BO446" i="5"/>
  <c r="BU446" i="5" s="1"/>
  <c r="CA446" i="5" s="1"/>
  <c r="CG446" i="5" s="1"/>
  <c r="BO470" i="5"/>
  <c r="BU470" i="5" s="1"/>
  <c r="CA470" i="5" s="1"/>
  <c r="CG470" i="5" s="1"/>
  <c r="CK259" i="5"/>
  <c r="CK426" i="5"/>
  <c r="CK88" i="5"/>
  <c r="CK108" i="5"/>
  <c r="BO175" i="5"/>
  <c r="BU175" i="5" s="1"/>
  <c r="CA175" i="5" s="1"/>
  <c r="CG175" i="5" s="1"/>
  <c r="BO430" i="5"/>
  <c r="BU430" i="5" s="1"/>
  <c r="CA430" i="5" s="1"/>
  <c r="CG430" i="5" s="1"/>
  <c r="BO358" i="5"/>
  <c r="BU358" i="5" s="1"/>
  <c r="CA358" i="5" s="1"/>
  <c r="CG358" i="5" s="1"/>
  <c r="BO438" i="5"/>
  <c r="BU438" i="5" s="1"/>
  <c r="CA438" i="5" s="1"/>
  <c r="CG438" i="5" s="1"/>
  <c r="BO354" i="5"/>
  <c r="BU354" i="5" s="1"/>
  <c r="CA354" i="5" s="1"/>
  <c r="CG354" i="5" s="1"/>
  <c r="BO45" i="5"/>
  <c r="BU45" i="5" s="1"/>
  <c r="CA45" i="5" s="1"/>
  <c r="CG45" i="5" s="1"/>
  <c r="CK60" i="5"/>
  <c r="BO112" i="5"/>
  <c r="BU112" i="5" s="1"/>
  <c r="CA112" i="5" s="1"/>
  <c r="CG112" i="5" s="1"/>
  <c r="BO398" i="5"/>
  <c r="BU398" i="5" s="1"/>
  <c r="CA398" i="5" s="1"/>
  <c r="CG398" i="5" s="1"/>
  <c r="BO68" i="5"/>
  <c r="BU68" i="5" s="1"/>
  <c r="CA68" i="5" s="1"/>
  <c r="CG68" i="5" s="1"/>
  <c r="BO235" i="5"/>
  <c r="BU235" i="5" s="1"/>
  <c r="CA235" i="5" s="1"/>
  <c r="CG235" i="5" s="1"/>
  <c r="BO96" i="5"/>
  <c r="BU96" i="5" s="1"/>
  <c r="CA96" i="5" s="1"/>
  <c r="CG96" i="5" s="1"/>
  <c r="BO231" i="5"/>
  <c r="BU231" i="5" s="1"/>
  <c r="CA231" i="5" s="1"/>
  <c r="CG231" i="5" s="1"/>
  <c r="BO314" i="5"/>
  <c r="BU314" i="5" s="1"/>
  <c r="CA314" i="5" s="1"/>
  <c r="CG314" i="5" s="1"/>
  <c r="BO127" i="5"/>
  <c r="BU127" i="5" s="1"/>
  <c r="CA127" i="5" s="1"/>
  <c r="CG127" i="5" s="1"/>
  <c r="BO374" i="5"/>
  <c r="BU374" i="5" s="1"/>
  <c r="CA374" i="5" s="1"/>
  <c r="CG374" i="5" s="1"/>
  <c r="BO390" i="5"/>
  <c r="BU390" i="5" s="1"/>
  <c r="CA390" i="5" s="1"/>
  <c r="CG390" i="5" s="1"/>
  <c r="BO51" i="5"/>
  <c r="BU51" i="5" s="1"/>
  <c r="CA51" i="5" s="1"/>
  <c r="CG51" i="5" s="1"/>
  <c r="BO21" i="5"/>
  <c r="BU21" i="5" s="1"/>
  <c r="CA21" i="5" s="1"/>
  <c r="CG21" i="5" s="1"/>
  <c r="BO33" i="5"/>
  <c r="BU33" i="5" s="1"/>
  <c r="CA33" i="5" s="1"/>
  <c r="CG33" i="5" s="1"/>
  <c r="BO163" i="5"/>
  <c r="BU163" i="5" s="1"/>
  <c r="CA163" i="5" s="1"/>
  <c r="CG163" i="5" s="1"/>
  <c r="BO116" i="5"/>
  <c r="BU116" i="5" s="1"/>
  <c r="CA116" i="5" s="1"/>
  <c r="CG116" i="5" s="1"/>
  <c r="BO251" i="5"/>
  <c r="BU251" i="5" s="1"/>
  <c r="CA251" i="5" s="1"/>
  <c r="CG251" i="5" s="1"/>
  <c r="BO378" i="5"/>
  <c r="BU378" i="5" s="1"/>
  <c r="CA378" i="5" s="1"/>
  <c r="CG378" i="5" s="1"/>
  <c r="BO124" i="5"/>
  <c r="BU124" i="5" s="1"/>
  <c r="CA124" i="5" s="1"/>
  <c r="CG124" i="5" s="1"/>
  <c r="BO516" i="5"/>
  <c r="BU516" i="5" s="1"/>
  <c r="CA516" i="5" s="1"/>
  <c r="CG516" i="5" s="1"/>
  <c r="BO544" i="5"/>
  <c r="BU544" i="5" s="1"/>
  <c r="CA544" i="5" s="1"/>
  <c r="CG544" i="5" s="1"/>
  <c r="BO247" i="5"/>
  <c r="BU247" i="5" s="1"/>
  <c r="CA247" i="5" s="1"/>
  <c r="CG247" i="5" s="1"/>
  <c r="BO326" i="5"/>
  <c r="BU326" i="5" s="1"/>
  <c r="CA326" i="5" s="1"/>
  <c r="CG326" i="5" s="1"/>
  <c r="CK223" i="5"/>
  <c r="BO346" i="5"/>
  <c r="BU346" i="5" s="1"/>
  <c r="CA346" i="5" s="1"/>
  <c r="CG346" i="5" s="1"/>
  <c r="BO394" i="5"/>
  <c r="BU394" i="5" s="1"/>
  <c r="CA394" i="5" s="1"/>
  <c r="CG394" i="5" s="1"/>
  <c r="BO458" i="5"/>
  <c r="BU458" i="5" s="1"/>
  <c r="CA458" i="5" s="1"/>
  <c r="CG458" i="5" s="1"/>
  <c r="BO298" i="5"/>
  <c r="BU298" i="5" s="1"/>
  <c r="CA298" i="5" s="1"/>
  <c r="CG298" i="5" s="1"/>
  <c r="BO167" i="5"/>
  <c r="BU167" i="5" s="1"/>
  <c r="CA167" i="5" s="1"/>
  <c r="CG167" i="5" s="1"/>
  <c r="BO434" i="5"/>
  <c r="BU434" i="5" s="1"/>
  <c r="CA434" i="5" s="1"/>
  <c r="CG434" i="5" s="1"/>
  <c r="BO25" i="5"/>
  <c r="BU25" i="5" s="1"/>
  <c r="CA25" i="5" s="1"/>
  <c r="CG25" i="5" s="1"/>
  <c r="CJ547" i="5"/>
  <c r="K52" i="46"/>
  <c r="O52" i="46" s="1"/>
  <c r="CJ519" i="5"/>
  <c r="BO409" i="5"/>
  <c r="BU409" i="5" s="1"/>
  <c r="CA409" i="5" s="1"/>
  <c r="CG409" i="5" s="1"/>
  <c r="BO497" i="5"/>
  <c r="BU497" i="5" s="1"/>
  <c r="CA497" i="5" s="1"/>
  <c r="CG497" i="5" s="1"/>
  <c r="BO325" i="5"/>
  <c r="BU325" i="5" s="1"/>
  <c r="CA325" i="5" s="1"/>
  <c r="CG325" i="5" s="1"/>
  <c r="BO511" i="5"/>
  <c r="BU511" i="5" s="1"/>
  <c r="CA511" i="5" s="1"/>
  <c r="CG511" i="5" s="1"/>
  <c r="BN493" i="5"/>
  <c r="CK493" i="5" s="1"/>
  <c r="CJ417" i="5"/>
  <c r="CJ218" i="5"/>
  <c r="K48" i="45"/>
  <c r="BO246" i="5"/>
  <c r="BU246" i="5" s="1"/>
  <c r="CA246" i="5" s="1"/>
  <c r="CG246" i="5" s="1"/>
  <c r="BO214" i="5"/>
  <c r="BU214" i="5" s="1"/>
  <c r="CA214" i="5" s="1"/>
  <c r="CG214" i="5" s="1"/>
  <c r="BO266" i="5"/>
  <c r="BU266" i="5" s="1"/>
  <c r="CA266" i="5" s="1"/>
  <c r="CG266" i="5" s="1"/>
  <c r="BO563" i="5"/>
  <c r="BU563" i="5" s="1"/>
  <c r="CA563" i="5" s="1"/>
  <c r="CG563" i="5" s="1"/>
  <c r="CJ222" i="5"/>
  <c r="BO226" i="5"/>
  <c r="BU226" i="5" s="1"/>
  <c r="CA226" i="5" s="1"/>
  <c r="CG226" i="5" s="1"/>
  <c r="CJ397" i="5"/>
  <c r="BO284" i="5"/>
  <c r="BU284" i="5" s="1"/>
  <c r="CA284" i="5" s="1"/>
  <c r="CG284" i="5" s="1"/>
  <c r="CJ409" i="5"/>
  <c r="BO280" i="5"/>
  <c r="BU280" i="5" s="1"/>
  <c r="CA280" i="5" s="1"/>
  <c r="CG280" i="5" s="1"/>
  <c r="BN296" i="5"/>
  <c r="CK296" i="5" s="1"/>
  <c r="BN276" i="5"/>
  <c r="CK276" i="5" s="1"/>
  <c r="BO489" i="5"/>
  <c r="BU489" i="5" s="1"/>
  <c r="CA489" i="5" s="1"/>
  <c r="CG489" i="5" s="1"/>
  <c r="BO530" i="5"/>
  <c r="BU530" i="5" s="1"/>
  <c r="CA530" i="5" s="1"/>
  <c r="CG530" i="5" s="1"/>
  <c r="BO527" i="5"/>
  <c r="BU527" i="5" s="1"/>
  <c r="CA527" i="5" s="1"/>
  <c r="CG527" i="5" s="1"/>
  <c r="BO202" i="5"/>
  <c r="BU202" i="5" s="1"/>
  <c r="CA202" i="5" s="1"/>
  <c r="CG202" i="5" s="1"/>
  <c r="E60" i="35"/>
  <c r="F42" i="40"/>
  <c r="F70" i="35"/>
  <c r="F105" i="35"/>
  <c r="G105" i="35"/>
  <c r="E14" i="46"/>
  <c r="D27" i="46"/>
  <c r="F18" i="46"/>
  <c r="F63" i="46"/>
  <c r="D64" i="46"/>
  <c r="D67" i="46" s="1"/>
  <c r="D78" i="46"/>
  <c r="F94" i="46"/>
  <c r="F97" i="46" s="1"/>
  <c r="D22" i="43"/>
  <c r="D25" i="43" s="1"/>
  <c r="D12" i="43"/>
  <c r="F32" i="43"/>
  <c r="F52" i="43"/>
  <c r="F55" i="43" s="1"/>
  <c r="F42" i="43"/>
  <c r="E68" i="43"/>
  <c r="D81" i="43"/>
  <c r="D45" i="44"/>
  <c r="D51" i="44" s="1"/>
  <c r="H100" i="40"/>
  <c r="G24" i="46"/>
  <c r="E90" i="46"/>
  <c r="C27" i="46"/>
  <c r="D42" i="46"/>
  <c r="F24" i="46"/>
  <c r="G98" i="40"/>
  <c r="CK319" i="5"/>
  <c r="CK557" i="5"/>
  <c r="G44" i="46"/>
  <c r="O52" i="35"/>
  <c r="G36" i="44"/>
  <c r="G73" i="40"/>
  <c r="G108" i="40"/>
  <c r="F27" i="46"/>
  <c r="O21" i="46"/>
  <c r="O39" i="46"/>
  <c r="O51" i="46"/>
  <c r="G36" i="46"/>
  <c r="G56" i="46"/>
  <c r="O57" i="46"/>
  <c r="O69" i="46"/>
  <c r="E93" i="46"/>
  <c r="O81" i="46"/>
  <c r="O33" i="43"/>
  <c r="O45" i="43"/>
  <c r="E81" i="43"/>
  <c r="C81" i="43"/>
  <c r="O75" i="43"/>
  <c r="G81" i="43"/>
  <c r="O15" i="44"/>
  <c r="O21" i="44" s="1"/>
  <c r="E45" i="44"/>
  <c r="E51" i="44" s="1"/>
  <c r="C45" i="44"/>
  <c r="C51" i="44" s="1"/>
  <c r="G45" i="44"/>
  <c r="G51" i="44" s="1"/>
  <c r="J56" i="46"/>
  <c r="CK122" i="5"/>
  <c r="F109" i="40"/>
  <c r="F113" i="40" s="1"/>
  <c r="F56" i="35"/>
  <c r="E14" i="40"/>
  <c r="G111" i="35"/>
  <c r="G90" i="46"/>
  <c r="G92" i="46"/>
  <c r="D48" i="43"/>
  <c r="E36" i="44"/>
  <c r="G28" i="46"/>
  <c r="E37" i="44"/>
  <c r="F6" i="44"/>
  <c r="F74" i="43"/>
  <c r="D67" i="43"/>
  <c r="C21" i="43"/>
  <c r="D93" i="46"/>
  <c r="F55" i="46"/>
  <c r="G61" i="35"/>
  <c r="E42" i="43"/>
  <c r="F36" i="43"/>
  <c r="E32" i="43"/>
  <c r="D6" i="43"/>
  <c r="D43" i="46"/>
  <c r="C24" i="46"/>
  <c r="O39" i="43"/>
  <c r="D84" i="46"/>
  <c r="F93" i="46"/>
  <c r="G93" i="46"/>
  <c r="G38" i="43"/>
  <c r="D13" i="46"/>
  <c r="F92" i="46"/>
  <c r="G70" i="40"/>
  <c r="G42" i="44"/>
  <c r="D46" i="44"/>
  <c r="D49" i="44" s="1"/>
  <c r="O57" i="43"/>
  <c r="D18" i="43"/>
  <c r="O39" i="44"/>
  <c r="G38" i="44"/>
  <c r="F38" i="44"/>
  <c r="H80" i="43"/>
  <c r="D74" i="45"/>
  <c r="G80" i="43"/>
  <c r="G37" i="44"/>
  <c r="H29" i="35"/>
  <c r="H38" i="44"/>
  <c r="E78" i="43"/>
  <c r="H18" i="46"/>
  <c r="H28" i="40"/>
  <c r="G94" i="46"/>
  <c r="G97" i="46" s="1"/>
  <c r="E72" i="43"/>
  <c r="O75" i="46"/>
  <c r="E44" i="46"/>
  <c r="G63" i="46"/>
  <c r="G46" i="44"/>
  <c r="G49" i="44" s="1"/>
  <c r="H31" i="44"/>
  <c r="I44" i="40"/>
  <c r="E36" i="43"/>
  <c r="O103" i="40"/>
  <c r="D72" i="43"/>
  <c r="C63" i="46"/>
  <c r="D51" i="43"/>
  <c r="E43" i="43"/>
  <c r="E31" i="43"/>
  <c r="C25" i="46"/>
  <c r="D12" i="46"/>
  <c r="D6" i="46"/>
  <c r="F91" i="46"/>
  <c r="F60" i="46"/>
  <c r="F28" i="46"/>
  <c r="F31" i="46" s="1"/>
  <c r="D52" i="43"/>
  <c r="D55" i="43" s="1"/>
  <c r="E92" i="46"/>
  <c r="G51" i="35"/>
  <c r="G107" i="40"/>
  <c r="F54" i="46"/>
  <c r="D28" i="46"/>
  <c r="D31" i="46" s="1"/>
  <c r="G100" i="40"/>
  <c r="D30" i="44"/>
  <c r="G84" i="46"/>
  <c r="F55" i="35"/>
  <c r="H111" i="35"/>
  <c r="G78" i="43"/>
  <c r="H86" i="46"/>
  <c r="E38" i="44"/>
  <c r="F80" i="43"/>
  <c r="E74" i="43"/>
  <c r="D14" i="46"/>
  <c r="F26" i="46"/>
  <c r="G62" i="46"/>
  <c r="O87" i="46"/>
  <c r="G26" i="46"/>
  <c r="G86" i="46"/>
  <c r="H16" i="40"/>
  <c r="F93" i="40"/>
  <c r="H26" i="46"/>
  <c r="D8" i="40"/>
  <c r="G18" i="43"/>
  <c r="G80" i="35"/>
  <c r="F61" i="35"/>
  <c r="O101" i="40"/>
  <c r="O94" i="40"/>
  <c r="D80" i="46"/>
  <c r="E42" i="44"/>
  <c r="H9" i="40"/>
  <c r="G42" i="46"/>
  <c r="G21" i="43"/>
  <c r="G27" i="35"/>
  <c r="E61" i="35"/>
  <c r="D8" i="46"/>
  <c r="G74" i="40"/>
  <c r="G78" i="40" s="1"/>
  <c r="F105" i="40"/>
  <c r="G6" i="43"/>
  <c r="J65" i="35"/>
  <c r="F65" i="40"/>
  <c r="J67" i="45"/>
  <c r="D16" i="40"/>
  <c r="J74" i="46"/>
  <c r="F27" i="35"/>
  <c r="G65" i="40"/>
  <c r="D42" i="40"/>
  <c r="H44" i="46"/>
  <c r="D44" i="46"/>
  <c r="G6" i="44"/>
  <c r="G64" i="46"/>
  <c r="G67" i="46" s="1"/>
  <c r="G64" i="40"/>
  <c r="J90" i="46"/>
  <c r="D84" i="40"/>
  <c r="G43" i="46"/>
  <c r="G9" i="40"/>
  <c r="G29" i="35"/>
  <c r="J66" i="45"/>
  <c r="L61" i="46"/>
  <c r="O9" i="46"/>
  <c r="E63" i="40"/>
  <c r="E16" i="40"/>
  <c r="F91" i="40"/>
  <c r="J12" i="43"/>
  <c r="G7" i="40"/>
  <c r="D14" i="40"/>
  <c r="D68" i="43"/>
  <c r="O24" i="35"/>
  <c r="L14" i="43"/>
  <c r="K75" i="40"/>
  <c r="CK107" i="5"/>
  <c r="CK44" i="5"/>
  <c r="CK239" i="5"/>
  <c r="CK248" i="5"/>
  <c r="I18" i="34"/>
  <c r="N41" i="35"/>
  <c r="J78" i="45"/>
  <c r="J14" i="43"/>
  <c r="J80" i="45"/>
  <c r="L13" i="45"/>
  <c r="J105" i="40"/>
  <c r="K85" i="46"/>
  <c r="K98" i="40"/>
  <c r="O3" i="44"/>
  <c r="O9" i="44" s="1"/>
  <c r="J93" i="40"/>
  <c r="J92" i="46"/>
  <c r="J72" i="46"/>
  <c r="C75" i="35"/>
  <c r="K85" i="40"/>
  <c r="C19" i="44"/>
  <c r="M7" i="43"/>
  <c r="K86" i="40"/>
  <c r="J107" i="40"/>
  <c r="C73" i="45"/>
  <c r="C74" i="45"/>
  <c r="M95" i="35"/>
  <c r="L100" i="40"/>
  <c r="L71" i="40"/>
  <c r="J92" i="40"/>
  <c r="CK482" i="5"/>
  <c r="E90" i="35"/>
  <c r="BO437" i="5"/>
  <c r="BU437" i="5" s="1"/>
  <c r="CA437" i="5" s="1"/>
  <c r="CG437" i="5" s="1"/>
  <c r="BO421" i="5"/>
  <c r="BU421" i="5" s="1"/>
  <c r="CA421" i="5" s="1"/>
  <c r="CG421" i="5" s="1"/>
  <c r="BO365" i="5"/>
  <c r="BU365" i="5" s="1"/>
  <c r="CA365" i="5" s="1"/>
  <c r="CG365" i="5" s="1"/>
  <c r="K34" i="43"/>
  <c r="K38" i="43" s="1"/>
  <c r="G19" i="34"/>
  <c r="M94" i="46"/>
  <c r="L42" i="40"/>
  <c r="L18" i="43"/>
  <c r="C84" i="46"/>
  <c r="C49" i="40"/>
  <c r="H46" i="35"/>
  <c r="H74" i="46"/>
  <c r="BO469" i="5"/>
  <c r="BU469" i="5" s="1"/>
  <c r="CA469" i="5" s="1"/>
  <c r="CG469" i="5" s="1"/>
  <c r="BO119" i="5"/>
  <c r="BU119" i="5" s="1"/>
  <c r="CA119" i="5" s="1"/>
  <c r="CG119" i="5" s="1"/>
  <c r="M38" i="43"/>
  <c r="M6" i="43"/>
  <c r="M91" i="35"/>
  <c r="O96" i="40"/>
  <c r="M100" i="40"/>
  <c r="D105" i="40"/>
  <c r="CK16" i="5"/>
  <c r="L92" i="40"/>
  <c r="L31" i="43"/>
  <c r="F62" i="43"/>
  <c r="N20" i="43"/>
  <c r="M90" i="35"/>
  <c r="L99" i="40"/>
  <c r="N71" i="35"/>
  <c r="M38" i="45"/>
  <c r="CK137" i="5"/>
  <c r="F48" i="34"/>
  <c r="E28" i="46"/>
  <c r="E31" i="46" s="1"/>
  <c r="M24" i="34"/>
  <c r="CK22" i="5"/>
  <c r="H18" i="34"/>
  <c r="H41" i="35"/>
  <c r="E66" i="35"/>
  <c r="E56" i="35"/>
  <c r="D109" i="40"/>
  <c r="D113" i="40" s="1"/>
  <c r="F14" i="40"/>
  <c r="G91" i="35"/>
  <c r="F31" i="40"/>
  <c r="F108" i="40"/>
  <c r="F33" i="35"/>
  <c r="F60" i="35"/>
  <c r="G81" i="35"/>
  <c r="F95" i="35"/>
  <c r="G93" i="40"/>
  <c r="G8" i="46"/>
  <c r="G55" i="35"/>
  <c r="L37" i="45"/>
  <c r="M7" i="46"/>
  <c r="D86" i="46"/>
  <c r="C33" i="35"/>
  <c r="D35" i="35"/>
  <c r="N26" i="34"/>
  <c r="CK83" i="5"/>
  <c r="CK12" i="5"/>
  <c r="C30" i="43"/>
  <c r="C22" i="44"/>
  <c r="C26" i="44" s="1"/>
  <c r="M8" i="43"/>
  <c r="M85" i="46"/>
  <c r="M19" i="43"/>
  <c r="M7" i="45"/>
  <c r="M6" i="45"/>
  <c r="L36" i="43"/>
  <c r="L39" i="35"/>
  <c r="M32" i="43"/>
  <c r="CK532" i="5"/>
  <c r="CK55" i="5"/>
  <c r="CK359" i="5"/>
  <c r="CK463" i="5"/>
  <c r="CK375" i="5"/>
  <c r="CK524" i="5"/>
  <c r="M49" i="34"/>
  <c r="M48" i="34"/>
  <c r="N14" i="45"/>
  <c r="M13" i="45"/>
  <c r="M28" i="45"/>
  <c r="M14" i="45"/>
  <c r="N14" i="43"/>
  <c r="M12" i="43"/>
  <c r="M22" i="43"/>
  <c r="M12" i="35"/>
  <c r="N13" i="35"/>
  <c r="M13" i="35"/>
  <c r="N19" i="34"/>
  <c r="N18" i="34"/>
  <c r="L7" i="35"/>
  <c r="L8" i="35"/>
  <c r="M9" i="35"/>
  <c r="CK24" i="5"/>
  <c r="D90" i="35"/>
  <c r="L48" i="46"/>
  <c r="C72" i="40"/>
  <c r="M13" i="43"/>
  <c r="J42" i="45"/>
  <c r="G41" i="35"/>
  <c r="C38" i="44"/>
  <c r="CK277" i="5"/>
  <c r="D73" i="34"/>
  <c r="D72" i="34"/>
  <c r="N74" i="43"/>
  <c r="M74" i="43"/>
  <c r="N23" i="35"/>
  <c r="M21" i="35"/>
  <c r="M46" i="44"/>
  <c r="M42" i="44"/>
  <c r="M44" i="44"/>
  <c r="N61" i="35"/>
  <c r="M60" i="35"/>
  <c r="L63" i="40"/>
  <c r="L64" i="40"/>
  <c r="CK20" i="5"/>
  <c r="CK52" i="5"/>
  <c r="CK71" i="5"/>
  <c r="I7" i="43"/>
  <c r="D48" i="34"/>
  <c r="G109" i="40"/>
  <c r="M45" i="35"/>
  <c r="L18" i="34"/>
  <c r="C52" i="43"/>
  <c r="C55" i="43" s="1"/>
  <c r="G16" i="40"/>
  <c r="M82" i="43"/>
  <c r="N66" i="35"/>
  <c r="M43" i="44"/>
  <c r="F80" i="35"/>
  <c r="O82" i="35"/>
  <c r="K85" i="35"/>
  <c r="D108" i="40"/>
  <c r="D91" i="40"/>
  <c r="D22" i="40"/>
  <c r="D32" i="40"/>
  <c r="D36" i="40" s="1"/>
  <c r="F49" i="40"/>
  <c r="F73" i="40"/>
  <c r="F34" i="35"/>
  <c r="F118" i="35"/>
  <c r="F117" i="35"/>
  <c r="F45" i="35"/>
  <c r="G29" i="40"/>
  <c r="H30" i="40"/>
  <c r="G30" i="40"/>
  <c r="G92" i="40"/>
  <c r="H93" i="40"/>
  <c r="G22" i="40"/>
  <c r="G21" i="40"/>
  <c r="G23" i="40"/>
  <c r="G32" i="40"/>
  <c r="G36" i="40" s="1"/>
  <c r="G72" i="46"/>
  <c r="G73" i="46"/>
  <c r="G14" i="43"/>
  <c r="G13" i="43"/>
  <c r="D7" i="35"/>
  <c r="D118" i="35"/>
  <c r="CK64" i="5"/>
  <c r="CK544" i="5"/>
  <c r="CK240" i="5"/>
  <c r="M71" i="40"/>
  <c r="N72" i="40"/>
  <c r="M72" i="40"/>
  <c r="N30" i="40"/>
  <c r="M29" i="40"/>
  <c r="M28" i="40"/>
  <c r="M56" i="46"/>
  <c r="L55" i="46"/>
  <c r="L54" i="46"/>
  <c r="M68" i="45"/>
  <c r="L66" i="45"/>
  <c r="L67" i="45"/>
  <c r="L33" i="35"/>
  <c r="L34" i="35"/>
  <c r="L8" i="40"/>
  <c r="L7" i="40"/>
  <c r="CK47" i="5"/>
  <c r="H8" i="46"/>
  <c r="G74" i="43"/>
  <c r="G7" i="46"/>
  <c r="CK529" i="5"/>
  <c r="CK491" i="5"/>
  <c r="CK184" i="5"/>
  <c r="CK282" i="5"/>
  <c r="L24" i="34"/>
  <c r="F23" i="40"/>
  <c r="F41" i="35"/>
  <c r="CK371" i="5"/>
  <c r="L86" i="35"/>
  <c r="BN133" i="5"/>
  <c r="CK133" i="5" s="1"/>
  <c r="G6" i="46"/>
  <c r="G72" i="43"/>
  <c r="CK102" i="5"/>
  <c r="CK167" i="5"/>
  <c r="CK387" i="5"/>
  <c r="CK451" i="5"/>
  <c r="CK256" i="5"/>
  <c r="CK374" i="5"/>
  <c r="CK18" i="5"/>
  <c r="CK303" i="5"/>
  <c r="N50" i="34"/>
  <c r="O47" i="40"/>
  <c r="O82" i="40"/>
  <c r="M72" i="34"/>
  <c r="M30" i="40"/>
  <c r="O10" i="45"/>
  <c r="O13" i="45" s="1"/>
  <c r="K80" i="46"/>
  <c r="J62" i="43"/>
  <c r="G27" i="46"/>
  <c r="G45" i="35"/>
  <c r="G95" i="35"/>
  <c r="O67" i="35"/>
  <c r="G33" i="35"/>
  <c r="D50" i="35"/>
  <c r="D27" i="35"/>
  <c r="D60" i="35"/>
  <c r="F101" i="35"/>
  <c r="C73" i="40"/>
  <c r="O80" i="40"/>
  <c r="E107" i="40"/>
  <c r="E28" i="40"/>
  <c r="BN141" i="5"/>
  <c r="CK141" i="5" s="1"/>
  <c r="C7" i="44"/>
  <c r="D8" i="44"/>
  <c r="C10" i="44"/>
  <c r="C14" i="44" s="1"/>
  <c r="C8" i="44"/>
  <c r="C30" i="44"/>
  <c r="D32" i="44"/>
  <c r="M8" i="35"/>
  <c r="M7" i="35"/>
  <c r="N62" i="46"/>
  <c r="M64" i="46"/>
  <c r="L21" i="35"/>
  <c r="M23" i="35"/>
  <c r="L22" i="35"/>
  <c r="L42" i="46"/>
  <c r="M44" i="46"/>
  <c r="L12" i="43"/>
  <c r="L13" i="43"/>
  <c r="M14" i="43"/>
  <c r="L22" i="43"/>
  <c r="L25" i="43" s="1"/>
  <c r="J57" i="40"/>
  <c r="J58" i="40"/>
  <c r="J50" i="45"/>
  <c r="K50" i="45"/>
  <c r="J49" i="45"/>
  <c r="I19" i="34"/>
  <c r="I20" i="34"/>
  <c r="CK123" i="5"/>
  <c r="N9" i="35"/>
  <c r="C31" i="44"/>
  <c r="M23" i="40"/>
  <c r="L6" i="46"/>
  <c r="M99" i="40"/>
  <c r="M29" i="35"/>
  <c r="G18" i="46"/>
  <c r="G35" i="35"/>
  <c r="J61" i="43"/>
  <c r="N14" i="46"/>
  <c r="O38" i="40"/>
  <c r="L28" i="40"/>
  <c r="E101" i="35"/>
  <c r="C7" i="45"/>
  <c r="C76" i="35"/>
  <c r="H35" i="35"/>
  <c r="C61" i="35"/>
  <c r="C60" i="35"/>
  <c r="D61" i="35"/>
  <c r="C74" i="46"/>
  <c r="C73" i="46"/>
  <c r="C72" i="46"/>
  <c r="C65" i="40"/>
  <c r="C63" i="40"/>
  <c r="M115" i="35"/>
  <c r="N116" i="35"/>
  <c r="M116" i="35"/>
  <c r="L37" i="46"/>
  <c r="M38" i="46"/>
  <c r="L64" i="46"/>
  <c r="L67" i="46" s="1"/>
  <c r="L36" i="46"/>
  <c r="M61" i="46"/>
  <c r="M55" i="35"/>
  <c r="M60" i="46"/>
  <c r="M22" i="40"/>
  <c r="D111" i="35"/>
  <c r="C9" i="40"/>
  <c r="C7" i="40"/>
  <c r="D9" i="40"/>
  <c r="D8" i="45"/>
  <c r="C8" i="45"/>
  <c r="N29" i="35"/>
  <c r="M28" i="35"/>
  <c r="L49" i="40"/>
  <c r="M51" i="40"/>
  <c r="D74" i="46"/>
  <c r="C32" i="44"/>
  <c r="M62" i="46"/>
  <c r="L50" i="40"/>
  <c r="N17" i="35"/>
  <c r="N23" i="40"/>
  <c r="I38" i="34"/>
  <c r="I70" i="35"/>
  <c r="I71" i="35"/>
  <c r="F29" i="35"/>
  <c r="E29" i="35"/>
  <c r="C38" i="46"/>
  <c r="C36" i="46"/>
  <c r="C7" i="46"/>
  <c r="C6" i="46"/>
  <c r="C8" i="46"/>
  <c r="M10" i="44"/>
  <c r="M13" i="44" s="1"/>
  <c r="M6" i="44"/>
  <c r="N8" i="44"/>
  <c r="M109" i="40"/>
  <c r="M98" i="40"/>
  <c r="L79" i="43"/>
  <c r="L82" i="43"/>
  <c r="L85" i="43" s="1"/>
  <c r="M80" i="43"/>
  <c r="J22" i="35"/>
  <c r="J21" i="35"/>
  <c r="J74" i="45"/>
  <c r="J72" i="45"/>
  <c r="J82" i="45"/>
  <c r="J56" i="35"/>
  <c r="J55" i="35"/>
  <c r="G23" i="35"/>
  <c r="H23" i="35"/>
  <c r="G71" i="35"/>
  <c r="H71" i="35"/>
  <c r="G70" i="35"/>
  <c r="O24" i="40"/>
  <c r="C106" i="40"/>
  <c r="D107" i="40"/>
  <c r="C105" i="40"/>
  <c r="D70" i="40"/>
  <c r="CK535" i="5"/>
  <c r="BO531" i="5"/>
  <c r="BU531" i="5" s="1"/>
  <c r="CA531" i="5" s="1"/>
  <c r="CG531" i="5" s="1"/>
  <c r="CK523" i="5"/>
  <c r="CK511" i="5"/>
  <c r="CK505" i="5"/>
  <c r="CK497" i="5"/>
  <c r="BO485" i="5"/>
  <c r="BU485" i="5" s="1"/>
  <c r="CA485" i="5" s="1"/>
  <c r="CG485" i="5" s="1"/>
  <c r="CK473" i="5"/>
  <c r="BO465" i="5"/>
  <c r="BU465" i="5" s="1"/>
  <c r="CA465" i="5" s="1"/>
  <c r="CG465" i="5" s="1"/>
  <c r="CK457" i="5"/>
  <c r="BO453" i="5"/>
  <c r="BU453" i="5" s="1"/>
  <c r="CA453" i="5" s="1"/>
  <c r="CG453" i="5" s="1"/>
  <c r="CK441" i="5"/>
  <c r="CK417" i="5"/>
  <c r="CK413" i="5"/>
  <c r="BO405" i="5"/>
  <c r="BU405" i="5" s="1"/>
  <c r="CA405" i="5" s="1"/>
  <c r="CG405" i="5" s="1"/>
  <c r="BO401" i="5"/>
  <c r="BU401" i="5" s="1"/>
  <c r="CA401" i="5" s="1"/>
  <c r="CG401" i="5" s="1"/>
  <c r="CK397" i="5"/>
  <c r="CK389" i="5"/>
  <c r="CK385" i="5"/>
  <c r="CK381" i="5"/>
  <c r="BO373" i="5"/>
  <c r="BU373" i="5" s="1"/>
  <c r="CA373" i="5" s="1"/>
  <c r="CG373" i="5" s="1"/>
  <c r="CK361" i="5"/>
  <c r="CK357" i="5"/>
  <c r="BO353" i="5"/>
  <c r="BU353" i="5" s="1"/>
  <c r="CA353" i="5" s="1"/>
  <c r="CG353" i="5" s="1"/>
  <c r="CK349" i="5"/>
  <c r="BO341" i="5"/>
  <c r="BU341" i="5" s="1"/>
  <c r="CA341" i="5" s="1"/>
  <c r="CG341" i="5" s="1"/>
  <c r="CK337" i="5"/>
  <c r="BO333" i="5"/>
  <c r="BU333" i="5" s="1"/>
  <c r="CA333" i="5" s="1"/>
  <c r="CG333" i="5" s="1"/>
  <c r="CK325" i="5"/>
  <c r="CK321" i="5"/>
  <c r="BO313" i="5"/>
  <c r="BU313" i="5" s="1"/>
  <c r="CA313" i="5" s="1"/>
  <c r="CG313" i="5" s="1"/>
  <c r="BO292" i="5"/>
  <c r="BU292" i="5" s="1"/>
  <c r="CA292" i="5" s="1"/>
  <c r="CG292" i="5" s="1"/>
  <c r="CK284" i="5"/>
  <c r="BO250" i="5"/>
  <c r="BU250" i="5" s="1"/>
  <c r="CA250" i="5" s="1"/>
  <c r="CG250" i="5" s="1"/>
  <c r="CK238" i="5"/>
  <c r="CK234" i="5"/>
  <c r="CK174" i="5"/>
  <c r="BO170" i="5"/>
  <c r="BU170" i="5" s="1"/>
  <c r="CA170" i="5" s="1"/>
  <c r="CG170" i="5" s="1"/>
  <c r="CK146" i="5"/>
  <c r="BO142" i="5"/>
  <c r="BU142" i="5" s="1"/>
  <c r="CA142" i="5" s="1"/>
  <c r="CG142" i="5" s="1"/>
  <c r="O5" i="35"/>
  <c r="CK14" i="5"/>
  <c r="C42" i="40"/>
  <c r="M50" i="43"/>
  <c r="K68" i="43"/>
  <c r="G50" i="35"/>
  <c r="G96" i="35"/>
  <c r="CK534" i="5"/>
  <c r="CK526" i="5"/>
  <c r="CK522" i="5"/>
  <c r="CK510" i="5"/>
  <c r="CK500" i="5"/>
  <c r="CK496" i="5"/>
  <c r="CK428" i="5"/>
  <c r="CK396" i="5"/>
  <c r="CK316" i="5"/>
  <c r="CK279" i="5"/>
  <c r="CK269" i="5"/>
  <c r="CK233" i="5"/>
  <c r="CK201" i="5"/>
  <c r="CK193" i="5"/>
  <c r="CK189" i="5"/>
  <c r="CK173" i="5"/>
  <c r="CK161" i="5"/>
  <c r="F107" i="40"/>
  <c r="CK171" i="5"/>
  <c r="CK53" i="5"/>
  <c r="CK391" i="5"/>
  <c r="CK507" i="5"/>
  <c r="CK386" i="5"/>
  <c r="CK478" i="5"/>
  <c r="E51" i="35"/>
  <c r="E80" i="35"/>
  <c r="CK351" i="5"/>
  <c r="CK228" i="5"/>
  <c r="CK216" i="5"/>
  <c r="G20" i="34"/>
  <c r="L66" i="35"/>
  <c r="K12" i="46"/>
  <c r="O34" i="45"/>
  <c r="O37" i="45" s="1"/>
  <c r="K106" i="35"/>
  <c r="K54" i="45"/>
  <c r="CK156" i="5"/>
  <c r="I24" i="34"/>
  <c r="CK355" i="5"/>
  <c r="CK68" i="5"/>
  <c r="CK326" i="5"/>
  <c r="I4" i="34"/>
  <c r="CK188" i="5"/>
  <c r="CK236" i="5"/>
  <c r="CK552" i="5"/>
  <c r="CK163" i="5"/>
  <c r="D9" i="35"/>
  <c r="O15" i="34"/>
  <c r="L26" i="34"/>
  <c r="L80" i="43"/>
  <c r="D23" i="36"/>
  <c r="F51" i="36"/>
  <c r="F49" i="36"/>
  <c r="F53" i="36"/>
  <c r="F46" i="36"/>
  <c r="F38" i="36"/>
  <c r="F40" i="36"/>
  <c r="F33" i="36"/>
  <c r="BN433" i="5"/>
  <c r="CK433" i="5" s="1"/>
  <c r="CJ433" i="5"/>
  <c r="CJ393" i="5"/>
  <c r="BN393" i="5"/>
  <c r="CK393" i="5" s="1"/>
  <c r="CJ190" i="5"/>
  <c r="BO190" i="5"/>
  <c r="BU190" i="5" s="1"/>
  <c r="CA190" i="5" s="1"/>
  <c r="CG190" i="5" s="1"/>
  <c r="BO138" i="5"/>
  <c r="BU138" i="5" s="1"/>
  <c r="CA138" i="5" s="1"/>
  <c r="CG138" i="5" s="1"/>
  <c r="K34" i="46"/>
  <c r="K36" i="46" s="1"/>
  <c r="K40" i="46"/>
  <c r="K42" i="46" s="1"/>
  <c r="BN567" i="5"/>
  <c r="CK567" i="5" s="1"/>
  <c r="BO567" i="5"/>
  <c r="BU567" i="5" s="1"/>
  <c r="CA567" i="5" s="1"/>
  <c r="CG567" i="5" s="1"/>
  <c r="CJ551" i="5"/>
  <c r="BO551" i="5"/>
  <c r="BU551" i="5" s="1"/>
  <c r="CA551" i="5" s="1"/>
  <c r="CG551" i="5" s="1"/>
  <c r="CJ425" i="5"/>
  <c r="BN425" i="5"/>
  <c r="CK425" i="5" s="1"/>
  <c r="BN317" i="5"/>
  <c r="CK317" i="5" s="1"/>
  <c r="CJ317" i="5"/>
  <c r="BN202" i="5"/>
  <c r="CK202" i="5" s="1"/>
  <c r="CJ202" i="5"/>
  <c r="L80" i="45"/>
  <c r="CJ389" i="5"/>
  <c r="CJ138" i="5"/>
  <c r="CJ178" i="5"/>
  <c r="CJ505" i="5"/>
  <c r="CJ337" i="5"/>
  <c r="CJ453" i="5"/>
  <c r="K39" i="40"/>
  <c r="K43" i="40" s="1"/>
  <c r="BN134" i="5"/>
  <c r="CK134" i="5" s="1"/>
  <c r="BO194" i="5"/>
  <c r="BU194" i="5" s="1"/>
  <c r="CA194" i="5" s="1"/>
  <c r="CG194" i="5" s="1"/>
  <c r="CJ214" i="5"/>
  <c r="BN266" i="5"/>
  <c r="CK266" i="5" s="1"/>
  <c r="CJ292" i="5"/>
  <c r="BN345" i="5"/>
  <c r="CK345" i="5" s="1"/>
  <c r="K98" i="35"/>
  <c r="K101" i="35" s="1"/>
  <c r="CJ405" i="5"/>
  <c r="CJ465" i="5"/>
  <c r="BN489" i="5"/>
  <c r="CK489" i="5" s="1"/>
  <c r="K88" i="35"/>
  <c r="K90" i="35" s="1"/>
  <c r="BN377" i="5"/>
  <c r="CK377" i="5" s="1"/>
  <c r="BN138" i="5"/>
  <c r="CK138" i="5" s="1"/>
  <c r="CJ258" i="5"/>
  <c r="BO305" i="5"/>
  <c r="BU305" i="5" s="1"/>
  <c r="CA305" i="5" s="1"/>
  <c r="CG305" i="5" s="1"/>
  <c r="BN365" i="5"/>
  <c r="CK365" i="5" s="1"/>
  <c r="BN437" i="5"/>
  <c r="CK437" i="5" s="1"/>
  <c r="CJ469" i="5"/>
  <c r="CJ515" i="5"/>
  <c r="BN527" i="5"/>
  <c r="CK527" i="5" s="1"/>
  <c r="BO158" i="5"/>
  <c r="BU158" i="5" s="1"/>
  <c r="CA158" i="5" s="1"/>
  <c r="CG158" i="5" s="1"/>
  <c r="CJ262" i="5"/>
  <c r="CJ349" i="5"/>
  <c r="BO218" i="5"/>
  <c r="BU218" i="5" s="1"/>
  <c r="CA218" i="5" s="1"/>
  <c r="CG218" i="5" s="1"/>
  <c r="BN250" i="5"/>
  <c r="CK250" i="5" s="1"/>
  <c r="BN288" i="5"/>
  <c r="CK288" i="5" s="1"/>
  <c r="CJ313" i="5"/>
  <c r="BO361" i="5"/>
  <c r="BU361" i="5" s="1"/>
  <c r="CA361" i="5" s="1"/>
  <c r="CG361" i="5" s="1"/>
  <c r="BN373" i="5"/>
  <c r="CK373" i="5" s="1"/>
  <c r="BO413" i="5"/>
  <c r="BU413" i="5" s="1"/>
  <c r="CA413" i="5" s="1"/>
  <c r="CG413" i="5" s="1"/>
  <c r="CJ445" i="5"/>
  <c r="CJ497" i="5"/>
  <c r="BO543" i="5"/>
  <c r="BU543" i="5" s="1"/>
  <c r="CA543" i="5" s="1"/>
  <c r="CG543" i="5" s="1"/>
  <c r="CJ567" i="5"/>
  <c r="K42" i="44"/>
  <c r="BO417" i="5"/>
  <c r="BU417" i="5" s="1"/>
  <c r="CA417" i="5" s="1"/>
  <c r="CG417" i="5" s="1"/>
  <c r="CJ321" i="5"/>
  <c r="BO523" i="5"/>
  <c r="BU523" i="5" s="1"/>
  <c r="CA523" i="5" s="1"/>
  <c r="CG523" i="5" s="1"/>
  <c r="CJ555" i="5"/>
  <c r="BO555" i="5"/>
  <c r="BU555" i="5" s="1"/>
  <c r="CA555" i="5" s="1"/>
  <c r="CG555" i="5" s="1"/>
  <c r="BO429" i="5"/>
  <c r="BU429" i="5" s="1"/>
  <c r="CA429" i="5" s="1"/>
  <c r="CG429" i="5" s="1"/>
  <c r="BN429" i="5"/>
  <c r="CK429" i="5" s="1"/>
  <c r="CJ242" i="5"/>
  <c r="BO242" i="5"/>
  <c r="BU242" i="5" s="1"/>
  <c r="CA242" i="5" s="1"/>
  <c r="CG242" i="5" s="1"/>
  <c r="CJ186" i="5"/>
  <c r="BN186" i="5"/>
  <c r="CK186" i="5" s="1"/>
  <c r="K106" i="40"/>
  <c r="BO519" i="5"/>
  <c r="BU519" i="5" s="1"/>
  <c r="CA519" i="5" s="1"/>
  <c r="CG519" i="5" s="1"/>
  <c r="CJ365" i="5"/>
  <c r="CJ559" i="5"/>
  <c r="CJ284" i="5"/>
  <c r="BO345" i="5"/>
  <c r="BU345" i="5" s="1"/>
  <c r="CA345" i="5" s="1"/>
  <c r="CG345" i="5" s="1"/>
  <c r="CJ535" i="5"/>
  <c r="CJ226" i="5"/>
  <c r="CJ254" i="5"/>
  <c r="BN292" i="5"/>
  <c r="CK292" i="5" s="1"/>
  <c r="BO357" i="5"/>
  <c r="BU357" i="5" s="1"/>
  <c r="CA357" i="5" s="1"/>
  <c r="CG357" i="5" s="1"/>
  <c r="BN369" i="5"/>
  <c r="CK369" i="5" s="1"/>
  <c r="BN405" i="5"/>
  <c r="CK405" i="5" s="1"/>
  <c r="CJ441" i="5"/>
  <c r="BN465" i="5"/>
  <c r="CK465" i="5" s="1"/>
  <c r="CJ501" i="5"/>
  <c r="BN182" i="5"/>
  <c r="CK182" i="5" s="1"/>
  <c r="CJ198" i="5"/>
  <c r="CJ234" i="5"/>
  <c r="BN305" i="5"/>
  <c r="CK305" i="5" s="1"/>
  <c r="CJ353" i="5"/>
  <c r="BO377" i="5"/>
  <c r="BU377" i="5" s="1"/>
  <c r="CA377" i="5" s="1"/>
  <c r="CG377" i="5" s="1"/>
  <c r="BO425" i="5"/>
  <c r="BU425" i="5" s="1"/>
  <c r="CA425" i="5" s="1"/>
  <c r="CG425" i="5" s="1"/>
  <c r="BO449" i="5"/>
  <c r="BU449" i="5" s="1"/>
  <c r="CA449" i="5" s="1"/>
  <c r="CG449" i="5" s="1"/>
  <c r="BO481" i="5"/>
  <c r="BU481" i="5" s="1"/>
  <c r="CA481" i="5" s="1"/>
  <c r="CG481" i="5" s="1"/>
  <c r="BO515" i="5"/>
  <c r="BU515" i="5" s="1"/>
  <c r="CA515" i="5" s="1"/>
  <c r="CG515" i="5" s="1"/>
  <c r="BN539" i="5"/>
  <c r="CK539" i="5" s="1"/>
  <c r="CJ373" i="5"/>
  <c r="CJ238" i="5"/>
  <c r="BN230" i="5"/>
  <c r="CK230" i="5" s="1"/>
  <c r="BO262" i="5"/>
  <c r="BU262" i="5" s="1"/>
  <c r="CA262" i="5" s="1"/>
  <c r="CG262" i="5" s="1"/>
  <c r="BO288" i="5"/>
  <c r="BU288" i="5" s="1"/>
  <c r="CA288" i="5" s="1"/>
  <c r="CG288" i="5" s="1"/>
  <c r="CJ325" i="5"/>
  <c r="CJ361" i="5"/>
  <c r="BO389" i="5"/>
  <c r="BU389" i="5" s="1"/>
  <c r="CA389" i="5" s="1"/>
  <c r="CG389" i="5" s="1"/>
  <c r="CJ413" i="5"/>
  <c r="CJ485" i="5"/>
  <c r="CJ508" i="5"/>
  <c r="BN543" i="5"/>
  <c r="CK543" i="5" s="1"/>
  <c r="K12" i="45"/>
  <c r="BO473" i="5"/>
  <c r="BU473" i="5" s="1"/>
  <c r="CA473" i="5" s="1"/>
  <c r="CG473" i="5" s="1"/>
  <c r="BO477" i="5"/>
  <c r="BU477" i="5" s="1"/>
  <c r="CA477" i="5" s="1"/>
  <c r="CG477" i="5" s="1"/>
  <c r="BO445" i="5"/>
  <c r="BU445" i="5" s="1"/>
  <c r="CA445" i="5" s="1"/>
  <c r="CG445" i="5" s="1"/>
  <c r="BO501" i="5"/>
  <c r="BU501" i="5" s="1"/>
  <c r="CA501" i="5" s="1"/>
  <c r="CG501" i="5" s="1"/>
  <c r="BO505" i="5"/>
  <c r="BU505" i="5" s="1"/>
  <c r="CA505" i="5" s="1"/>
  <c r="CG505" i="5" s="1"/>
  <c r="BO493" i="5"/>
  <c r="BU493" i="5" s="1"/>
  <c r="CA493" i="5" s="1"/>
  <c r="CG493" i="5" s="1"/>
  <c r="BO539" i="5"/>
  <c r="BU539" i="5" s="1"/>
  <c r="CA539" i="5" s="1"/>
  <c r="CG539" i="5" s="1"/>
  <c r="BO381" i="5"/>
  <c r="BU381" i="5" s="1"/>
  <c r="CA381" i="5" s="1"/>
  <c r="CG381" i="5" s="1"/>
  <c r="BO397" i="5"/>
  <c r="BU397" i="5" s="1"/>
  <c r="CA397" i="5" s="1"/>
  <c r="CG397" i="5" s="1"/>
  <c r="BO508" i="5"/>
  <c r="BU508" i="5" s="1"/>
  <c r="CA508" i="5" s="1"/>
  <c r="CG508" i="5" s="1"/>
  <c r="BO535" i="5"/>
  <c r="BU535" i="5" s="1"/>
  <c r="CA535" i="5" s="1"/>
  <c r="CG535" i="5" s="1"/>
  <c r="BO234" i="5"/>
  <c r="BU234" i="5" s="1"/>
  <c r="CA234" i="5" s="1"/>
  <c r="CG234" i="5" s="1"/>
  <c r="BO154" i="5"/>
  <c r="BU154" i="5" s="1"/>
  <c r="CA154" i="5" s="1"/>
  <c r="CG154" i="5" s="1"/>
  <c r="BO258" i="5"/>
  <c r="BU258" i="5" s="1"/>
  <c r="CA258" i="5" s="1"/>
  <c r="CG258" i="5" s="1"/>
  <c r="BO321" i="5"/>
  <c r="BU321" i="5" s="1"/>
  <c r="CA321" i="5" s="1"/>
  <c r="CG321" i="5" s="1"/>
  <c r="BO182" i="5"/>
  <c r="BU182" i="5" s="1"/>
  <c r="CA182" i="5" s="1"/>
  <c r="CG182" i="5" s="1"/>
  <c r="CJ341" i="5"/>
  <c r="BN341" i="5"/>
  <c r="CK341" i="5" s="1"/>
  <c r="K93" i="40"/>
  <c r="CJ401" i="5"/>
  <c r="CJ271" i="5"/>
  <c r="BO276" i="5"/>
  <c r="BU276" i="5" s="1"/>
  <c r="CA276" i="5" s="1"/>
  <c r="CG276" i="5" s="1"/>
  <c r="CJ381" i="5"/>
  <c r="BN206" i="5"/>
  <c r="CK206" i="5" s="1"/>
  <c r="BO254" i="5"/>
  <c r="BU254" i="5" s="1"/>
  <c r="CA254" i="5" s="1"/>
  <c r="CG254" i="5" s="1"/>
  <c r="BN280" i="5"/>
  <c r="CK280" i="5" s="1"/>
  <c r="CJ357" i="5"/>
  <c r="BO393" i="5"/>
  <c r="BU393" i="5" s="1"/>
  <c r="CA393" i="5" s="1"/>
  <c r="CG393" i="5" s="1"/>
  <c r="BN477" i="5"/>
  <c r="CK477" i="5" s="1"/>
  <c r="CJ531" i="5"/>
  <c r="BN313" i="5"/>
  <c r="CK313" i="5" s="1"/>
  <c r="BO210" i="5"/>
  <c r="BU210" i="5" s="1"/>
  <c r="CA210" i="5" s="1"/>
  <c r="CG210" i="5" s="1"/>
  <c r="CJ246" i="5"/>
  <c r="BO385" i="5"/>
  <c r="BU385" i="5" s="1"/>
  <c r="CA385" i="5" s="1"/>
  <c r="CG385" i="5" s="1"/>
  <c r="BN449" i="5"/>
  <c r="CK449" i="5" s="1"/>
  <c r="BN481" i="5"/>
  <c r="CK481" i="5" s="1"/>
  <c r="BN563" i="5"/>
  <c r="CK563" i="5" s="1"/>
  <c r="BN190" i="5"/>
  <c r="CK190" i="5" s="1"/>
  <c r="BO301" i="5"/>
  <c r="BU301" i="5" s="1"/>
  <c r="CA301" i="5" s="1"/>
  <c r="CG301" i="5" s="1"/>
  <c r="BN421" i="5"/>
  <c r="CK421" i="5" s="1"/>
  <c r="CJ461" i="5"/>
  <c r="BN485" i="5"/>
  <c r="CK485" i="5" s="1"/>
  <c r="BO271" i="5"/>
  <c r="BU271" i="5" s="1"/>
  <c r="CA271" i="5" s="1"/>
  <c r="CG271" i="5" s="1"/>
  <c r="BO441" i="5"/>
  <c r="BU441" i="5" s="1"/>
  <c r="CA441" i="5" s="1"/>
  <c r="CG441" i="5" s="1"/>
  <c r="BO457" i="5"/>
  <c r="BU457" i="5" s="1"/>
  <c r="CA457" i="5" s="1"/>
  <c r="CG457" i="5" s="1"/>
  <c r="BO198" i="5"/>
  <c r="BU198" i="5" s="1"/>
  <c r="CA198" i="5" s="1"/>
  <c r="CG198" i="5" s="1"/>
  <c r="BO230" i="5"/>
  <c r="BU230" i="5" s="1"/>
  <c r="CA230" i="5" s="1"/>
  <c r="CG230" i="5" s="1"/>
  <c r="BO461" i="5"/>
  <c r="BU461" i="5" s="1"/>
  <c r="CA461" i="5" s="1"/>
  <c r="CG461" i="5" s="1"/>
  <c r="BO296" i="5"/>
  <c r="BU296" i="5" s="1"/>
  <c r="CA296" i="5" s="1"/>
  <c r="CG296" i="5" s="1"/>
  <c r="K72" i="46"/>
  <c r="L74" i="46"/>
  <c r="K13" i="43"/>
  <c r="K12" i="43"/>
  <c r="K28" i="40"/>
  <c r="O83" i="35"/>
  <c r="CK547" i="5"/>
  <c r="BO349" i="5"/>
  <c r="BU349" i="5" s="1"/>
  <c r="CA349" i="5" s="1"/>
  <c r="CG349" i="5" s="1"/>
  <c r="BO222" i="5"/>
  <c r="BU222" i="5" s="1"/>
  <c r="CA222" i="5" s="1"/>
  <c r="CG222" i="5" s="1"/>
  <c r="BO107" i="5"/>
  <c r="BU107" i="5" s="1"/>
  <c r="CA107" i="5" s="1"/>
  <c r="CG107" i="5" s="1"/>
  <c r="BO309" i="5"/>
  <c r="BU309" i="5" s="1"/>
  <c r="CA309" i="5" s="1"/>
  <c r="CG309" i="5" s="1"/>
  <c r="BO329" i="5"/>
  <c r="BU329" i="5" s="1"/>
  <c r="CA329" i="5" s="1"/>
  <c r="CG329" i="5" s="1"/>
  <c r="K31" i="35"/>
  <c r="L35" i="35" s="1"/>
  <c r="L50" i="46"/>
  <c r="L93" i="40"/>
  <c r="L80" i="46"/>
  <c r="K14" i="45"/>
  <c r="K91" i="40"/>
  <c r="L26" i="46"/>
  <c r="K66" i="45"/>
  <c r="K78" i="46"/>
  <c r="K79" i="46"/>
  <c r="K61" i="43"/>
  <c r="K48" i="46"/>
  <c r="BN551" i="5"/>
  <c r="CK551" i="5" s="1"/>
  <c r="K68" i="45"/>
  <c r="K60" i="43"/>
  <c r="L68" i="45"/>
  <c r="BO547" i="5"/>
  <c r="BU547" i="5" s="1"/>
  <c r="CA547" i="5" s="1"/>
  <c r="CG547" i="5" s="1"/>
  <c r="CJ510" i="5"/>
  <c r="BO488" i="5"/>
  <c r="BU488" i="5" s="1"/>
  <c r="CA488" i="5" s="1"/>
  <c r="CG488" i="5" s="1"/>
  <c r="K25" i="34"/>
  <c r="K78" i="45"/>
  <c r="K30" i="43"/>
  <c r="K94" i="46"/>
  <c r="K42" i="45"/>
  <c r="K92" i="46"/>
  <c r="K66" i="35"/>
  <c r="L74" i="45"/>
  <c r="K73" i="46"/>
  <c r="K26" i="45"/>
  <c r="O103" i="35"/>
  <c r="K24" i="45"/>
  <c r="K30" i="40"/>
  <c r="K25" i="45"/>
  <c r="K72" i="34"/>
  <c r="L106" i="35"/>
  <c r="K74" i="34"/>
  <c r="O70" i="46"/>
  <c r="O73" i="46" s="1"/>
  <c r="K24" i="34"/>
  <c r="K58" i="45"/>
  <c r="K37" i="45"/>
  <c r="K14" i="46"/>
  <c r="O10" i="46"/>
  <c r="O13" i="46" s="1"/>
  <c r="K90" i="46"/>
  <c r="O10" i="43"/>
  <c r="O13" i="43" s="1"/>
  <c r="K13" i="46"/>
  <c r="K65" i="35"/>
  <c r="K74" i="46"/>
  <c r="K14" i="43"/>
  <c r="O22" i="45"/>
  <c r="K107" i="40"/>
  <c r="K105" i="40"/>
  <c r="K24" i="46"/>
  <c r="L14" i="45"/>
  <c r="O102" i="40"/>
  <c r="O106" i="40" s="1"/>
  <c r="K62" i="43"/>
  <c r="K13" i="45"/>
  <c r="K109" i="40"/>
  <c r="K38" i="45"/>
  <c r="L44" i="44"/>
  <c r="BO559" i="5"/>
  <c r="BU559" i="5" s="1"/>
  <c r="CA559" i="5" s="1"/>
  <c r="CG559" i="5" s="1"/>
  <c r="CK56" i="5"/>
  <c r="K82" i="45"/>
  <c r="K19" i="45"/>
  <c r="K20" i="45"/>
  <c r="CJ566" i="5"/>
  <c r="BN566" i="5"/>
  <c r="CK566" i="5" s="1"/>
  <c r="BO566" i="5"/>
  <c r="BU566" i="5" s="1"/>
  <c r="CA566" i="5" s="1"/>
  <c r="CG566" i="5" s="1"/>
  <c r="BN546" i="5"/>
  <c r="CK546" i="5" s="1"/>
  <c r="CJ546" i="5"/>
  <c r="BN530" i="5"/>
  <c r="CK530" i="5" s="1"/>
  <c r="CJ530" i="5"/>
  <c r="BN514" i="5"/>
  <c r="CK514" i="5" s="1"/>
  <c r="CJ514" i="5"/>
  <c r="CJ484" i="5"/>
  <c r="BN484" i="5"/>
  <c r="CK484" i="5" s="1"/>
  <c r="BN472" i="5"/>
  <c r="CK472" i="5" s="1"/>
  <c r="CJ472" i="5"/>
  <c r="BN452" i="5"/>
  <c r="CK452" i="5" s="1"/>
  <c r="CJ452" i="5"/>
  <c r="BN436" i="5"/>
  <c r="CK436" i="5" s="1"/>
  <c r="CJ436" i="5"/>
  <c r="BN420" i="5"/>
  <c r="CK420" i="5" s="1"/>
  <c r="BO420" i="5"/>
  <c r="BU420" i="5" s="1"/>
  <c r="CA420" i="5" s="1"/>
  <c r="CG420" i="5" s="1"/>
  <c r="CJ420" i="5"/>
  <c r="BN408" i="5"/>
  <c r="CK408" i="5" s="1"/>
  <c r="CJ408" i="5"/>
  <c r="K48" i="35"/>
  <c r="K50" i="35" s="1"/>
  <c r="BO408" i="5"/>
  <c r="BU408" i="5" s="1"/>
  <c r="CA408" i="5" s="1"/>
  <c r="CG408" i="5" s="1"/>
  <c r="BN392" i="5"/>
  <c r="CK392" i="5" s="1"/>
  <c r="CJ392" i="5"/>
  <c r="BN376" i="5"/>
  <c r="CK376" i="5" s="1"/>
  <c r="CJ376" i="5"/>
  <c r="BN360" i="5"/>
  <c r="CK360" i="5" s="1"/>
  <c r="CJ360" i="5"/>
  <c r="BN332" i="5"/>
  <c r="CK332" i="5" s="1"/>
  <c r="CJ332" i="5"/>
  <c r="BN300" i="5"/>
  <c r="CK300" i="5" s="1"/>
  <c r="CJ300" i="5"/>
  <c r="CJ283" i="5"/>
  <c r="BN283" i="5"/>
  <c r="CK283" i="5" s="1"/>
  <c r="BN275" i="5"/>
  <c r="CK275" i="5" s="1"/>
  <c r="CJ275" i="5"/>
  <c r="BN265" i="5"/>
  <c r="CK265" i="5" s="1"/>
  <c r="CJ265" i="5"/>
  <c r="K25" i="35"/>
  <c r="L29" i="35" s="1"/>
  <c r="BN257" i="5"/>
  <c r="CK257" i="5" s="1"/>
  <c r="CJ257" i="5"/>
  <c r="BN245" i="5"/>
  <c r="CK245" i="5" s="1"/>
  <c r="CJ245" i="5"/>
  <c r="BN229" i="5"/>
  <c r="CK229" i="5" s="1"/>
  <c r="CJ229" i="5"/>
  <c r="BO229" i="5"/>
  <c r="BU229" i="5" s="1"/>
  <c r="CA229" i="5" s="1"/>
  <c r="CG229" i="5" s="1"/>
  <c r="BN225" i="5"/>
  <c r="CK225" i="5" s="1"/>
  <c r="CJ225" i="5"/>
  <c r="BO225" i="5"/>
  <c r="BU225" i="5" s="1"/>
  <c r="CA225" i="5" s="1"/>
  <c r="CG225" i="5" s="1"/>
  <c r="BN221" i="5"/>
  <c r="CK221" i="5" s="1"/>
  <c r="CJ221" i="5"/>
  <c r="BN217" i="5"/>
  <c r="CK217" i="5" s="1"/>
  <c r="CJ217" i="5"/>
  <c r="BN213" i="5"/>
  <c r="CK213" i="5" s="1"/>
  <c r="CJ213" i="5"/>
  <c r="BN209" i="5"/>
  <c r="CK209" i="5" s="1"/>
  <c r="BO209" i="5"/>
  <c r="BU209" i="5" s="1"/>
  <c r="CA209" i="5" s="1"/>
  <c r="CG209" i="5" s="1"/>
  <c r="CJ209" i="5"/>
  <c r="BO197" i="5"/>
  <c r="BU197" i="5" s="1"/>
  <c r="CA197" i="5" s="1"/>
  <c r="CG197" i="5" s="1"/>
  <c r="BN197" i="5"/>
  <c r="CK197" i="5" s="1"/>
  <c r="CJ197" i="5"/>
  <c r="BN185" i="5"/>
  <c r="CK185" i="5" s="1"/>
  <c r="CJ185" i="5"/>
  <c r="K43" i="43"/>
  <c r="K42" i="43"/>
  <c r="BN554" i="5"/>
  <c r="CK554" i="5" s="1"/>
  <c r="BO554" i="5"/>
  <c r="BU554" i="5" s="1"/>
  <c r="CA554" i="5" s="1"/>
  <c r="CG554" i="5" s="1"/>
  <c r="CJ554" i="5"/>
  <c r="BN538" i="5"/>
  <c r="CK538" i="5" s="1"/>
  <c r="BO538" i="5"/>
  <c r="BU538" i="5" s="1"/>
  <c r="CA538" i="5" s="1"/>
  <c r="CG538" i="5" s="1"/>
  <c r="CJ538" i="5"/>
  <c r="CJ480" i="5"/>
  <c r="BN480" i="5"/>
  <c r="CK480" i="5" s="1"/>
  <c r="BN464" i="5"/>
  <c r="CK464" i="5" s="1"/>
  <c r="CJ464" i="5"/>
  <c r="CJ448" i="5"/>
  <c r="BN448" i="5"/>
  <c r="CK448" i="5" s="1"/>
  <c r="BN432" i="5"/>
  <c r="CK432" i="5" s="1"/>
  <c r="CJ432" i="5"/>
  <c r="BN416" i="5"/>
  <c r="CK416" i="5" s="1"/>
  <c r="BO416" i="5"/>
  <c r="BU416" i="5" s="1"/>
  <c r="CA416" i="5" s="1"/>
  <c r="CG416" i="5" s="1"/>
  <c r="CJ416" i="5"/>
  <c r="BN400" i="5"/>
  <c r="CK400" i="5" s="1"/>
  <c r="BO400" i="5"/>
  <c r="BU400" i="5" s="1"/>
  <c r="CA400" i="5" s="1"/>
  <c r="CG400" i="5" s="1"/>
  <c r="CJ400" i="5"/>
  <c r="BN384" i="5"/>
  <c r="CK384" i="5" s="1"/>
  <c r="CJ384" i="5"/>
  <c r="BN368" i="5"/>
  <c r="CK368" i="5" s="1"/>
  <c r="CJ368" i="5"/>
  <c r="BO368" i="5"/>
  <c r="BU368" i="5" s="1"/>
  <c r="CA368" i="5" s="1"/>
  <c r="CG368" i="5" s="1"/>
  <c r="BN336" i="5"/>
  <c r="CK336" i="5" s="1"/>
  <c r="BO336" i="5"/>
  <c r="BU336" i="5" s="1"/>
  <c r="CA336" i="5" s="1"/>
  <c r="CG336" i="5" s="1"/>
  <c r="BN320" i="5"/>
  <c r="CK320" i="5" s="1"/>
  <c r="CJ320" i="5"/>
  <c r="BN304" i="5"/>
  <c r="CK304" i="5" s="1"/>
  <c r="CJ304" i="5"/>
  <c r="BN287" i="5"/>
  <c r="CK287" i="5" s="1"/>
  <c r="CJ287" i="5"/>
  <c r="K67" i="40"/>
  <c r="K71" i="40" s="1"/>
  <c r="CJ261" i="5"/>
  <c r="BO261" i="5"/>
  <c r="BU261" i="5" s="1"/>
  <c r="CA261" i="5" s="1"/>
  <c r="CG261" i="5" s="1"/>
  <c r="BN237" i="5"/>
  <c r="CK237" i="5" s="1"/>
  <c r="BO237" i="5"/>
  <c r="BU237" i="5" s="1"/>
  <c r="CA237" i="5" s="1"/>
  <c r="CG237" i="5" s="1"/>
  <c r="CJ237" i="5"/>
  <c r="BN205" i="5"/>
  <c r="CK205" i="5" s="1"/>
  <c r="CJ205" i="5"/>
  <c r="K16" i="43"/>
  <c r="K19" i="43" s="1"/>
  <c r="K68" i="35"/>
  <c r="L71" i="35" s="1"/>
  <c r="CJ279" i="5"/>
  <c r="CJ428" i="5"/>
  <c r="CJ189" i="5"/>
  <c r="CJ269" i="5"/>
  <c r="CJ352" i="5"/>
  <c r="BO316" i="5"/>
  <c r="BU316" i="5" s="1"/>
  <c r="CA316" i="5" s="1"/>
  <c r="CG316" i="5" s="1"/>
  <c r="BO185" i="5"/>
  <c r="BU185" i="5" s="1"/>
  <c r="CA185" i="5" s="1"/>
  <c r="CG185" i="5" s="1"/>
  <c r="K56" i="35"/>
  <c r="L56" i="35"/>
  <c r="BN558" i="5"/>
  <c r="CK558" i="5" s="1"/>
  <c r="CJ558" i="5"/>
  <c r="K11" i="35"/>
  <c r="L13" i="35" s="1"/>
  <c r="BN542" i="5"/>
  <c r="CK542" i="5" s="1"/>
  <c r="BO542" i="5"/>
  <c r="BU542" i="5" s="1"/>
  <c r="CA542" i="5" s="1"/>
  <c r="CG542" i="5" s="1"/>
  <c r="CJ542" i="5"/>
  <c r="BN492" i="5"/>
  <c r="CK492" i="5" s="1"/>
  <c r="CJ492" i="5"/>
  <c r="BN476" i="5"/>
  <c r="CK476" i="5" s="1"/>
  <c r="CJ476" i="5"/>
  <c r="BN460" i="5"/>
  <c r="CK460" i="5" s="1"/>
  <c r="CJ460" i="5"/>
  <c r="BN444" i="5"/>
  <c r="CK444" i="5" s="1"/>
  <c r="CJ444" i="5"/>
  <c r="BN412" i="5"/>
  <c r="CK412" i="5" s="1"/>
  <c r="CJ412" i="5"/>
  <c r="BN380" i="5"/>
  <c r="CK380" i="5" s="1"/>
  <c r="CJ380" i="5"/>
  <c r="BN364" i="5"/>
  <c r="CK364" i="5" s="1"/>
  <c r="CJ364" i="5"/>
  <c r="BN328" i="5"/>
  <c r="CK328" i="5" s="1"/>
  <c r="CJ328" i="5"/>
  <c r="BN312" i="5"/>
  <c r="CK312" i="5" s="1"/>
  <c r="CJ312" i="5"/>
  <c r="BN295" i="5"/>
  <c r="CK295" i="5" s="1"/>
  <c r="CJ295" i="5"/>
  <c r="BN241" i="5"/>
  <c r="CK241" i="5" s="1"/>
  <c r="BO241" i="5"/>
  <c r="BU241" i="5" s="1"/>
  <c r="CA241" i="5" s="1"/>
  <c r="CG241" i="5" s="1"/>
  <c r="K16" i="46"/>
  <c r="K18" i="46" s="1"/>
  <c r="CJ241" i="5"/>
  <c r="BO444" i="5"/>
  <c r="BU444" i="5" s="1"/>
  <c r="CA444" i="5" s="1"/>
  <c r="CG444" i="5" s="1"/>
  <c r="BO348" i="5"/>
  <c r="BU348" i="5" s="1"/>
  <c r="CA348" i="5" s="1"/>
  <c r="CG348" i="5" s="1"/>
  <c r="CJ534" i="5"/>
  <c r="CJ500" i="5"/>
  <c r="BN249" i="5"/>
  <c r="CK249" i="5" s="1"/>
  <c r="BN261" i="5"/>
  <c r="CK261" i="5" s="1"/>
  <c r="CJ340" i="5"/>
  <c r="BO522" i="5"/>
  <c r="BU522" i="5" s="1"/>
  <c r="CA522" i="5" s="1"/>
  <c r="CG522" i="5" s="1"/>
  <c r="BO448" i="5"/>
  <c r="BU448" i="5" s="1"/>
  <c r="CA448" i="5" s="1"/>
  <c r="CG448" i="5" s="1"/>
  <c r="CJ496" i="5"/>
  <c r="CJ348" i="5"/>
  <c r="CJ336" i="5"/>
  <c r="CK5" i="5"/>
  <c r="BO472" i="5"/>
  <c r="BU472" i="5" s="1"/>
  <c r="CA472" i="5" s="1"/>
  <c r="CG472" i="5" s="1"/>
  <c r="BO356" i="5"/>
  <c r="BU356" i="5" s="1"/>
  <c r="CA356" i="5" s="1"/>
  <c r="CG356" i="5" s="1"/>
  <c r="BO360" i="5"/>
  <c r="BU360" i="5" s="1"/>
  <c r="CA360" i="5" s="1"/>
  <c r="CG360" i="5" s="1"/>
  <c r="BN562" i="5"/>
  <c r="CK562" i="5" s="1"/>
  <c r="CJ562" i="5"/>
  <c r="BO562" i="5"/>
  <c r="BU562" i="5" s="1"/>
  <c r="CA562" i="5" s="1"/>
  <c r="CG562" i="5" s="1"/>
  <c r="BN550" i="5"/>
  <c r="CK550" i="5" s="1"/>
  <c r="CJ550" i="5"/>
  <c r="BN518" i="5"/>
  <c r="CK518" i="5" s="1"/>
  <c r="CJ518" i="5"/>
  <c r="BO518" i="5"/>
  <c r="BU518" i="5" s="1"/>
  <c r="CA518" i="5" s="1"/>
  <c r="CG518" i="5" s="1"/>
  <c r="BN504" i="5"/>
  <c r="CK504" i="5" s="1"/>
  <c r="CJ504" i="5"/>
  <c r="BN488" i="5"/>
  <c r="CK488" i="5" s="1"/>
  <c r="CJ488" i="5"/>
  <c r="BN468" i="5"/>
  <c r="CK468" i="5" s="1"/>
  <c r="CJ468" i="5"/>
  <c r="BO468" i="5"/>
  <c r="BU468" i="5" s="1"/>
  <c r="CA468" i="5" s="1"/>
  <c r="CG468" i="5" s="1"/>
  <c r="K4" i="40"/>
  <c r="K7" i="40" s="1"/>
  <c r="BN456" i="5"/>
  <c r="CK456" i="5" s="1"/>
  <c r="CJ456" i="5"/>
  <c r="BO456" i="5"/>
  <c r="BU456" i="5" s="1"/>
  <c r="CA456" i="5" s="1"/>
  <c r="CG456" i="5" s="1"/>
  <c r="CJ440" i="5"/>
  <c r="BO440" i="5"/>
  <c r="BU440" i="5" s="1"/>
  <c r="CA440" i="5" s="1"/>
  <c r="CG440" i="5" s="1"/>
  <c r="BN440" i="5"/>
  <c r="CK440" i="5" s="1"/>
  <c r="BN424" i="5"/>
  <c r="CK424" i="5" s="1"/>
  <c r="CJ424" i="5"/>
  <c r="CJ404" i="5"/>
  <c r="BO404" i="5"/>
  <c r="BU404" i="5" s="1"/>
  <c r="CA404" i="5" s="1"/>
  <c r="CG404" i="5" s="1"/>
  <c r="BN372" i="5"/>
  <c r="CK372" i="5" s="1"/>
  <c r="CJ372" i="5"/>
  <c r="BN356" i="5"/>
  <c r="CK356" i="5" s="1"/>
  <c r="CJ356" i="5"/>
  <c r="BN324" i="5"/>
  <c r="CK324" i="5" s="1"/>
  <c r="CJ324" i="5"/>
  <c r="BN308" i="5"/>
  <c r="CK308" i="5" s="1"/>
  <c r="CJ308" i="5"/>
  <c r="BN291" i="5"/>
  <c r="CK291" i="5" s="1"/>
  <c r="CJ291" i="5"/>
  <c r="BN253" i="5"/>
  <c r="CK253" i="5" s="1"/>
  <c r="CJ253" i="5"/>
  <c r="BO253" i="5"/>
  <c r="BU253" i="5" s="1"/>
  <c r="CA253" i="5" s="1"/>
  <c r="CG253" i="5" s="1"/>
  <c r="K43" i="35"/>
  <c r="K46" i="35" s="1"/>
  <c r="K93" i="35"/>
  <c r="L96" i="35" s="1"/>
  <c r="K4" i="35"/>
  <c r="L9" i="35" s="1"/>
  <c r="K4" i="44"/>
  <c r="K10" i="44" s="1"/>
  <c r="K13" i="44" s="1"/>
  <c r="K4" i="43"/>
  <c r="O4" i="43" s="1"/>
  <c r="K108" i="35"/>
  <c r="O108" i="35" s="1"/>
  <c r="K37" i="35"/>
  <c r="K39" i="35" s="1"/>
  <c r="K46" i="40"/>
  <c r="K49" i="40" s="1"/>
  <c r="K73" i="35"/>
  <c r="K75" i="35" s="1"/>
  <c r="BN404" i="5"/>
  <c r="CK404" i="5" s="1"/>
  <c r="K44" i="43"/>
  <c r="BO275" i="5"/>
  <c r="BU275" i="5" s="1"/>
  <c r="CA275" i="5" s="1"/>
  <c r="CG275" i="5" s="1"/>
  <c r="K4" i="46"/>
  <c r="K6" i="46" s="1"/>
  <c r="CJ396" i="5"/>
  <c r="CJ522" i="5"/>
  <c r="BN388" i="5"/>
  <c r="CK388" i="5" s="1"/>
  <c r="CJ316" i="5"/>
  <c r="BO324" i="5"/>
  <c r="BU324" i="5" s="1"/>
  <c r="CA324" i="5" s="1"/>
  <c r="CG324" i="5" s="1"/>
  <c r="CJ526" i="5"/>
  <c r="CJ233" i="5"/>
  <c r="BO308" i="5"/>
  <c r="BU308" i="5" s="1"/>
  <c r="CA308" i="5" s="1"/>
  <c r="CG308" i="5" s="1"/>
  <c r="K80" i="45"/>
  <c r="CJ161" i="5"/>
  <c r="BO300" i="5"/>
  <c r="BU300" i="5" s="1"/>
  <c r="CA300" i="5" s="1"/>
  <c r="CG300" i="5" s="1"/>
  <c r="CK352" i="5"/>
  <c r="BO452" i="5"/>
  <c r="BU452" i="5" s="1"/>
  <c r="CA452" i="5" s="1"/>
  <c r="CG452" i="5" s="1"/>
  <c r="BO476" i="5"/>
  <c r="BU476" i="5" s="1"/>
  <c r="CA476" i="5" s="1"/>
  <c r="CG476" i="5" s="1"/>
  <c r="BO245" i="5"/>
  <c r="BU245" i="5" s="1"/>
  <c r="CA245" i="5" s="1"/>
  <c r="CG245" i="5" s="1"/>
  <c r="BO514" i="5"/>
  <c r="BU514" i="5" s="1"/>
  <c r="CA514" i="5" s="1"/>
  <c r="CG514" i="5" s="1"/>
  <c r="BO312" i="5"/>
  <c r="BU312" i="5" s="1"/>
  <c r="CA312" i="5" s="1"/>
  <c r="CG312" i="5" s="1"/>
  <c r="BO169" i="5"/>
  <c r="BU169" i="5" s="1"/>
  <c r="CA169" i="5" s="1"/>
  <c r="CG169" i="5" s="1"/>
  <c r="BO558" i="5"/>
  <c r="BU558" i="5" s="1"/>
  <c r="CA558" i="5" s="1"/>
  <c r="CG558" i="5" s="1"/>
  <c r="BU233" i="5"/>
  <c r="CA233" i="5" s="1"/>
  <c r="CG233" i="5" s="1"/>
  <c r="BO265" i="5"/>
  <c r="BU265" i="5" s="1"/>
  <c r="CA265" i="5" s="1"/>
  <c r="CG265" i="5" s="1"/>
  <c r="BO380" i="5"/>
  <c r="BU380" i="5" s="1"/>
  <c r="CA380" i="5" s="1"/>
  <c r="CG380" i="5" s="1"/>
  <c r="BO546" i="5"/>
  <c r="BU546" i="5" s="1"/>
  <c r="CA546" i="5" s="1"/>
  <c r="CG546" i="5" s="1"/>
  <c r="BO372" i="5"/>
  <c r="BU372" i="5" s="1"/>
  <c r="CA372" i="5" s="1"/>
  <c r="CG372" i="5" s="1"/>
  <c r="BO492" i="5"/>
  <c r="BU492" i="5" s="1"/>
  <c r="CA492" i="5" s="1"/>
  <c r="CG492" i="5" s="1"/>
  <c r="BO464" i="5"/>
  <c r="BU464" i="5" s="1"/>
  <c r="CA464" i="5" s="1"/>
  <c r="CG464" i="5" s="1"/>
  <c r="BO364" i="5"/>
  <c r="BU364" i="5" s="1"/>
  <c r="CA364" i="5" s="1"/>
  <c r="CG364" i="5" s="1"/>
  <c r="BO332" i="5"/>
  <c r="BU332" i="5" s="1"/>
  <c r="CA332" i="5" s="1"/>
  <c r="CG332" i="5" s="1"/>
  <c r="BO436" i="5"/>
  <c r="BU436" i="5" s="1"/>
  <c r="CA436" i="5" s="1"/>
  <c r="CG436" i="5" s="1"/>
  <c r="BO328" i="5"/>
  <c r="BU328" i="5" s="1"/>
  <c r="CA328" i="5" s="1"/>
  <c r="CG328" i="5" s="1"/>
  <c r="BO352" i="5"/>
  <c r="BU352" i="5" s="1"/>
  <c r="CA352" i="5" s="1"/>
  <c r="CG352" i="5" s="1"/>
  <c r="BO201" i="5"/>
  <c r="BU201" i="5" s="1"/>
  <c r="CA201" i="5" s="1"/>
  <c r="CG201" i="5" s="1"/>
  <c r="BO428" i="5"/>
  <c r="BU428" i="5" s="1"/>
  <c r="CA428" i="5" s="1"/>
  <c r="CG428" i="5" s="1"/>
  <c r="BO181" i="5"/>
  <c r="BU181" i="5" s="1"/>
  <c r="CA181" i="5" s="1"/>
  <c r="CG181" i="5" s="1"/>
  <c r="BO193" i="5"/>
  <c r="BU193" i="5" s="1"/>
  <c r="CA193" i="5" s="1"/>
  <c r="CG193" i="5" s="1"/>
  <c r="BO249" i="5"/>
  <c r="BU249" i="5" s="1"/>
  <c r="CA249" i="5" s="1"/>
  <c r="CG249" i="5" s="1"/>
  <c r="BO510" i="5"/>
  <c r="BU510" i="5" s="1"/>
  <c r="CA510" i="5" s="1"/>
  <c r="CG510" i="5" s="1"/>
  <c r="BO484" i="5"/>
  <c r="BU484" i="5" s="1"/>
  <c r="CA484" i="5" s="1"/>
  <c r="CG484" i="5" s="1"/>
  <c r="BO205" i="5"/>
  <c r="BU205" i="5" s="1"/>
  <c r="CA205" i="5" s="1"/>
  <c r="CG205" i="5" s="1"/>
  <c r="BO269" i="5"/>
  <c r="BU269" i="5" s="1"/>
  <c r="CA269" i="5" s="1"/>
  <c r="CG269" i="5" s="1"/>
  <c r="BO291" i="5"/>
  <c r="BU291" i="5" s="1"/>
  <c r="CA291" i="5" s="1"/>
  <c r="CG291" i="5" s="1"/>
  <c r="BO344" i="5"/>
  <c r="BU344" i="5" s="1"/>
  <c r="CA344" i="5" s="1"/>
  <c r="CG344" i="5" s="1"/>
  <c r="BO384" i="5"/>
  <c r="BU384" i="5" s="1"/>
  <c r="CA384" i="5" s="1"/>
  <c r="CG384" i="5" s="1"/>
  <c r="BO283" i="5"/>
  <c r="BU283" i="5" s="1"/>
  <c r="CA283" i="5" s="1"/>
  <c r="CG283" i="5" s="1"/>
  <c r="BO376" i="5"/>
  <c r="BU376" i="5" s="1"/>
  <c r="CA376" i="5" s="1"/>
  <c r="CG376" i="5" s="1"/>
  <c r="BO550" i="5"/>
  <c r="BU550" i="5" s="1"/>
  <c r="CA550" i="5" s="1"/>
  <c r="CG550" i="5" s="1"/>
  <c r="BO534" i="5"/>
  <c r="BU534" i="5" s="1"/>
  <c r="CA534" i="5" s="1"/>
  <c r="CG534" i="5" s="1"/>
  <c r="BO213" i="5"/>
  <c r="BU213" i="5" s="1"/>
  <c r="CA213" i="5" s="1"/>
  <c r="CG213" i="5" s="1"/>
  <c r="BO424" i="5"/>
  <c r="BU424" i="5" s="1"/>
  <c r="CA424" i="5" s="1"/>
  <c r="CG424" i="5" s="1"/>
  <c r="BO217" i="5"/>
  <c r="BU217" i="5" s="1"/>
  <c r="CA217" i="5" s="1"/>
  <c r="CG217" i="5" s="1"/>
  <c r="BO177" i="5"/>
  <c r="BU177" i="5" s="1"/>
  <c r="CA177" i="5" s="1"/>
  <c r="CG177" i="5" s="1"/>
  <c r="BO287" i="5"/>
  <c r="BU287" i="5" s="1"/>
  <c r="CA287" i="5" s="1"/>
  <c r="CG287" i="5" s="1"/>
  <c r="K18" i="40"/>
  <c r="K23" i="40" s="1"/>
  <c r="O76" i="45"/>
  <c r="O79" i="45" s="1"/>
  <c r="BO320" i="5"/>
  <c r="BU320" i="5" s="1"/>
  <c r="CA320" i="5" s="1"/>
  <c r="CG320" i="5" s="1"/>
  <c r="CK366" i="5"/>
  <c r="BO500" i="5"/>
  <c r="BU500" i="5" s="1"/>
  <c r="CA500" i="5" s="1"/>
  <c r="CG500" i="5" s="1"/>
  <c r="CK318" i="5"/>
  <c r="CK271" i="5"/>
  <c r="CK348" i="5"/>
  <c r="BO460" i="5"/>
  <c r="BU460" i="5" s="1"/>
  <c r="CA460" i="5" s="1"/>
  <c r="CG460" i="5" s="1"/>
  <c r="BO496" i="5"/>
  <c r="BU496" i="5" s="1"/>
  <c r="CA496" i="5" s="1"/>
  <c r="CG496" i="5" s="1"/>
  <c r="BO504" i="5"/>
  <c r="BU504" i="5" s="1"/>
  <c r="CA504" i="5" s="1"/>
  <c r="CG504" i="5" s="1"/>
  <c r="BO279" i="5"/>
  <c r="BU279" i="5" s="1"/>
  <c r="CA279" i="5" s="1"/>
  <c r="CG279" i="5" s="1"/>
  <c r="BO295" i="5"/>
  <c r="BU295" i="5" s="1"/>
  <c r="CA295" i="5" s="1"/>
  <c r="CG295" i="5" s="1"/>
  <c r="BO526" i="5"/>
  <c r="BU526" i="5" s="1"/>
  <c r="CA526" i="5" s="1"/>
  <c r="CG526" i="5" s="1"/>
  <c r="BO173" i="5"/>
  <c r="BU173" i="5" s="1"/>
  <c r="CA173" i="5" s="1"/>
  <c r="CG173" i="5" s="1"/>
  <c r="BO257" i="5"/>
  <c r="BU257" i="5" s="1"/>
  <c r="CA257" i="5" s="1"/>
  <c r="CG257" i="5" s="1"/>
  <c r="BO480" i="5"/>
  <c r="BU480" i="5" s="1"/>
  <c r="CA480" i="5" s="1"/>
  <c r="CG480" i="5" s="1"/>
  <c r="BO304" i="5"/>
  <c r="BU304" i="5" s="1"/>
  <c r="CA304" i="5" s="1"/>
  <c r="CG304" i="5" s="1"/>
  <c r="BO396" i="5"/>
  <c r="BU396" i="5" s="1"/>
  <c r="CA396" i="5" s="1"/>
  <c r="CG396" i="5" s="1"/>
  <c r="BO392" i="5"/>
  <c r="BU392" i="5" s="1"/>
  <c r="CA392" i="5" s="1"/>
  <c r="CG392" i="5" s="1"/>
  <c r="BO221" i="5"/>
  <c r="BU221" i="5" s="1"/>
  <c r="CA221" i="5" s="1"/>
  <c r="CG221" i="5" s="1"/>
  <c r="BO432" i="5"/>
  <c r="BU432" i="5" s="1"/>
  <c r="CA432" i="5" s="1"/>
  <c r="CG432" i="5" s="1"/>
  <c r="I10" i="36"/>
  <c r="I43" i="44"/>
  <c r="I42" i="44"/>
  <c r="CK559" i="5"/>
  <c r="CK414" i="5"/>
  <c r="CK252" i="5"/>
  <c r="CK327" i="5"/>
  <c r="CK13" i="5"/>
  <c r="CK75" i="5"/>
  <c r="CK166" i="5"/>
  <c r="CK32" i="5"/>
  <c r="CK67" i="5"/>
  <c r="CK445" i="5"/>
  <c r="I6" i="43"/>
  <c r="D20" i="46"/>
  <c r="E74" i="46"/>
  <c r="M6" i="46"/>
  <c r="M8" i="46"/>
  <c r="C38" i="34"/>
  <c r="D51" i="35"/>
  <c r="C44" i="44"/>
  <c r="C85" i="46"/>
  <c r="F74" i="34"/>
  <c r="E74" i="34"/>
  <c r="CK453" i="5"/>
  <c r="CK78" i="5"/>
  <c r="CK340" i="5"/>
  <c r="CK39" i="5"/>
  <c r="I95" i="35"/>
  <c r="C28" i="46"/>
  <c r="C32" i="46" s="1"/>
  <c r="F74" i="46"/>
  <c r="E72" i="46"/>
  <c r="C42" i="44"/>
  <c r="D44" i="44"/>
  <c r="CK247" i="5"/>
  <c r="CK165" i="5"/>
  <c r="CK278" i="5"/>
  <c r="C7" i="35"/>
  <c r="C9" i="35"/>
  <c r="C86" i="40"/>
  <c r="C84" i="40"/>
  <c r="D68" i="45"/>
  <c r="C68" i="45"/>
  <c r="C46" i="35"/>
  <c r="D46" i="35"/>
  <c r="M39" i="35"/>
  <c r="M40" i="35"/>
  <c r="M18" i="45"/>
  <c r="N20" i="45"/>
  <c r="M19" i="45"/>
  <c r="M90" i="46"/>
  <c r="N92" i="46"/>
  <c r="M50" i="35"/>
  <c r="M51" i="35"/>
  <c r="CK149" i="5"/>
  <c r="I10" i="34"/>
  <c r="I13" i="34" s="1"/>
  <c r="CK531" i="5"/>
  <c r="CK515" i="5"/>
  <c r="CK49" i="5"/>
  <c r="CK92" i="5"/>
  <c r="CK281" i="5"/>
  <c r="I16" i="35"/>
  <c r="I17" i="35"/>
  <c r="CK7" i="5"/>
  <c r="E10" i="34"/>
  <c r="E52" i="34"/>
  <c r="CK487" i="5"/>
  <c r="E9" i="40"/>
  <c r="E8" i="40"/>
  <c r="CK254" i="5"/>
  <c r="CK130" i="5"/>
  <c r="CK218" i="5"/>
  <c r="L38" i="45"/>
  <c r="M93" i="40"/>
  <c r="M84" i="46"/>
  <c r="M20" i="43"/>
  <c r="N20" i="46"/>
  <c r="M19" i="46"/>
  <c r="L60" i="35"/>
  <c r="M61" i="35"/>
  <c r="N24" i="34"/>
  <c r="O89" i="40"/>
  <c r="O61" i="40"/>
  <c r="C55" i="35"/>
  <c r="L30" i="40"/>
  <c r="CK23" i="5"/>
  <c r="CK208" i="5"/>
  <c r="CK503" i="5"/>
  <c r="CK525" i="5"/>
  <c r="CK540" i="5"/>
  <c r="O82" i="46"/>
  <c r="O85" i="46" s="1"/>
  <c r="D34" i="34"/>
  <c r="D36" i="34" s="1"/>
  <c r="CK334" i="5"/>
  <c r="C18" i="34"/>
  <c r="L86" i="40"/>
  <c r="M92" i="46"/>
  <c r="K14" i="40"/>
  <c r="O3" i="43"/>
  <c r="K21" i="35"/>
  <c r="K110" i="40"/>
  <c r="O19" i="40"/>
  <c r="C94" i="46"/>
  <c r="C97" i="46" s="1"/>
  <c r="K44" i="45"/>
  <c r="D27" i="34"/>
  <c r="H20" i="34"/>
  <c r="D63" i="34"/>
  <c r="O87" i="35"/>
  <c r="G39" i="35"/>
  <c r="E117" i="35"/>
  <c r="O102" i="35"/>
  <c r="D45" i="35"/>
  <c r="O63" i="35"/>
  <c r="O62" i="35"/>
  <c r="O92" i="35"/>
  <c r="C110" i="35"/>
  <c r="O77" i="35"/>
  <c r="E105" i="35"/>
  <c r="C31" i="40"/>
  <c r="D31" i="40"/>
  <c r="E73" i="40"/>
  <c r="E31" i="40"/>
  <c r="E108" i="40"/>
  <c r="F76" i="35"/>
  <c r="F90" i="35"/>
  <c r="O45" i="40"/>
  <c r="C17" i="35"/>
  <c r="C16" i="35"/>
  <c r="C99" i="40"/>
  <c r="C100" i="40"/>
  <c r="C98" i="40"/>
  <c r="N20" i="34"/>
  <c r="M20" i="34"/>
  <c r="N74" i="34"/>
  <c r="N73" i="34"/>
  <c r="L84" i="46"/>
  <c r="L85" i="46"/>
  <c r="M86" i="46"/>
  <c r="L94" i="46"/>
  <c r="D23" i="40"/>
  <c r="K21" i="43"/>
  <c r="C44" i="40"/>
  <c r="J7" i="43"/>
  <c r="J8" i="43"/>
  <c r="I61" i="35"/>
  <c r="I60" i="35"/>
  <c r="CK116" i="5"/>
  <c r="E8" i="43"/>
  <c r="F8" i="43"/>
  <c r="E6" i="43"/>
  <c r="E50" i="43"/>
  <c r="E49" i="43"/>
  <c r="C49" i="34"/>
  <c r="D50" i="34"/>
  <c r="C48" i="34"/>
  <c r="C50" i="34"/>
  <c r="C44" i="46"/>
  <c r="C43" i="46"/>
  <c r="O34" i="44"/>
  <c r="O37" i="44" s="1"/>
  <c r="C36" i="44"/>
  <c r="C46" i="44"/>
  <c r="C50" i="44" s="1"/>
  <c r="J20" i="34"/>
  <c r="J18" i="34"/>
  <c r="C37" i="45"/>
  <c r="D38" i="45"/>
  <c r="K117" i="35"/>
  <c r="L86" i="46"/>
  <c r="K22" i="35"/>
  <c r="CK294" i="5"/>
  <c r="I115" i="35"/>
  <c r="I116" i="35"/>
  <c r="I99" i="40"/>
  <c r="I100" i="40"/>
  <c r="I80" i="35"/>
  <c r="I81" i="35"/>
  <c r="F23" i="35"/>
  <c r="E23" i="35"/>
  <c r="E22" i="35"/>
  <c r="CK519" i="5"/>
  <c r="CK555" i="5"/>
  <c r="L92" i="46"/>
  <c r="O88" i="46"/>
  <c r="O91" i="46" s="1"/>
  <c r="K23" i="35"/>
  <c r="E21" i="35"/>
  <c r="H19" i="34"/>
  <c r="G90" i="35"/>
  <c r="J48" i="34"/>
  <c r="F81" i="35"/>
  <c r="E4" i="34"/>
  <c r="E7" i="34" s="1"/>
  <c r="M56" i="35"/>
  <c r="C36" i="45"/>
  <c r="E7" i="43"/>
  <c r="O66" i="40"/>
  <c r="C42" i="46"/>
  <c r="C70" i="40"/>
  <c r="E81" i="35"/>
  <c r="K55" i="35"/>
  <c r="H96" i="35"/>
  <c r="CK30" i="5"/>
  <c r="D52" i="34"/>
  <c r="D56" i="34" s="1"/>
  <c r="C22" i="40"/>
  <c r="C23" i="40"/>
  <c r="C22" i="35"/>
  <c r="D23" i="35"/>
  <c r="C50" i="40"/>
  <c r="C51" i="40"/>
  <c r="C18" i="43"/>
  <c r="C19" i="43"/>
  <c r="L90" i="46"/>
  <c r="L91" i="46"/>
  <c r="K30" i="44"/>
  <c r="K31" i="44"/>
  <c r="K32" i="44"/>
  <c r="L32" i="44"/>
  <c r="K36" i="44"/>
  <c r="K37" i="44"/>
  <c r="K38" i="44"/>
  <c r="L73" i="45"/>
  <c r="L82" i="45"/>
  <c r="L85" i="45" s="1"/>
  <c r="M74" i="45"/>
  <c r="O70" i="45"/>
  <c r="O73" i="45" s="1"/>
  <c r="J44" i="45"/>
  <c r="J58" i="45"/>
  <c r="J61" i="45" s="1"/>
  <c r="J79" i="43"/>
  <c r="J78" i="43"/>
  <c r="J80" i="43"/>
  <c r="J32" i="44"/>
  <c r="J31" i="44"/>
  <c r="O28" i="44"/>
  <c r="O31" i="44" s="1"/>
  <c r="G14" i="40"/>
  <c r="O10" i="40"/>
  <c r="G31" i="40"/>
  <c r="G40" i="35"/>
  <c r="G118" i="35"/>
  <c r="D66" i="35"/>
  <c r="D65" i="35"/>
  <c r="O107" i="35"/>
  <c r="O72" i="35"/>
  <c r="D75" i="35"/>
  <c r="D100" i="35"/>
  <c r="O97" i="35"/>
  <c r="E106" i="35"/>
  <c r="F106" i="35"/>
  <c r="O59" i="40"/>
  <c r="D73" i="40"/>
  <c r="O17" i="40"/>
  <c r="C29" i="40"/>
  <c r="C30" i="40"/>
  <c r="D30" i="40"/>
  <c r="C28" i="40"/>
  <c r="D100" i="40"/>
  <c r="F26" i="34"/>
  <c r="E25" i="34"/>
  <c r="F17" i="35"/>
  <c r="E16" i="35"/>
  <c r="D4" i="34"/>
  <c r="D7" i="34" s="1"/>
  <c r="CK442" i="5"/>
  <c r="C20" i="34"/>
  <c r="C19" i="34"/>
  <c r="C61" i="43"/>
  <c r="C62" i="43"/>
  <c r="O58" i="43"/>
  <c r="O61" i="43" s="1"/>
  <c r="C60" i="43"/>
  <c r="D62" i="43"/>
  <c r="C96" i="35"/>
  <c r="D96" i="35"/>
  <c r="C43" i="40"/>
  <c r="D44" i="40"/>
  <c r="C74" i="40"/>
  <c r="C78" i="40" s="1"/>
  <c r="K7" i="45"/>
  <c r="K28" i="45"/>
  <c r="K8" i="45"/>
  <c r="K66" i="43"/>
  <c r="K67" i="43"/>
  <c r="K82" i="43"/>
  <c r="K85" i="43" s="1"/>
  <c r="L68" i="43"/>
  <c r="K33" i="40"/>
  <c r="O5" i="40"/>
  <c r="J7" i="45"/>
  <c r="J28" i="45"/>
  <c r="J31" i="45" s="1"/>
  <c r="J18" i="45"/>
  <c r="J19" i="45"/>
  <c r="J49" i="46"/>
  <c r="J50" i="46"/>
  <c r="J48" i="46"/>
  <c r="J24" i="46"/>
  <c r="J25" i="46"/>
  <c r="O36" i="35"/>
  <c r="G117" i="35"/>
  <c r="G62" i="43"/>
  <c r="G82" i="43"/>
  <c r="G85" i="43" s="1"/>
  <c r="H62" i="43"/>
  <c r="G61" i="43"/>
  <c r="G60" i="43"/>
  <c r="O47" i="35"/>
  <c r="C117" i="35"/>
  <c r="O30" i="35"/>
  <c r="D117" i="35"/>
  <c r="D55" i="35"/>
  <c r="D56" i="35"/>
  <c r="O53" i="35"/>
  <c r="C108" i="40"/>
  <c r="O87" i="40"/>
  <c r="K50" i="46"/>
  <c r="CK242" i="5"/>
  <c r="CK258" i="5"/>
  <c r="CK508" i="5"/>
  <c r="L23" i="35"/>
  <c r="O46" i="46"/>
  <c r="O49" i="46" s="1"/>
  <c r="O76" i="46"/>
  <c r="J74" i="34"/>
  <c r="K46" i="44"/>
  <c r="K49" i="44" s="1"/>
  <c r="I98" i="40"/>
  <c r="E7" i="40"/>
  <c r="D58" i="34"/>
  <c r="D60" i="34" s="1"/>
  <c r="D33" i="35"/>
  <c r="C37" i="44"/>
  <c r="C50" i="35"/>
  <c r="K18" i="45"/>
  <c r="C21" i="35"/>
  <c r="D72" i="40"/>
  <c r="O76" i="43"/>
  <c r="O79" i="43" s="1"/>
  <c r="C38" i="45"/>
  <c r="D20" i="43"/>
  <c r="K58" i="40"/>
  <c r="K6" i="45"/>
  <c r="O42" i="35"/>
  <c r="J26" i="46"/>
  <c r="K26" i="46"/>
  <c r="D21" i="40"/>
  <c r="K56" i="40"/>
  <c r="J6" i="43"/>
  <c r="F20" i="34"/>
  <c r="F39" i="35"/>
  <c r="E18" i="34"/>
  <c r="D8" i="35"/>
  <c r="E91" i="40"/>
  <c r="D63" i="40"/>
  <c r="F15" i="40"/>
  <c r="F32" i="40"/>
  <c r="F36" i="40" s="1"/>
  <c r="CK170" i="5"/>
  <c r="D98" i="40"/>
  <c r="M26" i="34"/>
  <c r="E65" i="40"/>
  <c r="D65" i="40"/>
  <c r="CK338" i="5"/>
  <c r="CK521" i="5"/>
  <c r="CK244" i="5"/>
  <c r="CK268" i="5"/>
  <c r="CK164" i="5"/>
  <c r="CK153" i="5"/>
  <c r="CK17" i="5"/>
  <c r="CK127" i="5"/>
  <c r="CK143" i="5"/>
  <c r="CK136" i="5"/>
  <c r="C6" i="43"/>
  <c r="BN106" i="5"/>
  <c r="CK106" i="5" s="1"/>
  <c r="BN19" i="5"/>
  <c r="CK19" i="5" s="1"/>
  <c r="CJ11" i="5"/>
  <c r="CK290" i="5"/>
  <c r="CK264" i="5"/>
  <c r="H65" i="40"/>
  <c r="BN27" i="5"/>
  <c r="CK27" i="5" s="1"/>
  <c r="CK407" i="5"/>
  <c r="E46" i="35"/>
  <c r="O57" i="35"/>
  <c r="O18" i="35"/>
  <c r="K31" i="40"/>
  <c r="BO471" i="5"/>
  <c r="BU471" i="5" s="1"/>
  <c r="CA471" i="5" s="1"/>
  <c r="CG471" i="5" s="1"/>
  <c r="BO277" i="5"/>
  <c r="BU277" i="5" s="1"/>
  <c r="CA277" i="5" s="1"/>
  <c r="CG277" i="5" s="1"/>
  <c r="BN66" i="5"/>
  <c r="CK66" i="5" s="1"/>
  <c r="CJ7" i="5"/>
  <c r="L23" i="36"/>
  <c r="L25" i="36"/>
  <c r="H11" i="29"/>
  <c r="F52" i="36"/>
  <c r="L22" i="36"/>
  <c r="L24" i="36"/>
  <c r="F50" i="36"/>
  <c r="F48" i="36"/>
  <c r="F47" i="36"/>
  <c r="F39" i="36"/>
  <c r="F37" i="36"/>
  <c r="F35" i="36"/>
  <c r="F34" i="36"/>
  <c r="L21" i="36"/>
  <c r="I6" i="29"/>
  <c r="D14" i="29"/>
  <c r="E14" i="29" s="1"/>
  <c r="H8" i="29"/>
  <c r="I11" i="29"/>
  <c r="D9" i="29"/>
  <c r="E9" i="29" s="1"/>
  <c r="I5" i="29"/>
  <c r="L72" i="34"/>
  <c r="L74" i="34"/>
  <c r="M74" i="34"/>
  <c r="K50" i="34"/>
  <c r="L48" i="34"/>
  <c r="K27" i="46"/>
  <c r="K86" i="46"/>
  <c r="E17" i="35"/>
  <c r="G26" i="34"/>
  <c r="O46" i="45"/>
  <c r="O49" i="45" s="1"/>
  <c r="F24" i="34"/>
  <c r="M75" i="35"/>
  <c r="M76" i="35"/>
  <c r="N76" i="35"/>
  <c r="I39" i="35"/>
  <c r="I40" i="35"/>
  <c r="I28" i="35"/>
  <c r="I29" i="35"/>
  <c r="I27" i="35"/>
  <c r="I70" i="40"/>
  <c r="I71" i="40"/>
  <c r="I72" i="40"/>
  <c r="E100" i="40"/>
  <c r="E98" i="40"/>
  <c r="F100" i="40"/>
  <c r="E99" i="40"/>
  <c r="E70" i="35"/>
  <c r="F71" i="35"/>
  <c r="E8" i="46"/>
  <c r="F8" i="46"/>
  <c r="E6" i="46"/>
  <c r="E7" i="46"/>
  <c r="C93" i="40"/>
  <c r="C92" i="40"/>
  <c r="D93" i="40"/>
  <c r="C91" i="40"/>
  <c r="O88" i="40"/>
  <c r="I41" i="35"/>
  <c r="L50" i="45"/>
  <c r="L48" i="43"/>
  <c r="L49" i="43"/>
  <c r="L12" i="46"/>
  <c r="L28" i="46"/>
  <c r="M14" i="46"/>
  <c r="L14" i="46"/>
  <c r="M9" i="40"/>
  <c r="M8" i="40"/>
  <c r="M7" i="40"/>
  <c r="M32" i="40"/>
  <c r="N9" i="40"/>
  <c r="N65" i="40"/>
  <c r="M74" i="40"/>
  <c r="M63" i="40"/>
  <c r="M65" i="40"/>
  <c r="M64" i="40"/>
  <c r="N16" i="40"/>
  <c r="M15" i="40"/>
  <c r="M14" i="40"/>
  <c r="M33" i="35"/>
  <c r="M34" i="35"/>
  <c r="M35" i="35"/>
  <c r="N35" i="35"/>
  <c r="M110" i="35"/>
  <c r="M111" i="35"/>
  <c r="M25" i="46"/>
  <c r="M24" i="46"/>
  <c r="N26" i="46"/>
  <c r="M28" i="46"/>
  <c r="O22" i="46"/>
  <c r="O25" i="46" s="1"/>
  <c r="M26" i="46"/>
  <c r="N101" i="35"/>
  <c r="M100" i="35"/>
  <c r="M101" i="35"/>
  <c r="L58" i="40"/>
  <c r="L74" i="40"/>
  <c r="O53" i="40"/>
  <c r="O57" i="40" s="1"/>
  <c r="L42" i="45"/>
  <c r="L58" i="45"/>
  <c r="L44" i="45"/>
  <c r="L43" i="45"/>
  <c r="M44" i="45"/>
  <c r="L43" i="43"/>
  <c r="L44" i="43"/>
  <c r="L52" i="43"/>
  <c r="O40" i="43"/>
  <c r="O43" i="43" s="1"/>
  <c r="L70" i="35"/>
  <c r="M71" i="35"/>
  <c r="L85" i="40"/>
  <c r="L84" i="40"/>
  <c r="L109" i="40"/>
  <c r="M86" i="40"/>
  <c r="M20" i="44"/>
  <c r="L18" i="44"/>
  <c r="L22" i="44"/>
  <c r="L24" i="44" s="1"/>
  <c r="L15" i="40"/>
  <c r="O11" i="40"/>
  <c r="O15" i="40" s="1"/>
  <c r="L32" i="40"/>
  <c r="L14" i="40"/>
  <c r="M20" i="46"/>
  <c r="L18" i="46"/>
  <c r="L19" i="46"/>
  <c r="L18" i="45"/>
  <c r="L20" i="45"/>
  <c r="M20" i="45"/>
  <c r="L16" i="35"/>
  <c r="M17" i="35"/>
  <c r="K19" i="34"/>
  <c r="K20" i="34"/>
  <c r="K18" i="34"/>
  <c r="M49" i="43"/>
  <c r="N50" i="43"/>
  <c r="M52" i="43"/>
  <c r="M48" i="43"/>
  <c r="O16" i="34"/>
  <c r="I13" i="35"/>
  <c r="I12" i="35"/>
  <c r="I7" i="46"/>
  <c r="I6" i="46"/>
  <c r="I23" i="35"/>
  <c r="J23" i="35"/>
  <c r="I22" i="35"/>
  <c r="O19" i="35"/>
  <c r="O22" i="35" s="1"/>
  <c r="I21" i="35"/>
  <c r="E37" i="43"/>
  <c r="E52" i="43"/>
  <c r="E38" i="43"/>
  <c r="F38" i="43"/>
  <c r="E20" i="46"/>
  <c r="E19" i="46"/>
  <c r="E18" i="46"/>
  <c r="E19" i="43"/>
  <c r="E18" i="43"/>
  <c r="E22" i="43"/>
  <c r="E20" i="43"/>
  <c r="E61" i="46"/>
  <c r="F62" i="46"/>
  <c r="E62" i="46"/>
  <c r="D110" i="40"/>
  <c r="C41" i="35"/>
  <c r="C39" i="35"/>
  <c r="D41" i="35"/>
  <c r="C27" i="35"/>
  <c r="C29" i="35"/>
  <c r="C28" i="35"/>
  <c r="D29" i="35"/>
  <c r="C68" i="43"/>
  <c r="O64" i="43"/>
  <c r="O67" i="43" s="1"/>
  <c r="C67" i="43"/>
  <c r="C44" i="45"/>
  <c r="C42" i="45"/>
  <c r="C58" i="45"/>
  <c r="O40" i="45"/>
  <c r="O43" i="45" s="1"/>
  <c r="C71" i="35"/>
  <c r="C70" i="35"/>
  <c r="C55" i="46"/>
  <c r="D56" i="46"/>
  <c r="C56" i="46"/>
  <c r="C54" i="46"/>
  <c r="M80" i="35"/>
  <c r="M81" i="35"/>
  <c r="I50" i="35"/>
  <c r="I51" i="35"/>
  <c r="F51" i="40"/>
  <c r="E50" i="40"/>
  <c r="F38" i="46"/>
  <c r="E37" i="46"/>
  <c r="E38" i="46"/>
  <c r="E64" i="46"/>
  <c r="E67" i="46" s="1"/>
  <c r="E71" i="40"/>
  <c r="E72" i="40"/>
  <c r="F72" i="40"/>
  <c r="E70" i="40"/>
  <c r="D16" i="35"/>
  <c r="D17" i="35"/>
  <c r="D8" i="43"/>
  <c r="C8" i="43"/>
  <c r="C19" i="45"/>
  <c r="D20" i="45"/>
  <c r="C28" i="45"/>
  <c r="C18" i="45"/>
  <c r="C81" i="35"/>
  <c r="C80" i="35"/>
  <c r="D81" i="35"/>
  <c r="C50" i="43"/>
  <c r="C49" i="43"/>
  <c r="D50" i="43"/>
  <c r="L20" i="34"/>
  <c r="C118" i="35"/>
  <c r="C7" i="43"/>
  <c r="C66" i="43"/>
  <c r="C20" i="45"/>
  <c r="I76" i="35"/>
  <c r="C43" i="45"/>
  <c r="M50" i="45"/>
  <c r="N81" i="35"/>
  <c r="K27" i="45"/>
  <c r="M8" i="45"/>
  <c r="L28" i="45"/>
  <c r="L6" i="45"/>
  <c r="O81" i="40"/>
  <c r="L8" i="45"/>
  <c r="O15" i="46"/>
  <c r="O68" i="40"/>
  <c r="O25" i="40"/>
  <c r="O29" i="40" s="1"/>
  <c r="J29" i="35"/>
  <c r="J28" i="46"/>
  <c r="J6" i="46"/>
  <c r="J98" i="40"/>
  <c r="J99" i="40"/>
  <c r="O95" i="40"/>
  <c r="K100" i="40"/>
  <c r="J49" i="43"/>
  <c r="J50" i="43"/>
  <c r="I34" i="35"/>
  <c r="I35" i="35"/>
  <c r="I33" i="35"/>
  <c r="I19" i="43"/>
  <c r="I20" i="43"/>
  <c r="I18" i="43"/>
  <c r="I23" i="40"/>
  <c r="I21" i="40"/>
  <c r="I22" i="40"/>
  <c r="E74" i="40"/>
  <c r="E42" i="40"/>
  <c r="F44" i="40"/>
  <c r="E44" i="40"/>
  <c r="E43" i="40"/>
  <c r="E24" i="34"/>
  <c r="J109" i="40"/>
  <c r="J34" i="35"/>
  <c r="J35" i="35"/>
  <c r="J33" i="35"/>
  <c r="J84" i="46"/>
  <c r="J94" i="46"/>
  <c r="J85" i="46"/>
  <c r="J86" i="46"/>
  <c r="J32" i="43"/>
  <c r="J52" i="43"/>
  <c r="J55" i="43" s="1"/>
  <c r="J30" i="43"/>
  <c r="I18" i="46"/>
  <c r="I19" i="46"/>
  <c r="I20" i="46"/>
  <c r="I61" i="46"/>
  <c r="I62" i="46"/>
  <c r="I60" i="46"/>
  <c r="I49" i="43"/>
  <c r="I48" i="43"/>
  <c r="I52" i="43"/>
  <c r="I50" i="43"/>
  <c r="H48" i="34"/>
  <c r="H50" i="34"/>
  <c r="H49" i="34"/>
  <c r="E96" i="35"/>
  <c r="F96" i="35"/>
  <c r="E20" i="45"/>
  <c r="E19" i="45"/>
  <c r="F20" i="45"/>
  <c r="E18" i="45"/>
  <c r="O16" i="45"/>
  <c r="E28" i="45"/>
  <c r="J73" i="43"/>
  <c r="J82" i="43"/>
  <c r="K74" i="43"/>
  <c r="J50" i="40"/>
  <c r="J51" i="40"/>
  <c r="J49" i="40"/>
  <c r="I6" i="44"/>
  <c r="I10" i="44"/>
  <c r="I12" i="44" s="1"/>
  <c r="I8" i="44"/>
  <c r="I7" i="44"/>
  <c r="I6" i="45"/>
  <c r="I8" i="45"/>
  <c r="J8" i="45"/>
  <c r="I7" i="45"/>
  <c r="I28" i="45"/>
  <c r="I50" i="40"/>
  <c r="I51" i="40"/>
  <c r="I49" i="40"/>
  <c r="E76" i="35"/>
  <c r="E75" i="35"/>
  <c r="O28" i="43"/>
  <c r="O4" i="45"/>
  <c r="E95" i="35"/>
  <c r="J25" i="34"/>
  <c r="K26" i="34"/>
  <c r="J70" i="40"/>
  <c r="J72" i="40"/>
  <c r="I90" i="35"/>
  <c r="I91" i="35"/>
  <c r="I7" i="40"/>
  <c r="I9" i="40"/>
  <c r="I42" i="46"/>
  <c r="I44" i="46"/>
  <c r="I43" i="46"/>
  <c r="E55" i="46"/>
  <c r="E54" i="46"/>
  <c r="F56" i="46"/>
  <c r="E7" i="44"/>
  <c r="F8" i="44"/>
  <c r="E8" i="44"/>
  <c r="E10" i="44"/>
  <c r="E73" i="46"/>
  <c r="E94" i="46"/>
  <c r="E85" i="46"/>
  <c r="F86" i="46"/>
  <c r="E86" i="46"/>
  <c r="E84" i="46"/>
  <c r="I74" i="40"/>
  <c r="F46" i="35"/>
  <c r="I44" i="44"/>
  <c r="J20" i="45"/>
  <c r="I56" i="46"/>
  <c r="I8" i="40"/>
  <c r="L32" i="43"/>
  <c r="K32" i="43"/>
  <c r="J7" i="40"/>
  <c r="J9" i="40"/>
  <c r="J6" i="44"/>
  <c r="J8" i="44"/>
  <c r="J10" i="44"/>
  <c r="J75" i="35"/>
  <c r="J76" i="35"/>
  <c r="I43" i="40"/>
  <c r="I42" i="40"/>
  <c r="I45" i="35"/>
  <c r="I46" i="35"/>
  <c r="I85" i="46"/>
  <c r="I94" i="46"/>
  <c r="G24" i="34"/>
  <c r="G25" i="34"/>
  <c r="H26" i="34"/>
  <c r="E61" i="43"/>
  <c r="E60" i="43"/>
  <c r="E68" i="45"/>
  <c r="F68" i="45"/>
  <c r="E66" i="45"/>
  <c r="O64" i="45"/>
  <c r="E67" i="45"/>
  <c r="E28" i="35"/>
  <c r="E27" i="35"/>
  <c r="E40" i="35"/>
  <c r="E41" i="35"/>
  <c r="I86" i="46"/>
  <c r="E6" i="44"/>
  <c r="I46" i="44"/>
  <c r="E73" i="34"/>
  <c r="E82" i="43"/>
  <c r="E85" i="43" s="1"/>
  <c r="E39" i="35"/>
  <c r="I32" i="40"/>
  <c r="I36" i="40" s="1"/>
  <c r="E45" i="35"/>
  <c r="F91" i="35"/>
  <c r="E91" i="35"/>
  <c r="E86" i="40"/>
  <c r="E84" i="40"/>
  <c r="E85" i="40"/>
  <c r="E109" i="40"/>
  <c r="E8" i="35"/>
  <c r="E7" i="35"/>
  <c r="E9" i="35"/>
  <c r="F9" i="35"/>
  <c r="E110" i="35"/>
  <c r="E111" i="35"/>
  <c r="D19" i="34"/>
  <c r="D18" i="34"/>
  <c r="D20" i="34"/>
  <c r="E20" i="34"/>
  <c r="D74" i="40"/>
  <c r="D49" i="40"/>
  <c r="D50" i="40"/>
  <c r="D51" i="40"/>
  <c r="D75" i="40"/>
  <c r="O40" i="40"/>
  <c r="J54" i="46"/>
  <c r="J55" i="46"/>
  <c r="I8" i="35"/>
  <c r="I9" i="35"/>
  <c r="I7" i="35"/>
  <c r="I20" i="45"/>
  <c r="I18" i="45"/>
  <c r="E23" i="40"/>
  <c r="E32" i="40"/>
  <c r="E22" i="40"/>
  <c r="E21" i="40"/>
  <c r="L49" i="34"/>
  <c r="L50" i="34"/>
  <c r="M50" i="34"/>
  <c r="I49" i="34"/>
  <c r="J50" i="34"/>
  <c r="I48" i="34"/>
  <c r="H13" i="34"/>
  <c r="C109" i="40"/>
  <c r="C8" i="35"/>
  <c r="C82" i="43"/>
  <c r="C85" i="43" s="1"/>
  <c r="D86" i="40"/>
  <c r="C73" i="43"/>
  <c r="C18" i="44"/>
  <c r="C20" i="44"/>
  <c r="C37" i="43"/>
  <c r="D38" i="43"/>
  <c r="C32" i="43"/>
  <c r="D32" i="43"/>
  <c r="C13" i="35"/>
  <c r="D13" i="35"/>
  <c r="C8" i="40"/>
  <c r="C32" i="40"/>
  <c r="D71" i="35"/>
  <c r="C64" i="46"/>
  <c r="C37" i="46"/>
  <c r="C82" i="45"/>
  <c r="C34" i="35"/>
  <c r="D38" i="46"/>
  <c r="C66" i="45"/>
  <c r="C24" i="34"/>
  <c r="C22" i="43"/>
  <c r="I28" i="46"/>
  <c r="I110" i="35"/>
  <c r="I111" i="35"/>
  <c r="I72" i="43"/>
  <c r="I74" i="43"/>
  <c r="I82" i="43"/>
  <c r="E43" i="44"/>
  <c r="E44" i="44"/>
  <c r="E46" i="44"/>
  <c r="E50" i="35"/>
  <c r="F51" i="35"/>
  <c r="F35" i="35"/>
  <c r="E34" i="35"/>
  <c r="F50" i="43"/>
  <c r="E48" i="43"/>
  <c r="N48" i="34"/>
  <c r="N49" i="34"/>
  <c r="J9" i="35"/>
  <c r="I26" i="34"/>
  <c r="J60" i="46"/>
  <c r="J62" i="46"/>
  <c r="J63" i="40"/>
  <c r="J65" i="40"/>
  <c r="J37" i="46"/>
  <c r="J72" i="34"/>
  <c r="J41" i="35"/>
  <c r="J7" i="35"/>
  <c r="CK260" i="5"/>
  <c r="CK435" i="5"/>
  <c r="I58" i="34"/>
  <c r="E51" i="40"/>
  <c r="E49" i="40"/>
  <c r="H12" i="44"/>
  <c r="J20" i="43"/>
  <c r="CK2" i="5"/>
  <c r="K15" i="29" s="1"/>
  <c r="L15" i="29" s="1"/>
  <c r="CK222" i="5"/>
  <c r="CK469" i="5"/>
  <c r="J73" i="34"/>
  <c r="J19" i="43"/>
  <c r="J7" i="44"/>
  <c r="J44" i="46"/>
  <c r="J74" i="43"/>
  <c r="CK466" i="5"/>
  <c r="J40" i="35"/>
  <c r="J22" i="43"/>
  <c r="J25" i="43" s="1"/>
  <c r="I40" i="34"/>
  <c r="C25" i="34"/>
  <c r="C26" i="34"/>
  <c r="C74" i="43"/>
  <c r="D74" i="43"/>
  <c r="C20" i="46"/>
  <c r="C18" i="46"/>
  <c r="C61" i="46"/>
  <c r="C62" i="46"/>
  <c r="C60" i="46"/>
  <c r="CK461" i="5"/>
  <c r="J111" i="35"/>
  <c r="J36" i="46"/>
  <c r="J64" i="46"/>
  <c r="CK148" i="5"/>
  <c r="J60" i="35"/>
  <c r="J61" i="35"/>
  <c r="J37" i="43"/>
  <c r="J36" i="43"/>
  <c r="I54" i="46"/>
  <c r="I64" i="46"/>
  <c r="C36" i="43"/>
  <c r="H24" i="34"/>
  <c r="E34" i="34"/>
  <c r="E36" i="34" s="1"/>
  <c r="E40" i="34"/>
  <c r="E58" i="34"/>
  <c r="E61" i="34" s="1"/>
  <c r="K48" i="34"/>
  <c r="G50" i="34"/>
  <c r="CK403" i="5"/>
  <c r="CK104" i="5"/>
  <c r="CK179" i="5"/>
  <c r="J81" i="35"/>
  <c r="J116" i="35"/>
  <c r="J17" i="35"/>
  <c r="CK200" i="5"/>
  <c r="CK129" i="5"/>
  <c r="CK113" i="5"/>
  <c r="CK131" i="5"/>
  <c r="I22" i="43"/>
  <c r="J25" i="44"/>
  <c r="J24" i="44"/>
  <c r="D25" i="34"/>
  <c r="O22" i="34"/>
  <c r="D26" i="34"/>
  <c r="D24" i="34"/>
  <c r="J42" i="44"/>
  <c r="K44" i="44"/>
  <c r="J43" i="44"/>
  <c r="J44" i="44"/>
  <c r="J46" i="44"/>
  <c r="J49" i="44" s="1"/>
  <c r="O40" i="44"/>
  <c r="O43" i="44" s="1"/>
  <c r="J95" i="35"/>
  <c r="J96" i="35"/>
  <c r="J13" i="35"/>
  <c r="J12" i="35"/>
  <c r="J20" i="44"/>
  <c r="J18" i="44"/>
  <c r="J19" i="44"/>
  <c r="J58" i="34"/>
  <c r="J50" i="35"/>
  <c r="J51" i="35"/>
  <c r="J4" i="34"/>
  <c r="I118" i="35"/>
  <c r="J101" i="35"/>
  <c r="I101" i="35"/>
  <c r="I100" i="35"/>
  <c r="F50" i="34"/>
  <c r="E49" i="34"/>
  <c r="E48" i="34"/>
  <c r="E50" i="34"/>
  <c r="O46" i="34"/>
  <c r="J21" i="40"/>
  <c r="J23" i="40"/>
  <c r="J10" i="34"/>
  <c r="CK178" i="5"/>
  <c r="CK63" i="5"/>
  <c r="CK194" i="5"/>
  <c r="CK501" i="5"/>
  <c r="CK8" i="5"/>
  <c r="CK158" i="5"/>
  <c r="G48" i="34"/>
  <c r="I50" i="34"/>
  <c r="E8" i="45"/>
  <c r="F8" i="45"/>
  <c r="E6" i="45"/>
  <c r="H55" i="34"/>
  <c r="H72" i="34"/>
  <c r="H74" i="34"/>
  <c r="I74" i="34"/>
  <c r="O21" i="34"/>
  <c r="D40" i="34"/>
  <c r="CK246" i="5"/>
  <c r="CK262" i="5"/>
  <c r="O45" i="34"/>
  <c r="CK100" i="5"/>
  <c r="J7" i="46"/>
  <c r="J8" i="46"/>
  <c r="E26" i="34"/>
  <c r="J45" i="35"/>
  <c r="J46" i="35"/>
  <c r="J34" i="34"/>
  <c r="CK226" i="5"/>
  <c r="CK115" i="5"/>
  <c r="CK124" i="5"/>
  <c r="G49" i="34"/>
  <c r="E7" i="45"/>
  <c r="J24" i="34"/>
  <c r="J26" i="34"/>
  <c r="J70" i="35"/>
  <c r="J71" i="35"/>
  <c r="J32" i="40"/>
  <c r="J8" i="40"/>
  <c r="E12" i="35"/>
  <c r="E13" i="35"/>
  <c r="E35" i="35"/>
  <c r="E118" i="35"/>
  <c r="D10" i="34"/>
  <c r="O70" i="43"/>
  <c r="L10" i="44"/>
  <c r="M66" i="35"/>
  <c r="L118" i="35"/>
  <c r="M19" i="34"/>
  <c r="M18" i="34"/>
  <c r="L57" i="40"/>
  <c r="L56" i="40"/>
  <c r="M44" i="43"/>
  <c r="L42" i="43"/>
  <c r="L48" i="45"/>
  <c r="L49" i="45"/>
  <c r="C80" i="46"/>
  <c r="C78" i="46"/>
  <c r="J52" i="34"/>
  <c r="J55" i="34" s="1"/>
  <c r="K15" i="40"/>
  <c r="K16" i="40"/>
  <c r="L16" i="40"/>
  <c r="K80" i="43"/>
  <c r="K79" i="43"/>
  <c r="G37" i="43"/>
  <c r="G36" i="43"/>
  <c r="F24" i="44"/>
  <c r="F25" i="44"/>
  <c r="CK101" i="5"/>
  <c r="CK151" i="5"/>
  <c r="H65" i="35"/>
  <c r="H90" i="35"/>
  <c r="H60" i="35"/>
  <c r="J90" i="35"/>
  <c r="J91" i="35"/>
  <c r="J31" i="43"/>
  <c r="J18" i="46"/>
  <c r="J20" i="46"/>
  <c r="J118" i="35"/>
  <c r="J48" i="43"/>
  <c r="J27" i="35"/>
  <c r="J28" i="35"/>
  <c r="CK214" i="5"/>
  <c r="CK162" i="5"/>
  <c r="CK198" i="5"/>
  <c r="CK4" i="5"/>
  <c r="J100" i="40"/>
  <c r="I109" i="40"/>
  <c r="G75" i="35"/>
  <c r="I56" i="35"/>
  <c r="H50" i="46"/>
  <c r="F28" i="40"/>
  <c r="A1" i="37"/>
  <c r="CK422" i="5"/>
  <c r="J40" i="34"/>
  <c r="J42" i="40"/>
  <c r="J74" i="40"/>
  <c r="J44" i="40"/>
  <c r="D95" i="35"/>
  <c r="H36" i="43"/>
  <c r="M96" i="35"/>
  <c r="M8" i="44"/>
  <c r="H6" i="46"/>
  <c r="G48" i="43"/>
  <c r="G80" i="46"/>
  <c r="CI272" i="5"/>
  <c r="J80" i="35"/>
  <c r="J43" i="46"/>
  <c r="N72" i="34"/>
  <c r="BN272" i="5"/>
  <c r="CA525" i="5" l="1"/>
  <c r="CG525" i="5" s="1"/>
  <c r="N50" i="44"/>
  <c r="I54" i="34"/>
  <c r="I55" i="34"/>
  <c r="I56" i="34"/>
  <c r="H56" i="34"/>
  <c r="E14" i="44"/>
  <c r="H54" i="34"/>
  <c r="C14" i="34"/>
  <c r="G84" i="45"/>
  <c r="C12" i="34"/>
  <c r="J27" i="34"/>
  <c r="F6" i="34"/>
  <c r="F42" i="34"/>
  <c r="C60" i="34"/>
  <c r="F28" i="34"/>
  <c r="F31" i="34" s="1"/>
  <c r="F56" i="34"/>
  <c r="I36" i="34"/>
  <c r="H14" i="44"/>
  <c r="N36" i="34"/>
  <c r="E42" i="34"/>
  <c r="H36" i="34"/>
  <c r="C62" i="34"/>
  <c r="F54" i="34"/>
  <c r="I27" i="34"/>
  <c r="H64" i="34"/>
  <c r="H67" i="34" s="1"/>
  <c r="C36" i="34"/>
  <c r="F26" i="44"/>
  <c r="E24" i="44"/>
  <c r="E63" i="34"/>
  <c r="E75" i="34" s="1"/>
  <c r="E4" i="32" s="1"/>
  <c r="I8" i="34"/>
  <c r="G6" i="34"/>
  <c r="H62" i="34"/>
  <c r="D12" i="44"/>
  <c r="H8" i="34"/>
  <c r="G54" i="34"/>
  <c r="E12" i="34"/>
  <c r="G14" i="34"/>
  <c r="G28" i="34"/>
  <c r="G31" i="34" s="1"/>
  <c r="G12" i="34"/>
  <c r="D84" i="45"/>
  <c r="E86" i="45"/>
  <c r="H6" i="34"/>
  <c r="H14" i="34"/>
  <c r="N64" i="34"/>
  <c r="N67" i="34" s="1"/>
  <c r="G56" i="34"/>
  <c r="I62" i="34"/>
  <c r="F36" i="34"/>
  <c r="C63" i="34"/>
  <c r="G8" i="34"/>
  <c r="N42" i="34"/>
  <c r="H32" i="45"/>
  <c r="F12" i="34"/>
  <c r="F63" i="34"/>
  <c r="C27" i="34"/>
  <c r="I63" i="34"/>
  <c r="J63" i="34"/>
  <c r="K63" i="34"/>
  <c r="F27" i="34"/>
  <c r="C6" i="34"/>
  <c r="G36" i="34"/>
  <c r="H38" i="34"/>
  <c r="F64" i="34"/>
  <c r="F67" i="34" s="1"/>
  <c r="F60" i="34"/>
  <c r="G38" i="34"/>
  <c r="N84" i="45"/>
  <c r="G63" i="34"/>
  <c r="E24" i="43"/>
  <c r="H84" i="45"/>
  <c r="N117" i="40"/>
  <c r="C7" i="34"/>
  <c r="N79" i="40"/>
  <c r="D32" i="45"/>
  <c r="C60" i="45"/>
  <c r="I86" i="45"/>
  <c r="C28" i="34"/>
  <c r="C31" i="34" s="1"/>
  <c r="I84" i="45"/>
  <c r="H60" i="34"/>
  <c r="G42" i="34"/>
  <c r="H28" i="34"/>
  <c r="H31" i="34" s="1"/>
  <c r="H12" i="34"/>
  <c r="N37" i="40"/>
  <c r="H63" i="34"/>
  <c r="N116" i="40"/>
  <c r="N35" i="40"/>
  <c r="H42" i="34"/>
  <c r="I30" i="45"/>
  <c r="I44" i="34"/>
  <c r="C55" i="34"/>
  <c r="G44" i="34"/>
  <c r="H44" i="34"/>
  <c r="F30" i="45"/>
  <c r="N88" i="45"/>
  <c r="H86" i="45"/>
  <c r="H27" i="34"/>
  <c r="N60" i="45"/>
  <c r="N30" i="45"/>
  <c r="F84" i="45"/>
  <c r="G60" i="45"/>
  <c r="I87" i="45"/>
  <c r="F31" i="45"/>
  <c r="N6" i="34"/>
  <c r="D30" i="45"/>
  <c r="N28" i="34"/>
  <c r="N31" i="34" s="1"/>
  <c r="N84" i="43"/>
  <c r="I84" i="43"/>
  <c r="E87" i="45"/>
  <c r="G87" i="45"/>
  <c r="D96" i="46"/>
  <c r="G64" i="34"/>
  <c r="F62" i="45"/>
  <c r="N13" i="34"/>
  <c r="G62" i="34"/>
  <c r="E60" i="45"/>
  <c r="N85" i="43"/>
  <c r="F60" i="45"/>
  <c r="L54" i="43"/>
  <c r="N48" i="44"/>
  <c r="H30" i="45"/>
  <c r="F88" i="45"/>
  <c r="F85" i="45"/>
  <c r="N78" i="40"/>
  <c r="G86" i="45"/>
  <c r="J26" i="44"/>
  <c r="J86" i="45"/>
  <c r="L117" i="40"/>
  <c r="D87" i="45"/>
  <c r="G32" i="45"/>
  <c r="G30" i="46"/>
  <c r="G31" i="46"/>
  <c r="F52" i="44"/>
  <c r="H98" i="46"/>
  <c r="G31" i="45"/>
  <c r="G13" i="44"/>
  <c r="I79" i="40"/>
  <c r="E56" i="43"/>
  <c r="I25" i="44"/>
  <c r="H62" i="45"/>
  <c r="G50" i="44"/>
  <c r="I98" i="46"/>
  <c r="E98" i="46"/>
  <c r="E30" i="45"/>
  <c r="G26" i="43"/>
  <c r="F114" i="40"/>
  <c r="N98" i="46"/>
  <c r="N30" i="46"/>
  <c r="N60" i="34"/>
  <c r="N96" i="46"/>
  <c r="H79" i="40"/>
  <c r="G52" i="44"/>
  <c r="G14" i="44"/>
  <c r="E84" i="45"/>
  <c r="F86" i="45"/>
  <c r="G25" i="44"/>
  <c r="D48" i="44"/>
  <c r="G30" i="45"/>
  <c r="H117" i="40"/>
  <c r="G114" i="40"/>
  <c r="F112" i="40"/>
  <c r="J8" i="34"/>
  <c r="G27" i="34"/>
  <c r="G79" i="40"/>
  <c r="I7" i="34"/>
  <c r="H56" i="43"/>
  <c r="I6" i="34"/>
  <c r="F66" i="46"/>
  <c r="E85" i="45"/>
  <c r="O33" i="40"/>
  <c r="F54" i="43"/>
  <c r="H99" i="46"/>
  <c r="N24" i="43"/>
  <c r="H115" i="40"/>
  <c r="N62" i="45"/>
  <c r="C13" i="44"/>
  <c r="C12" i="44"/>
  <c r="D14" i="44"/>
  <c r="D54" i="43"/>
  <c r="H87" i="43"/>
  <c r="H84" i="43"/>
  <c r="G56" i="43"/>
  <c r="F12" i="44"/>
  <c r="N66" i="46"/>
  <c r="J84" i="43"/>
  <c r="M60" i="45"/>
  <c r="H112" i="40"/>
  <c r="N68" i="46"/>
  <c r="N100" i="46"/>
  <c r="D84" i="43"/>
  <c r="G99" i="46"/>
  <c r="J85" i="45"/>
  <c r="H114" i="40"/>
  <c r="G113" i="40"/>
  <c r="G60" i="34"/>
  <c r="F32" i="46"/>
  <c r="G96" i="46"/>
  <c r="C87" i="43"/>
  <c r="D24" i="43"/>
  <c r="C99" i="46"/>
  <c r="E99" i="46"/>
  <c r="J117" i="40"/>
  <c r="J115" i="40"/>
  <c r="F117" i="40"/>
  <c r="I117" i="40"/>
  <c r="N12" i="34"/>
  <c r="F25" i="43"/>
  <c r="H48" i="44"/>
  <c r="C54" i="43"/>
  <c r="O75" i="40"/>
  <c r="G24" i="43"/>
  <c r="H66" i="46"/>
  <c r="D60" i="45"/>
  <c r="M117" i="40"/>
  <c r="G12" i="44"/>
  <c r="H77" i="40"/>
  <c r="C56" i="43"/>
  <c r="D87" i="43"/>
  <c r="I24" i="43"/>
  <c r="H50" i="44"/>
  <c r="H96" i="46"/>
  <c r="H24" i="43"/>
  <c r="H26" i="43"/>
  <c r="O39" i="34"/>
  <c r="O33" i="34"/>
  <c r="N87" i="45"/>
  <c r="O57" i="34"/>
  <c r="N27" i="34"/>
  <c r="N99" i="46"/>
  <c r="M84" i="43"/>
  <c r="M87" i="43"/>
  <c r="M27" i="34"/>
  <c r="M87" i="45"/>
  <c r="M99" i="46"/>
  <c r="M115" i="40"/>
  <c r="M63" i="34"/>
  <c r="M112" i="40"/>
  <c r="M30" i="45"/>
  <c r="M42" i="34"/>
  <c r="N8" i="34"/>
  <c r="M6" i="34"/>
  <c r="N56" i="34"/>
  <c r="M24" i="44"/>
  <c r="D112" i="40"/>
  <c r="F48" i="44"/>
  <c r="F87" i="45"/>
  <c r="H116" i="40"/>
  <c r="J99" i="46"/>
  <c r="E117" i="40"/>
  <c r="J87" i="43"/>
  <c r="I87" i="43"/>
  <c r="I99" i="46"/>
  <c r="C117" i="40"/>
  <c r="G88" i="45"/>
  <c r="C87" i="45"/>
  <c r="H87" i="45"/>
  <c r="G117" i="40"/>
  <c r="J87" i="45"/>
  <c r="H88" i="43"/>
  <c r="N87" i="43"/>
  <c r="D52" i="44"/>
  <c r="G62" i="45"/>
  <c r="E62" i="45"/>
  <c r="F84" i="43"/>
  <c r="N52" i="44"/>
  <c r="D88" i="45"/>
  <c r="N54" i="43"/>
  <c r="F51" i="44"/>
  <c r="O51" i="44" s="1"/>
  <c r="G61" i="45"/>
  <c r="N88" i="43"/>
  <c r="D25" i="44"/>
  <c r="C42" i="34"/>
  <c r="G68" i="46"/>
  <c r="M24" i="43"/>
  <c r="M54" i="34"/>
  <c r="C43" i="34"/>
  <c r="I62" i="45"/>
  <c r="N25" i="44"/>
  <c r="J8" i="29"/>
  <c r="F88" i="43"/>
  <c r="H36" i="40"/>
  <c r="H68" i="46"/>
  <c r="I30" i="46"/>
  <c r="D61" i="45"/>
  <c r="H60" i="45"/>
  <c r="N77" i="40"/>
  <c r="C64" i="34"/>
  <c r="C68" i="34" s="1"/>
  <c r="H88" i="45"/>
  <c r="G100" i="46"/>
  <c r="D88" i="43"/>
  <c r="H35" i="40"/>
  <c r="I60" i="45"/>
  <c r="J30" i="46"/>
  <c r="G48" i="44"/>
  <c r="N26" i="44"/>
  <c r="E26" i="44"/>
  <c r="E87" i="43"/>
  <c r="D30" i="46"/>
  <c r="N115" i="40"/>
  <c r="J12" i="29"/>
  <c r="J6" i="29"/>
  <c r="J13" i="29"/>
  <c r="O51" i="34"/>
  <c r="N63" i="34"/>
  <c r="N54" i="34"/>
  <c r="O3" i="34"/>
  <c r="N112" i="40"/>
  <c r="O115" i="35"/>
  <c r="J7" i="29"/>
  <c r="J5" i="29"/>
  <c r="J10" i="29"/>
  <c r="O24" i="45"/>
  <c r="N86" i="43"/>
  <c r="M60" i="34"/>
  <c r="M113" i="40"/>
  <c r="N38" i="34"/>
  <c r="L87" i="43"/>
  <c r="N62" i="34"/>
  <c r="M36" i="34"/>
  <c r="M64" i="34"/>
  <c r="M67" i="34" s="1"/>
  <c r="M85" i="43"/>
  <c r="N86" i="45"/>
  <c r="N114" i="40"/>
  <c r="M43" i="34"/>
  <c r="N44" i="34"/>
  <c r="N14" i="44"/>
  <c r="N14" i="34"/>
  <c r="M28" i="34"/>
  <c r="M31" i="34" s="1"/>
  <c r="M31" i="45"/>
  <c r="M12" i="34"/>
  <c r="M84" i="45"/>
  <c r="M100" i="46"/>
  <c r="F30" i="46"/>
  <c r="H37" i="40"/>
  <c r="D56" i="43"/>
  <c r="M97" i="46"/>
  <c r="G32" i="46"/>
  <c r="I56" i="43"/>
  <c r="G98" i="46"/>
  <c r="E37" i="40"/>
  <c r="E30" i="46"/>
  <c r="E32" i="46"/>
  <c r="C25" i="44"/>
  <c r="M96" i="46"/>
  <c r="D99" i="46"/>
  <c r="L87" i="45"/>
  <c r="L30" i="45"/>
  <c r="L35" i="40"/>
  <c r="L30" i="46"/>
  <c r="O54" i="45"/>
  <c r="K20" i="44"/>
  <c r="L115" i="40"/>
  <c r="L12" i="34"/>
  <c r="K60" i="45"/>
  <c r="L63" i="34"/>
  <c r="L99" i="46"/>
  <c r="L28" i="34"/>
  <c r="L31" i="34" s="1"/>
  <c r="L7" i="34"/>
  <c r="M14" i="34"/>
  <c r="M8" i="34"/>
  <c r="I115" i="40"/>
  <c r="G112" i="40"/>
  <c r="L60" i="34"/>
  <c r="L48" i="44"/>
  <c r="M62" i="34"/>
  <c r="L42" i="34"/>
  <c r="M50" i="44"/>
  <c r="M38" i="34"/>
  <c r="L36" i="34"/>
  <c r="L24" i="43"/>
  <c r="F99" i="46"/>
  <c r="J84" i="45"/>
  <c r="G116" i="40"/>
  <c r="M12" i="44"/>
  <c r="M52" i="44"/>
  <c r="D100" i="46"/>
  <c r="C24" i="43"/>
  <c r="D68" i="46"/>
  <c r="F96" i="46"/>
  <c r="D26" i="44"/>
  <c r="G87" i="43"/>
  <c r="G66" i="46"/>
  <c r="M88" i="43"/>
  <c r="D66" i="46"/>
  <c r="G35" i="40"/>
  <c r="D35" i="40"/>
  <c r="J11" i="29"/>
  <c r="M44" i="34"/>
  <c r="L64" i="34"/>
  <c r="L67" i="34" s="1"/>
  <c r="M56" i="34"/>
  <c r="L54" i="34"/>
  <c r="M86" i="43"/>
  <c r="M26" i="43"/>
  <c r="H54" i="43"/>
  <c r="O9" i="34"/>
  <c r="C24" i="44"/>
  <c r="L27" i="34"/>
  <c r="L84" i="43"/>
  <c r="L6" i="34"/>
  <c r="F100" i="46"/>
  <c r="L66" i="46"/>
  <c r="K116" i="35"/>
  <c r="O16" i="44"/>
  <c r="O22" i="44" s="1"/>
  <c r="O25" i="44" s="1"/>
  <c r="L20" i="44"/>
  <c r="K26" i="44"/>
  <c r="K18" i="44"/>
  <c r="K24" i="44"/>
  <c r="K19" i="44"/>
  <c r="H14" i="29"/>
  <c r="K91" i="35"/>
  <c r="H30" i="46"/>
  <c r="H100" i="46"/>
  <c r="H32" i="46"/>
  <c r="I26" i="44"/>
  <c r="H52" i="44"/>
  <c r="H25" i="44"/>
  <c r="O45" i="44"/>
  <c r="O27" i="45"/>
  <c r="O60" i="40"/>
  <c r="O63" i="40" s="1"/>
  <c r="L116" i="35"/>
  <c r="K115" i="35"/>
  <c r="E84" i="43"/>
  <c r="D37" i="34"/>
  <c r="I14" i="34"/>
  <c r="H9" i="29"/>
  <c r="L101" i="35"/>
  <c r="K17" i="35"/>
  <c r="O55" i="45"/>
  <c r="I28" i="34"/>
  <c r="I31" i="34" s="1"/>
  <c r="D54" i="34"/>
  <c r="F115" i="40"/>
  <c r="K27" i="34"/>
  <c r="E13" i="34"/>
  <c r="M88" i="45"/>
  <c r="N32" i="45"/>
  <c r="O81" i="45"/>
  <c r="H26" i="44"/>
  <c r="K37" i="43"/>
  <c r="L55" i="43"/>
  <c r="E13" i="44"/>
  <c r="K87" i="45"/>
  <c r="K84" i="45"/>
  <c r="O57" i="45"/>
  <c r="K115" i="40"/>
  <c r="K36" i="43"/>
  <c r="G77" i="40"/>
  <c r="G24" i="44"/>
  <c r="K96" i="46"/>
  <c r="K99" i="46"/>
  <c r="K112" i="40"/>
  <c r="O30" i="43"/>
  <c r="K87" i="43"/>
  <c r="O81" i="43"/>
  <c r="O55" i="35"/>
  <c r="O63" i="46"/>
  <c r="O6" i="45"/>
  <c r="O18" i="34"/>
  <c r="O21" i="43"/>
  <c r="O51" i="43"/>
  <c r="O93" i="46"/>
  <c r="O27" i="46"/>
  <c r="O85" i="35"/>
  <c r="O54" i="46"/>
  <c r="L44" i="46"/>
  <c r="O25" i="35"/>
  <c r="O27" i="35" s="1"/>
  <c r="L51" i="35"/>
  <c r="L8" i="44"/>
  <c r="K52" i="43"/>
  <c r="K55" i="43" s="1"/>
  <c r="K50" i="43"/>
  <c r="O58" i="35"/>
  <c r="O60" i="35" s="1"/>
  <c r="K97" i="46"/>
  <c r="K65" i="40"/>
  <c r="K100" i="35"/>
  <c r="L91" i="35"/>
  <c r="O98" i="35"/>
  <c r="O100" i="35" s="1"/>
  <c r="O11" i="35"/>
  <c r="O12" i="35" s="1"/>
  <c r="O88" i="35"/>
  <c r="O90" i="35" s="1"/>
  <c r="K64" i="40"/>
  <c r="L65" i="40"/>
  <c r="K7" i="44"/>
  <c r="O25" i="45"/>
  <c r="K98" i="46"/>
  <c r="O67" i="40"/>
  <c r="O70" i="40" s="1"/>
  <c r="K51" i="35"/>
  <c r="O48" i="35"/>
  <c r="O50" i="35" s="1"/>
  <c r="O105" i="35"/>
  <c r="K35" i="35"/>
  <c r="O31" i="35"/>
  <c r="O34" i="35" s="1"/>
  <c r="O39" i="40"/>
  <c r="O43" i="40" s="1"/>
  <c r="O12" i="45"/>
  <c r="K34" i="35"/>
  <c r="L44" i="40"/>
  <c r="K113" i="40"/>
  <c r="K42" i="40"/>
  <c r="K44" i="40"/>
  <c r="K61" i="45"/>
  <c r="K33" i="35"/>
  <c r="K29" i="35"/>
  <c r="O4" i="44"/>
  <c r="O6" i="44" s="1"/>
  <c r="L38" i="43"/>
  <c r="O34" i="43"/>
  <c r="O36" i="43" s="1"/>
  <c r="L50" i="43"/>
  <c r="O46" i="43"/>
  <c r="O48" i="43" s="1"/>
  <c r="K56" i="46"/>
  <c r="O15" i="35"/>
  <c r="O16" i="35" s="1"/>
  <c r="L56" i="46"/>
  <c r="K55" i="46"/>
  <c r="K16" i="35"/>
  <c r="K54" i="46"/>
  <c r="K6" i="44"/>
  <c r="K8" i="44"/>
  <c r="K85" i="45"/>
  <c r="K20" i="46"/>
  <c r="D38" i="34"/>
  <c r="C52" i="44"/>
  <c r="F77" i="40"/>
  <c r="K74" i="40"/>
  <c r="L79" i="40" s="1"/>
  <c r="L38" i="46"/>
  <c r="L20" i="46"/>
  <c r="O34" i="46"/>
  <c r="O36" i="46" s="1"/>
  <c r="K37" i="46"/>
  <c r="K86" i="45"/>
  <c r="O12" i="43"/>
  <c r="K49" i="43"/>
  <c r="O72" i="46"/>
  <c r="K38" i="46"/>
  <c r="K62" i="46"/>
  <c r="L62" i="46"/>
  <c r="K12" i="35"/>
  <c r="K80" i="35"/>
  <c r="K71" i="35"/>
  <c r="K114" i="40"/>
  <c r="O105" i="40"/>
  <c r="K60" i="46"/>
  <c r="K70" i="35"/>
  <c r="O68" i="35"/>
  <c r="O70" i="35" s="1"/>
  <c r="K61" i="35"/>
  <c r="K13" i="35"/>
  <c r="K44" i="46"/>
  <c r="K28" i="35"/>
  <c r="K81" i="35"/>
  <c r="L61" i="35"/>
  <c r="O36" i="45"/>
  <c r="L114" i="40"/>
  <c r="L62" i="45"/>
  <c r="K27" i="35"/>
  <c r="O58" i="46"/>
  <c r="O60" i="46" s="1"/>
  <c r="K51" i="40"/>
  <c r="O78" i="35"/>
  <c r="O80" i="35" s="1"/>
  <c r="K50" i="40"/>
  <c r="L51" i="40"/>
  <c r="O46" i="40"/>
  <c r="O49" i="40" s="1"/>
  <c r="E55" i="34"/>
  <c r="K7" i="35"/>
  <c r="O37" i="35"/>
  <c r="O39" i="35" s="1"/>
  <c r="K70" i="40"/>
  <c r="L9" i="40"/>
  <c r="K72" i="40"/>
  <c r="O48" i="45"/>
  <c r="O93" i="35"/>
  <c r="O95" i="35" s="1"/>
  <c r="K95" i="35"/>
  <c r="O78" i="45"/>
  <c r="K45" i="35"/>
  <c r="L111" i="35"/>
  <c r="K96" i="35"/>
  <c r="K111" i="35"/>
  <c r="K110" i="35"/>
  <c r="O108" i="40"/>
  <c r="J86" i="43"/>
  <c r="C35" i="40"/>
  <c r="D75" i="34"/>
  <c r="D4" i="32" s="1"/>
  <c r="K43" i="46"/>
  <c r="D55" i="34"/>
  <c r="K40" i="34"/>
  <c r="K43" i="34" s="1"/>
  <c r="K20" i="43"/>
  <c r="K19" i="46"/>
  <c r="K4" i="34"/>
  <c r="K7" i="34" s="1"/>
  <c r="K64" i="46"/>
  <c r="K66" i="46" s="1"/>
  <c r="K18" i="43"/>
  <c r="O40" i="46"/>
  <c r="O42" i="46" s="1"/>
  <c r="O4" i="35"/>
  <c r="O7" i="35" s="1"/>
  <c r="D64" i="34"/>
  <c r="D66" i="34" s="1"/>
  <c r="O16" i="46"/>
  <c r="O19" i="46" s="1"/>
  <c r="L20" i="43"/>
  <c r="K41" i="35"/>
  <c r="K9" i="35"/>
  <c r="K8" i="35"/>
  <c r="O16" i="43"/>
  <c r="O19" i="43" s="1"/>
  <c r="E52" i="44"/>
  <c r="O12" i="46"/>
  <c r="E14" i="34"/>
  <c r="D32" i="46"/>
  <c r="K7" i="43"/>
  <c r="F26" i="43"/>
  <c r="E88" i="43"/>
  <c r="E66" i="46"/>
  <c r="J31" i="46"/>
  <c r="C77" i="40"/>
  <c r="E54" i="34"/>
  <c r="E86" i="43"/>
  <c r="D86" i="43"/>
  <c r="L100" i="46"/>
  <c r="I32" i="46"/>
  <c r="G115" i="40"/>
  <c r="C30" i="46"/>
  <c r="D79" i="40"/>
  <c r="E28" i="34"/>
  <c r="E30" i="34" s="1"/>
  <c r="F32" i="45"/>
  <c r="E32" i="45"/>
  <c r="F14" i="34"/>
  <c r="M32" i="46"/>
  <c r="C31" i="46"/>
  <c r="O110" i="40"/>
  <c r="O110" i="35"/>
  <c r="M98" i="46"/>
  <c r="M26" i="44"/>
  <c r="L98" i="46"/>
  <c r="E8" i="34"/>
  <c r="F14" i="44"/>
  <c r="F38" i="34"/>
  <c r="E96" i="46"/>
  <c r="I13" i="44"/>
  <c r="L88" i="43"/>
  <c r="G84" i="43"/>
  <c r="D62" i="45"/>
  <c r="J14" i="44"/>
  <c r="D115" i="40"/>
  <c r="F68" i="46"/>
  <c r="J88" i="45"/>
  <c r="E25" i="43"/>
  <c r="O56" i="40"/>
  <c r="F35" i="40"/>
  <c r="J24" i="43"/>
  <c r="E100" i="46"/>
  <c r="O82" i="45"/>
  <c r="F56" i="43"/>
  <c r="E55" i="43"/>
  <c r="O60" i="43"/>
  <c r="E77" i="40"/>
  <c r="O65" i="35"/>
  <c r="K117" i="40"/>
  <c r="M77" i="40"/>
  <c r="C115" i="40"/>
  <c r="J50" i="44"/>
  <c r="E12" i="44"/>
  <c r="E38" i="34"/>
  <c r="C79" i="40"/>
  <c r="E56" i="34"/>
  <c r="K30" i="45"/>
  <c r="I97" i="46"/>
  <c r="G88" i="43"/>
  <c r="L116" i="40"/>
  <c r="O73" i="40"/>
  <c r="C30" i="45"/>
  <c r="L72" i="40"/>
  <c r="M79" i="40"/>
  <c r="O72" i="45"/>
  <c r="K10" i="34"/>
  <c r="K13" i="34" s="1"/>
  <c r="M49" i="44"/>
  <c r="M48" i="44"/>
  <c r="J56" i="43"/>
  <c r="E114" i="40"/>
  <c r="E113" i="40"/>
  <c r="G86" i="43"/>
  <c r="J62" i="45"/>
  <c r="O55" i="46"/>
  <c r="O78" i="43"/>
  <c r="H86" i="43"/>
  <c r="M25" i="43"/>
  <c r="N26" i="43"/>
  <c r="I52" i="44"/>
  <c r="L86" i="45"/>
  <c r="J52" i="44"/>
  <c r="I43" i="34"/>
  <c r="M86" i="45"/>
  <c r="E115" i="40"/>
  <c r="O31" i="40"/>
  <c r="E116" i="40"/>
  <c r="M68" i="46"/>
  <c r="M67" i="46"/>
  <c r="M66" i="46"/>
  <c r="F62" i="34"/>
  <c r="I35" i="40"/>
  <c r="F86" i="43"/>
  <c r="I14" i="44"/>
  <c r="I116" i="40"/>
  <c r="J54" i="43"/>
  <c r="D117" i="40"/>
  <c r="I42" i="34"/>
  <c r="L36" i="40"/>
  <c r="I31" i="46"/>
  <c r="M78" i="40"/>
  <c r="C88" i="43"/>
  <c r="J60" i="45"/>
  <c r="E112" i="40"/>
  <c r="D50" i="44"/>
  <c r="J32" i="46"/>
  <c r="C88" i="45"/>
  <c r="K62" i="45"/>
  <c r="I12" i="34"/>
  <c r="J32" i="45"/>
  <c r="O31" i="43"/>
  <c r="K9" i="40"/>
  <c r="L8" i="43"/>
  <c r="K22" i="40"/>
  <c r="O73" i="35"/>
  <c r="O75" i="35" s="1"/>
  <c r="K6" i="43"/>
  <c r="K12" i="29"/>
  <c r="K31" i="45"/>
  <c r="O94" i="46"/>
  <c r="O46" i="44"/>
  <c r="O49" i="44" s="1"/>
  <c r="O43" i="35"/>
  <c r="O45" i="35" s="1"/>
  <c r="O84" i="46"/>
  <c r="O66" i="43"/>
  <c r="K88" i="45"/>
  <c r="K32" i="45"/>
  <c r="O18" i="40"/>
  <c r="O21" i="40" s="1"/>
  <c r="K52" i="44"/>
  <c r="L23" i="40"/>
  <c r="K8" i="40"/>
  <c r="K48" i="44"/>
  <c r="O4" i="40"/>
  <c r="O8" i="40" s="1"/>
  <c r="O6" i="43"/>
  <c r="K22" i="43"/>
  <c r="L26" i="43" s="1"/>
  <c r="K32" i="40"/>
  <c r="K35" i="40" s="1"/>
  <c r="K8" i="46"/>
  <c r="K76" i="35"/>
  <c r="L46" i="35"/>
  <c r="K118" i="35"/>
  <c r="O58" i="45"/>
  <c r="O61" i="45" s="1"/>
  <c r="K21" i="40"/>
  <c r="L14" i="44"/>
  <c r="O42" i="43"/>
  <c r="K12" i="44"/>
  <c r="L76" i="35"/>
  <c r="O42" i="45"/>
  <c r="K28" i="46"/>
  <c r="K30" i="46" s="1"/>
  <c r="L86" i="43"/>
  <c r="K8" i="43"/>
  <c r="L50" i="44"/>
  <c r="L8" i="46"/>
  <c r="K40" i="35"/>
  <c r="L41" i="35"/>
  <c r="K7" i="29"/>
  <c r="O24" i="46"/>
  <c r="O4" i="46"/>
  <c r="K7" i="46"/>
  <c r="K14" i="44"/>
  <c r="K52" i="34"/>
  <c r="K54" i="34" s="1"/>
  <c r="O36" i="44"/>
  <c r="K84" i="43"/>
  <c r="O90" i="46"/>
  <c r="O30" i="44"/>
  <c r="J54" i="34"/>
  <c r="J30" i="45"/>
  <c r="D98" i="46"/>
  <c r="O48" i="46"/>
  <c r="E60" i="34"/>
  <c r="O42" i="44"/>
  <c r="E64" i="34"/>
  <c r="I37" i="40"/>
  <c r="C100" i="46"/>
  <c r="C49" i="44"/>
  <c r="C96" i="46"/>
  <c r="K13" i="29"/>
  <c r="O7" i="43"/>
  <c r="E62" i="34"/>
  <c r="E6" i="34"/>
  <c r="O19" i="34"/>
  <c r="F8" i="34"/>
  <c r="I64" i="34"/>
  <c r="I67" i="34" s="1"/>
  <c r="M116" i="40"/>
  <c r="L84" i="45"/>
  <c r="L26" i="44"/>
  <c r="C48" i="44"/>
  <c r="C98" i="46"/>
  <c r="K6" i="29"/>
  <c r="K10" i="29"/>
  <c r="E37" i="34"/>
  <c r="K11" i="29"/>
  <c r="J68" i="46"/>
  <c r="L31" i="46"/>
  <c r="E88" i="45"/>
  <c r="E31" i="45"/>
  <c r="E54" i="43"/>
  <c r="E26" i="43"/>
  <c r="E68" i="46"/>
  <c r="L25" i="44"/>
  <c r="O28" i="40"/>
  <c r="D62" i="34"/>
  <c r="D61" i="34"/>
  <c r="O14" i="40"/>
  <c r="F116" i="40"/>
  <c r="O79" i="46"/>
  <c r="O78" i="46"/>
  <c r="L97" i="46"/>
  <c r="L96" i="46"/>
  <c r="G37" i="40"/>
  <c r="D8" i="34"/>
  <c r="D6" i="34"/>
  <c r="I9" i="29"/>
  <c r="E22" i="36"/>
  <c r="D16" i="29"/>
  <c r="E23" i="36"/>
  <c r="F23" i="36" s="1"/>
  <c r="I14" i="29"/>
  <c r="D22" i="36"/>
  <c r="I15" i="36"/>
  <c r="J88" i="43"/>
  <c r="J100" i="46"/>
  <c r="O84" i="40"/>
  <c r="O85" i="40"/>
  <c r="C31" i="45"/>
  <c r="C32" i="45"/>
  <c r="L112" i="40"/>
  <c r="L113" i="40"/>
  <c r="L77" i="40"/>
  <c r="L78" i="40"/>
  <c r="M35" i="40"/>
  <c r="M37" i="40"/>
  <c r="M36" i="40"/>
  <c r="O21" i="35"/>
  <c r="L61" i="45"/>
  <c r="L60" i="45"/>
  <c r="M62" i="45"/>
  <c r="L88" i="45"/>
  <c r="L31" i="45"/>
  <c r="M32" i="45"/>
  <c r="L32" i="45"/>
  <c r="O91" i="40"/>
  <c r="O92" i="40"/>
  <c r="M114" i="40"/>
  <c r="C62" i="45"/>
  <c r="C61" i="45"/>
  <c r="M54" i="43"/>
  <c r="M56" i="43"/>
  <c r="N56" i="43"/>
  <c r="M55" i="43"/>
  <c r="M30" i="46"/>
  <c r="N32" i="46"/>
  <c r="M31" i="46"/>
  <c r="C86" i="45"/>
  <c r="C84" i="45"/>
  <c r="C85" i="45"/>
  <c r="C113" i="40"/>
  <c r="C112" i="40"/>
  <c r="D114" i="40"/>
  <c r="C114" i="40"/>
  <c r="E36" i="40"/>
  <c r="F37" i="40"/>
  <c r="E35" i="40"/>
  <c r="D78" i="40"/>
  <c r="D116" i="40"/>
  <c r="J98" i="46"/>
  <c r="I96" i="46"/>
  <c r="J13" i="44"/>
  <c r="J12" i="44"/>
  <c r="D77" i="40"/>
  <c r="E97" i="46"/>
  <c r="F98" i="46"/>
  <c r="I31" i="45"/>
  <c r="I32" i="45"/>
  <c r="I88" i="45"/>
  <c r="J113" i="40"/>
  <c r="J112" i="40"/>
  <c r="O99" i="40"/>
  <c r="O98" i="40"/>
  <c r="J56" i="34"/>
  <c r="C67" i="46"/>
  <c r="C66" i="46"/>
  <c r="C68" i="46"/>
  <c r="C86" i="43"/>
  <c r="C84" i="43"/>
  <c r="J85" i="43"/>
  <c r="K86" i="43"/>
  <c r="O19" i="45"/>
  <c r="O18" i="45"/>
  <c r="J97" i="46"/>
  <c r="J96" i="46"/>
  <c r="C26" i="43"/>
  <c r="C25" i="43"/>
  <c r="D26" i="43"/>
  <c r="I78" i="40"/>
  <c r="I77" i="40"/>
  <c r="I55" i="43"/>
  <c r="I54" i="43"/>
  <c r="E78" i="40"/>
  <c r="F79" i="40"/>
  <c r="E79" i="40"/>
  <c r="C36" i="40"/>
  <c r="C116" i="40"/>
  <c r="C37" i="40"/>
  <c r="D37" i="40"/>
  <c r="I49" i="44"/>
  <c r="I50" i="44"/>
  <c r="I48" i="44"/>
  <c r="O67" i="45"/>
  <c r="O66" i="45"/>
  <c r="O7" i="45"/>
  <c r="O28" i="45"/>
  <c r="D86" i="45"/>
  <c r="I25" i="43"/>
  <c r="I88" i="43"/>
  <c r="I26" i="43"/>
  <c r="I60" i="34"/>
  <c r="I61" i="34"/>
  <c r="E50" i="44"/>
  <c r="E49" i="44"/>
  <c r="E48" i="44"/>
  <c r="F50" i="44"/>
  <c r="E43" i="34"/>
  <c r="F44" i="34"/>
  <c r="I67" i="46"/>
  <c r="I66" i="46"/>
  <c r="I68" i="46"/>
  <c r="I100" i="46"/>
  <c r="J66" i="46"/>
  <c r="J67" i="46"/>
  <c r="J26" i="43"/>
  <c r="I85" i="43"/>
  <c r="I86" i="43"/>
  <c r="D42" i="34"/>
  <c r="D44" i="34"/>
  <c r="D43" i="34"/>
  <c r="L12" i="44"/>
  <c r="L52" i="44"/>
  <c r="M14" i="44"/>
  <c r="L13" i="44"/>
  <c r="J36" i="40"/>
  <c r="J37" i="40"/>
  <c r="J35" i="40"/>
  <c r="J36" i="34"/>
  <c r="J37" i="34"/>
  <c r="J38" i="34"/>
  <c r="O73" i="43"/>
  <c r="O82" i="43"/>
  <c r="J60" i="34"/>
  <c r="J62" i="34"/>
  <c r="K50" i="44"/>
  <c r="J48" i="44"/>
  <c r="O25" i="34"/>
  <c r="O24" i="34"/>
  <c r="J12" i="34"/>
  <c r="J14" i="34"/>
  <c r="J13" i="34"/>
  <c r="J28" i="34"/>
  <c r="J7" i="34"/>
  <c r="E44" i="34"/>
  <c r="D13" i="34"/>
  <c r="D14" i="34"/>
  <c r="D28" i="34"/>
  <c r="D12" i="34"/>
  <c r="O72" i="43"/>
  <c r="O49" i="34"/>
  <c r="O48" i="34"/>
  <c r="J6" i="34"/>
  <c r="J61" i="34"/>
  <c r="I112" i="40"/>
  <c r="I113" i="40"/>
  <c r="J114" i="40"/>
  <c r="I114" i="40"/>
  <c r="O109" i="40"/>
  <c r="J116" i="40"/>
  <c r="J77" i="40"/>
  <c r="J79" i="40"/>
  <c r="J78" i="40"/>
  <c r="J42" i="34"/>
  <c r="J44" i="34"/>
  <c r="J64" i="34"/>
  <c r="J43" i="34"/>
  <c r="K5" i="29"/>
  <c r="K34" i="34"/>
  <c r="CK272" i="5"/>
  <c r="K8" i="29" s="1"/>
  <c r="K58" i="34"/>
  <c r="J75" i="34" l="1"/>
  <c r="J4" i="32" s="1"/>
  <c r="H66" i="34"/>
  <c r="F75" i="34"/>
  <c r="F4" i="32" s="1"/>
  <c r="F30" i="34"/>
  <c r="F76" i="34"/>
  <c r="F5" i="32" s="1"/>
  <c r="F8" i="32" s="1"/>
  <c r="I75" i="34"/>
  <c r="I4" i="32" s="1"/>
  <c r="C66" i="34"/>
  <c r="H30" i="34"/>
  <c r="C30" i="34"/>
  <c r="N66" i="34"/>
  <c r="G32" i="34"/>
  <c r="G30" i="34"/>
  <c r="H75" i="34"/>
  <c r="H4" i="32" s="1"/>
  <c r="F66" i="34"/>
  <c r="K75" i="34"/>
  <c r="K4" i="32" s="1"/>
  <c r="C75" i="34"/>
  <c r="C4" i="32" s="1"/>
  <c r="G68" i="34"/>
  <c r="G75" i="34"/>
  <c r="G4" i="32" s="1"/>
  <c r="F68" i="34"/>
  <c r="C32" i="34"/>
  <c r="H76" i="34"/>
  <c r="H5" i="32" s="1"/>
  <c r="H8" i="32" s="1"/>
  <c r="H32" i="34"/>
  <c r="G66" i="34"/>
  <c r="N76" i="34"/>
  <c r="N5" i="32" s="1"/>
  <c r="N8" i="32" s="1"/>
  <c r="N30" i="34"/>
  <c r="G67" i="34"/>
  <c r="G76" i="34"/>
  <c r="G5" i="32" s="1"/>
  <c r="H68" i="34"/>
  <c r="C76" i="34"/>
  <c r="C5" i="32" s="1"/>
  <c r="K31" i="46"/>
  <c r="M75" i="34"/>
  <c r="M4" i="32" s="1"/>
  <c r="O63" i="34"/>
  <c r="L12" i="29"/>
  <c r="N75" i="34"/>
  <c r="N4" i="32" s="1"/>
  <c r="O87" i="45"/>
  <c r="L6" i="29"/>
  <c r="L10" i="29"/>
  <c r="L13" i="29"/>
  <c r="O27" i="34"/>
  <c r="L8" i="29"/>
  <c r="J14" i="29"/>
  <c r="L5" i="29"/>
  <c r="C67" i="34"/>
  <c r="J9" i="29"/>
  <c r="L7" i="29"/>
  <c r="M66" i="34"/>
  <c r="N32" i="34"/>
  <c r="M76" i="34"/>
  <c r="M5" i="32" s="1"/>
  <c r="N68" i="34"/>
  <c r="M30" i="34"/>
  <c r="E31" i="34"/>
  <c r="M68" i="34"/>
  <c r="I32" i="34"/>
  <c r="I30" i="34"/>
  <c r="O87" i="43"/>
  <c r="O99" i="46"/>
  <c r="L75" i="34"/>
  <c r="L4" i="32" s="1"/>
  <c r="D76" i="34"/>
  <c r="D5" i="32" s="1"/>
  <c r="D8" i="32" s="1"/>
  <c r="M32" i="34"/>
  <c r="L30" i="34"/>
  <c r="L11" i="29"/>
  <c r="O64" i="40"/>
  <c r="O19" i="44"/>
  <c r="L66" i="34"/>
  <c r="L76" i="34"/>
  <c r="L5" i="32" s="1"/>
  <c r="L8" i="32" s="1"/>
  <c r="O18" i="44"/>
  <c r="O24" i="44"/>
  <c r="O84" i="45"/>
  <c r="O22" i="43"/>
  <c r="O25" i="43" s="1"/>
  <c r="K79" i="40"/>
  <c r="K77" i="40"/>
  <c r="O42" i="40"/>
  <c r="O28" i="35"/>
  <c r="O37" i="46"/>
  <c r="O43" i="46"/>
  <c r="O37" i="43"/>
  <c r="O50" i="40"/>
  <c r="O18" i="43"/>
  <c r="O61" i="46"/>
  <c r="O40" i="35"/>
  <c r="K54" i="43"/>
  <c r="O18" i="46"/>
  <c r="O96" i="46"/>
  <c r="E76" i="34"/>
  <c r="E5" i="32" s="1"/>
  <c r="E67" i="34"/>
  <c r="I66" i="34"/>
  <c r="I68" i="34"/>
  <c r="E68" i="34"/>
  <c r="E66" i="34"/>
  <c r="O64" i="46"/>
  <c r="O67" i="46" s="1"/>
  <c r="O33" i="35"/>
  <c r="O22" i="40"/>
  <c r="K56" i="43"/>
  <c r="L56" i="43"/>
  <c r="O28" i="46"/>
  <c r="O31" i="46" s="1"/>
  <c r="O85" i="45"/>
  <c r="O71" i="40"/>
  <c r="O52" i="44"/>
  <c r="O32" i="40"/>
  <c r="O35" i="40" s="1"/>
  <c r="O7" i="44"/>
  <c r="K6" i="34"/>
  <c r="K25" i="43"/>
  <c r="O10" i="44"/>
  <c r="O12" i="44" s="1"/>
  <c r="K68" i="46"/>
  <c r="K78" i="40"/>
  <c r="O74" i="40"/>
  <c r="O78" i="40" s="1"/>
  <c r="K8" i="34"/>
  <c r="K88" i="43"/>
  <c r="O88" i="43" s="1"/>
  <c r="O4" i="34"/>
  <c r="O6" i="34" s="1"/>
  <c r="K26" i="43"/>
  <c r="L8" i="34"/>
  <c r="O8" i="35"/>
  <c r="K24" i="43"/>
  <c r="L44" i="34"/>
  <c r="O52" i="43"/>
  <c r="O55" i="43" s="1"/>
  <c r="O49" i="43"/>
  <c r="K42" i="34"/>
  <c r="L68" i="46"/>
  <c r="O40" i="34"/>
  <c r="O42" i="34" s="1"/>
  <c r="O117" i="40"/>
  <c r="O115" i="40"/>
  <c r="H16" i="29"/>
  <c r="K67" i="46"/>
  <c r="D67" i="34"/>
  <c r="D68" i="34"/>
  <c r="F32" i="34"/>
  <c r="K37" i="40"/>
  <c r="K44" i="34"/>
  <c r="L37" i="40"/>
  <c r="O10" i="34"/>
  <c r="O13" i="34" s="1"/>
  <c r="K56" i="34"/>
  <c r="K14" i="34"/>
  <c r="K28" i="34"/>
  <c r="L32" i="34" s="1"/>
  <c r="L56" i="34"/>
  <c r="I76" i="34"/>
  <c r="I5" i="32" s="1"/>
  <c r="I6" i="32" s="1"/>
  <c r="L32" i="46"/>
  <c r="O60" i="45"/>
  <c r="K116" i="40"/>
  <c r="O116" i="40" s="1"/>
  <c r="O48" i="44"/>
  <c r="O7" i="40"/>
  <c r="L14" i="34"/>
  <c r="K55" i="34"/>
  <c r="K36" i="40"/>
  <c r="O97" i="46"/>
  <c r="K12" i="34"/>
  <c r="K14" i="29"/>
  <c r="O52" i="34"/>
  <c r="O55" i="34" s="1"/>
  <c r="O6" i="46"/>
  <c r="O7" i="46"/>
  <c r="K100" i="46"/>
  <c r="O100" i="46" s="1"/>
  <c r="K32" i="46"/>
  <c r="E32" i="34"/>
  <c r="O88" i="45"/>
  <c r="F22" i="36"/>
  <c r="E16" i="29"/>
  <c r="I17" i="36" s="1"/>
  <c r="I16" i="29"/>
  <c r="I16" i="36"/>
  <c r="O31" i="45"/>
  <c r="O30" i="45"/>
  <c r="D30" i="34"/>
  <c r="D32" i="34"/>
  <c r="D31" i="34"/>
  <c r="J30" i="34"/>
  <c r="J32" i="34"/>
  <c r="J31" i="34"/>
  <c r="O85" i="43"/>
  <c r="O84" i="43"/>
  <c r="O112" i="40"/>
  <c r="O113" i="40"/>
  <c r="J66" i="34"/>
  <c r="J68" i="34"/>
  <c r="J67" i="34"/>
  <c r="J76" i="34"/>
  <c r="J5" i="32" s="1"/>
  <c r="K37" i="34"/>
  <c r="K36" i="34"/>
  <c r="K38" i="34"/>
  <c r="L38" i="34"/>
  <c r="O34" i="34"/>
  <c r="O58" i="34"/>
  <c r="K60" i="34"/>
  <c r="L62" i="34"/>
  <c r="K61" i="34"/>
  <c r="K62" i="34"/>
  <c r="K64" i="34"/>
  <c r="K9" i="29"/>
  <c r="C6" i="32" l="1"/>
  <c r="F6" i="32"/>
  <c r="F7" i="32"/>
  <c r="H6" i="32"/>
  <c r="N6" i="32"/>
  <c r="H7" i="32"/>
  <c r="G8" i="32"/>
  <c r="G7" i="32"/>
  <c r="G6" i="32"/>
  <c r="M6" i="32"/>
  <c r="C8" i="32"/>
  <c r="C7" i="32"/>
  <c r="O4" i="32"/>
  <c r="N7" i="32"/>
  <c r="M8" i="32"/>
  <c r="J16" i="29"/>
  <c r="I12" i="36" s="1"/>
  <c r="L14" i="29"/>
  <c r="D6" i="32"/>
  <c r="O24" i="43"/>
  <c r="D7" i="32"/>
  <c r="E7" i="32"/>
  <c r="L6" i="32"/>
  <c r="M7" i="32"/>
  <c r="E6" i="32"/>
  <c r="E8" i="32"/>
  <c r="O36" i="40"/>
  <c r="O30" i="46"/>
  <c r="O66" i="46"/>
  <c r="O43" i="34"/>
  <c r="O77" i="40"/>
  <c r="I7" i="32"/>
  <c r="I8" i="32"/>
  <c r="O7" i="34"/>
  <c r="O13" i="44"/>
  <c r="O54" i="43"/>
  <c r="O12" i="34"/>
  <c r="O28" i="34"/>
  <c r="K32" i="34"/>
  <c r="K31" i="34"/>
  <c r="O54" i="34"/>
  <c r="K30" i="34"/>
  <c r="O64" i="34"/>
  <c r="O66" i="34" s="1"/>
  <c r="J7" i="32"/>
  <c r="J8" i="32"/>
  <c r="J6" i="32"/>
  <c r="O37" i="34"/>
  <c r="O36" i="34"/>
  <c r="K66" i="34"/>
  <c r="K68" i="34"/>
  <c r="L68" i="34"/>
  <c r="K67" i="34"/>
  <c r="K76" i="34"/>
  <c r="K5" i="32" s="1"/>
  <c r="K16" i="29"/>
  <c r="L9" i="29"/>
  <c r="O61" i="34"/>
  <c r="O60" i="34"/>
  <c r="O31" i="34" l="1"/>
  <c r="O30" i="34"/>
  <c r="O67" i="34"/>
  <c r="L16" i="29"/>
  <c r="I14" i="36" s="1"/>
  <c r="I13" i="36"/>
  <c r="K6" i="32"/>
  <c r="K7" i="32"/>
  <c r="K8" i="32"/>
  <c r="L7" i="32"/>
  <c r="O5" i="32"/>
  <c r="O8" i="32" l="1"/>
  <c r="O6"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zyn</author>
    <author>wjr</author>
  </authors>
  <commentList>
    <comment ref="AH1" authorId="0" shapeId="0" xr:uid="{00000000-0006-0000-0F00-000001000000}">
      <text>
        <r>
          <rPr>
            <b/>
            <sz val="9"/>
            <color indexed="81"/>
            <rFont val="微软雅黑"/>
            <family val="2"/>
            <charset val="134"/>
          </rPr>
          <t>红底白字：有指标无进货
黄底红字：进度低于时间进度</t>
        </r>
      </text>
    </comment>
    <comment ref="H5" authorId="1" shapeId="0" xr:uid="{F8B53F0E-247D-456E-B01D-37D758C09161}">
      <text>
        <r>
          <rPr>
            <b/>
            <sz val="9"/>
            <color indexed="81"/>
            <rFont val="宋体"/>
            <family val="3"/>
            <charset val="134"/>
          </rPr>
          <t>wjr:</t>
        </r>
        <r>
          <rPr>
            <sz val="9"/>
            <color indexed="81"/>
            <rFont val="宋体"/>
            <family val="3"/>
            <charset val="134"/>
          </rPr>
          <t xml:space="preserve">
院内已过会，等待卫计委审批
</t>
        </r>
      </text>
    </comment>
    <comment ref="H14" authorId="1" shapeId="0" xr:uid="{C6BD817A-120C-42C3-A54F-F4B96DABC317}">
      <text>
        <r>
          <rPr>
            <b/>
            <sz val="9"/>
            <color indexed="81"/>
            <rFont val="宋体"/>
            <family val="3"/>
            <charset val="134"/>
          </rPr>
          <t>wjr:</t>
        </r>
        <r>
          <rPr>
            <sz val="9"/>
            <color indexed="81"/>
            <rFont val="宋体"/>
            <family val="3"/>
            <charset val="134"/>
          </rPr>
          <t xml:space="preserve">
9月底进院</t>
        </r>
      </text>
    </comment>
    <comment ref="H119" authorId="0" shapeId="0" xr:uid="{00000000-0006-0000-0F00-000002000000}">
      <text>
        <r>
          <rPr>
            <b/>
            <sz val="9"/>
            <color indexed="81"/>
            <rFont val="宋体"/>
            <family val="3"/>
            <charset val="134"/>
          </rPr>
          <t>4月新增</t>
        </r>
      </text>
    </comment>
    <comment ref="BU126" authorId="1" shapeId="0" xr:uid="{DC460FCF-4918-4B2D-82B1-98E57EA272C1}">
      <text>
        <r>
          <rPr>
            <b/>
            <sz val="9"/>
            <color indexed="81"/>
            <rFont val="宋体"/>
            <family val="3"/>
            <charset val="134"/>
          </rPr>
          <t>wjr:</t>
        </r>
        <r>
          <rPr>
            <sz val="9"/>
            <color indexed="81"/>
            <rFont val="宋体"/>
            <family val="3"/>
            <charset val="134"/>
          </rPr>
          <t xml:space="preserve">
-1052库存费用已提交，故库存清零。
</t>
        </r>
      </text>
    </comment>
    <comment ref="M199" authorId="0" shapeId="0" xr:uid="{00000000-0006-0000-0F00-000003000000}">
      <text>
        <r>
          <rPr>
            <b/>
            <sz val="9"/>
            <color indexed="81"/>
            <rFont val="宋体"/>
            <family val="3"/>
            <charset val="134"/>
          </rPr>
          <t>18年12月底库存41转移到七宝社区</t>
        </r>
      </text>
    </comment>
    <comment ref="H268" authorId="1" shapeId="0" xr:uid="{1A1D7D1E-A25D-47DC-AD17-2BC179FC88FC}">
      <text>
        <r>
          <rPr>
            <b/>
            <sz val="9"/>
            <color indexed="81"/>
            <rFont val="宋体"/>
            <family val="3"/>
            <charset val="134"/>
          </rPr>
          <t>wjr:</t>
        </r>
        <r>
          <rPr>
            <sz val="9"/>
            <color indexed="81"/>
            <rFont val="宋体"/>
            <family val="3"/>
            <charset val="134"/>
          </rPr>
          <t xml:space="preserve">
9.16日明确是否在院内</t>
        </r>
      </text>
    </comment>
    <comment ref="H269" authorId="1" shapeId="0" xr:uid="{B6E127F6-ACE8-4B72-B355-B65250EC602F}">
      <text>
        <r>
          <rPr>
            <b/>
            <sz val="9"/>
            <color indexed="81"/>
            <rFont val="宋体"/>
            <family val="3"/>
            <charset val="134"/>
          </rPr>
          <t>wjr:</t>
        </r>
        <r>
          <rPr>
            <sz val="9"/>
            <color indexed="81"/>
            <rFont val="宋体"/>
            <family val="3"/>
            <charset val="134"/>
          </rPr>
          <t xml:space="preserve">
9.16日明确是否在院内</t>
        </r>
      </text>
    </comment>
    <comment ref="H275" authorId="1" shapeId="0" xr:uid="{372F2149-4C39-48DF-AFDD-1C7768061B3D}">
      <text>
        <r>
          <rPr>
            <b/>
            <sz val="9"/>
            <color indexed="81"/>
            <rFont val="宋体"/>
            <family val="3"/>
            <charset val="134"/>
          </rPr>
          <t>wjr:</t>
        </r>
        <r>
          <rPr>
            <sz val="9"/>
            <color indexed="81"/>
            <rFont val="宋体"/>
            <family val="3"/>
            <charset val="134"/>
          </rPr>
          <t xml:space="preserve">
9.16日明确是否进院</t>
        </r>
      </text>
    </comment>
    <comment ref="H276" authorId="1" shapeId="0" xr:uid="{7E7E78FD-47A5-4B47-BBFA-8D78D0745472}">
      <text>
        <r>
          <rPr>
            <b/>
            <sz val="9"/>
            <color indexed="81"/>
            <rFont val="宋体"/>
            <family val="3"/>
            <charset val="134"/>
          </rPr>
          <t>wjr:</t>
        </r>
        <r>
          <rPr>
            <sz val="9"/>
            <color indexed="81"/>
            <rFont val="宋体"/>
            <family val="3"/>
            <charset val="134"/>
          </rPr>
          <t xml:space="preserve">
9.16日明确是否在院内</t>
        </r>
      </text>
    </comment>
    <comment ref="H281" authorId="1" shapeId="0" xr:uid="{BFA18CCB-0BA6-47CB-8A27-1AD8CA89C178}">
      <text>
        <r>
          <rPr>
            <b/>
            <sz val="9"/>
            <color indexed="81"/>
            <rFont val="宋体"/>
            <family val="3"/>
            <charset val="134"/>
          </rPr>
          <t>wjr:</t>
        </r>
        <r>
          <rPr>
            <sz val="9"/>
            <color indexed="81"/>
            <rFont val="宋体"/>
            <family val="3"/>
            <charset val="134"/>
          </rPr>
          <t xml:space="preserve">
9.16明确是否在院内</t>
        </r>
      </text>
    </comment>
    <comment ref="H282" authorId="1" shapeId="0" xr:uid="{825129BC-767B-42E3-A1AD-38CD656A60FA}">
      <text>
        <r>
          <rPr>
            <b/>
            <sz val="9"/>
            <color indexed="81"/>
            <rFont val="宋体"/>
            <family val="3"/>
            <charset val="134"/>
          </rPr>
          <t>wjr:</t>
        </r>
        <r>
          <rPr>
            <sz val="9"/>
            <color indexed="81"/>
            <rFont val="宋体"/>
            <family val="3"/>
            <charset val="134"/>
          </rPr>
          <t xml:space="preserve">
9.16日明确是否在院内</t>
        </r>
      </text>
    </comment>
    <comment ref="H283" authorId="1" shapeId="0" xr:uid="{9F6C78A8-9878-4321-A6AB-EA9FB71D251F}">
      <text>
        <r>
          <rPr>
            <b/>
            <sz val="9"/>
            <color indexed="81"/>
            <rFont val="宋体"/>
            <family val="3"/>
            <charset val="134"/>
          </rPr>
          <t>wjr:</t>
        </r>
        <r>
          <rPr>
            <sz val="9"/>
            <color indexed="81"/>
            <rFont val="宋体"/>
            <family val="3"/>
            <charset val="134"/>
          </rPr>
          <t xml:space="preserve">
9.16日明确是否在院内</t>
        </r>
      </text>
    </comment>
    <comment ref="H363" authorId="0" shapeId="0" xr:uid="{00000000-0006-0000-0F00-000004000000}">
      <text>
        <r>
          <rPr>
            <b/>
            <sz val="9"/>
            <color indexed="81"/>
            <rFont val="宋体"/>
            <family val="3"/>
            <charset val="134"/>
          </rPr>
          <t>2月新增</t>
        </r>
      </text>
    </comment>
    <comment ref="H409" authorId="0" shapeId="0" xr:uid="{00000000-0006-0000-0F00-000005000000}">
      <text>
        <r>
          <rPr>
            <b/>
            <sz val="9"/>
            <color indexed="81"/>
            <rFont val="宋体"/>
            <family val="3"/>
            <charset val="134"/>
          </rPr>
          <t>1月新增</t>
        </r>
      </text>
    </comment>
    <comment ref="H420" authorId="1" shapeId="0" xr:uid="{FD86A563-096D-40AE-B8C0-EB641FF2308B}">
      <text>
        <r>
          <rPr>
            <b/>
            <sz val="9"/>
            <color indexed="81"/>
            <rFont val="宋体"/>
            <family val="3"/>
            <charset val="134"/>
          </rPr>
          <t>wjr:</t>
        </r>
        <r>
          <rPr>
            <sz val="9"/>
            <color indexed="81"/>
            <rFont val="宋体"/>
            <family val="3"/>
            <charset val="134"/>
          </rPr>
          <t xml:space="preserve">
10月</t>
        </r>
      </text>
    </comment>
    <comment ref="H426" authorId="1" shapeId="0" xr:uid="{E02B8646-A872-48D9-B796-1D61F83351AE}">
      <text>
        <r>
          <rPr>
            <b/>
            <sz val="9"/>
            <color indexed="81"/>
            <rFont val="宋体"/>
            <family val="3"/>
            <charset val="134"/>
          </rPr>
          <t>wjr:</t>
        </r>
        <r>
          <rPr>
            <sz val="9"/>
            <color indexed="81"/>
            <rFont val="宋体"/>
            <family val="3"/>
            <charset val="134"/>
          </rPr>
          <t xml:space="preserve">
等药事会</t>
        </r>
      </text>
    </comment>
    <comment ref="H432" authorId="1" shapeId="0" xr:uid="{5596F321-A85C-459B-A141-261F5AF75B77}">
      <text>
        <r>
          <rPr>
            <b/>
            <sz val="9"/>
            <color indexed="81"/>
            <rFont val="宋体"/>
            <family val="3"/>
            <charset val="134"/>
          </rPr>
          <t>wjr:</t>
        </r>
        <r>
          <rPr>
            <sz val="9"/>
            <color indexed="81"/>
            <rFont val="宋体"/>
            <family val="3"/>
            <charset val="134"/>
          </rPr>
          <t xml:space="preserve">
等静安大盘</t>
        </r>
      </text>
    </comment>
    <comment ref="H450" authorId="1" shapeId="0" xr:uid="{4EDFD7D0-F681-48B2-8000-B9665D7DCAC4}">
      <text>
        <r>
          <rPr>
            <b/>
            <sz val="9"/>
            <color indexed="81"/>
            <rFont val="宋体"/>
            <family val="3"/>
            <charset val="134"/>
          </rPr>
          <t>wjr:</t>
        </r>
        <r>
          <rPr>
            <sz val="9"/>
            <color indexed="81"/>
            <rFont val="宋体"/>
            <family val="3"/>
            <charset val="134"/>
          </rPr>
          <t xml:space="preserve">
等静安大盘</t>
        </r>
      </text>
    </comment>
    <comment ref="AE465" authorId="0" shapeId="0" xr:uid="{00000000-0006-0000-0F00-000006000000}">
      <text>
        <r>
          <rPr>
            <b/>
            <sz val="9"/>
            <color indexed="81"/>
            <rFont val="宋体"/>
            <family val="3"/>
            <charset val="134"/>
          </rPr>
          <t>费用已核算完毕</t>
        </r>
      </text>
    </comment>
    <comment ref="H474" authorId="0" shapeId="0" xr:uid="{00000000-0006-0000-0F00-000007000000}">
      <text>
        <r>
          <rPr>
            <b/>
            <sz val="9"/>
            <color indexed="81"/>
            <rFont val="宋体"/>
            <family val="3"/>
            <charset val="134"/>
          </rPr>
          <t>4月分开始归属陆嵚嵚组郁晓庆</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AM2" authorId="0" shapeId="0" xr:uid="{46F8614E-FB12-42CE-B8CF-1E22F1130722}">
      <text>
        <r>
          <rPr>
            <b/>
            <sz val="9"/>
            <color indexed="81"/>
            <rFont val="宋体"/>
            <family val="3"/>
            <charset val="134"/>
          </rPr>
          <t>作者:</t>
        </r>
        <r>
          <rPr>
            <sz val="9"/>
            <color indexed="81"/>
            <rFont val="宋体"/>
            <family val="3"/>
            <charset val="134"/>
          </rPr>
          <t xml:space="preserve">
修改前50</t>
        </r>
      </text>
    </comment>
    <comment ref="F4" authorId="0" shapeId="0" xr:uid="{3C2AC252-38F5-4C0F-A1C0-0DCEE019042E}">
      <text>
        <r>
          <rPr>
            <b/>
            <sz val="9"/>
            <color indexed="81"/>
            <rFont val="宋体"/>
            <family val="3"/>
            <charset val="134"/>
          </rPr>
          <t>作者:</t>
        </r>
        <r>
          <rPr>
            <sz val="9"/>
            <color indexed="81"/>
            <rFont val="宋体"/>
            <family val="3"/>
            <charset val="134"/>
          </rPr>
          <t xml:space="preserve">
修改前-166</t>
        </r>
      </text>
    </comment>
    <comment ref="AM4" authorId="0" shapeId="0" xr:uid="{CF0647C4-96B3-4A90-BA45-59D4737E627F}">
      <text>
        <r>
          <rPr>
            <b/>
            <sz val="9"/>
            <color indexed="81"/>
            <rFont val="宋体"/>
            <family val="3"/>
            <charset val="134"/>
          </rPr>
          <t>作者:</t>
        </r>
        <r>
          <rPr>
            <sz val="9"/>
            <color indexed="81"/>
            <rFont val="宋体"/>
            <family val="3"/>
            <charset val="134"/>
          </rPr>
          <t xml:space="preserve">
修改前0</t>
        </r>
      </text>
    </comment>
    <comment ref="AS13" authorId="0" shapeId="0" xr:uid="{19DF212B-0298-4C82-A725-E0DF5BE99267}">
      <text>
        <r>
          <rPr>
            <b/>
            <sz val="9"/>
            <color indexed="81"/>
            <rFont val="宋体"/>
            <family val="3"/>
            <charset val="134"/>
          </rPr>
          <t>作者:</t>
        </r>
        <r>
          <rPr>
            <sz val="9"/>
            <color indexed="81"/>
            <rFont val="宋体"/>
            <family val="3"/>
            <charset val="134"/>
          </rPr>
          <t xml:space="preserve">
原0</t>
        </r>
      </text>
    </comment>
  </commentList>
</comments>
</file>

<file path=xl/sharedStrings.xml><?xml version="1.0" encoding="utf-8"?>
<sst xmlns="http://schemas.openxmlformats.org/spreadsheetml/2006/main" count="16323" uniqueCount="1746">
  <si>
    <t>药品名称</t>
  </si>
  <si>
    <t>组别</t>
  </si>
  <si>
    <t>姓名</t>
  </si>
  <si>
    <t>医院名称</t>
  </si>
  <si>
    <t>指标金额合计</t>
  </si>
  <si>
    <t>上海市第十人民医院崇明分院</t>
  </si>
  <si>
    <t>依叶</t>
  </si>
  <si>
    <t>刘挺</t>
  </si>
  <si>
    <t>彭琦</t>
  </si>
  <si>
    <t>上海交通大学医学院附属新华医院崇明分院</t>
  </si>
  <si>
    <t>上海市金山区亭林医院</t>
  </si>
  <si>
    <t>上海市宝山区中西医结合医院</t>
  </si>
  <si>
    <t>上海市宝山区仁和医院</t>
  </si>
  <si>
    <t>上海交通大学医学院附属第三人民医院</t>
  </si>
  <si>
    <t>上海市嘉定区中心医院</t>
  </si>
  <si>
    <t>复旦大学附属金山医院</t>
  </si>
  <si>
    <t>盛瑛</t>
  </si>
  <si>
    <t>上海市金山区山阳镇社区卫生服务中心</t>
  </si>
  <si>
    <t>上海市金山区朱泾社区卫生服务中心</t>
  </si>
  <si>
    <t>上海市嘉定区马陆镇社区卫生服务中心</t>
  </si>
  <si>
    <t>上海市嘉定区安亭医院</t>
  </si>
  <si>
    <t>上海市青浦区香花桥街道社区卫生服务中心</t>
  </si>
  <si>
    <t>上海市青浦区朱家角镇社区卫生服务中心</t>
  </si>
  <si>
    <t>上海市青浦区盈浦街道社区卫生服务中心</t>
  </si>
  <si>
    <t>上海市青浦区徐泾镇社区卫生服务中心</t>
  </si>
  <si>
    <t>上海市青浦区赵巷镇社区卫生服务中心</t>
  </si>
  <si>
    <t>上海市青浦区白鹤镇社区卫生服务中心</t>
  </si>
  <si>
    <t>上海市青浦区金泽镇社区卫生服务中心</t>
  </si>
  <si>
    <t>上海市青浦区中医医院</t>
  </si>
  <si>
    <t>复旦大学附属中山医院青浦分院</t>
  </si>
  <si>
    <t>上海市青浦区练塘镇社区卫生服务中心</t>
  </si>
  <si>
    <t>上海市青浦区朱家角人民医院</t>
  </si>
  <si>
    <t>上海市闵行区古美社区卫生服务中心</t>
  </si>
  <si>
    <t>上海市闵行区颛桥社区卫生服务中心</t>
  </si>
  <si>
    <t>上海市闵行区虹桥社区卫生服务中心</t>
  </si>
  <si>
    <t>上海市闵行区华漕社区卫生服务中心</t>
  </si>
  <si>
    <t>上海市闵行区新虹社区卫生服务中心</t>
  </si>
  <si>
    <t>上海市闵行区莘庄社区卫生服务中心</t>
  </si>
  <si>
    <t>上海市闵行区江川社区卫生服务中心</t>
  </si>
  <si>
    <t>上海市松江区泗泾医院</t>
  </si>
  <si>
    <t>上海市松江区泗泾镇社区卫生服务中心</t>
  </si>
  <si>
    <t>上海市松江区方松街道社区卫生服务中心</t>
  </si>
  <si>
    <t>上海市松江区中心医院</t>
  </si>
  <si>
    <t>上海市松江区方塔中医医院</t>
  </si>
  <si>
    <t>上海市奉贤区中心医院</t>
  </si>
  <si>
    <t>上海市奉贤区青村镇社区卫生服务中心</t>
  </si>
  <si>
    <t>上海市奉贤区青村镇钱桥社区卫生服务中心</t>
  </si>
  <si>
    <t>上海市奉贤区奉城镇头桥社区卫生服务中心</t>
  </si>
  <si>
    <t>上海市奉贤区南桥镇西渡社区卫生服务中心</t>
  </si>
  <si>
    <t>上海市奉贤区奉城医院</t>
  </si>
  <si>
    <t>上海市浦东新区大团社区卫生服务中心</t>
  </si>
  <si>
    <t>张慧涛</t>
  </si>
  <si>
    <t>上海市浦东新区航头社区卫生服务中心</t>
  </si>
  <si>
    <t>王杰</t>
  </si>
  <si>
    <t>上海市浦东新区惠南社区卫生服务中心</t>
  </si>
  <si>
    <t>上海市浦东新区光明中医医院</t>
  </si>
  <si>
    <t>上海市浦东新区人民医院</t>
  </si>
  <si>
    <t>夏友明</t>
  </si>
  <si>
    <t>上海市浦东新区周浦医院</t>
  </si>
  <si>
    <t>上海市普陀区曹杨街道社区卫生服务中心</t>
  </si>
  <si>
    <t>上海市普陀区甘泉街道社区卫生服务中心</t>
  </si>
  <si>
    <t>上海市普陀区长寿街道社区卫生服务中心</t>
  </si>
  <si>
    <t>上海市普陀区宜川街道社区卫生服务中心</t>
  </si>
  <si>
    <t>上海市普陀区石泉街道社区卫生服务中心</t>
  </si>
  <si>
    <t>上海市普陀区真如镇社区卫生服务中心</t>
  </si>
  <si>
    <t>上海市普陀区长征镇社区卫生服务中心</t>
  </si>
  <si>
    <t>上海市普陀区桃浦镇社区卫生服务中心</t>
  </si>
  <si>
    <t>上海市徐汇区凌云街道社区卫生服务中心</t>
  </si>
  <si>
    <t>黄代玉</t>
  </si>
  <si>
    <t>上海市徐汇区斜土街道社区卫生服务中心</t>
  </si>
  <si>
    <t>上海市长宁区北新泾街道社区卫生服务中心</t>
  </si>
  <si>
    <t>上海市长宁区新泾镇社区卫生服务中心</t>
  </si>
  <si>
    <t>上海市静安区曹家渡街道社区卫生服务中心</t>
  </si>
  <si>
    <t>上海市静安区江宁路街道社区卫生服务中心</t>
  </si>
  <si>
    <t>上海市静安区南京西路街道社区卫生服务中心</t>
  </si>
  <si>
    <t>上海市静安区石门二路街道社区卫生服务中心</t>
  </si>
  <si>
    <t>上海市浦东新区浦兴社区卫生服务中心</t>
  </si>
  <si>
    <t>上海市浦东新区金杨社区卫生服务中心</t>
  </si>
  <si>
    <t>上海市静安区临汾路街道社区卫生服务中心</t>
  </si>
  <si>
    <t>上海市第八人民医院</t>
  </si>
  <si>
    <t>上海江南造船集团职工医院</t>
  </si>
  <si>
    <t>上海市杨浦区精神卫生中心</t>
  </si>
  <si>
    <t>上海市同济医院</t>
  </si>
  <si>
    <t>上海交通大学医学院附属第九人民医院</t>
  </si>
  <si>
    <t>上海交通大学医学院附属新华医院</t>
  </si>
  <si>
    <t>上海电力医院</t>
  </si>
  <si>
    <t>上海市普陀区人民医院</t>
  </si>
  <si>
    <t>TBA</t>
  </si>
  <si>
    <t>上海市普陀区中心医院</t>
  </si>
  <si>
    <t>上海市公惠医院</t>
  </si>
  <si>
    <t>上海市普陀区利群医院</t>
  </si>
  <si>
    <t>上海市第七人民医院</t>
  </si>
  <si>
    <t>上海市浦东新区浦南医院</t>
  </si>
  <si>
    <t>上海市浦东新区公利医院</t>
  </si>
  <si>
    <t>上海市第十人民医院</t>
  </si>
  <si>
    <t>上海市皮肤病医院</t>
  </si>
  <si>
    <t>上海市静安区闸北中心医院</t>
  </si>
  <si>
    <t>上海市虹口区江湾医院</t>
  </si>
  <si>
    <t>上海市静安区市北医院</t>
  </si>
  <si>
    <t>上海中医药大学附属岳阳中西医结合医院</t>
  </si>
  <si>
    <t>上海市杨浦区市东医院</t>
  </si>
  <si>
    <t>周晓雨</t>
  </si>
  <si>
    <t>上海市杨浦区控江社区卫生服务中心</t>
  </si>
  <si>
    <t>宋绍菊</t>
  </si>
  <si>
    <t>上海市杨浦区长白社区卫生服务中心</t>
  </si>
  <si>
    <t>上海市杨浦区定海社区卫生服务中心</t>
  </si>
  <si>
    <t>上海市杨浦区平凉社区卫生服务中心</t>
  </si>
  <si>
    <t>上海市杨浦区四平社区卫生服务中心</t>
  </si>
  <si>
    <t>上海市杨浦区江浦社区卫生服务中心</t>
  </si>
  <si>
    <t>上海市杨浦区延吉社区卫生服务中心</t>
  </si>
  <si>
    <t>上海市杨浦区大桥社区卫生服务中心</t>
  </si>
  <si>
    <t>上海市黄浦区打浦桥街道社区卫生服务中心</t>
  </si>
  <si>
    <t>上海市黄浦区五里桥街道社区卫生服务中心</t>
  </si>
  <si>
    <t>上海市黄浦区淮海中路街道社区卫生服务中心</t>
  </si>
  <si>
    <t>上海市黄浦区南京东路街道社区卫生服务中心</t>
  </si>
  <si>
    <t>上海市黄浦区小东门街道社区卫生服务中心</t>
  </si>
  <si>
    <t>上海市黄浦区半淞园街道社区卫生服务中心</t>
  </si>
  <si>
    <t>上海市黄浦区老西门街道社区卫生服务中心</t>
  </si>
  <si>
    <t>上海市黄浦区瑞金二路街道社区卫生服务中心</t>
  </si>
  <si>
    <t>复旦大学附属华山医院</t>
  </si>
  <si>
    <t>上海长海医院</t>
  </si>
  <si>
    <t>恒康正清</t>
  </si>
  <si>
    <t>吴永辉</t>
  </si>
  <si>
    <t>上海市宝山区大场医院</t>
  </si>
  <si>
    <t>上海市金山区中西医结合医院</t>
  </si>
  <si>
    <t>上海市松江区乐都医院</t>
  </si>
  <si>
    <t>上海市松江区妇幼保健院</t>
  </si>
  <si>
    <t>上海市松江区泖港镇社区卫生服务中心</t>
  </si>
  <si>
    <t>上海市松江区小昆山镇社区卫生服务中心</t>
  </si>
  <si>
    <t>上海市松江区车墩镇社区卫生服务中心</t>
  </si>
  <si>
    <t>上海市松江区新浜镇社区卫生服务中心</t>
  </si>
  <si>
    <t>上海市松江区石湖荡镇社区卫生服务中心</t>
  </si>
  <si>
    <t>上海市松江区九亭医院</t>
  </si>
  <si>
    <t>上海市闵行区中心医院</t>
  </si>
  <si>
    <t>上海市第五人民医院</t>
  </si>
  <si>
    <t>上海市奉贤区中医医院</t>
  </si>
  <si>
    <t>上海市浦东新区中医医院</t>
  </si>
  <si>
    <t>饶顺荣</t>
  </si>
  <si>
    <t>张红芳</t>
  </si>
  <si>
    <t>上海交通大学医学院附属瑞金医院卢湾分院</t>
  </si>
  <si>
    <t>上海市黄浦区妇幼保健院</t>
  </si>
  <si>
    <t>上海交通大学医学院附属瑞金医院</t>
  </si>
  <si>
    <t>钮学彬</t>
  </si>
  <si>
    <t>上海市普陀区中医医院</t>
  </si>
  <si>
    <t>上海交通大学医学院附属瑞金医院北院</t>
  </si>
  <si>
    <t>上海市徐汇区大华医院</t>
  </si>
  <si>
    <t>上海市第一人民医院</t>
  </si>
  <si>
    <t>孙娟</t>
  </si>
  <si>
    <t>上海市第一人民医院-南院</t>
  </si>
  <si>
    <t>上海市第一人民医院分院</t>
  </si>
  <si>
    <t>上海市第六人民医院东院</t>
  </si>
  <si>
    <t>上海市第六人民医院</t>
  </si>
  <si>
    <t>上海邮电医院</t>
  </si>
  <si>
    <t>上海市黄浦区香山中医医院</t>
  </si>
  <si>
    <t>上海市黄浦区中西医结合医院</t>
  </si>
  <si>
    <t>翰唯</t>
  </si>
  <si>
    <t>上海市公共卫生临床中心</t>
  </si>
  <si>
    <t>上海市浦东新区南华医院</t>
  </si>
  <si>
    <t>上海市静安区中心医院</t>
  </si>
  <si>
    <t>上海市第一人民医院-总院</t>
  </si>
  <si>
    <t>上海长征医院</t>
  </si>
  <si>
    <t>润坦1</t>
  </si>
  <si>
    <t>润坦2</t>
  </si>
  <si>
    <t>孙洪霄</t>
  </si>
  <si>
    <t>金丽娜</t>
  </si>
  <si>
    <t>复旦大学附属眼耳鼻喉科医院</t>
  </si>
  <si>
    <t>上海市徐汇区华泾镇社区卫生服务中心</t>
  </si>
  <si>
    <t>整肠生</t>
  </si>
  <si>
    <t>上海市长宁区天山路街道社区卫生服务中心</t>
  </si>
  <si>
    <t>上海市长宁区华阳街道社区卫生服务中心</t>
  </si>
  <si>
    <t>上海市静安区彭浦镇社区卫生服务中心</t>
  </si>
  <si>
    <t>上海市嘉定区徐行镇社区卫生服务中心</t>
  </si>
  <si>
    <t>上海市金山区亭林镇社区卫生服务中心</t>
  </si>
  <si>
    <t>上海市宝山区月浦镇社区卫生服务中心</t>
  </si>
  <si>
    <t>上海市松江区新桥镇社区卫生服务中心</t>
  </si>
  <si>
    <t>上海市奉贤区四团镇平安社区卫生服务中心</t>
  </si>
  <si>
    <t>上海市奉贤区南桥镇社区卫生服务中心</t>
  </si>
  <si>
    <t>上海市奉贤区海湾镇社区卫生服务中心</t>
  </si>
  <si>
    <t>中国人民解放军第四五五医院</t>
  </si>
  <si>
    <t>复旦大学附属华山医院北院</t>
  </si>
  <si>
    <t>上海市虹口区四川北路街道社区卫生服务中心</t>
  </si>
  <si>
    <t>上海市虹口区江湾镇街道社区卫生服务中心</t>
  </si>
  <si>
    <t>奥勃兰</t>
  </si>
  <si>
    <t>兰川</t>
  </si>
  <si>
    <t>金喉健</t>
  </si>
  <si>
    <t>上海市嘉定区中医医院</t>
  </si>
  <si>
    <t>康艾</t>
  </si>
  <si>
    <t>多力康</t>
  </si>
  <si>
    <t>替他欣</t>
  </si>
  <si>
    <t>伊迈格</t>
  </si>
  <si>
    <t>单价</t>
  </si>
  <si>
    <t>大区</t>
  </si>
  <si>
    <t>指标合计</t>
  </si>
  <si>
    <t>销售合计</t>
  </si>
  <si>
    <t>销售金额合计</t>
  </si>
  <si>
    <t>上海市金山区石化社区卫生服务中心</t>
  </si>
  <si>
    <t>上海市金山区金山卫镇社区卫生服务中心</t>
  </si>
  <si>
    <t>上海市金山区张堰镇社区卫生服务中心</t>
  </si>
  <si>
    <t>上海市金山区漕泾镇社区卫生服务中心</t>
  </si>
  <si>
    <t>上海市金山区吕巷镇社区卫生服务中心</t>
  </si>
  <si>
    <t>上海市金山区吕巷镇干巷社区卫生服务中心</t>
  </si>
  <si>
    <t>上海市金山区廊下镇社区卫生服务中心</t>
  </si>
  <si>
    <t>上海市金山区枫泾镇社区卫生服务中心</t>
  </si>
  <si>
    <t>上海市宝山区老年护理院</t>
  </si>
  <si>
    <t>上海市宝山区顾村镇社区卫生服务中心</t>
  </si>
  <si>
    <t>上海市民政老年医院</t>
  </si>
  <si>
    <t>上海市宝山区杨行镇社区卫生服务中心</t>
  </si>
  <si>
    <t>上海市宝山区高境镇街道社区卫生服务中心</t>
  </si>
  <si>
    <t>上海市宝山区医疗急救中心</t>
  </si>
  <si>
    <t>上海市宝山区大场镇大场社区卫生服务中心</t>
  </si>
  <si>
    <t>上海市宝山区大场镇第三社区卫生服务中心</t>
  </si>
  <si>
    <t>上海市宝山区顾村镇菊泉新城社区卫生服务中心</t>
  </si>
  <si>
    <t>上海市宝康老年公寓卫生所</t>
  </si>
  <si>
    <t>上海市宝山区吴淞街道社区卫生服务中心</t>
  </si>
  <si>
    <t>上海市宝山区友谊街道社区卫生服务中心</t>
  </si>
  <si>
    <t>上海市宝山区张庙街道长江路社区卫生服务中心</t>
  </si>
  <si>
    <t>上海市宝山区淞南镇社区卫生服务中心</t>
  </si>
  <si>
    <t>上海市宝山区罗泾镇社区卫生服务中心</t>
  </si>
  <si>
    <t>上海市宝山区罗店镇社区卫生服务中心</t>
  </si>
  <si>
    <t>上海市宝山区大场镇祁连社区卫生服务中心</t>
  </si>
  <si>
    <t>上海市宝山区月浦镇盛桥社区卫生服务中心</t>
  </si>
  <si>
    <t>上海市嘉定区安亭镇黄渡社区卫生服务中心</t>
  </si>
  <si>
    <t>上海市嘉定区安亭镇社区卫生服务中心</t>
  </si>
  <si>
    <t>上海市嘉定区外冈镇社区卫生服务中心</t>
  </si>
  <si>
    <t>上海市嘉定区嘉定镇街道社区卫生服务中心</t>
  </si>
  <si>
    <t>上海市嘉定区江桥社区卫生服务中心</t>
  </si>
  <si>
    <t>上海市嘉定区真新社区卫生服务中心</t>
  </si>
  <si>
    <t>上海市嘉定工业区社区卫生服务中心</t>
  </si>
  <si>
    <t>上海市嘉定区菊园新区社区卫生服务中心</t>
  </si>
  <si>
    <t>上海市嘉定区南翔镇社区卫生服务中心</t>
  </si>
  <si>
    <t>上海市嘉定区南翔医院</t>
  </si>
  <si>
    <t>谷氨酰胺</t>
  </si>
  <si>
    <t>中国人民武装警察部队上海市总队医院</t>
  </si>
  <si>
    <t>上海市长宁区虹桥街道社区卫生服务中心</t>
  </si>
  <si>
    <t>上海市长宁区周家桥街道社区卫生服务中心</t>
  </si>
  <si>
    <t>上海市长宁区江苏街道社区卫生服务中心</t>
  </si>
  <si>
    <t>上海市普陀区长风街道白玉社区卫生服务中心</t>
  </si>
  <si>
    <t>上海市普陀区长风街道长风社区卫生服务中心</t>
  </si>
  <si>
    <t>上海市长宁区新华街道社区卫生服务中心</t>
  </si>
  <si>
    <t>上海市长宁区仙霞街道社区卫生服务中心</t>
  </si>
  <si>
    <t>上海市长宁区程家桥街道社区卫生服务中心</t>
  </si>
  <si>
    <t>上海市杨浦区中医医院</t>
  </si>
  <si>
    <t>上海中医药大学附属龙华医院浦东分院</t>
  </si>
  <si>
    <t>上海市徐汇区徐家汇街道社区卫生服务中心</t>
  </si>
  <si>
    <t>上海市徐汇区枫林街道社区卫生服务中心</t>
  </si>
  <si>
    <t>上海市徐汇区天平街道社区卫生服务中心</t>
  </si>
  <si>
    <t>上海市徐汇区龙华街道社区卫生服务中心</t>
  </si>
  <si>
    <t>上海市徐汇区虹梅街道社区卫生服务中心</t>
  </si>
  <si>
    <t>上海市徐汇区漕河泾街道社区卫生服务中心</t>
  </si>
  <si>
    <t>上海市徐汇区长桥街道社区卫生服务中心</t>
  </si>
  <si>
    <t>上海市徐汇区田林街道社区卫生服务中心</t>
  </si>
  <si>
    <t>上海市徐汇区康健街道社区卫生服务中心</t>
  </si>
  <si>
    <t>徐丽莉</t>
  </si>
  <si>
    <t>上海市静安区彭浦新村街道社区卫生服务中心</t>
  </si>
  <si>
    <t>上海市虹口区凉城新村街道社区卫生服务中心</t>
  </si>
  <si>
    <t>上海市虹口区广中路街道社区卫生服务中心</t>
  </si>
  <si>
    <t>上海市虹口区曲阳路街道社区卫生服务中心</t>
  </si>
  <si>
    <t>上海市虹口区嘉兴路街道社区卫生服务中心</t>
  </si>
  <si>
    <t>上海市虹口区欧阳路街道社区卫生服务中心</t>
  </si>
  <si>
    <t>上海市浦东新区沪东社区卫生服务中心</t>
  </si>
  <si>
    <t>上海市浦东新区联洋社区卫生服务中心</t>
  </si>
  <si>
    <t>上海市浦东新区花木社区卫生服务中心</t>
  </si>
  <si>
    <t>上海市黄浦区中心医院</t>
  </si>
  <si>
    <t>上海市闵行区吴泾社区卫生服务中心</t>
  </si>
  <si>
    <t>上海市闵行区浦江社区卫生服务中心</t>
  </si>
  <si>
    <t>上海市闵行区马桥社区卫生服务中心</t>
  </si>
  <si>
    <t>上海市松江区九亭镇社区卫生服务中心</t>
  </si>
  <si>
    <t>上海市松江区佘山镇社区卫生服务中心</t>
  </si>
  <si>
    <t>上海市松江区岳阳街道社区卫生服务中心</t>
  </si>
  <si>
    <t>上海市松江区叶榭镇社区卫生服务中心</t>
  </si>
  <si>
    <t>上海市松江区永丰街道社区卫生服务中心</t>
  </si>
  <si>
    <t>上海市松江区中山街道社区卫生服务中心</t>
  </si>
  <si>
    <t>上海市松江区洞泾镇社区卫生服务中心</t>
  </si>
  <si>
    <t>上海市奉贤区庄行镇社区卫生服务中心</t>
  </si>
  <si>
    <t>上海市奉贤区柘林镇社区卫生服务中心</t>
  </si>
  <si>
    <t>上海市奉贤区柘林镇社区卫生服务中心胡桥分中心</t>
  </si>
  <si>
    <t>上海市奉贤区南桥镇光明社区卫生服务中心</t>
  </si>
  <si>
    <t>上海市奉贤区金汇镇社区卫生服务中心</t>
  </si>
  <si>
    <t>上海市浦东新区康桥社区卫生服务中心</t>
  </si>
  <si>
    <t>上海市浦东新区曹路社区卫生服务中心</t>
  </si>
  <si>
    <t>上海市第二康复医院</t>
  </si>
  <si>
    <t>医院等级</t>
  </si>
  <si>
    <t>二级</t>
  </si>
  <si>
    <t>三级</t>
  </si>
  <si>
    <t>一级</t>
  </si>
  <si>
    <t>黄新晖</t>
  </si>
  <si>
    <t>上海交通大学医学院附属仁济医院（西院）</t>
  </si>
  <si>
    <t>上海市浦东新区高桥社区卫生服务中心</t>
  </si>
  <si>
    <t>依叶</t>
    <phoneticPr fontId="5" type="noConversion"/>
  </si>
  <si>
    <t>复旦大学附属中山医院（外）</t>
  </si>
  <si>
    <t>地区</t>
    <phoneticPr fontId="9" type="noConversion"/>
  </si>
  <si>
    <t>大区</t>
    <phoneticPr fontId="5" type="noConversion"/>
  </si>
  <si>
    <t>地区</t>
  </si>
  <si>
    <t>地区</t>
    <phoneticPr fontId="5" type="noConversion"/>
  </si>
  <si>
    <t>汇总</t>
    <phoneticPr fontId="5" type="noConversion"/>
  </si>
  <si>
    <t>指标金额</t>
    <phoneticPr fontId="5" type="noConversion"/>
  </si>
  <si>
    <t>达成率</t>
    <phoneticPr fontId="5" type="noConversion"/>
  </si>
  <si>
    <t>月度环比</t>
    <phoneticPr fontId="5" type="noConversion"/>
  </si>
  <si>
    <t>年达成数据</t>
    <phoneticPr fontId="5" type="noConversion"/>
  </si>
  <si>
    <t>数据日期</t>
    <phoneticPr fontId="5" type="noConversion"/>
  </si>
  <si>
    <t>KA</t>
  </si>
  <si>
    <t>总计</t>
  </si>
  <si>
    <t>KA</t>
    <phoneticPr fontId="5" type="noConversion"/>
  </si>
  <si>
    <t>销售金额</t>
  </si>
  <si>
    <t>销售金额</t>
    <phoneticPr fontId="5" type="noConversion"/>
  </si>
  <si>
    <t>本月时间进度：</t>
    <phoneticPr fontId="5" type="noConversion"/>
  </si>
  <si>
    <t>年度汇总</t>
    <phoneticPr fontId="5" type="noConversion"/>
  </si>
  <si>
    <t>1月</t>
    <phoneticPr fontId="5" type="noConversion"/>
  </si>
  <si>
    <t>2月</t>
  </si>
  <si>
    <t>3月</t>
  </si>
  <si>
    <t>4月</t>
  </si>
  <si>
    <t>5月</t>
  </si>
  <si>
    <t>6月</t>
  </si>
  <si>
    <t>7月</t>
  </si>
  <si>
    <t>8月</t>
  </si>
  <si>
    <t>9月</t>
  </si>
  <si>
    <t>10月</t>
  </si>
  <si>
    <t>11月</t>
  </si>
  <si>
    <t>12月</t>
  </si>
  <si>
    <t>2017-销售金额</t>
    <phoneticPr fontId="5" type="noConversion"/>
  </si>
  <si>
    <t>2018-指标金额</t>
    <phoneticPr fontId="5" type="noConversion"/>
  </si>
  <si>
    <t>2018-销售金额</t>
    <phoneticPr fontId="5" type="noConversion"/>
  </si>
  <si>
    <t>2018-达成率</t>
    <phoneticPr fontId="5" type="noConversion"/>
  </si>
  <si>
    <t>年度数据</t>
    <phoneticPr fontId="5" type="noConversion"/>
  </si>
  <si>
    <t>指标金额</t>
    <phoneticPr fontId="5" type="noConversion"/>
  </si>
  <si>
    <t>钮学彬</t>
    <phoneticPr fontId="5" type="noConversion"/>
  </si>
  <si>
    <t>达成率</t>
    <phoneticPr fontId="5" type="noConversion"/>
  </si>
  <si>
    <t>黄新晖</t>
    <phoneticPr fontId="5" type="noConversion"/>
  </si>
  <si>
    <t>饶顺荣</t>
    <phoneticPr fontId="5" type="noConversion"/>
  </si>
  <si>
    <t>刘挺</t>
    <phoneticPr fontId="5" type="noConversion"/>
  </si>
  <si>
    <t>张慧涛</t>
    <phoneticPr fontId="5" type="noConversion"/>
  </si>
  <si>
    <t>时间进度：</t>
    <phoneticPr fontId="5" type="noConversion"/>
  </si>
  <si>
    <t>报表日期：</t>
    <phoneticPr fontId="5" type="noConversion"/>
  </si>
  <si>
    <t>本月指标：</t>
    <phoneticPr fontId="5" type="noConversion"/>
  </si>
  <si>
    <t>本月完成：</t>
    <phoneticPr fontId="5" type="noConversion"/>
  </si>
  <si>
    <t>行标签</t>
  </si>
  <si>
    <t>翰唯</t>
    <phoneticPr fontId="5" type="noConversion"/>
  </si>
  <si>
    <t>恒康正清</t>
    <phoneticPr fontId="5" type="noConversion"/>
  </si>
  <si>
    <t>润坦1</t>
    <phoneticPr fontId="5" type="noConversion"/>
  </si>
  <si>
    <t>奥勃兰</t>
    <phoneticPr fontId="5" type="noConversion"/>
  </si>
  <si>
    <t>多力康</t>
    <phoneticPr fontId="5" type="noConversion"/>
  </si>
  <si>
    <t>多烯</t>
    <phoneticPr fontId="5" type="noConversion"/>
  </si>
  <si>
    <t>谷氨酰胺</t>
    <phoneticPr fontId="5" type="noConversion"/>
  </si>
  <si>
    <t>杰力纾</t>
    <phoneticPr fontId="5" type="noConversion"/>
  </si>
  <si>
    <t>金喉健</t>
    <phoneticPr fontId="5" type="noConversion"/>
  </si>
  <si>
    <t>康艾</t>
    <phoneticPr fontId="5" type="noConversion"/>
  </si>
  <si>
    <t>兰川</t>
    <phoneticPr fontId="5" type="noConversion"/>
  </si>
  <si>
    <t>诺碧松</t>
    <phoneticPr fontId="5" type="noConversion"/>
  </si>
  <si>
    <t>润坦2</t>
    <phoneticPr fontId="5" type="noConversion"/>
  </si>
  <si>
    <t>雪特</t>
    <phoneticPr fontId="5" type="noConversion"/>
  </si>
  <si>
    <t>伊迈格</t>
    <phoneticPr fontId="5" type="noConversion"/>
  </si>
  <si>
    <t>指标量</t>
    <phoneticPr fontId="5" type="noConversion"/>
  </si>
  <si>
    <t>进货量</t>
    <phoneticPr fontId="5" type="noConversion"/>
  </si>
  <si>
    <t>销售业绩报表</t>
    <phoneticPr fontId="5" type="noConversion"/>
  </si>
  <si>
    <t>指标金额</t>
    <phoneticPr fontId="5" type="noConversion"/>
  </si>
  <si>
    <t>指标量</t>
    <phoneticPr fontId="5" type="noConversion"/>
  </si>
  <si>
    <t>进货量</t>
    <phoneticPr fontId="5" type="noConversion"/>
  </si>
  <si>
    <t>进度</t>
    <phoneticPr fontId="5" type="noConversion"/>
  </si>
  <si>
    <t>进度</t>
    <phoneticPr fontId="5" type="noConversion"/>
  </si>
  <si>
    <t>进度</t>
    <phoneticPr fontId="5" type="noConversion"/>
  </si>
  <si>
    <t>KA</t>
    <phoneticPr fontId="5" type="noConversion"/>
  </si>
  <si>
    <t>本月进度：</t>
    <phoneticPr fontId="5" type="noConversion"/>
  </si>
  <si>
    <t>-</t>
    <phoneticPr fontId="5" type="noConversion"/>
  </si>
  <si>
    <t>完成进度</t>
  </si>
  <si>
    <t>全产品</t>
    <phoneticPr fontId="5" type="noConversion"/>
  </si>
  <si>
    <t>依叶</t>
    <phoneticPr fontId="5" type="noConversion"/>
  </si>
  <si>
    <t>进货量</t>
    <phoneticPr fontId="5" type="noConversion"/>
  </si>
  <si>
    <t>替他欣</t>
    <phoneticPr fontId="5" type="noConversion"/>
  </si>
  <si>
    <t>整肠生</t>
    <phoneticPr fontId="5" type="noConversion"/>
  </si>
  <si>
    <t>环比上月</t>
    <phoneticPr fontId="5" type="noConversion"/>
  </si>
  <si>
    <t>商品规格</t>
  </si>
  <si>
    <t>包装单位</t>
  </si>
  <si>
    <t>完成情况</t>
    <phoneticPr fontId="5" type="noConversion"/>
  </si>
  <si>
    <t>指标金额(万)</t>
    <phoneticPr fontId="5" type="noConversion"/>
  </si>
  <si>
    <t>销售金额(万)</t>
    <phoneticPr fontId="5" type="noConversion"/>
  </si>
  <si>
    <t>指标金额(万)</t>
    <phoneticPr fontId="5" type="noConversion"/>
  </si>
  <si>
    <t>蒋士侠</t>
  </si>
  <si>
    <t>18-12库存</t>
  </si>
  <si>
    <t>18-12进货</t>
  </si>
  <si>
    <t>主要产品完成情况表</t>
    <phoneticPr fontId="5" type="noConversion"/>
  </si>
  <si>
    <t>各地区依叶完成情况表</t>
    <phoneticPr fontId="5" type="noConversion"/>
  </si>
  <si>
    <t>地区业绩表</t>
    <phoneticPr fontId="5" type="noConversion"/>
  </si>
  <si>
    <t>区域</t>
    <phoneticPr fontId="9" type="noConversion"/>
  </si>
  <si>
    <t>青浦</t>
  </si>
  <si>
    <t>静安</t>
  </si>
  <si>
    <t>徐汇</t>
  </si>
  <si>
    <t>长宁</t>
  </si>
  <si>
    <t>闸北</t>
  </si>
  <si>
    <t>奉贤</t>
  </si>
  <si>
    <t>金山</t>
  </si>
  <si>
    <t>嘉定</t>
  </si>
  <si>
    <t>宝山</t>
  </si>
  <si>
    <t>南汇</t>
  </si>
  <si>
    <t>黄浦</t>
  </si>
  <si>
    <t>普陀</t>
  </si>
  <si>
    <t>松江</t>
  </si>
  <si>
    <t>崇明</t>
  </si>
  <si>
    <t>杨浦</t>
  </si>
  <si>
    <t>虹口</t>
  </si>
  <si>
    <t>闵行</t>
  </si>
  <si>
    <t>浦东</t>
  </si>
  <si>
    <t>上海市第四人民医院</t>
  </si>
  <si>
    <t>18年1-2月指标：</t>
    <phoneticPr fontId="5" type="noConversion"/>
  </si>
  <si>
    <t>18年1-2月完成：</t>
    <phoneticPr fontId="5" type="noConversion"/>
  </si>
  <si>
    <t>18年1-2月进度：</t>
    <phoneticPr fontId="5" type="noConversion"/>
  </si>
  <si>
    <t>经雨晨</t>
    <phoneticPr fontId="5" type="noConversion"/>
  </si>
  <si>
    <t>同比</t>
  </si>
  <si>
    <t>同比</t>
    <phoneticPr fontId="5" type="noConversion"/>
  </si>
  <si>
    <t>环比</t>
  </si>
  <si>
    <t>环比</t>
    <phoneticPr fontId="5" type="noConversion"/>
  </si>
  <si>
    <t>环比</t>
    <phoneticPr fontId="5" type="noConversion"/>
  </si>
  <si>
    <t>指标合计</t>
    <phoneticPr fontId="5" type="noConversion"/>
  </si>
  <si>
    <t>销量合计</t>
    <phoneticPr fontId="5" type="noConversion"/>
  </si>
  <si>
    <t>指标量</t>
  </si>
  <si>
    <t>进货量</t>
  </si>
  <si>
    <t>17年-进货量</t>
    <phoneticPr fontId="5" type="noConversion"/>
  </si>
  <si>
    <t>腺苷钴胺</t>
  </si>
  <si>
    <t>端翔</t>
    <phoneticPr fontId="5" type="noConversion"/>
  </si>
  <si>
    <t>同比</t>
    <phoneticPr fontId="5" type="noConversion"/>
  </si>
  <si>
    <t>依叶</t>
    <phoneticPr fontId="5" type="noConversion"/>
  </si>
  <si>
    <t>腺苷钴胺</t>
    <phoneticPr fontId="5" type="noConversion"/>
  </si>
  <si>
    <t>上海市崇明区第三人民医院</t>
  </si>
  <si>
    <t>是</t>
    <phoneticPr fontId="9" type="noConversion"/>
  </si>
  <si>
    <t>环比上月</t>
  </si>
  <si>
    <t>环比上月</t>
    <phoneticPr fontId="5" type="noConversion"/>
  </si>
  <si>
    <t>求和项:目标差距</t>
  </si>
  <si>
    <t>上海市奉贤区四团镇社区卫生服务中心</t>
  </si>
  <si>
    <t>孙友磊</t>
  </si>
  <si>
    <t>孙友磊</t>
    <phoneticPr fontId="5" type="noConversion"/>
  </si>
  <si>
    <t>二大区汇总</t>
    <phoneticPr fontId="5" type="noConversion"/>
  </si>
  <si>
    <t>一大区汇总</t>
    <phoneticPr fontId="5" type="noConversion"/>
  </si>
  <si>
    <t>三大区汇总</t>
    <phoneticPr fontId="5" type="noConversion"/>
  </si>
  <si>
    <t>崔元伟</t>
  </si>
  <si>
    <t>周夙</t>
  </si>
  <si>
    <t>陶小龙</t>
  </si>
  <si>
    <t>时海波</t>
  </si>
  <si>
    <t>上海市杨浦区新江湾城街道社区卫生服务中心</t>
  </si>
  <si>
    <t>盛洁静</t>
    <phoneticPr fontId="5" type="noConversion"/>
  </si>
  <si>
    <t>月达成数据</t>
    <phoneticPr fontId="5" type="noConversion"/>
  </si>
  <si>
    <t>李秀广</t>
  </si>
  <si>
    <t>同比</t>
    <phoneticPr fontId="5" type="noConversion"/>
  </si>
  <si>
    <t>达成率</t>
  </si>
  <si>
    <t>17-进货量</t>
  </si>
  <si>
    <t>17-进货量</t>
    <phoneticPr fontId="5" type="noConversion"/>
  </si>
  <si>
    <t>环比上月</t>
    <phoneticPr fontId="5" type="noConversion"/>
  </si>
  <si>
    <t>-</t>
    <phoneticPr fontId="5" type="noConversion"/>
  </si>
  <si>
    <t>王成</t>
  </si>
  <si>
    <t>需电话询问流向</t>
  </si>
  <si>
    <t>汪承文</t>
    <phoneticPr fontId="5" type="noConversion"/>
  </si>
  <si>
    <t>文艳辉</t>
  </si>
  <si>
    <t>尼可地尔</t>
  </si>
  <si>
    <t>上海市第二人民医院</t>
  </si>
  <si>
    <t>上海市黄浦区外滩街道社区卫生服务中心</t>
  </si>
  <si>
    <t>东肝数据已去除</t>
    <phoneticPr fontId="5" type="noConversion"/>
  </si>
  <si>
    <t>外包医院17年数据4月份开始已去除</t>
    <phoneticPr fontId="5" type="noConversion"/>
  </si>
  <si>
    <t>长征数据已去除</t>
    <phoneticPr fontId="5" type="noConversion"/>
  </si>
  <si>
    <t>东肝、长征数据已去除</t>
    <phoneticPr fontId="5" type="noConversion"/>
  </si>
  <si>
    <t>上海市黄浦区豫园街道社区卫生服务中心</t>
  </si>
  <si>
    <t>列标签</t>
  </si>
  <si>
    <t>计数项:销售合计</t>
  </si>
  <si>
    <t>易荣</t>
  </si>
  <si>
    <t>易俐轩</t>
  </si>
  <si>
    <t>万小利</t>
  </si>
  <si>
    <t>何凌睿</t>
  </si>
  <si>
    <t>薛伟</t>
  </si>
  <si>
    <t>薛伟</t>
    <phoneticPr fontId="5" type="noConversion"/>
  </si>
  <si>
    <t>陈时恺</t>
  </si>
  <si>
    <t>陈时恺</t>
    <phoneticPr fontId="5" type="noConversion"/>
  </si>
  <si>
    <t>纯销量</t>
  </si>
  <si>
    <t>纯销量</t>
    <phoneticPr fontId="5" type="noConversion"/>
  </si>
  <si>
    <t>纯销合计</t>
    <phoneticPr fontId="5" type="noConversion"/>
  </si>
  <si>
    <t>纯销量</t>
    <phoneticPr fontId="5" type="noConversion"/>
  </si>
  <si>
    <t>尼可地尔</t>
    <phoneticPr fontId="5" type="noConversion"/>
  </si>
  <si>
    <t>苏肽生</t>
  </si>
  <si>
    <t xml:space="preserve"> </t>
    <phoneticPr fontId="5" type="noConversion"/>
  </si>
  <si>
    <t>苏肽生</t>
    <phoneticPr fontId="5" type="noConversion"/>
  </si>
  <si>
    <t>医院名称</t>
    <phoneticPr fontId="9" type="noConversion"/>
  </si>
  <si>
    <t>吴庆玥</t>
    <phoneticPr fontId="5" type="noConversion"/>
  </si>
  <si>
    <t>上海市第四康复医院</t>
  </si>
  <si>
    <t>上海市静安区中医医院</t>
  </si>
  <si>
    <t>林亮</t>
  </si>
  <si>
    <t>上海市奉贤区庄行镇邬桥社区卫生服务中心</t>
  </si>
  <si>
    <t>尼可地尔30s</t>
  </si>
  <si>
    <t>尼可地尔30s</t>
    <phoneticPr fontId="5" type="noConversion"/>
  </si>
  <si>
    <t>金欢</t>
  </si>
  <si>
    <t>上海市浦东新区孙桥社区卫生服务中心</t>
  </si>
  <si>
    <t>上海中医药大学附属曙光医院</t>
  </si>
  <si>
    <t>上海市浦东新区机场社区卫生服务中心</t>
  </si>
  <si>
    <t>上海市宝山区张庙街道泗塘社区卫生服务中心</t>
  </si>
  <si>
    <t>上海市闵行区七宝社区卫生服务中心</t>
  </si>
  <si>
    <t>上海市同仁医院</t>
  </si>
  <si>
    <t>上海市杨浦区中心医院</t>
  </si>
  <si>
    <t>上海市浦东新区合庆社区卫生服务中心</t>
  </si>
  <si>
    <t>上海市浦东新区老港社区卫生服务中心</t>
  </si>
  <si>
    <t>上海市浦东医院</t>
  </si>
  <si>
    <t>上海市浦东新区书院社区卫生服务中心</t>
  </si>
  <si>
    <t>上海市浦东新区宣桥社区卫生服务中心</t>
  </si>
  <si>
    <t>复旦大学附属中山医院</t>
  </si>
  <si>
    <t>上海市东方医院</t>
  </si>
  <si>
    <t>上海市浦东新区南码头社区卫生服务中心</t>
  </si>
  <si>
    <t>上海市浦东新区东明社区卫生服务中心</t>
  </si>
  <si>
    <t>上海市杨浦区殷行社区卫生服务中心</t>
  </si>
  <si>
    <t>上海市青浦区华新镇社区卫生服务中心</t>
  </si>
  <si>
    <t>上海市青浦区重固镇社区卫生服务中心</t>
  </si>
  <si>
    <t>复旦大学附属中山医院（内）</t>
  </si>
  <si>
    <t>上海市浦东新区三林社区卫生服务中心</t>
  </si>
  <si>
    <t>上海市第一人民医院宝山分院</t>
  </si>
  <si>
    <t>上海市浦东新区芦潮港社区卫生服务中心</t>
  </si>
  <si>
    <t>上海市浦东新区新场社区卫生服务中心</t>
  </si>
  <si>
    <t>上海市长宁区中心医院</t>
  </si>
  <si>
    <t>上海市浦东新区泥城社区卫生服务中心</t>
  </si>
  <si>
    <t>上海市浦东新区老年医院</t>
  </si>
  <si>
    <t>上海市浦东新区周家渡社区卫生服务中心</t>
  </si>
  <si>
    <t>上海市浦东新区高行社区卫生服务中心</t>
  </si>
  <si>
    <t>华东医院</t>
  </si>
  <si>
    <t>上海市浦东新区祝桥社区卫生服务中心</t>
  </si>
  <si>
    <t>上海交通大学医学院附属仁济医院（东院）</t>
  </si>
  <si>
    <t>2017销量合计</t>
    <phoneticPr fontId="5" type="noConversion"/>
  </si>
  <si>
    <t>上海市浦东新区金桥社区卫生服务中心</t>
  </si>
  <si>
    <t>上海市闵行区梅陇社区卫生服务中心</t>
  </si>
  <si>
    <t>上海市浦东新区周浦社区卫生服务中心</t>
  </si>
  <si>
    <t>上海市浦东新区王港社区卫生服务中心</t>
  </si>
  <si>
    <t>上海市宝山区庙行镇社区卫生服务中心</t>
  </si>
  <si>
    <t>上海龙华大药房有限公司</t>
  </si>
  <si>
    <t>上海市浦东新区万祥社区卫生服务中心</t>
  </si>
  <si>
    <t>上海市浦东新区北蔡社区卫生服务中心</t>
  </si>
  <si>
    <t>上海市宝山区罗店医院</t>
  </si>
  <si>
    <t>上海市闵行区龙柏社区卫生服务中心</t>
  </si>
  <si>
    <t>上海中医药大学附属龙华医院</t>
  </si>
  <si>
    <t>上海市奉贤区柘林镇社区卫生服务中心新寺分中心</t>
  </si>
  <si>
    <t>上海市奉贤区金汇镇社区卫生服务中心泰日分中心</t>
  </si>
  <si>
    <t>上海市奉贤区金汇镇齐贤社区卫生服务中心</t>
  </si>
  <si>
    <t>上海市嘉定区金沙新城社区卫生服务中心</t>
  </si>
  <si>
    <t>上海市嘉定区华亭镇社区卫生服务中心</t>
  </si>
  <si>
    <t>上海市金山区枫泾镇兴塔社区卫生服务中心</t>
  </si>
  <si>
    <t>上海市金山工业区社区卫生服务中心</t>
  </si>
  <si>
    <t>上海市第六人民医院金山分院</t>
  </si>
  <si>
    <t>上海市浦东新区张江社区卫生服务中心</t>
  </si>
  <si>
    <t>上海市浦东新区唐镇社区卫生服务中心</t>
  </si>
  <si>
    <t>上海市浦东新区六灶社区卫生服务中心</t>
  </si>
  <si>
    <t>上海市浦东新区江镇社区卫生服务中心</t>
  </si>
  <si>
    <t>上海市浦东新区航头鹤沙社区卫生服务中心</t>
  </si>
  <si>
    <t>上海市浦东新区川沙社区卫生服务中心</t>
  </si>
  <si>
    <t>同济附属东方医院南院</t>
  </si>
  <si>
    <t>上海市浦东新区迎博社区卫生服务中心</t>
  </si>
  <si>
    <t>上海市浦东新区洋泾社区卫生服务中心</t>
  </si>
  <si>
    <t>上海市浦东新区潍坊社区卫生服务中心</t>
  </si>
  <si>
    <t>上海市浦东新区塘桥社区卫生服务中心</t>
  </si>
  <si>
    <t>上海市浦东新区上钢社区卫生服务中心</t>
  </si>
  <si>
    <t>上海市浦东新区陆家嘴社区卫生服务中心</t>
  </si>
  <si>
    <t>上海市浦东新区凌桥社区卫生服务中心</t>
  </si>
  <si>
    <t>上海市浦东新区高东社区卫生服务中心</t>
  </si>
  <si>
    <t>上海交通大学医学院附属仁济医院南院</t>
  </si>
  <si>
    <t>上海市普陀区桃浦镇第二社区卫生服务中心</t>
  </si>
  <si>
    <t>复旦大学附属眼耳鼻喉科医院眼科</t>
  </si>
  <si>
    <t>上海市杨浦区老年医院</t>
  </si>
  <si>
    <t>上海市杨浦区控江医院</t>
  </si>
  <si>
    <t>上海市中医医院</t>
  </si>
  <si>
    <t>院外药房</t>
  </si>
  <si>
    <t>上海交通大学医学院附属上海儿童医学中心</t>
  </si>
  <si>
    <t>18年月均金额</t>
  </si>
  <si>
    <t>19-1指标</t>
  </si>
  <si>
    <t>19-1指标金额</t>
  </si>
  <si>
    <t>19-1进货</t>
  </si>
  <si>
    <t>19-1销售</t>
  </si>
  <si>
    <t>19-1销售金额</t>
  </si>
  <si>
    <t>19-1库存</t>
  </si>
  <si>
    <t>19-2指标</t>
  </si>
  <si>
    <t>19-2指标金额</t>
  </si>
  <si>
    <t>19-2进货</t>
  </si>
  <si>
    <t>19-2销售</t>
  </si>
  <si>
    <t>19-2销售金额</t>
  </si>
  <si>
    <t>19-2库存</t>
  </si>
  <si>
    <t>19-3指标</t>
  </si>
  <si>
    <t>19-3指标金额</t>
  </si>
  <si>
    <t>19-3进货</t>
  </si>
  <si>
    <t>19-3销售</t>
  </si>
  <si>
    <t>19-3销售金额</t>
  </si>
  <si>
    <t>19-3库存</t>
  </si>
  <si>
    <t>19-4指标</t>
  </si>
  <si>
    <t>19-4指标金额</t>
  </si>
  <si>
    <t>19-4进货</t>
  </si>
  <si>
    <t>19-4销售</t>
  </si>
  <si>
    <t>19-4销售金额</t>
  </si>
  <si>
    <t>19-4库存</t>
  </si>
  <si>
    <t>19-5指标</t>
  </si>
  <si>
    <t>19-5指标金额</t>
  </si>
  <si>
    <t>19-5进货</t>
  </si>
  <si>
    <t>19-5销售</t>
  </si>
  <si>
    <t>19-5销售金额</t>
  </si>
  <si>
    <t>19-5库存</t>
  </si>
  <si>
    <t>19-6指标</t>
  </si>
  <si>
    <t>19-6指标金额</t>
  </si>
  <si>
    <t>19-6进货</t>
  </si>
  <si>
    <t>19-6销售</t>
  </si>
  <si>
    <t>19-6销售金额</t>
  </si>
  <si>
    <t>19-6库存</t>
  </si>
  <si>
    <t>19-7指标</t>
  </si>
  <si>
    <t>19-7指标金额</t>
  </si>
  <si>
    <t>19-7进货</t>
  </si>
  <si>
    <t>19-7销售</t>
  </si>
  <si>
    <t>19-7销售金额</t>
  </si>
  <si>
    <t>19-7库存</t>
  </si>
  <si>
    <t>19-8指标</t>
  </si>
  <si>
    <t>19-8指标金额</t>
  </si>
  <si>
    <t>19-8进货</t>
  </si>
  <si>
    <t>19-8销售</t>
  </si>
  <si>
    <t>19-8销售金额</t>
  </si>
  <si>
    <t>19-8库存</t>
  </si>
  <si>
    <t>19-9指标</t>
  </si>
  <si>
    <t>19-9指标金额</t>
  </si>
  <si>
    <t>19-9进货</t>
  </si>
  <si>
    <t>19-9销售</t>
  </si>
  <si>
    <t>19-9销售金额</t>
  </si>
  <si>
    <t>19-9库存</t>
  </si>
  <si>
    <t>19-10指标</t>
  </si>
  <si>
    <t>19-10指标金额</t>
  </si>
  <si>
    <t>19-10进货</t>
  </si>
  <si>
    <t>19-10销售</t>
  </si>
  <si>
    <t>19-10销售金额</t>
  </si>
  <si>
    <t>19-10库存</t>
  </si>
  <si>
    <t>19-11指标</t>
  </si>
  <si>
    <t>19-11指标金额</t>
  </si>
  <si>
    <t>19-11进货</t>
  </si>
  <si>
    <t>19-11销售</t>
  </si>
  <si>
    <t>19-11销售金额</t>
  </si>
  <si>
    <t>19-11库存</t>
  </si>
  <si>
    <t>19-12指标</t>
  </si>
  <si>
    <t>19-12指标金额</t>
  </si>
  <si>
    <t>19-12进货</t>
  </si>
  <si>
    <t>19-12销售</t>
  </si>
  <si>
    <t>19-12销售金额</t>
  </si>
  <si>
    <t>19-12库存</t>
  </si>
  <si>
    <t>东区</t>
    <phoneticPr fontId="5" type="noConversion"/>
  </si>
  <si>
    <t>孙春艳</t>
  </si>
  <si>
    <t>西区</t>
    <phoneticPr fontId="5" type="noConversion"/>
  </si>
  <si>
    <t>东区</t>
  </si>
  <si>
    <t>西区</t>
  </si>
  <si>
    <t>东区-合计</t>
    <phoneticPr fontId="5" type="noConversion"/>
  </si>
  <si>
    <t>西区-合计</t>
    <phoneticPr fontId="5" type="noConversion"/>
  </si>
  <si>
    <t>2019年1-12月</t>
    <phoneticPr fontId="5" type="noConversion"/>
  </si>
  <si>
    <t>上海市青浦区夏阳街道社区卫生服务中心</t>
  </si>
  <si>
    <t>汪承文</t>
  </si>
  <si>
    <t>沈丹峰</t>
  </si>
  <si>
    <t>上海市崇明区港西镇社区卫生服务中心</t>
  </si>
  <si>
    <t>上海市崇明区横沙乡社区卫生服务中心</t>
  </si>
  <si>
    <t>上海市崇明区新河镇社区卫生服务中心</t>
  </si>
  <si>
    <t>上海市崇明区向化镇社区卫生服务中心</t>
  </si>
  <si>
    <t>上海市崇明区陈家镇社区卫生服务中心</t>
  </si>
  <si>
    <t>上海市崇明区绿华镇社区卫生服务中心</t>
  </si>
  <si>
    <t>上海市崇明区新海镇社区卫生服务中心</t>
  </si>
  <si>
    <t>上海市崇明区新村乡社区卫生服务中心</t>
  </si>
  <si>
    <t>上海市崇明区东平镇社区卫生服务中心</t>
  </si>
  <si>
    <t>上海市崇明区港沿镇社区卫生服务中心</t>
  </si>
  <si>
    <t>西区汇总</t>
    <phoneticPr fontId="5" type="noConversion"/>
  </si>
  <si>
    <t>东区汇总</t>
    <phoneticPr fontId="5" type="noConversion"/>
  </si>
  <si>
    <t>2019-指标金额</t>
    <phoneticPr fontId="5" type="noConversion"/>
  </si>
  <si>
    <t>2019-销售金额</t>
    <phoneticPr fontId="5" type="noConversion"/>
  </si>
  <si>
    <t>18-销售金额</t>
  </si>
  <si>
    <t>药房</t>
  </si>
  <si>
    <t>中国人民解放军第四一一医院</t>
  </si>
  <si>
    <t>张志洁</t>
    <phoneticPr fontId="9" type="noConversion"/>
  </si>
  <si>
    <t>廖荣平</t>
    <phoneticPr fontId="9" type="noConversion"/>
  </si>
  <si>
    <t>19-1新开</t>
  </si>
  <si>
    <t>与黄中心合并</t>
  </si>
  <si>
    <t>上海市浦东新区北蔡社区卫生服务中心</t>
    <phoneticPr fontId="9" type="noConversion"/>
  </si>
  <si>
    <t>上海市崇明区港西镇社区卫生服务中心</t>
    <phoneticPr fontId="9" type="noConversion"/>
  </si>
  <si>
    <t>上海市崇明区横沙乡社区卫生服务中心</t>
    <phoneticPr fontId="9" type="noConversion"/>
  </si>
  <si>
    <t>上海市宝山区淞南镇社区卫生服务中心</t>
    <phoneticPr fontId="9" type="noConversion"/>
  </si>
  <si>
    <t>上海市奉贤区柘林镇社区卫生服务中心</t>
    <phoneticPr fontId="9" type="noConversion"/>
  </si>
  <si>
    <t>上海市嘉定区徐行镇社区卫生服务中心</t>
    <phoneticPr fontId="9" type="noConversion"/>
  </si>
  <si>
    <t>上海市长宁区周家桥街道社区卫生服务中心</t>
    <phoneticPr fontId="9" type="noConversion"/>
  </si>
  <si>
    <t>上海市长宁区华阳街道社区卫生服务中心</t>
    <phoneticPr fontId="9" type="noConversion"/>
  </si>
  <si>
    <t>上海市青浦区夏阳街道社区卫生服务中心</t>
    <phoneticPr fontId="9" type="noConversion"/>
  </si>
  <si>
    <t>19-1新开</t>
    <phoneticPr fontId="9" type="noConversion"/>
  </si>
  <si>
    <t>上海市静安区闸北中心医院</t>
    <phoneticPr fontId="9" type="noConversion"/>
  </si>
  <si>
    <t>整肠生36s</t>
    <phoneticPr fontId="5" type="noConversion"/>
  </si>
  <si>
    <t>整肠生36s</t>
    <phoneticPr fontId="9" type="noConversion"/>
  </si>
  <si>
    <t>上海中医药大学附属岳阳中西医结合医院</t>
    <phoneticPr fontId="9" type="noConversion"/>
  </si>
  <si>
    <t>上海市普陀区长寿街道社区卫生服务中心</t>
    <phoneticPr fontId="9" type="noConversion"/>
  </si>
  <si>
    <t>上海市同济医院</t>
    <phoneticPr fontId="9" type="noConversion"/>
  </si>
  <si>
    <t>上海市宝山区中西医结合医院</t>
    <phoneticPr fontId="9" type="noConversion"/>
  </si>
  <si>
    <t>上海交通大学医学院附属新华医院崇明分院</t>
    <phoneticPr fontId="9" type="noConversion"/>
  </si>
  <si>
    <t>上海市宝山区大场镇大场社区卫生服务中心</t>
    <phoneticPr fontId="9" type="noConversion"/>
  </si>
  <si>
    <t>上海市金山区金山卫镇社区卫生服务中心</t>
    <phoneticPr fontId="9" type="noConversion"/>
  </si>
  <si>
    <t>上海市徐汇区田林街道社区卫生服务中心</t>
    <phoneticPr fontId="9" type="noConversion"/>
  </si>
  <si>
    <t>上海市徐汇区华泾镇社区卫生服务中心</t>
    <phoneticPr fontId="9" type="noConversion"/>
  </si>
  <si>
    <t>19-2新开</t>
    <phoneticPr fontId="9" type="noConversion"/>
  </si>
  <si>
    <t>刘挺代</t>
  </si>
  <si>
    <t>秦齐</t>
  </si>
  <si>
    <t>潘惠花</t>
  </si>
  <si>
    <t xml:space="preserve"> </t>
    <phoneticPr fontId="9" type="noConversion"/>
  </si>
  <si>
    <t>需电话询问流向</t>
    <phoneticPr fontId="9" type="noConversion"/>
  </si>
  <si>
    <t>需电话询问流向</t>
    <phoneticPr fontId="9" type="noConversion"/>
  </si>
  <si>
    <t>19-2新开  需电话询问流向</t>
    <phoneticPr fontId="9" type="noConversion"/>
  </si>
  <si>
    <t>19-3新开</t>
    <phoneticPr fontId="9" type="noConversion"/>
  </si>
  <si>
    <t>周夙</t>
    <phoneticPr fontId="9" type="noConversion"/>
  </si>
  <si>
    <t>周夙</t>
    <phoneticPr fontId="5" type="noConversion"/>
  </si>
  <si>
    <t>张德荣</t>
    <phoneticPr fontId="5" type="noConversion"/>
  </si>
  <si>
    <t>王杰</t>
    <phoneticPr fontId="5" type="noConversion"/>
  </si>
  <si>
    <t>孙娟</t>
    <phoneticPr fontId="5" type="noConversion"/>
  </si>
  <si>
    <t>周夙</t>
    <phoneticPr fontId="5" type="noConversion"/>
  </si>
  <si>
    <t>19-1新开</t>
    <phoneticPr fontId="9" type="noConversion"/>
  </si>
  <si>
    <t>19-2新开</t>
    <phoneticPr fontId="9" type="noConversion"/>
  </si>
  <si>
    <t>19-1新开</t>
    <phoneticPr fontId="9" type="noConversion"/>
  </si>
  <si>
    <t>19-1新开</t>
    <phoneticPr fontId="9" type="noConversion"/>
  </si>
  <si>
    <t>开发月份</t>
    <phoneticPr fontId="9" type="noConversion"/>
  </si>
  <si>
    <t>上海市崇明区新海镇社区卫生服务中心</t>
    <phoneticPr fontId="9" type="noConversion"/>
  </si>
  <si>
    <t>上海市崇明区绿华镇社区卫生服务中心</t>
    <phoneticPr fontId="9" type="noConversion"/>
  </si>
  <si>
    <t>上海市崇明区向化镇社区卫生服务中心</t>
    <phoneticPr fontId="9" type="noConversion"/>
  </si>
  <si>
    <t>上海市嘉定区菊园新区社区卫生服务中心</t>
    <phoneticPr fontId="9" type="noConversion"/>
  </si>
  <si>
    <t>上海市宝山区大场镇祁连社区卫生服务中心</t>
    <phoneticPr fontId="9" type="noConversion"/>
  </si>
  <si>
    <t>接手时间</t>
    <phoneticPr fontId="9" type="noConversion"/>
  </si>
  <si>
    <t>销售日期</t>
  </si>
  <si>
    <t>商业公司</t>
  </si>
  <si>
    <t>产品名称</t>
  </si>
  <si>
    <t>通用名称</t>
  </si>
  <si>
    <t>医院名称（修改后）</t>
  </si>
  <si>
    <t>医院地址</t>
  </si>
  <si>
    <t>流向</t>
  </si>
  <si>
    <t>是否我们的医院</t>
  </si>
  <si>
    <t>医院名称（修改前）</t>
  </si>
  <si>
    <t>上海市静安区彭浦镇社区卫生服务中心</t>
    <phoneticPr fontId="9" type="noConversion"/>
  </si>
  <si>
    <t>19-4新开</t>
    <phoneticPr fontId="9" type="noConversion"/>
  </si>
  <si>
    <t>依叶</t>
    <phoneticPr fontId="9" type="noConversion"/>
  </si>
  <si>
    <t>西区</t>
    <phoneticPr fontId="9" type="noConversion"/>
  </si>
  <si>
    <t>张志洁</t>
    <phoneticPr fontId="9" type="noConversion"/>
  </si>
  <si>
    <t>钮学彬</t>
    <phoneticPr fontId="9" type="noConversion"/>
  </si>
  <si>
    <t>上海市静安区彭浦镇第二社区卫生服务中心</t>
    <phoneticPr fontId="9" type="noConversion"/>
  </si>
  <si>
    <t>上海市浦东新区合庆社区卫生服务中心</t>
    <phoneticPr fontId="9" type="noConversion"/>
  </si>
  <si>
    <t>潘慧花</t>
  </si>
  <si>
    <t>19-4新开</t>
    <phoneticPr fontId="9" type="noConversion"/>
  </si>
  <si>
    <t>求和项:完成进度</t>
  </si>
  <si>
    <t>王浩文</t>
  </si>
  <si>
    <t>冯玲</t>
  </si>
  <si>
    <t>张慧涛代</t>
  </si>
  <si>
    <t>是</t>
  </si>
  <si>
    <t>熊璐</t>
  </si>
  <si>
    <t>盛慧芳</t>
  </si>
  <si>
    <t>廖荣平</t>
  </si>
  <si>
    <t>依叶</t>
    <phoneticPr fontId="9" type="noConversion"/>
  </si>
  <si>
    <t>二级</t>
    <phoneticPr fontId="9" type="noConversion"/>
  </si>
  <si>
    <t>奉贤</t>
    <phoneticPr fontId="9" type="noConversion"/>
  </si>
  <si>
    <t>上海市奉贤区奉浦街道社区卫生服务中心</t>
    <phoneticPr fontId="9" type="noConversion"/>
  </si>
  <si>
    <r>
      <t>1</t>
    </r>
    <r>
      <rPr>
        <sz val="9"/>
        <color theme="1"/>
        <rFont val="微软雅黑"/>
        <family val="2"/>
        <charset val="134"/>
      </rPr>
      <t>9-5新开</t>
    </r>
    <phoneticPr fontId="9" type="noConversion"/>
  </si>
  <si>
    <t>上海市长宁区新华街道社区卫生服务中心</t>
    <phoneticPr fontId="9" type="noConversion"/>
  </si>
  <si>
    <t>钮学彬代</t>
  </si>
  <si>
    <t>19-5新开</t>
    <phoneticPr fontId="9" type="noConversion"/>
  </si>
  <si>
    <t>替他欣</t>
    <phoneticPr fontId="9" type="noConversion"/>
  </si>
  <si>
    <t>上海市浦东新区曹路社区卫生服务中心</t>
    <phoneticPr fontId="9" type="noConversion"/>
  </si>
  <si>
    <t>王亚东</t>
  </si>
  <si>
    <t>上海市浦东新区塘桥社区卫生服务中心</t>
    <phoneticPr fontId="9" type="noConversion"/>
  </si>
  <si>
    <t>王艳玲</t>
  </si>
  <si>
    <t>尼可地尔</t>
    <phoneticPr fontId="9" type="noConversion"/>
  </si>
  <si>
    <t>19-6新开</t>
    <phoneticPr fontId="9" type="noConversion"/>
  </si>
  <si>
    <t>邓向阳</t>
  </si>
  <si>
    <t>邓向阳</t>
    <phoneticPr fontId="9" type="noConversion"/>
  </si>
  <si>
    <t>邓向阳</t>
    <phoneticPr fontId="5" type="noConversion"/>
  </si>
  <si>
    <t>黄新晖</t>
    <phoneticPr fontId="9" type="noConversion"/>
  </si>
  <si>
    <t>复旦大学附属中山医院</t>
    <phoneticPr fontId="9" type="noConversion"/>
  </si>
  <si>
    <t>类别</t>
  </si>
  <si>
    <t>17-12库存</t>
    <phoneticPr fontId="5" type="noConversion"/>
  </si>
  <si>
    <t>18-1进货</t>
    <phoneticPr fontId="5" type="noConversion"/>
  </si>
  <si>
    <t>18-1销售</t>
    <phoneticPr fontId="5" type="noConversion"/>
  </si>
  <si>
    <t>18-1库存</t>
    <phoneticPr fontId="5" type="noConversion"/>
  </si>
  <si>
    <t>18-2进货</t>
    <phoneticPr fontId="5" type="noConversion"/>
  </si>
  <si>
    <t>18-2销售</t>
    <phoneticPr fontId="5" type="noConversion"/>
  </si>
  <si>
    <t>18-2库存</t>
    <phoneticPr fontId="5" type="noConversion"/>
  </si>
  <si>
    <t>18-3进货</t>
  </si>
  <si>
    <t>18-3销售</t>
  </si>
  <si>
    <t>18-3库存</t>
  </si>
  <si>
    <t>18-4进货</t>
  </si>
  <si>
    <t>18-4销售</t>
  </si>
  <si>
    <t>18-4库存</t>
  </si>
  <si>
    <t>18-5进货</t>
    <phoneticPr fontId="5" type="noConversion"/>
  </si>
  <si>
    <t>18-5销售</t>
    <phoneticPr fontId="5" type="noConversion"/>
  </si>
  <si>
    <t>18-5库存</t>
    <phoneticPr fontId="5" type="noConversion"/>
  </si>
  <si>
    <t>18-6进货</t>
    <phoneticPr fontId="5" type="noConversion"/>
  </si>
  <si>
    <t>18-6销售</t>
    <phoneticPr fontId="5" type="noConversion"/>
  </si>
  <si>
    <t>18-6库存</t>
    <phoneticPr fontId="5" type="noConversion"/>
  </si>
  <si>
    <t>18-7进货</t>
  </si>
  <si>
    <t>18-7销售</t>
  </si>
  <si>
    <t>18-7库存</t>
  </si>
  <si>
    <t>18-8进货</t>
    <phoneticPr fontId="5" type="noConversion"/>
  </si>
  <si>
    <t>18-8销售</t>
    <phoneticPr fontId="5" type="noConversion"/>
  </si>
  <si>
    <t>18-8库存</t>
    <phoneticPr fontId="5" type="noConversion"/>
  </si>
  <si>
    <t>18-9进货</t>
    <phoneticPr fontId="5" type="noConversion"/>
  </si>
  <si>
    <t>18-9销售</t>
    <phoneticPr fontId="5" type="noConversion"/>
  </si>
  <si>
    <t>18-9库存</t>
    <phoneticPr fontId="5" type="noConversion"/>
  </si>
  <si>
    <t>18-10进货</t>
  </si>
  <si>
    <t>18-10销售</t>
  </si>
  <si>
    <t>18-10库存</t>
  </si>
  <si>
    <t>18-11进货</t>
  </si>
  <si>
    <t>18-11销售</t>
  </si>
  <si>
    <t>18-11库存</t>
  </si>
  <si>
    <t>18-12销售</t>
  </si>
  <si>
    <t>19-1进货</t>
    <phoneticPr fontId="5" type="noConversion"/>
  </si>
  <si>
    <t>19-1销售</t>
    <phoneticPr fontId="5" type="noConversion"/>
  </si>
  <si>
    <t>19-1库存</t>
    <phoneticPr fontId="5" type="noConversion"/>
  </si>
  <si>
    <t>19-2进货</t>
    <phoneticPr fontId="5" type="noConversion"/>
  </si>
  <si>
    <t>19-2销售</t>
    <phoneticPr fontId="5" type="noConversion"/>
  </si>
  <si>
    <t>19-2库存</t>
    <phoneticPr fontId="5" type="noConversion"/>
  </si>
  <si>
    <t>19-3进货</t>
    <phoneticPr fontId="5" type="noConversion"/>
  </si>
  <si>
    <t>19-3销售</t>
    <phoneticPr fontId="5" type="noConversion"/>
  </si>
  <si>
    <t>19-3库存</t>
    <phoneticPr fontId="5" type="noConversion"/>
  </si>
  <si>
    <t>19-4进货</t>
    <phoneticPr fontId="5" type="noConversion"/>
  </si>
  <si>
    <t>19-4销售</t>
    <phoneticPr fontId="5" type="noConversion"/>
  </si>
  <si>
    <t>19-4库存</t>
    <phoneticPr fontId="5" type="noConversion"/>
  </si>
  <si>
    <t>19-5进货</t>
    <phoneticPr fontId="5" type="noConversion"/>
  </si>
  <si>
    <t>19-5销售</t>
    <phoneticPr fontId="5" type="noConversion"/>
  </si>
  <si>
    <t>19-5库存</t>
    <phoneticPr fontId="5" type="noConversion"/>
  </si>
  <si>
    <t>莪术油</t>
  </si>
  <si>
    <t>外包</t>
  </si>
  <si>
    <t>苑永娟</t>
  </si>
  <si>
    <t>润坦</t>
  </si>
  <si>
    <t>上海市宝山区仁和医院</t>
    <phoneticPr fontId="5" type="noConversion"/>
  </si>
  <si>
    <t>舒肽生</t>
  </si>
  <si>
    <t>伟素</t>
  </si>
  <si>
    <t>刺五加</t>
  </si>
  <si>
    <t>益君康</t>
  </si>
  <si>
    <t>上海市普陀区利群医院</t>
    <phoneticPr fontId="5" type="noConversion"/>
  </si>
  <si>
    <t>莫西沙星</t>
  </si>
  <si>
    <t>上海市杨浦区安图医院</t>
  </si>
  <si>
    <t>梁永贵</t>
  </si>
  <si>
    <t xml:space="preserve">上海市普陀区中心医院 </t>
    <phoneticPr fontId="5" type="noConversion"/>
  </si>
  <si>
    <t xml:space="preserve">上海市普陀区中心医院 </t>
  </si>
  <si>
    <t>上海中冶医院</t>
  </si>
  <si>
    <t>王海军</t>
  </si>
  <si>
    <t>整肠生36S</t>
  </si>
  <si>
    <t>盛慧芳</t>
    <phoneticPr fontId="9" type="noConversion"/>
  </si>
  <si>
    <t>王海军</t>
    <phoneticPr fontId="9" type="noConversion"/>
  </si>
  <si>
    <t>马俊</t>
    <phoneticPr fontId="9" type="noConversion"/>
  </si>
  <si>
    <t>马俊</t>
  </si>
  <si>
    <t>整肠生36S</t>
    <phoneticPr fontId="9" type="noConversion"/>
  </si>
  <si>
    <t>整肠生36S</t>
    <phoneticPr fontId="5" type="noConversion"/>
  </si>
  <si>
    <t>张志洁</t>
  </si>
  <si>
    <t>整肠生36S</t>
    <phoneticPr fontId="9" type="noConversion"/>
  </si>
  <si>
    <t>整肠生20S</t>
  </si>
  <si>
    <t>整肠生20S</t>
    <phoneticPr fontId="9" type="noConversion"/>
  </si>
  <si>
    <t>整肠生36S</t>
    <phoneticPr fontId="9" type="noConversion"/>
  </si>
  <si>
    <t>王成</t>
    <phoneticPr fontId="9" type="noConversion"/>
  </si>
  <si>
    <t>魏来</t>
    <phoneticPr fontId="9" type="noConversion"/>
  </si>
  <si>
    <t>沈丹峰</t>
    <phoneticPr fontId="9" type="noConversion"/>
  </si>
  <si>
    <t>黄新晖代</t>
    <phoneticPr fontId="9" type="noConversion"/>
  </si>
  <si>
    <t>复旦大学附属华山医院北院</t>
    <phoneticPr fontId="9" type="noConversion"/>
  </si>
  <si>
    <t>魏来</t>
  </si>
  <si>
    <t>黄新晖代</t>
  </si>
  <si>
    <t>朱磊</t>
    <phoneticPr fontId="5" type="noConversion"/>
  </si>
  <si>
    <t>邓向阳代</t>
    <phoneticPr fontId="5" type="noConversion"/>
  </si>
  <si>
    <t>朱磊</t>
  </si>
  <si>
    <t>邓向阳代</t>
  </si>
  <si>
    <t>一级</t>
    <phoneticPr fontId="9" type="noConversion"/>
  </si>
  <si>
    <t>上海市徐汇区斜土街道社区卫生服务中心</t>
    <phoneticPr fontId="9" type="noConversion"/>
  </si>
  <si>
    <t>上海市松江区新桥镇社区卫生服务中心</t>
    <phoneticPr fontId="9" type="noConversion"/>
  </si>
  <si>
    <t>复旦大学附属华山医院</t>
    <phoneticPr fontId="9" type="noConversion"/>
  </si>
  <si>
    <t>三级</t>
    <phoneticPr fontId="9" type="noConversion"/>
  </si>
  <si>
    <t>药品名称</t>
    <phoneticPr fontId="9" type="noConversion"/>
  </si>
  <si>
    <t>静安</t>
    <phoneticPr fontId="9" type="noConversion"/>
  </si>
  <si>
    <t>TBA</t>
    <phoneticPr fontId="9" type="noConversion"/>
  </si>
  <si>
    <t>上海市黄浦区外滩街道社区卫生服务中心</t>
    <phoneticPr fontId="9" type="noConversion"/>
  </si>
  <si>
    <t>朱磊</t>
    <phoneticPr fontId="9" type="noConversion"/>
  </si>
  <si>
    <t>黄淼</t>
    <phoneticPr fontId="9" type="noConversion"/>
  </si>
  <si>
    <t>黄淼</t>
  </si>
  <si>
    <t>冯玲</t>
    <phoneticPr fontId="9" type="noConversion"/>
  </si>
  <si>
    <t>19-8新开</t>
    <phoneticPr fontId="9" type="noConversion"/>
  </si>
  <si>
    <t>19-7新开</t>
    <phoneticPr fontId="9" type="noConversion"/>
  </si>
  <si>
    <t>上海市青浦区练塘镇社区卫生服务中心</t>
    <phoneticPr fontId="9" type="noConversion"/>
  </si>
  <si>
    <t>基数</t>
    <phoneticPr fontId="9" type="noConversion"/>
  </si>
  <si>
    <t>金欢</t>
    <phoneticPr fontId="9" type="noConversion"/>
  </si>
  <si>
    <t>黄成名</t>
    <phoneticPr fontId="9" type="noConversion"/>
  </si>
  <si>
    <t>邓向阳代</t>
    <phoneticPr fontId="9" type="noConversion"/>
  </si>
  <si>
    <t>黄成名</t>
  </si>
  <si>
    <t>张慧涛</t>
    <phoneticPr fontId="9" type="noConversion"/>
  </si>
  <si>
    <t>东区</t>
    <phoneticPr fontId="9" type="noConversion"/>
  </si>
  <si>
    <t>(空白)</t>
  </si>
  <si>
    <r>
      <t>1</t>
    </r>
    <r>
      <rPr>
        <sz val="9"/>
        <color theme="1"/>
        <rFont val="微软雅黑"/>
        <family val="2"/>
        <charset val="134"/>
      </rPr>
      <t>9-9新开</t>
    </r>
    <phoneticPr fontId="9" type="noConversion"/>
  </si>
  <si>
    <t>19-9新开</t>
    <phoneticPr fontId="9" type="noConversion"/>
  </si>
  <si>
    <t>万小利</t>
    <phoneticPr fontId="9" type="noConversion"/>
  </si>
  <si>
    <t>19-9新开</t>
  </si>
  <si>
    <t>吴永辉</t>
    <phoneticPr fontId="9" type="noConversion"/>
  </si>
  <si>
    <t>青浦</t>
    <phoneticPr fontId="9" type="noConversion"/>
  </si>
  <si>
    <t>长宁</t>
    <phoneticPr fontId="9" type="noConversion"/>
  </si>
  <si>
    <t>闵行</t>
    <phoneticPr fontId="9" type="noConversion"/>
  </si>
  <si>
    <t>上海市闵行区中医医院</t>
  </si>
  <si>
    <t>上海市奉贤区青村镇社区卫生服务中心</t>
    <phoneticPr fontId="9" type="noConversion"/>
  </si>
  <si>
    <t>孙华江</t>
    <phoneticPr fontId="9" type="noConversion"/>
  </si>
  <si>
    <t>张红芳</t>
    <phoneticPr fontId="9" type="noConversion"/>
  </si>
  <si>
    <t>孙娟</t>
    <phoneticPr fontId="9" type="noConversion"/>
  </si>
  <si>
    <t>孙华江</t>
  </si>
  <si>
    <t>潘慧花</t>
    <phoneticPr fontId="9" type="noConversion"/>
  </si>
  <si>
    <t>求和项:19-11指标金额</t>
  </si>
  <si>
    <t>求和项:19-11销售金额</t>
  </si>
  <si>
    <t>求和项:19-11指标</t>
  </si>
  <si>
    <t>求和项:19-11进货</t>
  </si>
  <si>
    <t>王丽</t>
    <phoneticPr fontId="9" type="noConversion"/>
  </si>
  <si>
    <t>王丽</t>
    <phoneticPr fontId="9" type="noConversion"/>
  </si>
  <si>
    <t>余丽红</t>
    <phoneticPr fontId="9" type="noConversion"/>
  </si>
  <si>
    <t>上海市虹口区北外滩街道社区卫生服务中心</t>
    <phoneticPr fontId="9" type="noConversion"/>
  </si>
  <si>
    <t>黄代玉</t>
    <phoneticPr fontId="9" type="noConversion"/>
  </si>
  <si>
    <t>张慧涛</t>
    <phoneticPr fontId="9" type="noConversion"/>
  </si>
  <si>
    <t>孙春艳</t>
    <phoneticPr fontId="9" type="noConversion"/>
  </si>
  <si>
    <t>上海市静安区宝山路街道社区卫生服务中心</t>
  </si>
  <si>
    <t>上海市静安区天目西路街道社区卫生服务中心</t>
  </si>
  <si>
    <t>上海市杨浦区五角场社区卫生服务中心</t>
  </si>
  <si>
    <t>上海市静安区北站街道社区卫生服务中心</t>
  </si>
  <si>
    <t>上海市虹口区北外滩街道社区卫生服务中心</t>
  </si>
  <si>
    <t>王丽</t>
  </si>
  <si>
    <t>余丽红</t>
  </si>
  <si>
    <t>金欢</t>
    <phoneticPr fontId="9" type="noConversion"/>
  </si>
  <si>
    <t>上海市杨浦区长海社区卫生服务中心</t>
  </si>
  <si>
    <t>上海市静安区宝山路街道社区卫生服务中心</t>
    <phoneticPr fontId="9" type="noConversion"/>
  </si>
  <si>
    <t>上海市静安区天目西路街道社区卫生服务中心</t>
    <phoneticPr fontId="9" type="noConversion"/>
  </si>
  <si>
    <t>上海市杨浦区新江湾城街道社区卫生服务中心</t>
    <phoneticPr fontId="9" type="noConversion"/>
  </si>
  <si>
    <t>上海市瑞金康复医院</t>
    <phoneticPr fontId="5" type="noConversion"/>
  </si>
  <si>
    <t>上海市静安区芷江西路街道社区卫生服务中心</t>
  </si>
  <si>
    <t>上海市静安区芷江西路街道社区卫生服务中心</t>
    <phoneticPr fontId="9" type="noConversion"/>
  </si>
  <si>
    <t>上海市静安区北站街道社区卫生服务中心</t>
    <phoneticPr fontId="9" type="noConversion"/>
  </si>
  <si>
    <t>上海市同仁医院</t>
    <phoneticPr fontId="9" type="noConversion"/>
  </si>
  <si>
    <t>上海市瑞金康复医院</t>
  </si>
  <si>
    <t>上海市杨浦区中心医院开鲁分院</t>
  </si>
  <si>
    <t>上海市杨浦区中心医院开鲁分院</t>
    <phoneticPr fontId="9" type="noConversion"/>
  </si>
  <si>
    <t>上海市杨浦区中心医院安图分院</t>
  </si>
  <si>
    <t>上海市杨浦区中心医院安图分院</t>
    <phoneticPr fontId="9" type="noConversion"/>
  </si>
  <si>
    <t>中国人民解放军第八五医院分院</t>
  </si>
  <si>
    <t>中国人民解放军第八五医院分院</t>
    <phoneticPr fontId="9" type="noConversion"/>
  </si>
  <si>
    <t>中国人民解放军第八五医院总院</t>
  </si>
  <si>
    <t>中国人民解放军第八五医院总院</t>
    <phoneticPr fontId="9" type="noConversion"/>
  </si>
  <si>
    <t>19-10新开</t>
    <phoneticPr fontId="9" type="noConversion"/>
  </si>
  <si>
    <t>19-11新开</t>
    <phoneticPr fontId="9" type="noConversion"/>
  </si>
  <si>
    <t>求和项:19-12指标金额</t>
  </si>
  <si>
    <t>求和项:19-12销售金额</t>
  </si>
  <si>
    <t>求和项:19-12指标</t>
  </si>
  <si>
    <t>求和项:19-12进货</t>
  </si>
  <si>
    <t>(多项)</t>
  </si>
  <si>
    <t>2019-12-02</t>
  </si>
  <si>
    <t>沪中</t>
  </si>
  <si>
    <t>注射用特利加压素-1mg*1瓶-深圳翰宇药业</t>
  </si>
  <si>
    <t>上海瑞金药房有限公司</t>
  </si>
  <si>
    <t>瑞金二路197-203号</t>
  </si>
  <si>
    <t>盒</t>
  </si>
  <si>
    <t>不是</t>
  </si>
  <si>
    <t>上海惠真医药有限公司</t>
  </si>
  <si>
    <t>友谊路175号</t>
  </si>
  <si>
    <t>控江路1665号（外科药房：急诊大楼地下一层）</t>
  </si>
  <si>
    <t>川沙镇川环南路490号</t>
  </si>
  <si>
    <t>马来酸依那普利叶酸片-10mg:0.8mg*7片*1板-深圳奥萨制药有限公司</t>
  </si>
  <si>
    <t>上海市宝山区淞南镇华浜新村82号（华浜社区卫生服务站）</t>
  </si>
  <si>
    <t>上海市仙霞路1111号1号楼（门诊药房）</t>
  </si>
  <si>
    <t>注射用兰索拉唑-30mg*2瓶(附一次性使用精密过滤输液器 带针)-山东罗欣药业集团</t>
  </si>
  <si>
    <t>共和新路4500号</t>
  </si>
  <si>
    <t>支</t>
  </si>
  <si>
    <t>托拉塞米片(伊迈格)-5mg*14片*1板-湖北百科亨迪药业</t>
  </si>
  <si>
    <t>青浦区公园东路1158号（门诊药房）</t>
  </si>
  <si>
    <t>甘河路110号门诊药房</t>
  </si>
  <si>
    <t>复方聚乙二醇电解质散(Ⅰ)(恒康正清)-A包:0.74g,1.68g;B包:1.46g,5.68g;C包:60g-江西恒康药业</t>
  </si>
  <si>
    <t>上海市金山区亭林镇寺平北路80号</t>
  </si>
  <si>
    <t>松江区洞泾镇长兴东路1566号</t>
  </si>
  <si>
    <t>上海市嘉定区城北路1号门诊药房</t>
  </si>
  <si>
    <t>上海森茂诊所有限公司</t>
  </si>
  <si>
    <t>上海市浦东新区陆家嘴环路1000号三楼</t>
  </si>
  <si>
    <t>上海市闵行区鹤庆路801号（门诊药房）（从瑞丽路128号进）</t>
  </si>
  <si>
    <t>瑞金二路197号(门诊药房)</t>
  </si>
  <si>
    <t>宜山路600号（病房药房）</t>
  </si>
  <si>
    <t>上海市闵行区莘松路170号（门诊药房）</t>
  </si>
  <si>
    <t>浦东新区崂山路639号</t>
  </si>
  <si>
    <t>上海曲阳医院</t>
  </si>
  <si>
    <t>玉田路333号</t>
  </si>
  <si>
    <t>上海市黄家路163号</t>
  </si>
  <si>
    <t>上海市仙霞路1111号2号楼（住院药房）</t>
  </si>
  <si>
    <t>上海市崇明区东平镇长江大街</t>
  </si>
  <si>
    <t>长春西汀注射液(润坦)-2ml:10mg*6支-河南润弘制药股份有限公司</t>
  </si>
  <si>
    <t>上海市奉贤区海湾镇五四社区卫生服务中心</t>
  </si>
  <si>
    <t>上海市奉贤区海湾镇五四农场内</t>
  </si>
  <si>
    <t>上海市闵行区吴泾医院</t>
  </si>
  <si>
    <t>上海市闵行区剑川路155号</t>
  </si>
  <si>
    <t>上海市奉贤区庄行镇南亭公路3073号</t>
  </si>
  <si>
    <t>上海济安中医门诊部有限公司</t>
  </si>
  <si>
    <t>嘉定区马陆镇宝安公路3705弄1层-66、67、70、71、73、75</t>
  </si>
  <si>
    <t>上海永慈康复医院</t>
  </si>
  <si>
    <t>上海市闵行区联友路369号</t>
  </si>
  <si>
    <t>上海康馥医疗管理咨询有限公司圣蕊慈门诊部</t>
  </si>
  <si>
    <t>上海市徐汇区东湖路9号19层A单元</t>
  </si>
  <si>
    <t>上海中原护理院</t>
  </si>
  <si>
    <t>开鲁路382弄36号</t>
  </si>
  <si>
    <t>上海尚德医院有限公司</t>
  </si>
  <si>
    <t>上海市浦东新区川沙路1295号</t>
  </si>
  <si>
    <t>上海汇丰医药药材有限责任公司</t>
  </si>
  <si>
    <t>上海市普陀区华联路18号A区</t>
  </si>
  <si>
    <t>延长中路301号</t>
  </si>
  <si>
    <t>普安路185号</t>
  </si>
  <si>
    <t>武进路85号(总院)</t>
  </si>
  <si>
    <t>松江区新松江路650号</t>
  </si>
  <si>
    <t xml:space="preserve">乌鲁木齐中路12号（门诊药房） </t>
  </si>
  <si>
    <t>瑞金二路197号(病房药房)</t>
  </si>
  <si>
    <t>延安西路221号13号楼5楼（中草药库）</t>
  </si>
  <si>
    <t>西药库1区(延安西路221号13号楼1楼)</t>
  </si>
  <si>
    <t>西门诊西药房（延安西路221号7号楼1楼）</t>
  </si>
  <si>
    <t>上海长航医院</t>
  </si>
  <si>
    <t>上海市浦东新区崂山路523号</t>
  </si>
  <si>
    <t>上海市肺科医院</t>
  </si>
  <si>
    <t>政民路507号（住院药房）</t>
  </si>
  <si>
    <t>上海市杨浦区爱国路77号</t>
  </si>
  <si>
    <t>上海市浦东新区外高桥镇欧高路128号（南塘村卫生室）</t>
  </si>
  <si>
    <t>国药</t>
  </si>
  <si>
    <t>地衣芽孢杆菌活菌胶囊(整肠生)</t>
  </si>
  <si>
    <t>上海开元骨科医院</t>
  </si>
  <si>
    <t>上海市浦东新区荷泽路88号</t>
  </si>
  <si>
    <t>0.25g*36S</t>
  </si>
  <si>
    <t>学前街81号</t>
  </si>
  <si>
    <t>浦东新区金杨路121号</t>
  </si>
  <si>
    <t>建华路180号</t>
  </si>
  <si>
    <t>上海市浦东新区三林康德社区卫生服务中心</t>
  </si>
  <si>
    <t>上海市浦东新区和佳路17号（药库）</t>
  </si>
  <si>
    <t>青浦区盈浦街道盈福路50号</t>
  </si>
  <si>
    <t>青浦区白鹤镇新赵路1号（赵屯分院））</t>
  </si>
  <si>
    <t>青浦区重固镇联茂路68号</t>
  </si>
  <si>
    <t>青浦区盈浦街道万寿路153号(万寿社区)</t>
  </si>
  <si>
    <t>上海市宝山区月浦龙镇路2号</t>
  </si>
  <si>
    <t>青浦区外青松公路2961号</t>
  </si>
  <si>
    <t>长春西汀片(多力康)</t>
  </si>
  <si>
    <t>上海市宝山区水产西路1138号</t>
  </si>
  <si>
    <t>5mg*15T*2板</t>
  </si>
  <si>
    <t>上海市宝山区顾村镇社区卫生服务中心(延伸处方)</t>
  </si>
  <si>
    <t>马来酸依那普利叶酸片</t>
  </si>
  <si>
    <t>张江镇环东中心村光明队（孙浦路375号）（环东村社区卫生服务站）</t>
  </si>
  <si>
    <t>10mg:0.8mg*7T</t>
  </si>
  <si>
    <t>张江镇孙桥路1000号(沔北村社区卫生服务站)</t>
  </si>
  <si>
    <t>张江镇孙桥路(劳动居委社区卫生服务站)</t>
  </si>
  <si>
    <t>安亭镇昌吉路204号</t>
  </si>
  <si>
    <t>上海市奉贤区钱桥长丰路45号</t>
  </si>
  <si>
    <t>通河路136号（共江服务站）</t>
  </si>
  <si>
    <t>上海长华门诊部</t>
  </si>
  <si>
    <t>上海市崇明县城桥镇育麟桥路409号</t>
  </si>
  <si>
    <t>上海市梅园路111号</t>
  </si>
  <si>
    <t>上海市嘉定区平城路785号</t>
  </si>
  <si>
    <t>延安西路937号</t>
  </si>
  <si>
    <t>雷允上</t>
  </si>
  <si>
    <t xml:space="preserve">地衣芽孢杆菌活菌胶囊                                                                                </t>
  </si>
  <si>
    <t>上海市浦东新区大团社区卫生服务中心三墩分中心</t>
  </si>
  <si>
    <t>浦东新区大团镇三宣公路368号</t>
  </si>
  <si>
    <t xml:space="preserve">0.25g*36粒                                        </t>
  </si>
  <si>
    <t xml:space="preserve">上海市浦东新区大团社区卫生服务中心三墩分中心                                                                              </t>
  </si>
  <si>
    <t>浦东新区临沂路381弄31号</t>
  </si>
  <si>
    <t xml:space="preserve">上海市浦东新区南码头社区卫生服务中心                                                                                  </t>
  </si>
  <si>
    <t>南汇区大团镇永定南路169号</t>
  </si>
  <si>
    <t xml:space="preserve">上海市浦东新区大团社区卫生服务中心                                                                                   </t>
  </si>
  <si>
    <t xml:space="preserve">马来酸依那普利叶酸片                                                                                </t>
  </si>
  <si>
    <t>上海市松江区泗泾镇江川北路108号</t>
  </si>
  <si>
    <t xml:space="preserve">10mg/0.8mg*7片/板*1板/盒                          </t>
  </si>
  <si>
    <t xml:space="preserve">上海市松江区泗泾镇社区卫生服务中心                                                                                   </t>
  </si>
  <si>
    <t>上海市水电路1013弄1号</t>
  </si>
  <si>
    <t xml:space="preserve">上海市虹口区广中路街道社区卫生服务中心                                                                                 </t>
  </si>
  <si>
    <t>上海市花园路183号</t>
  </si>
  <si>
    <t>上海市青浦区盈浦街道海盈路160弄88号（医务室）</t>
  </si>
  <si>
    <t xml:space="preserve">上海市青浦区盈浦街道社区卫生服务中心                                                                                  </t>
  </si>
  <si>
    <t>上海市青浦区练塘镇庄浦路148号</t>
  </si>
  <si>
    <t xml:space="preserve">上海市青浦区练塘镇社区卫生服务中心                                                                                   </t>
  </si>
  <si>
    <t>上海市青浦区练塘镇浦南村四合47号</t>
  </si>
  <si>
    <t>上海市青浦区练塘镇蒸南路3号</t>
  </si>
  <si>
    <t>上海市青浦区练塘镇芦潼村芦周路101号</t>
  </si>
  <si>
    <t>上海市青浦区练塘镇唐夏1号</t>
  </si>
  <si>
    <t>上海市青浦区练塘镇星浜村明星381号</t>
  </si>
  <si>
    <t>上海市朱家角镇漕平路149号</t>
  </si>
  <si>
    <t xml:space="preserve">上海市青浦区朱家角镇社区卫生服务中心                                                                                  </t>
  </si>
  <si>
    <t>上海市青浦区青龙公路506号</t>
  </si>
  <si>
    <t xml:space="preserve">上海市青浦区白鹤镇社区卫生服务中心                                                                                   </t>
  </si>
  <si>
    <t>上海市青浦区塘湾村西塘公路140号</t>
  </si>
  <si>
    <t>上海市青浦区鹤吉路158号</t>
  </si>
  <si>
    <t>上海市青浦区杜村公路331号</t>
  </si>
  <si>
    <t>上海市青浦区南巷路42号</t>
  </si>
  <si>
    <t>上海市青浦区响新路188号</t>
  </si>
  <si>
    <t>上海市青浦区青赵路6427号</t>
  </si>
  <si>
    <t>上海市青浦区陈岳路（无门牌号）</t>
  </si>
  <si>
    <t>上海市青浦区金项村陆项468号</t>
  </si>
  <si>
    <t>上海市青浦区新开泾路2559号</t>
  </si>
  <si>
    <t>上海市青浦区新桥村村委大盈路255号</t>
  </si>
  <si>
    <t xml:space="preserve">上海市青浦区香花桥街道社区卫生服务中心                                                                                 </t>
  </si>
  <si>
    <t>上海市青浦区外青松公路横泾152号</t>
  </si>
  <si>
    <t>上海市青浦区东方路131号</t>
  </si>
  <si>
    <t>上海市青浦区凌家村8号</t>
  </si>
  <si>
    <t xml:space="preserve">上海市青浦区华新镇社区卫生服务中心                                                                                   </t>
  </si>
  <si>
    <t>上海市青浦区华新镇新凤北路249号</t>
  </si>
  <si>
    <t>上海市青浦区华徐公路4458号</t>
  </si>
  <si>
    <t>上海市青浦区纪鹤路3839号</t>
  </si>
  <si>
    <t>上海市青浦区盈浦街道天恩桥村北浪88号</t>
  </si>
  <si>
    <t>上海市普陀区兰溪路164号6号楼1楼门诊药房</t>
  </si>
  <si>
    <t xml:space="preserve">上海市普陀区中心医院                                                                                          </t>
  </si>
  <si>
    <t>上海市宝山区月新北路381号</t>
  </si>
  <si>
    <t xml:space="preserve">上海市宝山区月浦镇社区卫生服务中心段泾社区卫生服务站                                                                          </t>
  </si>
  <si>
    <t>上海市青浦区练塘镇东泖村沈陶路108号</t>
  </si>
  <si>
    <t>上海市青浦区练塘镇练东村泖口248号</t>
  </si>
  <si>
    <t>上海市青浦区练塘镇前进路 靠近朱枫公路</t>
  </si>
  <si>
    <t>上海市青浦区练塘镇金田村金田路256号</t>
  </si>
  <si>
    <t>上海市青浦区练塘镇林家草村村委</t>
  </si>
  <si>
    <t>上海市青浦区练塘镇顾林路25号</t>
  </si>
  <si>
    <t>上海市青浦区练塘镇北王浜路57号</t>
  </si>
  <si>
    <t>上海市青浦区练塘镇四农村村委</t>
  </si>
  <si>
    <t>上海市青浦区练塘镇四联村村委</t>
  </si>
  <si>
    <t>上海市青浦区练塘镇东叶厍155号</t>
  </si>
  <si>
    <t>上海市青浦区练塘镇西叶厍143号</t>
  </si>
  <si>
    <t>上海市青浦区练塘镇泾珠村尤家泾68号</t>
  </si>
  <si>
    <t>上海市青浦区练塘镇张联村张家浜</t>
  </si>
  <si>
    <t>上海市青浦区练塘镇朱枫公路5232号</t>
  </si>
  <si>
    <t>上海市青浦区练塘镇朱枫公路5525号</t>
  </si>
  <si>
    <t>上海市青浦区练塘镇东厍村厍浜6088号</t>
  </si>
  <si>
    <t>上海市青浦区练塘镇双联路1号</t>
  </si>
  <si>
    <t>上海市青浦区练塘镇双菱村120号</t>
  </si>
  <si>
    <t>上海市青浦区练塘镇东淇村东叙407号</t>
  </si>
  <si>
    <t>上海市青浦区练塘镇东淇村淇浒路158号</t>
  </si>
  <si>
    <t>上海市青浦区练塘镇长塘村村委</t>
  </si>
  <si>
    <t>上海市青浦区练塘镇大新村新庄222号</t>
  </si>
  <si>
    <t>上海市青浦区练塘镇东厍村东团177号</t>
  </si>
  <si>
    <t>上海闵行青衫路250号</t>
  </si>
  <si>
    <t xml:space="preserve">上海市闵行区虹桥社区卫生服务中心                                                                                    </t>
  </si>
  <si>
    <t>虹口区吴家湾路52弄25号</t>
  </si>
  <si>
    <t xml:space="preserve">上海市虹口区江湾镇街道社区卫生服务中心                                                                                 </t>
  </si>
  <si>
    <t>上海市闵行区万源路2439号三楼药库</t>
  </si>
  <si>
    <t>上海市青浦区崧子浦路289弄29号</t>
  </si>
  <si>
    <t>青浦区华科路347弄42号101室</t>
  </si>
  <si>
    <t xml:space="preserve">上海市青浦区夏阳街道社区卫生服务中心                                                                                  </t>
  </si>
  <si>
    <t>上海市青浦区浦仓路745号</t>
  </si>
  <si>
    <t>上海市静安区大宁路街道社区卫生服务中心</t>
  </si>
  <si>
    <t>上海市静安区洛川中路818号</t>
  </si>
  <si>
    <t xml:space="preserve">上海市静安区大宁路街道社区卫生服务中心                                                                                 </t>
  </si>
  <si>
    <t>上海市虹桥路961弄4号</t>
  </si>
  <si>
    <t xml:space="preserve">上海市长宁区虹桥街道社区卫生服务中心                                                                                  </t>
  </si>
  <si>
    <t>苗莆路219号(5)</t>
  </si>
  <si>
    <t xml:space="preserve">上海市浦东新区公利医院                                                                                         </t>
  </si>
  <si>
    <t>上海市浦东新区浦三路696号</t>
  </si>
  <si>
    <t>龙东路玉兰路96号</t>
  </si>
  <si>
    <t xml:space="preserve">上海市浦东新区花木社区卫生服务中心                                                                                   </t>
  </si>
  <si>
    <t>浦东新区昌里东路239号</t>
  </si>
  <si>
    <t xml:space="preserve">上海市浦东新区周家渡社区卫生服务中心                                                                                  </t>
  </si>
  <si>
    <t>上海市宝山区泗塘二村106号</t>
  </si>
  <si>
    <t xml:space="preserve">上海市宝山区张庙街道泗塘社区卫生服务中心泗塘二村社区卫生服务站                                                                     </t>
  </si>
  <si>
    <t>龙镇路2号</t>
  </si>
  <si>
    <t xml:space="preserve">上海市宝山区月浦镇社区卫生服务中心                                                                                   </t>
  </si>
  <si>
    <t>松江区九亭镇易富路128号</t>
  </si>
  <si>
    <t xml:space="preserve">上海市松江区九亭镇社区卫生服务中心                                                                                   </t>
  </si>
  <si>
    <t>松江区佘山镇佘新路18号</t>
  </si>
  <si>
    <t xml:space="preserve">上海市松江区佘山镇社区卫生服务中心                                                                                   </t>
  </si>
  <si>
    <t>松江区小昆山镇文翔路6300号</t>
  </si>
  <si>
    <t xml:space="preserve">上海市松江区小昆山镇社区卫生服务中心                                                                                  </t>
  </si>
  <si>
    <t>松江区泖港镇新宾路436号</t>
  </si>
  <si>
    <t xml:space="preserve">上海市松江区泖港镇社区卫生服务中心                                                                                   </t>
  </si>
  <si>
    <t>青浦华新镇华志路800号</t>
  </si>
  <si>
    <t xml:space="preserve">上海市青浦区重固镇社区卫生服务中心                                                                                   </t>
  </si>
  <si>
    <t>青浦区白鹤镇新赵路1号</t>
  </si>
  <si>
    <t xml:space="preserve">上海市青浦区白鹤镇社区卫生服务中心赵屯分中心                                                                              </t>
  </si>
  <si>
    <t>青浦区朱家角镇曲池路39号</t>
  </si>
  <si>
    <t>青浦区朱家角镇祥凝浜路66号</t>
  </si>
  <si>
    <t xml:space="preserve">上海市青浦区朱家角镇社区卫生服务中心分中心                                                                               </t>
  </si>
  <si>
    <t>青浦区金泽镇西岑社区莲西路4152号</t>
  </si>
  <si>
    <t xml:space="preserve">上海市青浦区金泽镇社区卫生服务中心西岑分中心                                                                              </t>
  </si>
  <si>
    <t>上海浦东新区书院镇芸香路2号</t>
  </si>
  <si>
    <t xml:space="preserve">上海市浦东新区书院社区卫生服务中心南分中心                                                                               </t>
  </si>
  <si>
    <t xml:space="preserve">尼可地尔片                                                                                          </t>
  </si>
  <si>
    <t>上海市闵行区莘松路170号门诊药库</t>
  </si>
  <si>
    <t xml:space="preserve">5mg*15片*3板                                      </t>
  </si>
  <si>
    <t xml:space="preserve">上海市闵行区中心医院                                                                                          </t>
  </si>
  <si>
    <t xml:space="preserve">复方聚乙二醇电解质散(Ⅰ)                                                                            </t>
  </si>
  <si>
    <t>上海临沂路279号</t>
  </si>
  <si>
    <t xml:space="preserve">C包:聚乙二醇4000 60g                              </t>
  </si>
  <si>
    <t xml:space="preserve">上海市浦东新区浦南医院                                                                                         </t>
  </si>
  <si>
    <t>上海市惠南镇拱为路2800号门诊药房</t>
  </si>
  <si>
    <t xml:space="preserve">上海市浦东医院                                                                                             </t>
  </si>
  <si>
    <t>罗店镇罗溪路121号</t>
  </si>
  <si>
    <t xml:space="preserve">上海市宝山区罗店医院                                                                                          </t>
  </si>
  <si>
    <t>青浦镇青安路95号</t>
  </si>
  <si>
    <t xml:space="preserve">上海市青浦区中医医院                                                                                          </t>
  </si>
  <si>
    <t>0.25g*20S</t>
  </si>
  <si>
    <t>上海市奉贤区青村镇钱桥社区卫生服务中心</t>
    <phoneticPr fontId="5" type="noConversion"/>
  </si>
  <si>
    <t>2019-12-03</t>
  </si>
  <si>
    <t>金山区亭林镇松隐大街456号</t>
  </si>
  <si>
    <t>上海市天通庵路51号</t>
  </si>
  <si>
    <t>上海亚莱菲护理院</t>
  </si>
  <si>
    <t>上海市青浦区普光路209号</t>
  </si>
  <si>
    <t>张江镇新丰居委孙环路1586号（新丰居委社区卫生服务站）</t>
  </si>
  <si>
    <t>张江镇长元村（长元居委社区卫生服务站）</t>
  </si>
  <si>
    <t>宝源路124号三层、四层、五层（住院部）</t>
  </si>
  <si>
    <t>复方聚乙二醇电解质散(I)(恒康正清)</t>
  </si>
  <si>
    <t>即墨路150号</t>
  </si>
  <si>
    <t>A:0.74g:1.68g*1袋+B:1.46g:5.68g*1袋+C:60g*1袋</t>
  </si>
  <si>
    <t>地衣芽孢杆菌活菌胶囊</t>
  </si>
  <si>
    <t>宁波路321号</t>
  </si>
  <si>
    <t>0.25g*36粒</t>
  </si>
  <si>
    <t>上海市杨浦区嫩江路872号</t>
  </si>
  <si>
    <t>10mg/0.8mg*7片/板*1板/盒</t>
  </si>
  <si>
    <t>杨浦区延吉西路100号</t>
  </si>
  <si>
    <t>松花江路15号</t>
  </si>
  <si>
    <t>长江西路1999号</t>
  </si>
  <si>
    <t>上海市奉贤区平安镇四平路1471号</t>
  </si>
  <si>
    <t xml:space="preserve">上海市奉贤区四团镇平安社区卫生服务中心 </t>
  </si>
  <si>
    <t>上海市崇明县向化镇向化大街195号</t>
  </si>
  <si>
    <t xml:space="preserve">上海市崇明区向化镇社区卫生服务中心 </t>
  </si>
  <si>
    <t>上海市崇明县三双公路1581弄126号</t>
  </si>
  <si>
    <t xml:space="preserve">上海市崇明区港西镇社区卫生服务中心 </t>
  </si>
  <si>
    <t>上海市青浦区金泽镇雪米村雪米路226号</t>
  </si>
  <si>
    <t xml:space="preserve">上海市青浦区金泽镇社区卫生服务中心 </t>
  </si>
  <si>
    <t>上海市朱家角镇周荡村160号</t>
  </si>
  <si>
    <t>上海市朱家角镇朱天路132号</t>
  </si>
  <si>
    <t>上海市制造局路639号</t>
  </si>
  <si>
    <t xml:space="preserve">上海交通大学医学院附属第九人民医院 </t>
  </si>
  <si>
    <t>莱阳路512号</t>
  </si>
  <si>
    <t xml:space="preserve">上海市浦东新区沪东社区卫生服务中心 </t>
  </si>
  <si>
    <t>青浦区重固镇福泉山村原山前村委北青公路7488号</t>
  </si>
  <si>
    <t xml:space="preserve">上海市青浦区重固镇社区卫生服务中心 </t>
  </si>
  <si>
    <t>上海市浦东新区金桥路1240号药库</t>
  </si>
  <si>
    <t>上海市浦东新区金杨社区卫生服务中心金桥分中心</t>
  </si>
  <si>
    <t>上海市朱家角镇林家村倪马72号</t>
  </si>
  <si>
    <t>上海市朱家角镇薛间村龙星143号</t>
  </si>
  <si>
    <t>上海市朱家角镇葑沃路350号</t>
  </si>
  <si>
    <t>上海市朱家角镇朱天路333号</t>
  </si>
  <si>
    <t>上海市青浦区金泽镇雪米村湖雪1166号东侧</t>
  </si>
  <si>
    <t>上海市青浦区金泽镇西岑村张联204号</t>
  </si>
  <si>
    <t>上海市青浦区金泽镇新港村尤浜188号</t>
  </si>
  <si>
    <t>上海市朱家角镇沈巷村徐家浜97号</t>
  </si>
  <si>
    <t>上海市青浦区金泽镇新港村杜赖113号</t>
  </si>
  <si>
    <t>上海市朱家角镇庆丰村521号</t>
  </si>
  <si>
    <t>上海市朱家角镇薛间村80号</t>
  </si>
  <si>
    <t>上海市朱家角镇沈砖路2205号</t>
  </si>
  <si>
    <t>上海市朱家角镇沈太路28号</t>
  </si>
  <si>
    <t>上海市朱家角镇李庄村1688号</t>
  </si>
  <si>
    <t>上海市青浦区金泽镇爱国村莲爱路118号</t>
  </si>
  <si>
    <t>上海市青浦区金泽镇爱国村西宋3号</t>
  </si>
  <si>
    <t>上海市朱家角镇王金村新泾149号</t>
  </si>
  <si>
    <t>上海市青浦区赵巷镇原刘夏村村委224号</t>
  </si>
  <si>
    <t xml:space="preserve">上海市青浦区赵巷镇社区卫生服务中心 </t>
  </si>
  <si>
    <t>上海市青浦区重固镇回龙支一路回龙村179号</t>
  </si>
  <si>
    <t>上海市青浦区重固镇福定路362号</t>
  </si>
  <si>
    <t>上海市朱家角镇张马村星光204号</t>
  </si>
  <si>
    <t>上海市青浦区金泽镇王港村王巷385号</t>
  </si>
  <si>
    <t>上海市青浦区金泽镇杨湾村团结115号西侧</t>
  </si>
  <si>
    <t>上海市青浦区金泽镇莲钱路198号</t>
  </si>
  <si>
    <t>上海市青浦区金泽镇沙港村朝阳6号</t>
  </si>
  <si>
    <t>上海市青浦区金泽镇西岑村山深109号</t>
  </si>
  <si>
    <t>上海市青浦区金泽镇田山庄村135号</t>
  </si>
  <si>
    <t>上海市青浦区金泽镇双祥村祥坞399号</t>
  </si>
  <si>
    <t>上海市青浦区重固镇凤联路郏店村359号</t>
  </si>
  <si>
    <t>上海市青浦区赵巷镇中泽苑中泽路234号</t>
  </si>
  <si>
    <t>上海市青浦区赵巷镇崧泽村村委309号</t>
  </si>
  <si>
    <t>上海市青浦区重固镇新丰村支路新丰村458号</t>
  </si>
  <si>
    <t>上海市青浦区赵巷镇民实路90号</t>
  </si>
  <si>
    <t>上海市青浦区重固镇秀横路中新村100号</t>
  </si>
  <si>
    <t>上海市朱家角镇万隆村马家埭193号</t>
  </si>
  <si>
    <t>上海市青浦区金泽镇淀西村东风435号东侧</t>
  </si>
  <si>
    <t>上海市朱家角镇淀峰村162号</t>
  </si>
  <si>
    <t>上海市朱家角镇横江村108号</t>
  </si>
  <si>
    <t>上海市朱家角镇泰安馨苑公寓邱家港18弄46号</t>
  </si>
  <si>
    <t>上海市青浦区金泽镇商前路2028号西侧</t>
  </si>
  <si>
    <t>上海市青浦区金泽镇新杨路203号</t>
  </si>
  <si>
    <t>上海市青浦区金泽镇淀湖村陈港161号</t>
  </si>
  <si>
    <t>上海市青浦区金泽镇岑卜村220号</t>
  </si>
  <si>
    <t>上海市青浦区金泽镇龚都村龚潭109号</t>
  </si>
  <si>
    <t>上海市青浦区金泽镇沪青平公路7811号</t>
  </si>
  <si>
    <t>上海市青浦区金泽镇河祝村65号</t>
  </si>
  <si>
    <t>上海市虹口区舟山路133号</t>
  </si>
  <si>
    <t xml:space="preserve">上海市虹口区北外滩街道社区卫生服务中心 </t>
  </si>
  <si>
    <t>浦东新区航头镇福善村</t>
  </si>
  <si>
    <t xml:space="preserve">上海市浦东新区航头社区卫生服务中心 </t>
  </si>
  <si>
    <t>浦东新区航头镇丰桥村</t>
  </si>
  <si>
    <t>上海市闵行区龙茗路668号</t>
  </si>
  <si>
    <t>上海市唐山路599弄6号</t>
  </si>
  <si>
    <t>浦东新区航头镇鹤东村</t>
  </si>
  <si>
    <t>上海市浦东新区芳华路689号</t>
  </si>
  <si>
    <t xml:space="preserve">上海市浦东新区花木社区卫生服务中心 </t>
  </si>
  <si>
    <t>托拉塞米片</t>
  </si>
  <si>
    <t xml:space="preserve">5mg*14片/盒 </t>
  </si>
  <si>
    <t>制造局路639号</t>
  </si>
  <si>
    <t>瑞金二路197号</t>
  </si>
  <si>
    <t>长乐路666号</t>
  </si>
  <si>
    <t>市光路999号</t>
  </si>
  <si>
    <t>宜山路600号(新门诊药房）</t>
  </si>
  <si>
    <t>闻喜路1152号（门诊）</t>
  </si>
  <si>
    <t>闵行区龙茗路668号</t>
  </si>
  <si>
    <t>嘉定镇城北路1号（病房药房）</t>
  </si>
  <si>
    <t>浦东新区张衡路528号</t>
  </si>
  <si>
    <t>上海市兰溪路164号8号楼3楼静配中心</t>
  </si>
  <si>
    <t>上海航道医院</t>
  </si>
  <si>
    <t>上海市虹口区长阳路265号</t>
  </si>
  <si>
    <t>上海市杨浦区隆昌路456号（东白林寺社区）</t>
  </si>
  <si>
    <t>上海市浦东新区外高桥镇欧高路128号（屯粮巷村卫生室）</t>
  </si>
  <si>
    <t>上海市浦东新区外高桥镇欧高路128号（新农村卫生室）</t>
  </si>
  <si>
    <t>2019-12-04</t>
  </si>
  <si>
    <t>上海市闵行区江月路2000号（药房）</t>
  </si>
  <si>
    <t>斜土路1609号（东院周转部）</t>
  </si>
  <si>
    <t>上海市徐汇区中心医院</t>
  </si>
  <si>
    <t>淮海中路966号</t>
  </si>
  <si>
    <t>金山区龙航路1508号（石化）</t>
  </si>
  <si>
    <t>重庆南路149号</t>
  </si>
  <si>
    <t>上海市杨浦区中心医院（同济大学附属杨浦医院）</t>
  </si>
  <si>
    <t>延吉东路200号(门诊1楼)</t>
  </si>
  <si>
    <t>延吉东路200号(门诊4楼)</t>
  </si>
  <si>
    <t>上海市杨浦区开鲁路500号</t>
  </si>
  <si>
    <t>腾越路450号（一楼西药房)</t>
  </si>
  <si>
    <t>上海市闵行区沪闵路63号</t>
  </si>
  <si>
    <t>上海市闵行区水清路1099号</t>
  </si>
  <si>
    <t>药库东住院（延安西路221号13号楼1楼）</t>
  </si>
  <si>
    <t>上海市枫林路180号（药库2）</t>
  </si>
  <si>
    <t>斜土路1609号（东院门诊）</t>
  </si>
  <si>
    <t>松江区新浜镇共青路1237号</t>
  </si>
  <si>
    <t>延长中路288号</t>
  </si>
  <si>
    <t>上海市静安区广中西路1095号(1095号社区服务站)</t>
  </si>
  <si>
    <t>上海市浦东新区思学路142号（周桥村卫生室）</t>
  </si>
  <si>
    <t>延吉西路100号</t>
  </si>
  <si>
    <t>四川北路1878号</t>
  </si>
  <si>
    <t>控江路1665号（新华医院成人门诊药房：综合楼一楼）</t>
  </si>
  <si>
    <t>上海市浦东新区惠南镇东门大街43号</t>
  </si>
  <si>
    <t>宝山区陆翔路108号（ 门诊药房）</t>
  </si>
  <si>
    <t>浦东新区三林镇红旗村旁（红旗村卫生室）</t>
  </si>
  <si>
    <t>浦东新区祝桥镇邓三村四队（邓镇中心村卫生室）</t>
  </si>
  <si>
    <t>浦东新区三林镇懿德村内（懿德村卫生室）</t>
  </si>
  <si>
    <t>浦东新区三林镇天花庵村村部（天花庵村中心卫生室）</t>
  </si>
  <si>
    <t>浦东新区三林镇南阜村村旁（南阜村卫生室）</t>
  </si>
  <si>
    <t>乌鲁木齐中路12号(门诊药房)</t>
  </si>
  <si>
    <t>上海市嘉定区徐行镇开源路5号</t>
  </si>
  <si>
    <t>控江路1665号</t>
  </si>
  <si>
    <t>上海市云台路1800号</t>
  </si>
  <si>
    <t>上海申江医院</t>
  </si>
  <si>
    <t>上海市沪太路1238号</t>
  </si>
  <si>
    <t>上海市浦东新区康桥镇新苗村（新苗村卫生室）</t>
  </si>
  <si>
    <t>上海市金山区龙航路1508号</t>
  </si>
  <si>
    <t>上海市宝山区真金路1039弄51号（大华四村服务站）</t>
  </si>
  <si>
    <t>上海市宝山区行知路559号（大华三村服务站）</t>
  </si>
  <si>
    <t>上海市嘉定区江桥镇翔封路145号（江桥镇社区封浜分部）</t>
  </si>
  <si>
    <t>上海市嘉定区江桥镇金沙江西路金耀路口</t>
  </si>
  <si>
    <t>天津路396号</t>
  </si>
  <si>
    <t xml:space="preserve">上海市黄浦区南京东路街道社区卫生服务中心浙江中路分中心                                                                         </t>
  </si>
  <si>
    <t>高桥大同路358号住院药房</t>
  </si>
  <si>
    <t xml:space="preserve">上海市第七人民医院                                                                                           </t>
  </si>
  <si>
    <t>上海市凉城路465弄42号</t>
  </si>
  <si>
    <t xml:space="preserve">上海市虹口区凉城新村街道社区卫生服务中心                                                                                </t>
  </si>
  <si>
    <t>长宁路1700号</t>
  </si>
  <si>
    <t xml:space="preserve">上海市长宁区周家桥街道社区卫生服务中心                                                                                 </t>
  </si>
  <si>
    <t>浦东新区灵山路885号</t>
  </si>
  <si>
    <t xml:space="preserve">上海市浦东新区洋泾社区卫生服务中心                                                                                   </t>
  </si>
  <si>
    <t>合庆镇前哨路215号</t>
  </si>
  <si>
    <t xml:space="preserve">上海市浦东新区合庆社区卫生服务中心                                                                                   </t>
  </si>
  <si>
    <t>平顺路15号</t>
  </si>
  <si>
    <t xml:space="preserve">上海市静安区彭浦新村街道社区卫生服务中心                                                                                </t>
  </si>
  <si>
    <t>腾越路450号(1)</t>
  </si>
  <si>
    <t xml:space="preserve">上海市杨浦区中心医院                                                                                          </t>
  </si>
  <si>
    <t>营口路760号</t>
  </si>
  <si>
    <t xml:space="preserve">上海市杨浦区长海社区卫生服务中心                                                                                    </t>
  </si>
  <si>
    <t>上海市浦东新区新场镇牌楼西路58号</t>
  </si>
  <si>
    <t xml:space="preserve">上海市浦东新区新场社区卫生服务中心                                                                                   </t>
  </si>
  <si>
    <t>崇明县港沿镇港沿公路1151号</t>
  </si>
  <si>
    <t xml:space="preserve">上海市崇明区港沿镇社区卫生服务中心                                                                                   </t>
  </si>
  <si>
    <t>崇明县绿华镇东福路502号</t>
  </si>
  <si>
    <t xml:space="preserve">上海市崇明区绿华镇社区卫生服务中心                                                                                   </t>
  </si>
  <si>
    <t>上海市崇明县北沿公路3338号</t>
  </si>
  <si>
    <t xml:space="preserve">上海市崇明区新海镇社区卫生服务中心                                                                                   </t>
  </si>
  <si>
    <t>上海市浦东新区万祥镇万和路118号（馨苑所）</t>
  </si>
  <si>
    <t xml:space="preserve">上海市浦东新区万祥社区卫生服务中心                                                                                   </t>
  </si>
  <si>
    <t>金路村（金路所</t>
  </si>
  <si>
    <t>新路村（新路所）</t>
  </si>
  <si>
    <t>万宏村（万宏所）</t>
  </si>
  <si>
    <t>万隆村（万隆所）</t>
  </si>
  <si>
    <t>上海市浦东新区万祥镇万兴村（万兴所）</t>
  </si>
  <si>
    <t>上海市浦东新区万祥镇新建村（新建所）</t>
  </si>
  <si>
    <t>上海市浦东新区万祥镇新振村（新振所）</t>
  </si>
  <si>
    <t>上海市浦东新区万祥镇祥安路145号（祥苑所）</t>
  </si>
  <si>
    <t>北京西路112号</t>
  </si>
  <si>
    <t xml:space="preserve">上海市黄浦区南京东路街道社区卫生服务中心                                                                                </t>
  </si>
  <si>
    <t>学前街81号.</t>
  </si>
  <si>
    <t xml:space="preserve">上海市黄浦区老西门街道社区卫生服务中心                                                                                 </t>
  </si>
  <si>
    <t>高桥大同路358号门诊药房</t>
  </si>
  <si>
    <t>上海延吉东路200号门诊药房</t>
  </si>
  <si>
    <t>上海市闵行区华漕镇诸翟保乐路2号</t>
  </si>
  <si>
    <t xml:space="preserve">上海市闵行区华漕社区卫生服务中心                                                                                    </t>
  </si>
  <si>
    <t>上海市惠南镇拱为路2800号病区小药房</t>
  </si>
  <si>
    <t>上海交通大学医学院附属仁济医院（西院）</t>
    <phoneticPr fontId="9" type="noConversion"/>
  </si>
  <si>
    <t>2019-12-05</t>
  </si>
  <si>
    <t>上海交通大学医学院附属仁济医院</t>
  </si>
  <si>
    <t>东方路1630号(东院)</t>
  </si>
  <si>
    <t>上海市松江区新松江路650号</t>
  </si>
  <si>
    <t>浦东新区张衡路528号（住院药房）</t>
  </si>
  <si>
    <t>同泰北路101号</t>
  </si>
  <si>
    <t>瞿溪路1069号</t>
  </si>
  <si>
    <t>杨浦区腾越路450号（中心药房）</t>
  </si>
  <si>
    <t>上海市松江区乐都路444-446号</t>
  </si>
  <si>
    <t>上海市松江区九亭镇九新公路155号</t>
  </si>
  <si>
    <t>上海市嘉定区嘉定镇北大街128号</t>
  </si>
  <si>
    <t>宛平南路725号</t>
  </si>
  <si>
    <t>政民路507号（门诊药房）</t>
  </si>
  <si>
    <t>瞿溪路987号</t>
  </si>
  <si>
    <t>上海市静安区灵石路789号</t>
  </si>
  <si>
    <t>上海市山东中路145号</t>
  </si>
  <si>
    <t>石门一路315弄6号</t>
  </si>
  <si>
    <t>徐汇区漕宝路8号</t>
  </si>
  <si>
    <t>上海市闵行区鹤庆路801号</t>
  </si>
  <si>
    <t>东江湾路15号</t>
  </si>
  <si>
    <t>上海德达医院</t>
  </si>
  <si>
    <t>上海市青浦区徐泾镇徐乐路109号,201702</t>
  </si>
  <si>
    <t>共康路345号（共康服务站）</t>
  </si>
  <si>
    <t>上海市杨浦区仁德路67弄10支弄（仁德服务站）</t>
  </si>
  <si>
    <t>浦东新区三林路375号</t>
  </si>
  <si>
    <t>练塘镇朱枫公路3619号</t>
  </si>
  <si>
    <t>松江区乐都路444-446号（上海市余天成医药有限公司乐都路仓库）</t>
  </si>
  <si>
    <t>三林镇三民村旁(三民村卫生室)</t>
  </si>
  <si>
    <t>三林镇三林村(三林村卫生室)</t>
  </si>
  <si>
    <t>三林镇临江村旁(临江村中心卫生室)</t>
  </si>
  <si>
    <t>上海市青浦区徐泾镇龙联路58号玉兰清苑39号楼底楼</t>
  </si>
  <si>
    <t xml:space="preserve">上海市青浦区徐泾镇社区卫生服务中心                                                                                   </t>
  </si>
  <si>
    <t>上海市青浦区徐泾镇沪青平公路1881号豪都国际花园5号商场</t>
  </si>
  <si>
    <t>上海市闵行区七宝镇富强街94号 中心</t>
  </si>
  <si>
    <t xml:space="preserve">上海市闵行区七宝社区卫生服务中心                                                                                    </t>
  </si>
  <si>
    <t>上海市青浦区徐泾镇高光路宅东居委666号</t>
  </si>
  <si>
    <t>上海市青浦区徐泾镇沪青平公路2103弄62临</t>
  </si>
  <si>
    <t>上海市青浦区徐泾镇徐盈路275号</t>
  </si>
  <si>
    <t>上海市青浦区徐泾镇崧泽大道乐爱路38弄2号</t>
  </si>
  <si>
    <t>上海市青浦区徐泾镇谢卫路229弄18号</t>
  </si>
  <si>
    <t xml:space="preserve">上海市松江区中心医院                                                                                          </t>
  </si>
  <si>
    <t>上海市浦东新区合庆镇庆星村6队凤家码头98号</t>
  </si>
  <si>
    <t>闵行区景彩路100号</t>
  </si>
  <si>
    <t xml:space="preserve">上海市闵行区梅陇社区卫生服务中心                                                                                    </t>
  </si>
  <si>
    <t xml:space="preserve">上海市黄浦区五里桥街道社区卫生服务中心                                                                                 </t>
  </si>
  <si>
    <t>零陵北路2号</t>
  </si>
  <si>
    <t xml:space="preserve">上海市徐汇区斜土街道社区卫生服务中心                                                                                  </t>
  </si>
  <si>
    <t xml:space="preserve">上海市浦东新区三林社区卫生服务中心                                                                                   </t>
  </si>
  <si>
    <t>杨浦区爱国路77号</t>
  </si>
  <si>
    <t xml:space="preserve">上海市杨浦区定海社区卫生服务中心                                                                                    </t>
  </si>
  <si>
    <t>杨浦区铁岭路39号</t>
  </si>
  <si>
    <t xml:space="preserve">上海市杨浦区四平社区卫生服务中心                                                                                    </t>
  </si>
  <si>
    <t>友谊路181号</t>
  </si>
  <si>
    <t xml:space="preserve">上海市宝山区中西医结合医院                                                                                       </t>
  </si>
  <si>
    <t>青浦区练塘镇朱枫公路3619号</t>
  </si>
  <si>
    <t xml:space="preserve">上海市奉贤区海湾镇五四社区卫生服务中心                  </t>
    <phoneticPr fontId="5" type="noConversion"/>
  </si>
  <si>
    <t>2019-12-06</t>
  </si>
  <si>
    <t>复旦大学附属儿科医院</t>
  </si>
  <si>
    <t>万源路399号</t>
  </si>
  <si>
    <t>上海市徐汇区精神卫生中心</t>
  </si>
  <si>
    <t>龙华西路249号</t>
  </si>
  <si>
    <t>江宁路1291号</t>
  </si>
  <si>
    <t>桃浦路910号</t>
  </si>
  <si>
    <t>药库西小药房（延安西路221号13号楼1楼）</t>
  </si>
  <si>
    <t>上海市静安区沪太路1057号甲</t>
  </si>
  <si>
    <t>松江区中山街道施惠路451号</t>
  </si>
  <si>
    <t>上海市浦东新区周浦镇周园路1500号</t>
  </si>
  <si>
    <t>上海市杨浦区辽源西路190弄6号（五环社区）</t>
  </si>
  <si>
    <t>上海市虹口区武进路85号9号楼1楼药库北院西药库</t>
  </si>
  <si>
    <t>莘庄镇莘建路115号</t>
  </si>
  <si>
    <t>上海市淞虹路507号</t>
  </si>
  <si>
    <t>桃浦路910号（利群医院病房药房）</t>
  </si>
  <si>
    <t>上海市静安区共和新路街道社区卫生服务中心</t>
  </si>
  <si>
    <t>上海市洛川东路151号</t>
  </si>
  <si>
    <t>中华新路619号</t>
  </si>
  <si>
    <t>上海市浦东新区周浦镇沈梅东路163号</t>
  </si>
  <si>
    <t>上海市广灵四路290号</t>
  </si>
  <si>
    <t>上海市水丰路383号</t>
  </si>
  <si>
    <t>浦东新区金桥镇佳林路1028号</t>
  </si>
  <si>
    <t xml:space="preserve">上海市浦东新区金桥社区卫生服务中心 </t>
  </si>
  <si>
    <t>上海市浦东新区合庆镇龙东大道6881号</t>
  </si>
  <si>
    <t xml:space="preserve">上海市浦东新区合庆社区卫生服务中心 </t>
  </si>
  <si>
    <t>上海市浦东新区浦东南路4801-4807</t>
  </si>
  <si>
    <t xml:space="preserve">上海市浦东新区周家渡社区卫生服务中心上南五村社区卫生服务站 </t>
  </si>
  <si>
    <t xml:space="preserve">上海市奉贤区海湾镇五四社区卫生服务中心                  </t>
  </si>
  <si>
    <t>2019-12-09</t>
  </si>
  <si>
    <t>上海宏康医院</t>
  </si>
  <si>
    <t>上海市普陀区大渡河路1933号</t>
  </si>
  <si>
    <t>华阳路292号</t>
  </si>
  <si>
    <t>上海九洲医院</t>
  </si>
  <si>
    <t>上海普陀区真南路685号1幢</t>
  </si>
  <si>
    <t>上海市青浦区朱家角镇漕平路149号（西湖新村社区卫生服务站）</t>
  </si>
  <si>
    <t>上海市长宁区光华中西医结合医院</t>
  </si>
  <si>
    <t>新华路540号</t>
  </si>
  <si>
    <t>延安西路1474号</t>
  </si>
  <si>
    <t>上海市浦东新区康桥镇康弘路565号</t>
  </si>
  <si>
    <t>上海市嘉定区徐行镇社区卫生服务中心(延伸处方)</t>
  </si>
  <si>
    <t>上海市奉贤区海农公路1438号</t>
  </si>
  <si>
    <t>上海市青云路256号</t>
  </si>
  <si>
    <t>浦东新区高桥镇欧高路128号</t>
  </si>
  <si>
    <t>上海市浦东新区祝桥镇川南奉公路5009号</t>
  </si>
  <si>
    <t>青浦区夏阳街道枫泾村路145号旁</t>
  </si>
  <si>
    <t>上海市松江区泗泾镇新家园路211号</t>
  </si>
  <si>
    <t>虹梅路1501号</t>
  </si>
  <si>
    <t>青浦区夏阳街道新阳村260号</t>
  </si>
  <si>
    <t>巴林路78号</t>
  </si>
  <si>
    <t>上海市青浦区朱家角镇石家浜东路99号</t>
  </si>
  <si>
    <t>上海华翔药业有限公司</t>
  </si>
  <si>
    <t>上海市嘉定区马陆镇丰功路555号近澄浏中路</t>
  </si>
  <si>
    <t>陕西南路147号</t>
  </si>
  <si>
    <t>青浦区夏阳街道塘郁村179号</t>
  </si>
  <si>
    <t>龙川北路9号</t>
  </si>
  <si>
    <t>市光四村56号</t>
  </si>
  <si>
    <t>上海市闵行区万源路2439号一楼药房</t>
  </si>
  <si>
    <t>上海市宝山区虎林路439号</t>
  </si>
  <si>
    <t>长阳路1389弄75号</t>
  </si>
  <si>
    <t>上海市浦东新区宣桥镇张家桥路119号</t>
  </si>
  <si>
    <t>川环南路490号</t>
  </si>
  <si>
    <t>杨浦区纪念路100号甲</t>
  </si>
  <si>
    <t>青浦区夏阳街道太来村188号</t>
  </si>
  <si>
    <t>上海市金山区漕廊公路2901号</t>
  </si>
  <si>
    <t>斜土路1609号（东院急诊）</t>
  </si>
  <si>
    <t>上海市奉贤区川南奉公路9983号</t>
  </si>
  <si>
    <t>上海市兰溪路164号（门诊药房）</t>
  </si>
  <si>
    <t>闵行莘松路170号（中心药房）</t>
  </si>
  <si>
    <t>陆翔路108号（门诊药房）</t>
  </si>
  <si>
    <t>乌鲁木齐中路12号（住院药房）</t>
  </si>
  <si>
    <t>政民路507号（1）</t>
  </si>
  <si>
    <t>上海市浦东新区上钢二村45号</t>
  </si>
  <si>
    <t>上海市松江区文翔路6300号</t>
  </si>
  <si>
    <t>上海九洲医院有限公司</t>
  </si>
  <si>
    <t>上海市真南路685号1幢</t>
  </si>
  <si>
    <t>新沪路950号（公费片剂）</t>
  </si>
  <si>
    <t>上海市崇明县堡镇镇向阳东路66号</t>
  </si>
  <si>
    <t>上海市静安区彭浦镇第二社区卫生服务中心</t>
  </si>
  <si>
    <t>上海市静安区原平路917弄21号甲(永和小区服务站)</t>
  </si>
  <si>
    <t>闵行莘松路170号（新急诊楼）</t>
  </si>
  <si>
    <t>上海市老沪闵路901-903号</t>
  </si>
  <si>
    <t>上海古美医院有限公司</t>
  </si>
  <si>
    <t>闵行区古美路1388号</t>
  </si>
  <si>
    <t>上海市嘉定区希望路999号（大药房）</t>
  </si>
  <si>
    <t>2019-12-10</t>
  </si>
  <si>
    <t>上海市浦东新区平川路399号</t>
  </si>
  <si>
    <t>上海市松江区新桥镇新南路825号(分中心）</t>
  </si>
  <si>
    <t>上海市场中路22号</t>
  </si>
  <si>
    <t>上海市延长中路301号</t>
  </si>
  <si>
    <t>上海市静安区原平路331号</t>
  </si>
  <si>
    <t>松江区叶榭镇叶权路210号</t>
  </si>
  <si>
    <t>上海华阳路225号、292号</t>
  </si>
  <si>
    <t>上海市闵行区申滨路618号</t>
  </si>
  <si>
    <t>上海市宝山区环镇北路1058号</t>
  </si>
  <si>
    <t>归昌路250号(近五连路)</t>
  </si>
  <si>
    <t>浦东新区唐陆路1190号（王家桥村中心卫生室）</t>
  </si>
  <si>
    <t>上海仁爱医院</t>
  </si>
  <si>
    <t>漕溪路111、127、135号</t>
  </si>
  <si>
    <t>上海白金养老院医务室</t>
  </si>
  <si>
    <t>上海市浦东新区航头镇下沙新街103号</t>
  </si>
  <si>
    <t>四平路421弄20号</t>
  </si>
  <si>
    <t>临汾路385号</t>
  </si>
  <si>
    <t>普安路185号（西药）</t>
  </si>
  <si>
    <t>上海沪闵医院</t>
  </si>
  <si>
    <t>上海市闵行区建设路40号</t>
  </si>
  <si>
    <t>芙蓉江路140号</t>
  </si>
  <si>
    <t>上海闵行航东路608号</t>
  </si>
  <si>
    <t>上海市杨浦区市京一村76杠2  77杠1  77杠2  79杠1  79杠2  80杠1  80杠2  81杠1  81杠2号</t>
  </si>
  <si>
    <t xml:space="preserve">上海市普陀区利群医院                                                                                          </t>
  </si>
  <si>
    <t>浦东新区归昌路250号</t>
  </si>
  <si>
    <t xml:space="preserve">上海市浦东新区浦兴社区卫生服务中心                                                                                   </t>
  </si>
  <si>
    <t>上海市浦东新区宣桥镇下盐公路3693号</t>
  </si>
  <si>
    <t xml:space="preserve">上海市浦东新区宣桥社区卫生服务中心三灶分中心                                                                              </t>
  </si>
  <si>
    <t>东川公路8027号</t>
  </si>
  <si>
    <t xml:space="preserve">上海市浦东新区合庆镇社区卫生服务中心分中心                                                                               </t>
  </si>
  <si>
    <t>上海市浦东新区沪南公路4591号</t>
  </si>
  <si>
    <t xml:space="preserve">上海市浦东新区航头鹤沙社区卫生服务中心                                                                                 </t>
  </si>
  <si>
    <t>上海泗泾镇泗通路389号</t>
  </si>
  <si>
    <t xml:space="preserve">上海市松江区泗泾医院                                                                                          </t>
  </si>
  <si>
    <t xml:space="preserve">上海市杨浦区控江社区卫生服务中心                                                                                    </t>
  </si>
  <si>
    <t>上海市杨浦区双辽路345号</t>
  </si>
  <si>
    <t xml:space="preserve">上海市杨浦区江浦社区卫生服务中心                                                                                    </t>
  </si>
  <si>
    <t>青浦区夏阳街道金家村青昆路688号</t>
  </si>
  <si>
    <t>上海市浦东新区唐陆路69号</t>
  </si>
  <si>
    <t xml:space="preserve">上海市浦东新区金桥社区卫生服务中心                                                                                   </t>
  </si>
  <si>
    <t>上海市岳州路72号</t>
  </si>
  <si>
    <t xml:space="preserve">上海市虹口区嘉兴路街道社区卫生服务中心                                                                                 </t>
  </si>
  <si>
    <t xml:space="preserve">上海交通大学医学院附属第九人民医院                                                                                   </t>
  </si>
  <si>
    <t>丽园路712号</t>
  </si>
  <si>
    <t xml:space="preserve">上海市黄浦区打浦桥街道社区卫生服务中心                                                                                 </t>
  </si>
  <si>
    <t xml:space="preserve">上海市闵行区古美社区卫生服务中心                                                                                    </t>
  </si>
  <si>
    <t xml:space="preserve">上海市浦东新区中医医院                                                                                         </t>
  </si>
  <si>
    <t>2019-12-11</t>
  </si>
  <si>
    <t xml:space="preserve">托拉塞米片                                                                                          </t>
  </si>
  <si>
    <t>长海路168号</t>
  </si>
  <si>
    <t>江宁路1291号（病房药房）</t>
  </si>
  <si>
    <t>江宁路1291号（门诊药房）</t>
  </si>
  <si>
    <t>上海市嘉定区南翔镇民主街97号</t>
  </si>
  <si>
    <t>斜土路1609号（东院特需药房）</t>
  </si>
  <si>
    <t>上海市卫生和计划生育委员会援外物资供应站</t>
  </si>
  <si>
    <t>上海市嘉定区沪宜公路3638号（贝宁）</t>
  </si>
  <si>
    <t>上海市奉贤区南桥镇新建西路160号</t>
  </si>
  <si>
    <t>上海海江老年医院</t>
  </si>
  <si>
    <t>上海市虹口区丰镇路788号3幢1-5楼、4幢1-3楼</t>
  </si>
  <si>
    <t>上海市宝山区新沪路198弄12号（大华一村服务站）</t>
  </si>
  <si>
    <t>唐山路71号（唐山路社区服务站）</t>
  </si>
  <si>
    <t>辛耕路98弄12号（服务站点）</t>
  </si>
  <si>
    <t>长乐路39号</t>
  </si>
  <si>
    <t xml:space="preserve">上海市黄浦区瑞金二路街道社区卫生服务中心                                                                                </t>
  </si>
  <si>
    <t xml:space="preserve">上海市松江区新浜镇社区卫生服务中心                                                                                   </t>
  </si>
  <si>
    <t>浦东新区川南奉公路3385号</t>
  </si>
  <si>
    <t xml:space="preserve">上海市浦东新区机场社区卫生服务中心                                                                                   </t>
  </si>
  <si>
    <t>松江区中山东路39号</t>
  </si>
  <si>
    <t xml:space="preserve">上海市松江区方塔中医医院                                                                                        </t>
  </si>
  <si>
    <t>许昌路1482号</t>
  </si>
  <si>
    <t>香花桥街道大盈社区新桥路1195弄1号</t>
  </si>
  <si>
    <t>上海市杨浦区政和路107号</t>
  </si>
  <si>
    <t xml:space="preserve">上海市杨浦区新江湾城社区卫生服务中心                                                                                  </t>
  </si>
  <si>
    <t xml:space="preserve">上海市杨浦区殷行社区卫生服务中心                                                                                    </t>
  </si>
  <si>
    <t xml:space="preserve">上海市宝山区仁和医院                                                                                          </t>
  </si>
  <si>
    <t xml:space="preserve">5mg*14片/盒                                       </t>
  </si>
  <si>
    <t>2019-12-12</t>
  </si>
  <si>
    <t>上海市北渔路111号</t>
  </si>
  <si>
    <t>青浦区朱家角镇祥凝浜路66号（分中心）</t>
  </si>
  <si>
    <t>浦东新区北蔡镇莲园路271号</t>
  </si>
  <si>
    <t>上海市浦东新区航头镇沪南公路5395号</t>
  </si>
  <si>
    <t xml:space="preserve">上海市浦东新区航头社区卫生服务中心                                                                                   </t>
  </si>
  <si>
    <t>乳山路235弄1号</t>
  </si>
  <si>
    <t xml:space="preserve">上海市浦东新区陆家嘴社区卫生服务中心                                                                                  </t>
  </si>
  <si>
    <t>上海市闵行区颛桥镇颛兴路122号</t>
  </si>
  <si>
    <t xml:space="preserve">上海市闵行区颛桥社区卫生服务中心                                                                                    </t>
  </si>
  <si>
    <t>上海市青浦区公园东路1158号</t>
  </si>
  <si>
    <t xml:space="preserve">复旦大学附属中山医院青浦分院                                                                                      </t>
  </si>
  <si>
    <t xml:space="preserve">上海市青浦区朱家角人民医院                                                                                       </t>
  </si>
  <si>
    <t>九亭镇九新公路155号</t>
  </si>
  <si>
    <t xml:space="preserve">上海市松江区九亭医院                                                                                          </t>
  </si>
  <si>
    <t>斜土路1609号(东院配置中心)</t>
  </si>
  <si>
    <t>山海关路456号</t>
  </si>
  <si>
    <t>陆翔路108号（住院药房）</t>
  </si>
  <si>
    <t>药库静配（延安西路221号13号楼1楼）</t>
  </si>
  <si>
    <t>上海市枫林路180号（药库1）</t>
  </si>
  <si>
    <t>上海市静安区平顺路15号</t>
  </si>
  <si>
    <t>松江区荣乐西路1039号</t>
  </si>
  <si>
    <t>2019-12-13</t>
  </si>
  <si>
    <t>奉贤区南奉公路6600号</t>
  </si>
  <si>
    <t>上海市松江区中山东路39号</t>
  </si>
  <si>
    <t>闵行区金光路958号</t>
  </si>
  <si>
    <t>上海市崇明区庙镇镇为民街24号</t>
  </si>
  <si>
    <t>上海市崇明区港沿镇港沿公路1151号</t>
  </si>
  <si>
    <t>崇明区陈家镇陈彷公路250号</t>
  </si>
  <si>
    <t>上海市闵行区七宝镇富强街94号底楼（总务科）西药库</t>
  </si>
  <si>
    <t>药库西住院（延安西路221号13号楼1楼）</t>
  </si>
  <si>
    <t>长海路168号(门诊地下室)</t>
  </si>
  <si>
    <t>浦东新区新浦路297号</t>
  </si>
  <si>
    <t xml:space="preserve">上海市浦东新区迎博社区卫生服务中心                                                                                   </t>
  </si>
  <si>
    <t>上海市浦东新区曹路镇永乐村海家宅临时10号1楼南</t>
  </si>
  <si>
    <t xml:space="preserve">上海市浦东新区曹路社区卫生服务中心                                                                                   </t>
  </si>
  <si>
    <t>上海市浦东新区曹路镇顾三村顾三路卫家宅37号</t>
  </si>
  <si>
    <t>荷泽路450号</t>
  </si>
  <si>
    <t xml:space="preserve">上海市浦东新区浦兴社区卫生服务中心菏泽路分中心                                                                             </t>
  </si>
  <si>
    <t xml:space="preserve">上海市虹口区北外滩街道社区卫生服务中心                                                                                 </t>
  </si>
  <si>
    <t>松江区阔街21号.</t>
  </si>
  <si>
    <t xml:space="preserve">上海市松江区岳阳街道社区卫生服务中心                                                                                  </t>
  </si>
  <si>
    <t>浦东新区南码头路1380号</t>
  </si>
  <si>
    <t xml:space="preserve">上海市浦东新区周家渡社区卫生服务中心云莲社区卫生服务站                                                                         </t>
  </si>
  <si>
    <t>德州路188号</t>
  </si>
  <si>
    <t xml:space="preserve">上海市浦东新区联洋社区卫生服务中心                                                                                   </t>
  </si>
  <si>
    <t>祁连山路2891号</t>
  </si>
  <si>
    <t xml:space="preserve">上海市宝山区大场镇祁连社区卫生服务中心                                                                                 </t>
  </si>
  <si>
    <t>上海市浦东新区曹路镇顾东村花厅200号</t>
  </si>
  <si>
    <t>上海市浦东新区曹路镇民众村川沙路、上川路浦东运河西11号</t>
  </si>
  <si>
    <t>上海市浦东新区曹路镇上川路1773号1楼东</t>
  </si>
  <si>
    <t>上海洪天护理院</t>
  </si>
  <si>
    <t>上海市浦东新区孙桥镇工农路25号</t>
  </si>
  <si>
    <t xml:space="preserve">上海洪天护理院                                                                                             </t>
  </si>
  <si>
    <t>上海市浦东新区泥城镇云汉路588号</t>
  </si>
  <si>
    <t xml:space="preserve">上海市浦东新区泥城社区卫生服务中心                                                                                   </t>
  </si>
  <si>
    <t>上海闵行区申滨路618号</t>
  </si>
  <si>
    <t xml:space="preserve">上海市闵行区新虹社区卫生服务中心                                                                                    </t>
  </si>
  <si>
    <t>上海市第一人民医院-南院</t>
    <phoneticPr fontId="9" type="noConversion"/>
  </si>
  <si>
    <t>2019-12-16</t>
  </si>
  <si>
    <t>上海御康医院有限公司</t>
  </si>
  <si>
    <t>浦东新区沪南公路2441弄1号</t>
  </si>
  <si>
    <t>浦东新区王港镇虹盛路25号</t>
  </si>
  <si>
    <t>上海市闵行区浦江镇江文路681号</t>
  </si>
  <si>
    <t>上海市南翔镇众仁路495号（住院药房）</t>
  </si>
  <si>
    <t>甘河路110号住院药房片剂（1号楼二楼）</t>
  </si>
  <si>
    <t>静安区乌鲁木齐中路12号</t>
  </si>
  <si>
    <t>上海华山大药房有限责任公司</t>
  </si>
  <si>
    <t>上海市浦东新区南汇新城环湖西三路222号(病房)</t>
  </si>
  <si>
    <t>宜山路600号（干部门诊）</t>
  </si>
  <si>
    <t>上海市金山区朱泾镇健康路147号</t>
  </si>
  <si>
    <t>上海市奉贤区南奉公路9588号</t>
  </si>
  <si>
    <t>上海市嘉定区沪宜公路2091号</t>
  </si>
  <si>
    <t>上海上医新特药商店有限公司</t>
  </si>
  <si>
    <t>医学院路136号</t>
  </si>
  <si>
    <t>新沪路950号（片剂）</t>
  </si>
  <si>
    <t>仙霞路1111号2号楼（药库）</t>
  </si>
  <si>
    <t>仙霞路1111号2号楼（住院药房）</t>
  </si>
  <si>
    <t>西康路259号（新病房大楼门诊地下室）</t>
  </si>
  <si>
    <t>苗莆路219号(1)</t>
  </si>
  <si>
    <t>上海市浦东新区书院镇新卫路6号(新港镇)</t>
  </si>
  <si>
    <t xml:space="preserve">上海市浦东新区书院社区卫生服务中心                                                                                   </t>
  </si>
  <si>
    <t xml:space="preserve">上海市松江区叶榭镇社区卫生服务中心                                                                                   </t>
  </si>
  <si>
    <t>上海市虹口区虹关路1号</t>
  </si>
  <si>
    <t>龚路镇龚新路470号</t>
  </si>
  <si>
    <t>顾曹路681号</t>
  </si>
  <si>
    <t xml:space="preserve">上海市浦东新区曹路社区卫生服务中心分中心                                                                                </t>
  </si>
  <si>
    <t>浦东新区金杨路121号.....</t>
  </si>
  <si>
    <t xml:space="preserve">上海市浦东新区金杨社区卫生服务中心                                                                                   </t>
  </si>
  <si>
    <t>青浦区徐泾镇徐民路1088号</t>
  </si>
  <si>
    <t>上海市青浦区盈浦街道万寿路153号</t>
  </si>
  <si>
    <t>上海市青浦区盈浦街道盈港路1750弄（底楼医务室）</t>
  </si>
  <si>
    <t xml:space="preserve">上海市徐汇区长桥街道社区卫生服务中心                                                                                  </t>
  </si>
  <si>
    <t xml:space="preserve">上海市徐汇区华泾镇社区卫生服务中心                                                                                   </t>
  </si>
  <si>
    <t xml:space="preserve">上海市杨浦区延吉社区卫生服务中心                                                                                    </t>
  </si>
  <si>
    <t>上海市青浦区崧涵路190号201室</t>
  </si>
  <si>
    <t>青浦区夏阳街道保安路103号</t>
  </si>
  <si>
    <t>支</t>
    <phoneticPr fontId="5" type="noConversion"/>
  </si>
  <si>
    <t>2019-12-17</t>
  </si>
  <si>
    <t>上海市金山区枫泾镇白牛路219号</t>
  </si>
  <si>
    <t>上海市城桥镇南门港街25号/人民路68号</t>
  </si>
  <si>
    <t>康定路828号（实际从康定路834号进入）</t>
  </si>
  <si>
    <t>上海市松江区西林北路1010号</t>
  </si>
  <si>
    <t>上海市天山四村122号</t>
  </si>
  <si>
    <t>上海市奉贤区古华医院</t>
  </si>
  <si>
    <t>上海市奉贤区南桥镇南奉公路9220号</t>
  </si>
  <si>
    <t>中国人民解放军上海警备区长宁第四离职干部休养所</t>
  </si>
  <si>
    <t>虹桥路2293号11号楼2层门诊部</t>
  </si>
  <si>
    <t>上海市静安区高平路1011号</t>
  </si>
  <si>
    <t>上海市浦东新区和炯路77弄28号（和炯社区卫生服务站）</t>
  </si>
  <si>
    <t>浦东新区孙桥镇横沔江路274号</t>
  </si>
  <si>
    <t>上海市华山路1467号</t>
  </si>
  <si>
    <t>上海市崇明县新海镇社区卫生服务中心</t>
  </si>
  <si>
    <t>上海市崇明县三星镇社区卫生服务中心</t>
  </si>
  <si>
    <t>上海市崇明县宏海公路4235-4237号</t>
  </si>
  <si>
    <t>上海市崇明县建设镇社区卫生服务中心</t>
  </si>
  <si>
    <t>上海市崇明县建设镇白钥村1269号</t>
  </si>
  <si>
    <t>浦东新区川沙新镇晨阳西路290号</t>
  </si>
  <si>
    <t xml:space="preserve">上海市浦东新区江镇社区卫生服务中心                                                                                   </t>
  </si>
  <si>
    <t>上海市浦东新区祝桥镇森塘路西凌家宅21号</t>
  </si>
  <si>
    <t>浦东新区川沙新镇东滨村七队东张家宅9号</t>
  </si>
  <si>
    <t>上海市浦东新区祝桥镇江绣路307弄2至3号</t>
  </si>
  <si>
    <t>浦东新区川沙新镇新营村二队张朱家宅602号</t>
  </si>
  <si>
    <t>上海市浦东新区祝桥镇唐黄家宅1号</t>
  </si>
  <si>
    <t>上海市浦东新区祝桥镇大沟村西李家宅83号</t>
  </si>
  <si>
    <t>上海市浦东新区祝桥镇灵通路882号</t>
  </si>
  <si>
    <t>浦东新区川沙新镇江明路26至32号</t>
  </si>
  <si>
    <t>上海市浦东新区祝桥镇亭塘路175号</t>
  </si>
  <si>
    <t>浦东新区川沙新镇新和村四队1号</t>
  </si>
  <si>
    <t>上海市浦东新区祝桥镇陈胡村王家宅58号</t>
  </si>
  <si>
    <t>上海市浦东新区祝桥镇海霞路江晖路口</t>
  </si>
  <si>
    <t>浦东新区机场镇道新村6队</t>
  </si>
  <si>
    <t>上海市宝山区长江路860弄25号</t>
  </si>
  <si>
    <t xml:space="preserve">上海市第二康复医院                                                                                           </t>
  </si>
  <si>
    <t>上药金山（上海）医药有限公司</t>
  </si>
  <si>
    <t>上海市金山区临仓街90号</t>
  </si>
  <si>
    <t xml:space="preserve">上药金山（上海）医药有限公司                                                                                      </t>
  </si>
  <si>
    <t xml:space="preserve">上海市崇明区港西镇社区卫生服务中心                                                                                   </t>
  </si>
  <si>
    <t>上海市奉贤区青村镇青村南路182号</t>
  </si>
  <si>
    <t xml:space="preserve">上海市奉贤区青村镇社区卫生服务中心                                                                                   </t>
  </si>
  <si>
    <t>上海市奉贤区奉浦街道社区卫生服务中心</t>
  </si>
  <si>
    <t>上海市奉贤区西渡镇扶港路219号</t>
  </si>
  <si>
    <t xml:space="preserve">上海市奉贤区奉浦街道社区卫生服务中心                                                                                  </t>
  </si>
  <si>
    <t xml:space="preserve">上海市青浦区金泽镇社区卫生服务中心                                                                                   </t>
  </si>
  <si>
    <t>上海市青浦区金泽镇陈新路320号</t>
  </si>
  <si>
    <t>上海市青浦区金泽镇金姚村750号</t>
  </si>
  <si>
    <t>上海市青浦区金泽镇王港村港娄1444号</t>
  </si>
  <si>
    <t>上海市青浦区金泽镇任屯村北任3号</t>
  </si>
  <si>
    <t>上海市青浦区金泽镇东天村67号</t>
  </si>
  <si>
    <t>上海市青浦区金泽镇建国村111号南侧</t>
  </si>
  <si>
    <t>上海市青浦区金泽镇金胡路51号</t>
  </si>
  <si>
    <t>上海市松江区新桥镇新南路825号</t>
  </si>
  <si>
    <t xml:space="preserve">上海市松江区新桥镇社区卫生服务中心                                                                                   </t>
  </si>
  <si>
    <t xml:space="preserve">上海市杨浦区大桥社区卫生服务中心                                                                                    </t>
  </si>
  <si>
    <t>杨浦区延吉西路100号..</t>
  </si>
  <si>
    <t>是</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</si>
</sst>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43" formatCode="_ * #,##0.00_ ;_ * \-#,##0.00_ ;_ * &quot;-&quot;??_ ;_ @_ "/>
    <numFmt numFmtId="176" formatCode="0_);[Red]\(0\)"/>
    <numFmt numFmtId="177" formatCode="_ \¥* #,##0.00_ ;_ \¥* \-#,##0.00_ ;_ \¥* &quot;-&quot;??_ ;_ @_ "/>
    <numFmt numFmtId="178" formatCode="0.00_ "/>
    <numFmt numFmtId="179" formatCode="\¥#,##0_);[Red]\(\¥#,##0\)"/>
    <numFmt numFmtId="180" formatCode="0.0_);[Red]\(0.0\)"/>
    <numFmt numFmtId="181" formatCode="\¥#,##0.00_);[Red]\(\¥#,##0.00\)"/>
    <numFmt numFmtId="182" formatCode="yyyy&quot;年&quot;m&quot;月&quot;d&quot;日&quot;;@"/>
    <numFmt numFmtId="183" formatCode="0.0%"/>
    <numFmt numFmtId="184" formatCode="yyyy&quot;年&quot;m&quot;月&quot;;@"/>
    <numFmt numFmtId="185" formatCode="&quot;¥&quot;#,##0_);[Red]\(&quot;¥&quot;#,##0\)"/>
    <numFmt numFmtId="186" formatCode="0.0"/>
    <numFmt numFmtId="187" formatCode="&quot;¥&quot;#,##0.00_);[Red]\(&quot;¥&quot;#,##0.00\)"/>
    <numFmt numFmtId="188" formatCode="0.00_);[Red]\(0.00\)"/>
  </numFmts>
  <fonts count="44" x14ac:knownFonts="1">
    <font>
      <sz val="11"/>
      <color theme="1"/>
      <name val="宋体"/>
      <charset val="134"/>
      <scheme val="minor"/>
    </font>
    <font>
      <sz val="10"/>
      <color theme="1"/>
      <name val="微软雅黑"/>
      <family val="2"/>
      <charset val="134"/>
    </font>
    <font>
      <sz val="9"/>
      <color theme="1"/>
      <name val="微软雅黑"/>
      <family val="2"/>
      <charset val="134"/>
    </font>
    <font>
      <sz val="9"/>
      <color theme="1"/>
      <name val="微软雅黑"/>
      <family val="2"/>
      <charset val="134"/>
    </font>
    <font>
      <sz val="9"/>
      <color theme="1"/>
      <name val="微软雅黑"/>
      <family val="2"/>
      <charset val="134"/>
    </font>
    <font>
      <sz val="9"/>
      <name val="宋体"/>
      <family val="3"/>
      <charset val="134"/>
      <scheme val="minor"/>
    </font>
    <font>
      <sz val="11"/>
      <color theme="1"/>
      <name val="宋体"/>
      <family val="3"/>
      <charset val="134"/>
      <scheme val="minor"/>
    </font>
    <font>
      <sz val="11"/>
      <color indexed="8"/>
      <name val="宋体"/>
      <family val="3"/>
      <charset val="134"/>
    </font>
    <font>
      <sz val="12"/>
      <name val="宋体"/>
      <family val="3"/>
      <charset val="134"/>
    </font>
    <font>
      <sz val="9"/>
      <name val="宋体"/>
      <family val="3"/>
      <charset val="134"/>
      <scheme val="minor"/>
    </font>
    <font>
      <sz val="9"/>
      <name val="微软雅黑"/>
      <family val="2"/>
      <charset val="134"/>
    </font>
    <font>
      <b/>
      <sz val="9"/>
      <name val="微软雅黑"/>
      <family val="2"/>
      <charset val="134"/>
    </font>
    <font>
      <sz val="9"/>
      <color rgb="FFFF0000"/>
      <name val="微软雅黑"/>
      <family val="2"/>
      <charset val="134"/>
    </font>
    <font>
      <b/>
      <sz val="9"/>
      <color theme="1"/>
      <name val="微软雅黑"/>
      <family val="2"/>
      <charset val="134"/>
    </font>
    <font>
      <b/>
      <sz val="9"/>
      <color indexed="8"/>
      <name val="微软雅黑"/>
      <family val="2"/>
      <charset val="134"/>
    </font>
    <font>
      <sz val="11"/>
      <color theme="1"/>
      <name val="宋体"/>
      <family val="3"/>
      <charset val="134"/>
      <scheme val="minor"/>
    </font>
    <font>
      <sz val="10"/>
      <color theme="1"/>
      <name val="微软雅黑"/>
      <family val="2"/>
      <charset val="134"/>
    </font>
    <font>
      <b/>
      <sz val="10"/>
      <color theme="1"/>
      <name val="微软雅黑"/>
      <family val="2"/>
      <charset val="134"/>
    </font>
    <font>
      <b/>
      <sz val="10"/>
      <color theme="0"/>
      <name val="微软雅黑"/>
      <family val="2"/>
      <charset val="134"/>
    </font>
    <font>
      <b/>
      <sz val="10"/>
      <color theme="1" tint="0.14999847407452621"/>
      <name val="微软雅黑"/>
      <family val="2"/>
      <charset val="134"/>
    </font>
    <font>
      <sz val="10"/>
      <color theme="1" tint="0.14999847407452621"/>
      <name val="微软雅黑"/>
      <family val="2"/>
      <charset val="134"/>
    </font>
    <font>
      <b/>
      <sz val="10"/>
      <color rgb="FFFFFF00"/>
      <name val="微软雅黑"/>
      <family val="2"/>
      <charset val="134"/>
    </font>
    <font>
      <b/>
      <u/>
      <sz val="10"/>
      <color rgb="FFFFFF00"/>
      <name val="微软雅黑"/>
      <family val="2"/>
      <charset val="134"/>
    </font>
    <font>
      <b/>
      <sz val="9"/>
      <color indexed="81"/>
      <name val="宋体"/>
      <family val="3"/>
      <charset val="134"/>
    </font>
    <font>
      <sz val="9"/>
      <color theme="1" tint="0.14999847407452621"/>
      <name val="微软雅黑"/>
      <family val="2"/>
      <charset val="134"/>
    </font>
    <font>
      <sz val="9"/>
      <color theme="1" tint="0.249977111117893"/>
      <name val="微软雅黑"/>
      <family val="2"/>
      <charset val="134"/>
    </font>
    <font>
      <b/>
      <sz val="9"/>
      <color theme="1" tint="0.249977111117893"/>
      <name val="微软雅黑"/>
      <family val="2"/>
      <charset val="134"/>
    </font>
    <font>
      <b/>
      <sz val="9"/>
      <color theme="0"/>
      <name val="微软雅黑"/>
      <family val="2"/>
      <charset val="134"/>
    </font>
    <font>
      <b/>
      <sz val="10"/>
      <color theme="1" tint="0.249977111117893"/>
      <name val="微软雅黑"/>
      <family val="2"/>
      <charset val="134"/>
    </font>
    <font>
      <b/>
      <sz val="10"/>
      <color theme="0" tint="-4.9989318521683403E-2"/>
      <name val="微软雅黑"/>
      <family val="2"/>
      <charset val="134"/>
    </font>
    <font>
      <sz val="11"/>
      <color theme="1"/>
      <name val="微软雅黑"/>
      <family val="2"/>
      <charset val="134"/>
    </font>
    <font>
      <b/>
      <sz val="48"/>
      <color theme="3"/>
      <name val="微软雅黑"/>
      <family val="2"/>
      <charset val="134"/>
    </font>
    <font>
      <b/>
      <sz val="10"/>
      <color theme="3" tint="-0.499984740745262"/>
      <name val="微软雅黑"/>
      <family val="2"/>
      <charset val="134"/>
    </font>
    <font>
      <sz val="9"/>
      <color theme="1"/>
      <name val="宋体"/>
      <family val="3"/>
      <charset val="134"/>
      <scheme val="minor"/>
    </font>
    <font>
      <sz val="8"/>
      <color theme="1"/>
      <name val="微软雅黑"/>
      <family val="2"/>
      <charset val="134"/>
    </font>
    <font>
      <b/>
      <sz val="9"/>
      <color theme="1"/>
      <name val="宋体"/>
      <family val="3"/>
      <charset val="134"/>
      <scheme val="minor"/>
    </font>
    <font>
      <sz val="11"/>
      <color indexed="8"/>
      <name val="宋体"/>
      <family val="2"/>
      <charset val="1"/>
      <scheme val="minor"/>
    </font>
    <font>
      <b/>
      <sz val="10"/>
      <color rgb="FFFF0000"/>
      <name val="微软雅黑"/>
      <family val="2"/>
      <charset val="134"/>
    </font>
    <font>
      <sz val="9"/>
      <color theme="0"/>
      <name val="微软雅黑"/>
      <family val="2"/>
      <charset val="134"/>
    </font>
    <font>
      <b/>
      <sz val="9"/>
      <color indexed="81"/>
      <name val="微软雅黑"/>
      <family val="2"/>
      <charset val="134"/>
    </font>
    <font>
      <sz val="11"/>
      <color theme="1"/>
      <name val="宋体"/>
      <family val="2"/>
      <scheme val="minor"/>
    </font>
    <font>
      <sz val="9"/>
      <color indexed="8"/>
      <name val="微软雅黑"/>
      <family val="2"/>
      <charset val="134"/>
    </font>
    <font>
      <sz val="9"/>
      <color indexed="81"/>
      <name val="宋体"/>
      <family val="3"/>
      <charset val="134"/>
    </font>
    <font>
      <sz val="9"/>
      <color rgb="FF0070C0"/>
      <name val="微软雅黑"/>
      <family val="2"/>
      <charset val="134"/>
    </font>
  </fonts>
  <fills count="23">
    <fill>
      <patternFill patternType="none"/>
    </fill>
    <fill>
      <patternFill patternType="gray125"/>
    </fill>
    <fill>
      <patternFill patternType="solid">
        <fgColor theme="0"/>
        <bgColor indexed="64"/>
      </patternFill>
    </fill>
    <fill>
      <patternFill patternType="solid">
        <fgColor theme="9" tint="0.79992065187536243"/>
        <bgColor indexed="64"/>
      </patternFill>
    </fill>
    <fill>
      <patternFill patternType="solid">
        <fgColor rgb="FFFFFF00"/>
        <bgColor indexed="64"/>
      </patternFill>
    </fill>
    <fill>
      <patternFill patternType="solid">
        <fgColor theme="3" tint="0.79992065187536243"/>
        <bgColor indexed="64"/>
      </patternFill>
    </fill>
    <fill>
      <patternFill patternType="solid">
        <fgColor theme="6" tint="0.39991454817346722"/>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3" tint="0.39985351115451523"/>
        <bgColor indexed="64"/>
      </patternFill>
    </fill>
    <fill>
      <patternFill patternType="solid">
        <fgColor theme="6" tint="-0.249977111117893"/>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9"/>
        <bgColor indexed="64"/>
      </patternFill>
    </fill>
    <fill>
      <patternFill patternType="solid">
        <fgColor theme="4" tint="0.79998168889431442"/>
        <bgColor indexed="64"/>
      </patternFill>
    </fill>
  </fills>
  <borders count="33">
    <border>
      <left/>
      <right/>
      <top/>
      <bottom/>
      <diagonal/>
    </border>
    <border>
      <left style="thin">
        <color auto="1"/>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medium">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double">
        <color theme="0" tint="-0.499984740745262"/>
      </right>
      <top style="thin">
        <color theme="0" tint="-0.499984740745262"/>
      </top>
      <bottom style="thin">
        <color theme="0" tint="-0.499984740745262"/>
      </bottom>
      <diagonal/>
    </border>
    <border>
      <left/>
      <right style="double">
        <color theme="0" tint="-0.499984740745262"/>
      </right>
      <top style="thin">
        <color theme="0" tint="-0.499984740745262"/>
      </top>
      <bottom style="thin">
        <color theme="0" tint="-0.499984740745262"/>
      </bottom>
      <diagonal/>
    </border>
    <border>
      <left style="dashed">
        <color theme="0" tint="-0.499984740745262"/>
      </left>
      <right style="dashed">
        <color theme="0" tint="-0.499984740745262"/>
      </right>
      <top style="dashed">
        <color theme="0" tint="-0.499984740745262"/>
      </top>
      <bottom style="dashed">
        <color theme="0" tint="-0.499984740745262"/>
      </bottom>
      <diagonal/>
    </border>
    <border>
      <left style="dashed">
        <color theme="0" tint="-0.499984740745262"/>
      </left>
      <right style="dashed">
        <color theme="0" tint="-0.499984740745262"/>
      </right>
      <top style="dashed">
        <color theme="0" tint="-0.499984740745262"/>
      </top>
      <bottom style="double">
        <color theme="0" tint="-0.499984740745262"/>
      </bottom>
      <diagonal/>
    </border>
    <border>
      <left style="dashed">
        <color theme="0" tint="-0.499984740745262"/>
      </left>
      <right style="dashed">
        <color theme="0" tint="-0.499984740745262"/>
      </right>
      <top/>
      <bottom style="dashed">
        <color theme="0" tint="-0.499984740745262"/>
      </bottom>
      <diagonal/>
    </border>
    <border>
      <left style="dashed">
        <color theme="0" tint="-0.499984740745262"/>
      </left>
      <right style="dashed">
        <color theme="0" tint="-0.499984740745262"/>
      </right>
      <top style="dashed">
        <color theme="0" tint="-0.499984740745262"/>
      </top>
      <bottom/>
      <diagonal/>
    </border>
    <border>
      <left style="dashed">
        <color theme="0" tint="-0.499984740745262"/>
      </left>
      <right/>
      <top style="dashed">
        <color theme="0" tint="-0.499984740745262"/>
      </top>
      <bottom style="dashed">
        <color theme="0" tint="-0.499984740745262"/>
      </bottom>
      <diagonal/>
    </border>
    <border>
      <left/>
      <right style="dashed">
        <color theme="0" tint="-0.499984740745262"/>
      </right>
      <top style="dashed">
        <color theme="0" tint="-0.499984740745262"/>
      </top>
      <bottom style="dashed">
        <color theme="0" tint="-0.499984740745262"/>
      </bottom>
      <diagonal/>
    </border>
    <border>
      <left/>
      <right/>
      <top style="medium">
        <color theme="3"/>
      </top>
      <bottom/>
      <diagonal/>
    </border>
    <border>
      <left/>
      <right/>
      <top/>
      <bottom style="medium">
        <color theme="3"/>
      </bottom>
      <diagonal/>
    </border>
    <border>
      <left style="dashed">
        <color theme="0" tint="-0.499984740745262"/>
      </left>
      <right/>
      <top style="dashed">
        <color theme="0" tint="-0.499984740745262"/>
      </top>
      <bottom/>
      <diagonal/>
    </border>
    <border>
      <left/>
      <right style="dashed">
        <color theme="0" tint="-0.499984740745262"/>
      </right>
      <top style="dashed">
        <color theme="0" tint="-0.499984740745262"/>
      </top>
      <bottom/>
      <diagonal/>
    </border>
    <border>
      <left style="dashed">
        <color theme="1" tint="0.499984740745262"/>
      </left>
      <right style="dashed">
        <color theme="1" tint="0.499984740745262"/>
      </right>
      <top style="thin">
        <color theme="1" tint="0.499984740745262"/>
      </top>
      <bottom style="dashed">
        <color theme="1" tint="0.499984740745262"/>
      </bottom>
      <diagonal/>
    </border>
    <border>
      <left style="dashed">
        <color theme="1" tint="0.499984740745262"/>
      </left>
      <right style="dashed">
        <color theme="1" tint="0.499984740745262"/>
      </right>
      <top style="dashed">
        <color theme="1" tint="0.499984740745262"/>
      </top>
      <bottom style="dashed">
        <color theme="1" tint="0.499984740745262"/>
      </bottom>
      <diagonal/>
    </border>
    <border>
      <left style="dashed">
        <color theme="1" tint="0.499984740745262"/>
      </left>
      <right style="dashed">
        <color theme="1" tint="0.499984740745262"/>
      </right>
      <top style="dashed">
        <color theme="1" tint="0.499984740745262"/>
      </top>
      <bottom style="thin">
        <color theme="1" tint="0.499984740745262"/>
      </bottom>
      <diagonal/>
    </border>
    <border>
      <left style="dashed">
        <color theme="1" tint="0.499984740745262"/>
      </left>
      <right style="dashed">
        <color theme="1" tint="0.499984740745262"/>
      </right>
      <top/>
      <bottom style="dashed">
        <color theme="1" tint="0.499984740745262"/>
      </bottom>
      <diagonal/>
    </border>
    <border>
      <left style="dashed">
        <color theme="1" tint="0.499984740745262"/>
      </left>
      <right style="dashed">
        <color theme="1" tint="0.499984740745262"/>
      </right>
      <top style="dashed">
        <color theme="1" tint="0.499984740745262"/>
      </top>
      <bottom style="double">
        <color theme="1" tint="0.499984740745262"/>
      </bottom>
      <diagonal/>
    </border>
    <border>
      <left style="dashed">
        <color theme="1" tint="0.499984740745262"/>
      </left>
      <right style="dashed">
        <color theme="1" tint="0.499984740745262"/>
      </right>
      <top style="dashed">
        <color theme="1" tint="0.499984740745262"/>
      </top>
      <bottom/>
      <diagonal/>
    </border>
    <border>
      <left style="dashed">
        <color theme="1" tint="0.499984740745262"/>
      </left>
      <right style="dashed">
        <color theme="1" tint="0.499984740745262"/>
      </right>
      <top style="thin">
        <color theme="1" tint="0.499984740745262"/>
      </top>
      <bottom/>
      <diagonal/>
    </border>
    <border>
      <left style="dashed">
        <color theme="1" tint="0.499984740745262"/>
      </left>
      <right style="dashed">
        <color theme="1" tint="0.499984740745262"/>
      </right>
      <top/>
      <bottom/>
      <diagonal/>
    </border>
    <border>
      <left style="dashed">
        <color theme="1" tint="0.499984740745262"/>
      </left>
      <right style="dashed">
        <color theme="1" tint="0.499984740745262"/>
      </right>
      <top/>
      <bottom style="thin">
        <color theme="1" tint="0.499984740745262"/>
      </bottom>
      <diagonal/>
    </border>
    <border>
      <left style="dashed">
        <color theme="0" tint="-0.499984740745262"/>
      </left>
      <right style="dashed">
        <color theme="0" tint="-0.499984740745262"/>
      </right>
      <top style="double">
        <color theme="0" tint="-0.499984740745262"/>
      </top>
      <bottom/>
      <diagonal/>
    </border>
    <border>
      <left style="dashed">
        <color theme="0" tint="-0.499984740745262"/>
      </left>
      <right style="dashed">
        <color theme="0" tint="-0.499984740745262"/>
      </right>
      <top/>
      <bottom/>
      <diagonal/>
    </border>
    <border>
      <left style="dashed">
        <color theme="0" tint="-0.499984740745262"/>
      </left>
      <right style="dashed">
        <color theme="0" tint="-0.499984740745262"/>
      </right>
      <top/>
      <bottom style="double">
        <color theme="0" tint="-0.499984740745262"/>
      </bottom>
      <diagonal/>
    </border>
    <border>
      <left style="double">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auto="1"/>
      </left>
      <right style="thin">
        <color auto="1"/>
      </right>
      <top style="thin">
        <color auto="1"/>
      </top>
      <bottom/>
      <diagonal/>
    </border>
  </borders>
  <cellStyleXfs count="19">
    <xf numFmtId="0" fontId="0" fillId="0" borderId="0"/>
    <xf numFmtId="9" fontId="6" fillId="0" borderId="0" applyFont="0" applyFill="0" applyBorder="0" applyAlignment="0" applyProtection="0">
      <alignment vertical="center"/>
    </xf>
    <xf numFmtId="0" fontId="7" fillId="0" borderId="0" applyNumberFormat="0" applyFill="0" applyBorder="0" applyProtection="0"/>
    <xf numFmtId="9" fontId="6" fillId="0" borderId="0" applyFont="0" applyFill="0" applyBorder="0" applyAlignment="0" applyProtection="0">
      <alignment vertical="center"/>
    </xf>
    <xf numFmtId="0" fontId="6" fillId="0" borderId="0"/>
    <xf numFmtId="0" fontId="6" fillId="0" borderId="0">
      <alignment vertical="center"/>
    </xf>
    <xf numFmtId="0" fontId="6" fillId="0" borderId="0"/>
    <xf numFmtId="0" fontId="6" fillId="0" borderId="0"/>
    <xf numFmtId="0" fontId="8" fillId="0" borderId="0" applyProtection="0">
      <alignment vertical="center"/>
    </xf>
    <xf numFmtId="0" fontId="6" fillId="0" borderId="0">
      <alignment vertical="center"/>
    </xf>
    <xf numFmtId="0" fontId="7" fillId="0" borderId="0">
      <alignment vertical="center"/>
    </xf>
    <xf numFmtId="43" fontId="6" fillId="0" borderId="0" applyFont="0" applyFill="0" applyBorder="0" applyAlignment="0" applyProtection="0">
      <alignment vertical="center"/>
    </xf>
    <xf numFmtId="0" fontId="7" fillId="0" borderId="0">
      <alignment vertical="center"/>
    </xf>
    <xf numFmtId="43" fontId="6" fillId="0" borderId="0" applyFont="0" applyFill="0" applyBorder="0" applyAlignment="0" applyProtection="0">
      <alignment vertical="center"/>
    </xf>
    <xf numFmtId="177" fontId="6" fillId="0" borderId="0" applyFont="0" applyFill="0" applyBorder="0" applyAlignment="0" applyProtection="0">
      <alignment vertical="center"/>
    </xf>
    <xf numFmtId="43" fontId="6" fillId="0" borderId="0" applyFont="0" applyFill="0" applyBorder="0" applyAlignment="0" applyProtection="0">
      <alignment vertical="center"/>
    </xf>
    <xf numFmtId="9" fontId="15" fillId="0" borderId="0" applyFont="0" applyFill="0" applyBorder="0" applyAlignment="0" applyProtection="0">
      <alignment vertical="center"/>
    </xf>
    <xf numFmtId="0" fontId="36" fillId="0" borderId="0">
      <alignment vertical="center"/>
    </xf>
    <xf numFmtId="0" fontId="40" fillId="0" borderId="0"/>
  </cellStyleXfs>
  <cellXfs count="360">
    <xf numFmtId="0" fontId="0" fillId="0" borderId="0" xfId="0"/>
    <xf numFmtId="0" fontId="10" fillId="0" borderId="1" xfId="10" applyFont="1" applyBorder="1" applyAlignment="1">
      <alignment horizontal="center" vertical="center"/>
    </xf>
    <xf numFmtId="0" fontId="10" fillId="0" borderId="1" xfId="10" applyFont="1" applyBorder="1" applyAlignment="1">
      <alignment horizontal="left" vertical="center"/>
    </xf>
    <xf numFmtId="0" fontId="10" fillId="0" borderId="1" xfId="6" applyFont="1" applyBorder="1" applyAlignment="1">
      <alignment horizontal="right"/>
    </xf>
    <xf numFmtId="176" fontId="10" fillId="0" borderId="1" xfId="6" applyNumberFormat="1" applyFont="1" applyBorder="1" applyAlignment="1">
      <alignment horizontal="right"/>
    </xf>
    <xf numFmtId="176" fontId="10" fillId="0" borderId="1" xfId="6" applyNumberFormat="1" applyFont="1" applyBorder="1" applyAlignment="1">
      <alignment horizontal="right" vertical="center" wrapText="1"/>
    </xf>
    <xf numFmtId="0" fontId="10" fillId="0" borderId="1" xfId="6" applyFont="1" applyBorder="1" applyAlignment="1">
      <alignment horizontal="center" vertical="center"/>
    </xf>
    <xf numFmtId="0" fontId="10" fillId="0" borderId="1" xfId="6" applyFont="1" applyBorder="1" applyAlignment="1">
      <alignment horizontal="left" vertical="center"/>
    </xf>
    <xf numFmtId="0" fontId="10" fillId="0" borderId="1" xfId="7" applyFont="1" applyBorder="1" applyAlignment="1">
      <alignment horizontal="left" vertical="center"/>
    </xf>
    <xf numFmtId="0" fontId="10" fillId="0" borderId="1" xfId="6" applyFont="1" applyBorder="1" applyAlignment="1">
      <alignment vertical="top"/>
    </xf>
    <xf numFmtId="0" fontId="10" fillId="0" borderId="1" xfId="0" applyFont="1" applyBorder="1" applyAlignment="1">
      <alignment horizontal="left" vertical="center"/>
    </xf>
    <xf numFmtId="0" fontId="10" fillId="0" borderId="1" xfId="0" applyFont="1" applyBorder="1" applyAlignment="1">
      <alignment vertical="center"/>
    </xf>
    <xf numFmtId="0" fontId="10" fillId="0" borderId="1" xfId="6" applyFont="1" applyBorder="1" applyAlignment="1">
      <alignment vertical="center"/>
    </xf>
    <xf numFmtId="0" fontId="10" fillId="11" borderId="1" xfId="10" applyFont="1" applyFill="1" applyBorder="1" applyAlignment="1">
      <alignment horizontal="left" vertical="center"/>
    </xf>
    <xf numFmtId="1" fontId="14" fillId="7" borderId="1" xfId="10" applyNumberFormat="1" applyFont="1" applyFill="1" applyBorder="1">
      <alignment vertical="center"/>
    </xf>
    <xf numFmtId="181" fontId="14" fillId="10" borderId="1" xfId="11" applyNumberFormat="1" applyFont="1" applyFill="1" applyBorder="1">
      <alignment vertical="center"/>
    </xf>
    <xf numFmtId="176" fontId="14" fillId="9" borderId="1" xfId="10" applyNumberFormat="1" applyFont="1" applyFill="1" applyBorder="1">
      <alignment vertical="center"/>
    </xf>
    <xf numFmtId="0" fontId="4" fillId="0" borderId="0" xfId="6" applyFont="1"/>
    <xf numFmtId="0" fontId="10" fillId="0" borderId="0" xfId="6" applyFont="1"/>
    <xf numFmtId="0" fontId="10" fillId="0" borderId="1" xfId="10" applyFont="1" applyBorder="1" applyAlignment="1">
      <alignment vertical="top"/>
    </xf>
    <xf numFmtId="178" fontId="10" fillId="0" borderId="1" xfId="4" applyNumberFormat="1" applyFont="1" applyBorder="1" applyAlignment="1">
      <alignment horizontal="left" vertical="center"/>
    </xf>
    <xf numFmtId="0" fontId="10" fillId="2" borderId="1" xfId="10" applyFont="1" applyFill="1" applyBorder="1" applyAlignment="1">
      <alignment horizontal="center" vertical="center"/>
    </xf>
    <xf numFmtId="0" fontId="4" fillId="0" borderId="0" xfId="6" applyFont="1" applyAlignment="1">
      <alignment horizontal="center"/>
    </xf>
    <xf numFmtId="0" fontId="4" fillId="0" borderId="0" xfId="6" applyFont="1" applyAlignment="1">
      <alignment vertical="top"/>
    </xf>
    <xf numFmtId="0" fontId="4" fillId="0" borderId="0" xfId="6" applyFont="1" applyAlignment="1">
      <alignment horizontal="left"/>
    </xf>
    <xf numFmtId="176" fontId="4" fillId="0" borderId="0" xfId="6" applyNumberFormat="1" applyFont="1" applyAlignment="1">
      <alignment horizontal="right"/>
    </xf>
    <xf numFmtId="0" fontId="14" fillId="6" borderId="1" xfId="10" applyFont="1" applyFill="1" applyBorder="1">
      <alignment vertical="center"/>
    </xf>
    <xf numFmtId="176" fontId="14" fillId="5" borderId="1" xfId="10" applyNumberFormat="1" applyFont="1" applyFill="1" applyBorder="1">
      <alignment vertical="center"/>
    </xf>
    <xf numFmtId="179" fontId="14" fillId="8" borderId="1" xfId="11" applyNumberFormat="1" applyFont="1" applyFill="1" applyBorder="1">
      <alignment vertical="center"/>
    </xf>
    <xf numFmtId="1" fontId="14" fillId="3" borderId="1" xfId="10" applyNumberFormat="1" applyFont="1" applyFill="1" applyBorder="1">
      <alignment vertical="center"/>
    </xf>
    <xf numFmtId="179" fontId="14" fillId="8" borderId="1" xfId="10" applyNumberFormat="1" applyFont="1" applyFill="1" applyBorder="1">
      <alignment vertical="center"/>
    </xf>
    <xf numFmtId="1" fontId="14" fillId="6" borderId="1" xfId="10" applyNumberFormat="1" applyFont="1" applyFill="1" applyBorder="1">
      <alignment vertical="center"/>
    </xf>
    <xf numFmtId="181" fontId="14" fillId="8" borderId="1" xfId="10" applyNumberFormat="1" applyFont="1" applyFill="1" applyBorder="1">
      <alignment vertical="center"/>
    </xf>
    <xf numFmtId="1" fontId="10" fillId="0" borderId="1" xfId="6" applyNumberFormat="1" applyFont="1" applyBorder="1" applyAlignment="1">
      <alignment horizontal="right"/>
    </xf>
    <xf numFmtId="179" fontId="10" fillId="0" borderId="1" xfId="11" applyNumberFormat="1" applyFont="1" applyBorder="1" applyAlignment="1">
      <alignment horizontal="right"/>
    </xf>
    <xf numFmtId="179" fontId="10" fillId="0" borderId="1" xfId="6" applyNumberFormat="1" applyFont="1" applyBorder="1" applyAlignment="1">
      <alignment horizontal="right"/>
    </xf>
    <xf numFmtId="181" fontId="10" fillId="0" borderId="1" xfId="6" applyNumberFormat="1" applyFont="1" applyBorder="1" applyAlignment="1">
      <alignment horizontal="right"/>
    </xf>
    <xf numFmtId="0" fontId="10" fillId="0" borderId="1" xfId="10" applyFont="1" applyBorder="1" applyAlignment="1">
      <alignment horizontal="right" vertical="center"/>
    </xf>
    <xf numFmtId="181" fontId="4" fillId="0" borderId="0" xfId="11" applyNumberFormat="1" applyFont="1" applyAlignment="1">
      <alignment horizontal="right"/>
    </xf>
    <xf numFmtId="0" fontId="4" fillId="0" borderId="0" xfId="6" applyFont="1" applyAlignment="1">
      <alignment horizontal="right"/>
    </xf>
    <xf numFmtId="179" fontId="4" fillId="0" borderId="0" xfId="11" applyNumberFormat="1" applyFont="1" applyAlignment="1">
      <alignment horizontal="right"/>
    </xf>
    <xf numFmtId="179" fontId="4" fillId="0" borderId="0" xfId="6" applyNumberFormat="1" applyFont="1" applyAlignment="1">
      <alignment horizontal="right"/>
    </xf>
    <xf numFmtId="181" fontId="4" fillId="0" borderId="0" xfId="6" applyNumberFormat="1" applyFont="1" applyAlignment="1">
      <alignment horizontal="right"/>
    </xf>
    <xf numFmtId="0" fontId="11" fillId="0" borderId="1" xfId="10" applyFont="1" applyBorder="1" applyAlignment="1">
      <alignment vertical="center" wrapText="1"/>
    </xf>
    <xf numFmtId="0" fontId="11" fillId="0" borderId="1" xfId="10" applyFont="1" applyBorder="1">
      <alignment vertical="center"/>
    </xf>
    <xf numFmtId="0" fontId="13" fillId="0" borderId="0" xfId="6" applyFont="1"/>
    <xf numFmtId="0" fontId="10" fillId="12" borderId="1" xfId="10" applyFont="1" applyFill="1" applyBorder="1" applyAlignment="1">
      <alignment horizontal="left" vertical="center"/>
    </xf>
    <xf numFmtId="0" fontId="10" fillId="13" borderId="1" xfId="10" applyFont="1" applyFill="1" applyBorder="1" applyAlignment="1">
      <alignment horizontal="left" vertical="center"/>
    </xf>
    <xf numFmtId="0" fontId="16" fillId="0" borderId="0" xfId="0" applyFont="1"/>
    <xf numFmtId="0" fontId="16" fillId="0" borderId="0" xfId="0" applyFont="1" applyAlignment="1">
      <alignment horizontal="center" vertical="center"/>
    </xf>
    <xf numFmtId="0" fontId="17" fillId="0" borderId="0" xfId="0" applyFont="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18" fillId="14" borderId="2" xfId="0" applyFont="1" applyFill="1" applyBorder="1" applyAlignment="1">
      <alignment horizontal="center" vertical="center"/>
    </xf>
    <xf numFmtId="0" fontId="20" fillId="0" borderId="2" xfId="0" applyFont="1" applyBorder="1" applyAlignment="1">
      <alignment horizontal="center" vertical="center"/>
    </xf>
    <xf numFmtId="0" fontId="18" fillId="14" borderId="3" xfId="0" applyFont="1" applyFill="1" applyBorder="1" applyAlignment="1">
      <alignment horizontal="center" vertical="center"/>
    </xf>
    <xf numFmtId="0" fontId="20" fillId="0" borderId="3" xfId="0" applyFont="1" applyBorder="1" applyAlignment="1">
      <alignment horizontal="center" vertical="center"/>
    </xf>
    <xf numFmtId="0" fontId="18" fillId="17" borderId="5" xfId="0" applyFont="1" applyFill="1" applyBorder="1" applyAlignment="1">
      <alignment horizontal="center" vertical="center"/>
    </xf>
    <xf numFmtId="0" fontId="18" fillId="17" borderId="6" xfId="0" applyFont="1" applyFill="1" applyBorder="1" applyAlignment="1">
      <alignment horizontal="center" vertical="center"/>
    </xf>
    <xf numFmtId="0" fontId="18" fillId="17" borderId="4" xfId="0" applyFont="1" applyFill="1" applyBorder="1" applyAlignment="1">
      <alignment horizontal="center" vertical="center"/>
    </xf>
    <xf numFmtId="0" fontId="18" fillId="18" borderId="5" xfId="0" applyFont="1" applyFill="1" applyBorder="1" applyAlignment="1">
      <alignment horizontal="center" vertical="center"/>
    </xf>
    <xf numFmtId="0" fontId="18" fillId="18" borderId="2" xfId="0" applyFont="1" applyFill="1" applyBorder="1" applyAlignment="1">
      <alignment horizontal="center" vertical="center"/>
    </xf>
    <xf numFmtId="0" fontId="18" fillId="18" borderId="6" xfId="0" applyFont="1" applyFill="1" applyBorder="1" applyAlignment="1">
      <alignment horizontal="center" vertical="center"/>
    </xf>
    <xf numFmtId="9" fontId="20" fillId="0" borderId="6" xfId="16" applyFont="1" applyBorder="1" applyAlignment="1">
      <alignment horizontal="center" vertical="center"/>
    </xf>
    <xf numFmtId="9" fontId="19" fillId="15" borderId="6" xfId="16" applyFont="1" applyFill="1" applyBorder="1" applyAlignment="1">
      <alignment horizontal="center" vertical="center"/>
    </xf>
    <xf numFmtId="9" fontId="17" fillId="16" borderId="6" xfId="16" applyFont="1" applyFill="1" applyBorder="1" applyAlignment="1">
      <alignment horizontal="center" vertical="center"/>
    </xf>
    <xf numFmtId="58" fontId="16" fillId="0" borderId="0" xfId="0" applyNumberFormat="1" applyFont="1" applyAlignment="1">
      <alignment horizontal="center" vertical="center"/>
    </xf>
    <xf numFmtId="183" fontId="17" fillId="0" borderId="0" xfId="16" applyNumberFormat="1" applyFont="1" applyAlignment="1">
      <alignment horizontal="center" vertical="center"/>
    </xf>
    <xf numFmtId="9" fontId="20" fillId="0" borderId="7" xfId="16" applyFont="1" applyBorder="1" applyAlignment="1">
      <alignment horizontal="center" vertical="center"/>
    </xf>
    <xf numFmtId="9" fontId="19" fillId="15" borderId="7" xfId="16" applyFont="1" applyFill="1" applyBorder="1" applyAlignment="1">
      <alignment horizontal="center" vertical="center"/>
    </xf>
    <xf numFmtId="9" fontId="17" fillId="16" borderId="7" xfId="16" applyFont="1" applyFill="1" applyBorder="1" applyAlignment="1">
      <alignment horizontal="center" vertical="center"/>
    </xf>
    <xf numFmtId="176" fontId="24" fillId="0" borderId="8" xfId="0" applyNumberFormat="1" applyFont="1" applyBorder="1" applyAlignment="1">
      <alignment horizontal="right"/>
    </xf>
    <xf numFmtId="9" fontId="24" fillId="0" borderId="8" xfId="16" applyFont="1" applyBorder="1" applyAlignment="1">
      <alignment horizontal="right"/>
    </xf>
    <xf numFmtId="176" fontId="24" fillId="0" borderId="10" xfId="0" applyNumberFormat="1" applyFont="1" applyBorder="1" applyAlignment="1">
      <alignment horizontal="right"/>
    </xf>
    <xf numFmtId="176" fontId="25" fillId="0" borderId="8" xfId="0" applyNumberFormat="1" applyFont="1" applyBorder="1" applyAlignment="1">
      <alignment horizontal="right"/>
    </xf>
    <xf numFmtId="176" fontId="25" fillId="8" borderId="8" xfId="0" applyNumberFormat="1" applyFont="1" applyFill="1" applyBorder="1" applyAlignment="1">
      <alignment horizontal="right"/>
    </xf>
    <xf numFmtId="0" fontId="28" fillId="0" borderId="10" xfId="0" applyFont="1" applyBorder="1" applyAlignment="1">
      <alignment horizontal="left"/>
    </xf>
    <xf numFmtId="0" fontId="28" fillId="0" borderId="8" xfId="0" applyFont="1" applyBorder="1" applyAlignment="1">
      <alignment horizontal="left"/>
    </xf>
    <xf numFmtId="9" fontId="27" fillId="20" borderId="8" xfId="16" applyFont="1" applyFill="1" applyBorder="1" applyAlignment="1">
      <alignment horizontal="right"/>
    </xf>
    <xf numFmtId="0" fontId="18" fillId="20" borderId="8" xfId="0" applyFont="1" applyFill="1" applyBorder="1" applyAlignment="1">
      <alignment horizontal="left"/>
    </xf>
    <xf numFmtId="176" fontId="27" fillId="19" borderId="8" xfId="0" applyNumberFormat="1" applyFont="1" applyFill="1" applyBorder="1" applyAlignment="1">
      <alignment horizontal="right"/>
    </xf>
    <xf numFmtId="176" fontId="27" fillId="19" borderId="10" xfId="0" applyNumberFormat="1" applyFont="1" applyFill="1" applyBorder="1" applyAlignment="1">
      <alignment horizontal="right"/>
    </xf>
    <xf numFmtId="9" fontId="27" fillId="19" borderId="8" xfId="16" applyFont="1" applyFill="1" applyBorder="1" applyAlignment="1">
      <alignment horizontal="right"/>
    </xf>
    <xf numFmtId="0" fontId="30" fillId="0" borderId="0" xfId="0" applyFont="1"/>
    <xf numFmtId="0" fontId="3" fillId="0" borderId="0" xfId="0" applyFont="1" applyAlignment="1">
      <alignment horizontal="center"/>
    </xf>
    <xf numFmtId="0" fontId="32" fillId="0" borderId="0" xfId="0" applyFont="1" applyAlignment="1">
      <alignment horizontal="right"/>
    </xf>
    <xf numFmtId="14" fontId="32" fillId="0" borderId="0" xfId="0" applyNumberFormat="1" applyFont="1" applyAlignment="1">
      <alignment horizontal="center"/>
    </xf>
    <xf numFmtId="185" fontId="32" fillId="0" borderId="0" xfId="0" applyNumberFormat="1" applyFont="1" applyAlignment="1">
      <alignment horizontal="center"/>
    </xf>
    <xf numFmtId="0" fontId="3" fillId="0" borderId="0" xfId="0" applyFont="1"/>
    <xf numFmtId="184" fontId="27" fillId="14" borderId="8" xfId="0" applyNumberFormat="1" applyFont="1" applyFill="1" applyBorder="1" applyAlignment="1">
      <alignment horizontal="center"/>
    </xf>
    <xf numFmtId="0" fontId="33" fillId="0" borderId="0" xfId="0" applyFont="1"/>
    <xf numFmtId="0" fontId="25" fillId="0" borderId="8" xfId="0" applyFont="1" applyBorder="1" applyAlignment="1">
      <alignment horizontal="center"/>
    </xf>
    <xf numFmtId="0" fontId="33" fillId="0" borderId="0" xfId="0" applyFont="1" applyAlignment="1">
      <alignment horizontal="center"/>
    </xf>
    <xf numFmtId="0" fontId="29" fillId="14" borderId="8" xfId="0" applyFont="1" applyFill="1" applyBorder="1" applyAlignment="1">
      <alignment horizontal="center"/>
    </xf>
    <xf numFmtId="184" fontId="29" fillId="14" borderId="8" xfId="0" applyNumberFormat="1" applyFont="1" applyFill="1" applyBorder="1" applyAlignment="1">
      <alignment horizontal="center"/>
    </xf>
    <xf numFmtId="31" fontId="32" fillId="0" borderId="0" xfId="0" applyNumberFormat="1" applyFont="1"/>
    <xf numFmtId="0" fontId="32" fillId="0" borderId="0" xfId="0" applyFont="1"/>
    <xf numFmtId="0" fontId="32" fillId="0" borderId="14" xfId="0" applyFont="1" applyBorder="1" applyAlignment="1">
      <alignment horizontal="right"/>
    </xf>
    <xf numFmtId="0" fontId="32" fillId="0" borderId="15" xfId="0" applyFont="1" applyBorder="1" applyAlignment="1">
      <alignment horizontal="right"/>
    </xf>
    <xf numFmtId="185" fontId="32" fillId="0" borderId="14" xfId="0" applyNumberFormat="1" applyFont="1" applyBorder="1" applyAlignment="1">
      <alignment horizontal="center"/>
    </xf>
    <xf numFmtId="9" fontId="32" fillId="0" borderId="15" xfId="0" applyNumberFormat="1" applyFont="1" applyBorder="1" applyAlignment="1">
      <alignment horizontal="center"/>
    </xf>
    <xf numFmtId="0" fontId="34" fillId="0" borderId="0" xfId="0" applyFont="1"/>
    <xf numFmtId="0" fontId="34" fillId="0" borderId="0" xfId="0" applyFont="1" applyAlignment="1">
      <alignment horizontal="right"/>
    </xf>
    <xf numFmtId="1" fontId="34" fillId="0" borderId="0" xfId="0" applyNumberFormat="1" applyFont="1" applyAlignment="1">
      <alignment horizontal="right"/>
    </xf>
    <xf numFmtId="9" fontId="34" fillId="0" borderId="0" xfId="16" applyFont="1" applyAlignment="1">
      <alignment horizontal="right"/>
    </xf>
    <xf numFmtId="9" fontId="27" fillId="19" borderId="11" xfId="16" applyFont="1" applyFill="1" applyBorder="1" applyAlignment="1">
      <alignment horizontal="right"/>
    </xf>
    <xf numFmtId="0" fontId="18" fillId="19" borderId="11" xfId="0" applyFont="1" applyFill="1" applyBorder="1" applyAlignment="1">
      <alignment horizontal="left"/>
    </xf>
    <xf numFmtId="1" fontId="16" fillId="0" borderId="0" xfId="0" applyNumberFormat="1" applyFont="1"/>
    <xf numFmtId="0" fontId="12" fillId="0" borderId="0" xfId="0" applyFont="1"/>
    <xf numFmtId="0" fontId="35" fillId="0" borderId="0" xfId="0" applyFont="1"/>
    <xf numFmtId="0" fontId="26" fillId="8" borderId="8" xfId="0" applyFont="1" applyFill="1" applyBorder="1" applyAlignment="1">
      <alignment horizontal="center"/>
    </xf>
    <xf numFmtId="0" fontId="26" fillId="8" borderId="9" xfId="0" applyFont="1" applyFill="1" applyBorder="1" applyAlignment="1">
      <alignment horizontal="center"/>
    </xf>
    <xf numFmtId="9" fontId="26" fillId="8" borderId="9" xfId="0" applyNumberFormat="1" applyFont="1" applyFill="1" applyBorder="1" applyAlignment="1">
      <alignment horizontal="right"/>
    </xf>
    <xf numFmtId="0" fontId="13" fillId="0" borderId="0" xfId="0" applyFont="1"/>
    <xf numFmtId="0" fontId="2" fillId="0" borderId="0" xfId="0" applyFont="1"/>
    <xf numFmtId="186" fontId="20" fillId="0" borderId="5" xfId="0" applyNumberFormat="1" applyFont="1" applyBorder="1" applyAlignment="1">
      <alignment horizontal="center" vertical="center"/>
    </xf>
    <xf numFmtId="186" fontId="19" fillId="15" borderId="5" xfId="0" applyNumberFormat="1" applyFont="1" applyFill="1" applyBorder="1" applyAlignment="1">
      <alignment horizontal="center" vertical="center"/>
    </xf>
    <xf numFmtId="186" fontId="17" fillId="16" borderId="5" xfId="0" applyNumberFormat="1" applyFont="1" applyFill="1" applyBorder="1" applyAlignment="1">
      <alignment horizontal="center" vertical="center"/>
    </xf>
    <xf numFmtId="186" fontId="20" fillId="0" borderId="4" xfId="0" applyNumberFormat="1" applyFont="1" applyBorder="1" applyAlignment="1">
      <alignment horizontal="center" vertical="center"/>
    </xf>
    <xf numFmtId="186" fontId="19" fillId="15" borderId="4" xfId="0" applyNumberFormat="1" applyFont="1" applyFill="1" applyBorder="1" applyAlignment="1">
      <alignment horizontal="center" vertical="center"/>
    </xf>
    <xf numFmtId="0" fontId="37" fillId="0" borderId="0" xfId="0" applyFont="1"/>
    <xf numFmtId="0" fontId="16" fillId="0" borderId="0" xfId="0" applyFont="1" applyAlignment="1">
      <alignment horizontal="center"/>
    </xf>
    <xf numFmtId="9" fontId="16" fillId="0" borderId="0" xfId="16" applyFont="1" applyAlignment="1">
      <alignment horizontal="center"/>
    </xf>
    <xf numFmtId="0" fontId="2" fillId="0" borderId="0" xfId="6" applyFont="1" applyAlignment="1">
      <alignment horizontal="center"/>
    </xf>
    <xf numFmtId="176" fontId="16" fillId="0" borderId="0" xfId="0" applyNumberFormat="1" applyFont="1" applyAlignment="1">
      <alignment horizontal="center"/>
    </xf>
    <xf numFmtId="176" fontId="12" fillId="0" borderId="0" xfId="0" applyNumberFormat="1" applyFont="1" applyAlignment="1">
      <alignment horizontal="center"/>
    </xf>
    <xf numFmtId="9" fontId="0" fillId="0" borderId="0" xfId="16" applyFont="1" applyAlignment="1">
      <alignment horizontal="center"/>
    </xf>
    <xf numFmtId="1" fontId="14" fillId="3" borderId="1" xfId="10" applyNumberFormat="1" applyFont="1" applyFill="1" applyBorder="1" applyAlignment="1">
      <alignment horizontal="left" vertical="center"/>
    </xf>
    <xf numFmtId="176" fontId="11" fillId="0" borderId="1" xfId="10" applyNumberFormat="1" applyFont="1" applyBorder="1" applyAlignment="1">
      <alignment horizontal="left" vertical="center"/>
    </xf>
    <xf numFmtId="181" fontId="14" fillId="8" borderId="1" xfId="11" applyNumberFormat="1" applyFont="1" applyFill="1" applyBorder="1" applyAlignment="1">
      <alignment horizontal="left" vertical="center"/>
    </xf>
    <xf numFmtId="180" fontId="20" fillId="0" borderId="5" xfId="0" applyNumberFormat="1" applyFont="1" applyBorder="1" applyAlignment="1">
      <alignment horizontal="center" vertical="center"/>
    </xf>
    <xf numFmtId="180" fontId="20" fillId="0" borderId="2" xfId="0" applyNumberFormat="1" applyFont="1" applyBorder="1" applyAlignment="1">
      <alignment horizontal="center" vertical="center"/>
    </xf>
    <xf numFmtId="180" fontId="19" fillId="15" borderId="5" xfId="0" applyNumberFormat="1" applyFont="1" applyFill="1" applyBorder="1" applyAlignment="1">
      <alignment horizontal="center" vertical="center"/>
    </xf>
    <xf numFmtId="180" fontId="19" fillId="15" borderId="2" xfId="0" applyNumberFormat="1" applyFont="1" applyFill="1" applyBorder="1" applyAlignment="1">
      <alignment horizontal="center" vertical="center"/>
    </xf>
    <xf numFmtId="9" fontId="16" fillId="0" borderId="0" xfId="16" applyFont="1" applyAlignment="1"/>
    <xf numFmtId="184" fontId="27" fillId="14" borderId="11" xfId="0" applyNumberFormat="1" applyFont="1" applyFill="1" applyBorder="1" applyAlignment="1">
      <alignment horizontal="center"/>
    </xf>
    <xf numFmtId="0" fontId="25" fillId="0" borderId="18" xfId="0" applyFont="1" applyBorder="1" applyAlignment="1">
      <alignment horizontal="center"/>
    </xf>
    <xf numFmtId="176" fontId="25" fillId="0" borderId="18" xfId="0" applyNumberFormat="1" applyFont="1" applyBorder="1" applyAlignment="1">
      <alignment horizontal="right"/>
    </xf>
    <xf numFmtId="176" fontId="25" fillId="8" borderId="18" xfId="0" applyNumberFormat="1" applyFont="1" applyFill="1" applyBorder="1" applyAlignment="1">
      <alignment horizontal="right"/>
    </xf>
    <xf numFmtId="0" fontId="25" fillId="0" borderId="19" xfId="0" applyFont="1" applyBorder="1" applyAlignment="1">
      <alignment horizontal="center"/>
    </xf>
    <xf numFmtId="176" fontId="25" fillId="0" borderId="19" xfId="0" applyNumberFormat="1" applyFont="1" applyBorder="1" applyAlignment="1">
      <alignment horizontal="right"/>
    </xf>
    <xf numFmtId="176" fontId="25" fillId="8" borderId="19" xfId="0" applyNumberFormat="1" applyFont="1" applyFill="1" applyBorder="1" applyAlignment="1">
      <alignment horizontal="right"/>
    </xf>
    <xf numFmtId="0" fontId="26" fillId="0" borderId="18" xfId="0" applyFont="1" applyBorder="1" applyAlignment="1">
      <alignment horizontal="center"/>
    </xf>
    <xf numFmtId="176" fontId="26" fillId="0" borderId="18" xfId="0" applyNumberFormat="1" applyFont="1" applyBorder="1" applyAlignment="1">
      <alignment horizontal="right"/>
    </xf>
    <xf numFmtId="176" fontId="26" fillId="16" borderId="18" xfId="0" applyNumberFormat="1" applyFont="1" applyFill="1" applyBorder="1" applyAlignment="1">
      <alignment horizontal="right"/>
    </xf>
    <xf numFmtId="0" fontId="26" fillId="0" borderId="19" xfId="0" applyFont="1" applyBorder="1" applyAlignment="1">
      <alignment horizontal="center"/>
    </xf>
    <xf numFmtId="176" fontId="26" fillId="0" borderId="19" xfId="0" applyNumberFormat="1" applyFont="1" applyBorder="1" applyAlignment="1">
      <alignment horizontal="right"/>
    </xf>
    <xf numFmtId="176" fontId="26" fillId="16" borderId="19" xfId="0" applyNumberFormat="1" applyFont="1" applyFill="1" applyBorder="1" applyAlignment="1">
      <alignment horizontal="right"/>
    </xf>
    <xf numFmtId="0" fontId="26" fillId="16" borderId="19" xfId="0" applyFont="1" applyFill="1" applyBorder="1" applyAlignment="1">
      <alignment horizontal="center"/>
    </xf>
    <xf numFmtId="9" fontId="25" fillId="8" borderId="20" xfId="0" applyNumberFormat="1" applyFont="1" applyFill="1" applyBorder="1" applyAlignment="1">
      <alignment horizontal="right"/>
    </xf>
    <xf numFmtId="9" fontId="25" fillId="8" borderId="20" xfId="16" applyFont="1" applyFill="1" applyBorder="1" applyAlignment="1">
      <alignment horizontal="right"/>
    </xf>
    <xf numFmtId="0" fontId="25" fillId="0" borderId="21" xfId="0" applyFont="1" applyBorder="1" applyAlignment="1">
      <alignment horizontal="center"/>
    </xf>
    <xf numFmtId="176" fontId="25" fillId="0" borderId="21" xfId="0" applyNumberFormat="1" applyFont="1" applyBorder="1" applyAlignment="1">
      <alignment horizontal="right"/>
    </xf>
    <xf numFmtId="176" fontId="25" fillId="8" borderId="21" xfId="0" applyNumberFormat="1" applyFont="1" applyFill="1" applyBorder="1" applyAlignment="1">
      <alignment horizontal="right"/>
    </xf>
    <xf numFmtId="9" fontId="26" fillId="16" borderId="22" xfId="16" applyFont="1" applyFill="1" applyBorder="1" applyAlignment="1">
      <alignment horizontal="right"/>
    </xf>
    <xf numFmtId="9" fontId="25" fillId="8" borderId="19" xfId="0" applyNumberFormat="1" applyFont="1" applyFill="1" applyBorder="1" applyAlignment="1">
      <alignment horizontal="center"/>
    </xf>
    <xf numFmtId="9" fontId="25" fillId="8" borderId="19" xfId="16" applyFont="1" applyFill="1" applyBorder="1" applyAlignment="1">
      <alignment horizontal="right"/>
    </xf>
    <xf numFmtId="9" fontId="25" fillId="8" borderId="19" xfId="0" applyNumberFormat="1" applyFont="1" applyFill="1" applyBorder="1" applyAlignment="1">
      <alignment horizontal="right"/>
    </xf>
    <xf numFmtId="9" fontId="3" fillId="0" borderId="0" xfId="0" applyNumberFormat="1" applyFont="1"/>
    <xf numFmtId="9" fontId="25" fillId="8" borderId="20" xfId="0" applyNumberFormat="1" applyFont="1" applyFill="1" applyBorder="1" applyAlignment="1">
      <alignment horizontal="center"/>
    </xf>
    <xf numFmtId="9" fontId="26" fillId="16" borderId="19" xfId="0" applyNumberFormat="1" applyFont="1" applyFill="1" applyBorder="1" applyAlignment="1">
      <alignment horizontal="center"/>
    </xf>
    <xf numFmtId="9" fontId="26" fillId="16" borderId="19" xfId="16" applyFont="1" applyFill="1" applyBorder="1" applyAlignment="1">
      <alignment horizontal="right"/>
    </xf>
    <xf numFmtId="9" fontId="26" fillId="16" borderId="22" xfId="0" applyNumberFormat="1" applyFont="1" applyFill="1" applyBorder="1" applyAlignment="1">
      <alignment horizontal="center"/>
    </xf>
    <xf numFmtId="0" fontId="10" fillId="0" borderId="0" xfId="0" applyFont="1" applyAlignment="1">
      <alignment horizontal="center"/>
    </xf>
    <xf numFmtId="176" fontId="10" fillId="0" borderId="0" xfId="0" applyNumberFormat="1" applyFont="1"/>
    <xf numFmtId="2" fontId="10" fillId="4" borderId="1" xfId="10" applyNumberFormat="1" applyFont="1" applyFill="1" applyBorder="1" applyAlignment="1">
      <alignment horizontal="left" vertical="center"/>
    </xf>
    <xf numFmtId="176" fontId="33" fillId="0" borderId="0" xfId="0" applyNumberFormat="1" applyFont="1"/>
    <xf numFmtId="0" fontId="26" fillId="8" borderId="11" xfId="0" applyFont="1" applyFill="1" applyBorder="1" applyAlignment="1">
      <alignment horizontal="center"/>
    </xf>
    <xf numFmtId="9" fontId="26" fillId="8" borderId="8" xfId="16" applyFont="1" applyFill="1" applyBorder="1" applyAlignment="1">
      <alignment horizontal="right"/>
    </xf>
    <xf numFmtId="9" fontId="26" fillId="8" borderId="8" xfId="0" applyNumberFormat="1" applyFont="1" applyFill="1" applyBorder="1" applyAlignment="1">
      <alignment horizontal="right"/>
    </xf>
    <xf numFmtId="9" fontId="26" fillId="8" borderId="11" xfId="16" applyFont="1" applyFill="1" applyBorder="1" applyAlignment="1">
      <alignment horizontal="right"/>
    </xf>
    <xf numFmtId="176" fontId="10" fillId="0" borderId="1" xfId="10" applyNumberFormat="1" applyFont="1" applyBorder="1" applyAlignment="1">
      <alignment horizontal="right" vertical="center"/>
    </xf>
    <xf numFmtId="0" fontId="38" fillId="0" borderId="0" xfId="0" applyFont="1" applyAlignment="1">
      <alignment vertical="top"/>
    </xf>
    <xf numFmtId="0" fontId="25" fillId="0" borderId="0" xfId="0" applyFont="1" applyAlignment="1">
      <alignment horizontal="center" vertical="center"/>
    </xf>
    <xf numFmtId="0" fontId="0" fillId="0" borderId="0" xfId="0" applyAlignment="1">
      <alignment horizontal="center"/>
    </xf>
    <xf numFmtId="2" fontId="10" fillId="0" borderId="1" xfId="6" applyNumberFormat="1" applyFont="1" applyBorder="1" applyAlignment="1">
      <alignment horizontal="left"/>
    </xf>
    <xf numFmtId="2" fontId="10" fillId="0" borderId="1" xfId="4" applyNumberFormat="1" applyFont="1" applyBorder="1" applyAlignment="1">
      <alignment horizontal="left"/>
    </xf>
    <xf numFmtId="2" fontId="10" fillId="0" borderId="1" xfId="10" applyNumberFormat="1" applyFont="1" applyBorder="1" applyAlignment="1">
      <alignment horizontal="left" vertical="center"/>
    </xf>
    <xf numFmtId="2" fontId="12" fillId="0" borderId="1" xfId="10" applyNumberFormat="1" applyFont="1" applyBorder="1" applyAlignment="1">
      <alignment horizontal="left" vertical="center"/>
    </xf>
    <xf numFmtId="187" fontId="30" fillId="0" borderId="0" xfId="0" applyNumberFormat="1" applyFont="1"/>
    <xf numFmtId="2" fontId="10" fillId="4" borderId="1" xfId="6" applyNumberFormat="1" applyFont="1" applyFill="1" applyBorder="1" applyAlignment="1">
      <alignment horizontal="left"/>
    </xf>
    <xf numFmtId="0" fontId="10" fillId="4" borderId="1" xfId="10" applyFont="1" applyFill="1" applyBorder="1" applyAlignment="1">
      <alignment horizontal="left" vertical="center"/>
    </xf>
    <xf numFmtId="9" fontId="0" fillId="0" borderId="0" xfId="0" applyNumberFormat="1"/>
    <xf numFmtId="9" fontId="0" fillId="0" borderId="0" xfId="16" applyFont="1" applyAlignment="1"/>
    <xf numFmtId="0" fontId="10" fillId="21" borderId="1" xfId="6" applyFont="1" applyFill="1" applyBorder="1" applyAlignment="1">
      <alignment horizontal="left" vertical="center"/>
    </xf>
    <xf numFmtId="0" fontId="10" fillId="4" borderId="1" xfId="6" applyFont="1" applyFill="1" applyBorder="1" applyAlignment="1">
      <alignment vertical="top"/>
    </xf>
    <xf numFmtId="9" fontId="25" fillId="8" borderId="23" xfId="0" applyNumberFormat="1" applyFont="1" applyFill="1" applyBorder="1" applyAlignment="1">
      <alignment horizontal="center"/>
    </xf>
    <xf numFmtId="9" fontId="25" fillId="8" borderId="23" xfId="0" applyNumberFormat="1" applyFont="1" applyFill="1" applyBorder="1" applyAlignment="1">
      <alignment horizontal="right"/>
    </xf>
    <xf numFmtId="9" fontId="26" fillId="16" borderId="23" xfId="0" applyNumberFormat="1" applyFont="1" applyFill="1" applyBorder="1" applyAlignment="1">
      <alignment horizontal="center"/>
    </xf>
    <xf numFmtId="9" fontId="26" fillId="16" borderId="23" xfId="16" applyFont="1" applyFill="1" applyBorder="1" applyAlignment="1">
      <alignment horizontal="right"/>
    </xf>
    <xf numFmtId="0" fontId="26" fillId="16" borderId="23" xfId="0" applyFont="1" applyFill="1" applyBorder="1" applyAlignment="1">
      <alignment horizontal="center"/>
    </xf>
    <xf numFmtId="0" fontId="27" fillId="14" borderId="16" xfId="0" applyFont="1" applyFill="1" applyBorder="1"/>
    <xf numFmtId="0" fontId="27" fillId="14" borderId="17" xfId="0" applyFont="1" applyFill="1" applyBorder="1"/>
    <xf numFmtId="0" fontId="0" fillId="0" borderId="0" xfId="0" pivotButton="1"/>
    <xf numFmtId="0" fontId="0" fillId="0" borderId="0" xfId="0" applyAlignment="1">
      <alignment horizontal="left"/>
    </xf>
    <xf numFmtId="176" fontId="3" fillId="0" borderId="0" xfId="0" applyNumberFormat="1" applyFont="1"/>
    <xf numFmtId="176" fontId="34" fillId="0" borderId="0" xfId="0" applyNumberFormat="1" applyFont="1"/>
    <xf numFmtId="183" fontId="37" fillId="0" borderId="15" xfId="16" applyNumberFormat="1" applyFont="1" applyBorder="1" applyAlignment="1">
      <alignment horizontal="center"/>
    </xf>
    <xf numFmtId="176" fontId="35" fillId="0" borderId="0" xfId="0" applyNumberFormat="1" applyFont="1"/>
    <xf numFmtId="0" fontId="2" fillId="0" borderId="0" xfId="6" applyFont="1" applyAlignment="1">
      <alignment horizontal="right"/>
    </xf>
    <xf numFmtId="0" fontId="16" fillId="0" borderId="0" xfId="16" applyNumberFormat="1" applyFont="1" applyAlignment="1">
      <alignment horizontal="center"/>
    </xf>
    <xf numFmtId="0" fontId="10" fillId="22" borderId="1" xfId="6" applyFont="1" applyFill="1" applyBorder="1" applyAlignment="1">
      <alignment horizontal="left" vertical="center"/>
    </xf>
    <xf numFmtId="176" fontId="13" fillId="0" borderId="0" xfId="0" applyNumberFormat="1" applyFont="1"/>
    <xf numFmtId="0" fontId="0" fillId="0" borderId="0" xfId="0" applyAlignment="1">
      <alignment horizontal="left" indent="1"/>
    </xf>
    <xf numFmtId="0" fontId="2" fillId="0" borderId="1" xfId="6" applyFont="1" applyBorder="1" applyAlignment="1">
      <alignment horizontal="right"/>
    </xf>
    <xf numFmtId="0" fontId="2" fillId="0" borderId="1" xfId="6" applyFont="1" applyBorder="1" applyAlignment="1">
      <alignment horizontal="center"/>
    </xf>
    <xf numFmtId="0" fontId="2" fillId="0" borderId="0" xfId="6" applyFont="1"/>
    <xf numFmtId="1" fontId="10" fillId="0" borderId="0" xfId="6" applyNumberFormat="1" applyFont="1"/>
    <xf numFmtId="0" fontId="10" fillId="4" borderId="1" xfId="10" applyFont="1" applyFill="1" applyBorder="1" applyAlignment="1">
      <alignment horizontal="center" vertical="center"/>
    </xf>
    <xf numFmtId="0" fontId="1" fillId="0" borderId="0" xfId="0" pivotButton="1" applyFont="1"/>
    <xf numFmtId="0" fontId="1" fillId="0" borderId="0" xfId="0" applyFont="1"/>
    <xf numFmtId="1" fontId="1" fillId="0" borderId="0" xfId="0" applyNumberFormat="1" applyFont="1"/>
    <xf numFmtId="0" fontId="1" fillId="0" borderId="0" xfId="0" applyFont="1" applyAlignment="1">
      <alignment horizontal="left"/>
    </xf>
    <xf numFmtId="0" fontId="1" fillId="0" borderId="0" xfId="0" applyFont="1" applyAlignment="1">
      <alignment horizontal="left" indent="1"/>
    </xf>
    <xf numFmtId="176" fontId="1" fillId="0" borderId="0" xfId="0" applyNumberFormat="1" applyFont="1" applyAlignment="1">
      <alignment horizontal="center"/>
    </xf>
    <xf numFmtId="1" fontId="1" fillId="0" borderId="0" xfId="0" applyNumberFormat="1" applyFont="1" applyAlignment="1">
      <alignment horizontal="center"/>
    </xf>
    <xf numFmtId="184" fontId="10" fillId="0" borderId="1" xfId="10" applyNumberFormat="1" applyFont="1" applyBorder="1" applyAlignment="1">
      <alignment horizontal="center" vertical="center"/>
    </xf>
    <xf numFmtId="0" fontId="2" fillId="4" borderId="0" xfId="0" applyFont="1" applyFill="1"/>
    <xf numFmtId="0" fontId="0" fillId="0" borderId="0" xfId="0" applyNumberFormat="1"/>
    <xf numFmtId="0" fontId="1" fillId="0" borderId="0" xfId="0" applyFont="1" applyFill="1"/>
    <xf numFmtId="0" fontId="1" fillId="0" borderId="0" xfId="0" applyFont="1" applyFill="1" applyAlignment="1">
      <alignment horizontal="left"/>
    </xf>
    <xf numFmtId="0" fontId="1" fillId="0" borderId="0" xfId="0" applyFont="1" applyFill="1" applyAlignment="1">
      <alignment horizontal="left" indent="1"/>
    </xf>
    <xf numFmtId="0" fontId="1" fillId="0" borderId="0" xfId="0" applyFont="1" applyFill="1" applyAlignment="1"/>
    <xf numFmtId="176" fontId="1" fillId="0" borderId="0" xfId="0" applyNumberFormat="1" applyFont="1" applyFill="1" applyAlignment="1">
      <alignment horizontal="center"/>
    </xf>
    <xf numFmtId="0" fontId="10" fillId="0" borderId="1" xfId="6" applyFont="1" applyFill="1" applyBorder="1" applyAlignment="1">
      <alignment horizontal="right"/>
    </xf>
    <xf numFmtId="1" fontId="14" fillId="0" borderId="1" xfId="10" applyNumberFormat="1" applyFont="1" applyFill="1" applyBorder="1">
      <alignment vertical="center"/>
    </xf>
    <xf numFmtId="0" fontId="4" fillId="0" borderId="0" xfId="6" applyFont="1" applyFill="1" applyAlignment="1">
      <alignment horizontal="right"/>
    </xf>
    <xf numFmtId="0" fontId="4" fillId="0" borderId="1" xfId="6" applyFont="1" applyBorder="1" applyAlignment="1">
      <alignment vertical="top"/>
    </xf>
    <xf numFmtId="0" fontId="4" fillId="0" borderId="1" xfId="6" applyFont="1" applyBorder="1" applyAlignment="1">
      <alignment horizontal="left"/>
    </xf>
    <xf numFmtId="0" fontId="4" fillId="0" borderId="1" xfId="6" applyFont="1" applyBorder="1" applyAlignment="1">
      <alignment horizontal="right"/>
    </xf>
    <xf numFmtId="176" fontId="4" fillId="0" borderId="1" xfId="6" applyNumberFormat="1" applyFont="1" applyBorder="1" applyAlignment="1">
      <alignment horizontal="right"/>
    </xf>
    <xf numFmtId="179" fontId="4" fillId="0" borderId="1" xfId="6" applyNumberFormat="1" applyFont="1" applyBorder="1" applyAlignment="1">
      <alignment horizontal="right"/>
    </xf>
    <xf numFmtId="181" fontId="4" fillId="0" borderId="1" xfId="6" applyNumberFormat="1" applyFont="1" applyBorder="1" applyAlignment="1">
      <alignment horizontal="right"/>
    </xf>
    <xf numFmtId="0" fontId="4" fillId="0" borderId="1" xfId="6" applyFont="1" applyBorder="1" applyAlignment="1">
      <alignment horizontal="center"/>
    </xf>
    <xf numFmtId="0" fontId="2" fillId="0" borderId="1" xfId="6" applyFont="1" applyBorder="1" applyAlignment="1">
      <alignment vertical="top"/>
    </xf>
    <xf numFmtId="0" fontId="4" fillId="0" borderId="1" xfId="6" applyFont="1" applyFill="1" applyBorder="1" applyAlignment="1">
      <alignment horizontal="right"/>
    </xf>
    <xf numFmtId="0" fontId="14" fillId="0" borderId="1" xfId="10" applyFont="1" applyBorder="1">
      <alignment vertical="center"/>
    </xf>
    <xf numFmtId="0" fontId="41" fillId="0" borderId="1" xfId="10" applyFont="1" applyBorder="1">
      <alignment vertical="center"/>
    </xf>
    <xf numFmtId="0" fontId="10" fillId="0" borderId="1" xfId="10" applyFont="1" applyBorder="1">
      <alignment vertical="center"/>
    </xf>
    <xf numFmtId="1" fontId="41" fillId="6" borderId="1" xfId="10" applyNumberFormat="1" applyFont="1" applyFill="1" applyBorder="1">
      <alignment vertical="center"/>
    </xf>
    <xf numFmtId="1" fontId="41" fillId="3" borderId="1" xfId="10" applyNumberFormat="1" applyFont="1" applyFill="1" applyBorder="1">
      <alignment vertical="center"/>
    </xf>
    <xf numFmtId="1" fontId="41" fillId="7" borderId="1" xfId="10" applyNumberFormat="1" applyFont="1" applyFill="1" applyBorder="1">
      <alignment vertical="center"/>
    </xf>
    <xf numFmtId="1" fontId="41" fillId="3" borderId="1" xfId="10" applyNumberFormat="1" applyFont="1" applyFill="1" applyBorder="1" applyAlignment="1">
      <alignment horizontal="center" vertical="center"/>
    </xf>
    <xf numFmtId="1" fontId="41" fillId="7" borderId="1" xfId="10" applyNumberFormat="1" applyFont="1" applyFill="1" applyBorder="1" applyAlignment="1">
      <alignment horizontal="center" vertical="center"/>
    </xf>
    <xf numFmtId="0" fontId="2" fillId="0" borderId="1" xfId="0" applyFont="1" applyBorder="1" applyAlignment="1">
      <alignment vertical="center"/>
    </xf>
    <xf numFmtId="1" fontId="41" fillId="0" borderId="1" xfId="10" applyNumberFormat="1" applyFont="1" applyBorder="1">
      <alignment vertical="center"/>
    </xf>
    <xf numFmtId="0" fontId="2" fillId="0" borderId="1" xfId="0" applyFont="1" applyBorder="1"/>
    <xf numFmtId="0" fontId="2" fillId="0" borderId="1" xfId="0" applyFont="1" applyBorder="1" applyAlignment="1">
      <alignment horizontal="right"/>
    </xf>
    <xf numFmtId="1" fontId="2" fillId="0" borderId="1" xfId="0" applyNumberFormat="1" applyFont="1" applyBorder="1" applyAlignment="1">
      <alignment horizontal="right"/>
    </xf>
    <xf numFmtId="0" fontId="2" fillId="0" borderId="1" xfId="0" applyFont="1" applyBorder="1" applyAlignment="1">
      <alignment horizontal="center"/>
    </xf>
    <xf numFmtId="1" fontId="2" fillId="0" borderId="1" xfId="0" applyNumberFormat="1" applyFont="1" applyBorder="1"/>
    <xf numFmtId="0" fontId="2" fillId="2" borderId="1" xfId="0" applyFont="1" applyFill="1" applyBorder="1" applyAlignment="1">
      <alignment vertical="center"/>
    </xf>
    <xf numFmtId="1" fontId="41" fillId="2" borderId="1" xfId="10" applyNumberFormat="1" applyFont="1" applyFill="1" applyBorder="1">
      <alignment vertical="center"/>
    </xf>
    <xf numFmtId="0" fontId="2" fillId="2" borderId="1" xfId="0" applyFont="1" applyFill="1" applyBorder="1"/>
    <xf numFmtId="0" fontId="2" fillId="2" borderId="1" xfId="0" applyFont="1" applyFill="1" applyBorder="1" applyAlignment="1">
      <alignment horizontal="right"/>
    </xf>
    <xf numFmtId="1" fontId="2" fillId="2" borderId="1" xfId="0" applyNumberFormat="1" applyFont="1" applyFill="1" applyBorder="1" applyAlignment="1">
      <alignment horizontal="right"/>
    </xf>
    <xf numFmtId="0" fontId="2" fillId="2" borderId="1" xfId="0" applyFont="1" applyFill="1" applyBorder="1" applyAlignment="1">
      <alignment horizontal="center"/>
    </xf>
    <xf numFmtId="1" fontId="2" fillId="2" borderId="1" xfId="0" applyNumberFormat="1" applyFont="1" applyFill="1" applyBorder="1"/>
    <xf numFmtId="0" fontId="2" fillId="0" borderId="1" xfId="4" applyFont="1" applyBorder="1" applyAlignment="1">
      <alignment vertical="center"/>
    </xf>
    <xf numFmtId="0" fontId="2" fillId="2" borderId="1" xfId="0" applyFont="1" applyFill="1" applyBorder="1" applyAlignment="1">
      <alignment horizontal="right" vertical="center"/>
    </xf>
    <xf numFmtId="2" fontId="10" fillId="0" borderId="1" xfId="10" applyNumberFormat="1" applyFont="1" applyFill="1" applyBorder="1" applyAlignment="1">
      <alignment horizontal="left" vertical="center"/>
    </xf>
    <xf numFmtId="0" fontId="2" fillId="0" borderId="0" xfId="0" applyFont="1" applyAlignment="1">
      <alignment horizontal="left"/>
    </xf>
    <xf numFmtId="0" fontId="13" fillId="0" borderId="1" xfId="0" applyFont="1" applyBorder="1" applyAlignment="1">
      <alignment horizontal="left"/>
    </xf>
    <xf numFmtId="0" fontId="13" fillId="0" borderId="1" xfId="0" applyFont="1" applyBorder="1"/>
    <xf numFmtId="0" fontId="13" fillId="4" borderId="1" xfId="0" applyFont="1" applyFill="1" applyBorder="1"/>
    <xf numFmtId="0" fontId="18" fillId="17" borderId="2" xfId="0" applyFont="1" applyFill="1" applyBorder="1" applyAlignment="1">
      <alignment horizontal="center" vertical="center"/>
    </xf>
    <xf numFmtId="0" fontId="18" fillId="17" borderId="6" xfId="0" applyFont="1" applyFill="1" applyBorder="1" applyAlignment="1">
      <alignment horizontal="center" vertical="center"/>
    </xf>
    <xf numFmtId="176" fontId="12" fillId="0" borderId="1" xfId="6" applyNumberFormat="1" applyFont="1" applyBorder="1" applyAlignment="1">
      <alignment horizontal="right"/>
    </xf>
    <xf numFmtId="0" fontId="10" fillId="4" borderId="1" xfId="6" applyFont="1" applyFill="1" applyBorder="1" applyAlignment="1">
      <alignment horizontal="right"/>
    </xf>
    <xf numFmtId="0" fontId="12" fillId="0" borderId="0" xfId="6" applyFont="1"/>
    <xf numFmtId="0" fontId="12" fillId="4" borderId="1" xfId="6" applyFont="1" applyFill="1" applyBorder="1" applyAlignment="1">
      <alignment horizontal="right"/>
    </xf>
    <xf numFmtId="0" fontId="2" fillId="0" borderId="32" xfId="6" applyFont="1" applyBorder="1" applyAlignment="1">
      <alignment horizontal="center"/>
    </xf>
    <xf numFmtId="0" fontId="4" fillId="0" borderId="32" xfId="6" applyFont="1" applyBorder="1" applyAlignment="1">
      <alignment horizontal="center"/>
    </xf>
    <xf numFmtId="2" fontId="10" fillId="0" borderId="32" xfId="10" applyNumberFormat="1" applyFont="1" applyBorder="1" applyAlignment="1">
      <alignment horizontal="left" vertical="center"/>
    </xf>
    <xf numFmtId="0" fontId="10" fillId="0" borderId="32" xfId="10" applyFont="1" applyBorder="1" applyAlignment="1">
      <alignment horizontal="right" vertical="center"/>
    </xf>
    <xf numFmtId="0" fontId="4" fillId="0" borderId="32" xfId="6" applyFont="1" applyBorder="1" applyAlignment="1">
      <alignment horizontal="right"/>
    </xf>
    <xf numFmtId="179" fontId="4" fillId="0" borderId="32" xfId="6" applyNumberFormat="1" applyFont="1" applyBorder="1" applyAlignment="1">
      <alignment horizontal="right"/>
    </xf>
    <xf numFmtId="176" fontId="4" fillId="0" borderId="32" xfId="6" applyNumberFormat="1" applyFont="1" applyBorder="1" applyAlignment="1">
      <alignment horizontal="right"/>
    </xf>
    <xf numFmtId="0" fontId="4" fillId="0" borderId="32" xfId="6" applyFont="1" applyFill="1" applyBorder="1" applyAlignment="1">
      <alignment horizontal="right"/>
    </xf>
    <xf numFmtId="181" fontId="4" fillId="0" borderId="32" xfId="6" applyNumberFormat="1" applyFont="1" applyBorder="1" applyAlignment="1">
      <alignment horizontal="right"/>
    </xf>
    <xf numFmtId="0" fontId="10" fillId="0" borderId="32" xfId="6" applyFont="1" applyBorder="1" applyAlignment="1">
      <alignment horizontal="right"/>
    </xf>
    <xf numFmtId="0" fontId="10" fillId="0" borderId="32" xfId="10" applyFont="1" applyBorder="1" applyAlignment="1">
      <alignment horizontal="center" vertical="center"/>
    </xf>
    <xf numFmtId="0" fontId="2" fillId="0" borderId="32" xfId="6" applyFont="1" applyBorder="1" applyAlignment="1">
      <alignment vertical="top"/>
    </xf>
    <xf numFmtId="176" fontId="10" fillId="0" borderId="32" xfId="10" applyNumberFormat="1" applyFont="1" applyBorder="1" applyAlignment="1">
      <alignment horizontal="right" vertical="center"/>
    </xf>
    <xf numFmtId="176" fontId="10" fillId="0" borderId="32" xfId="6" applyNumberFormat="1" applyFont="1" applyBorder="1" applyAlignment="1">
      <alignment horizontal="right" vertical="center" wrapText="1"/>
    </xf>
    <xf numFmtId="179" fontId="10" fillId="0" borderId="32" xfId="11" applyNumberFormat="1" applyFont="1" applyBorder="1" applyAlignment="1">
      <alignment horizontal="right"/>
    </xf>
    <xf numFmtId="179" fontId="10" fillId="0" borderId="32" xfId="6" applyNumberFormat="1" applyFont="1" applyBorder="1" applyAlignment="1">
      <alignment horizontal="right"/>
    </xf>
    <xf numFmtId="1" fontId="10" fillId="0" borderId="32" xfId="6" applyNumberFormat="1" applyFont="1" applyBorder="1" applyAlignment="1">
      <alignment horizontal="right"/>
    </xf>
    <xf numFmtId="181" fontId="10" fillId="0" borderId="32" xfId="6" applyNumberFormat="1" applyFont="1" applyBorder="1" applyAlignment="1">
      <alignment horizontal="right"/>
    </xf>
    <xf numFmtId="176" fontId="10" fillId="0" borderId="32" xfId="6" applyNumberFormat="1" applyFont="1" applyBorder="1" applyAlignment="1">
      <alignment horizontal="right"/>
    </xf>
    <xf numFmtId="176" fontId="4" fillId="0" borderId="1" xfId="6" applyNumberFormat="1" applyFont="1" applyBorder="1" applyAlignment="1">
      <alignment horizontal="center"/>
    </xf>
    <xf numFmtId="181" fontId="4" fillId="0" borderId="1" xfId="11" applyNumberFormat="1" applyFont="1" applyBorder="1" applyAlignment="1">
      <alignment horizontal="center"/>
    </xf>
    <xf numFmtId="179" fontId="4" fillId="0" borderId="1" xfId="11" applyNumberFormat="1" applyFont="1" applyBorder="1" applyAlignment="1">
      <alignment horizontal="center"/>
    </xf>
    <xf numFmtId="179" fontId="4" fillId="0" borderId="1" xfId="6" applyNumberFormat="1" applyFont="1" applyBorder="1" applyAlignment="1">
      <alignment horizontal="center"/>
    </xf>
    <xf numFmtId="181" fontId="4" fillId="0" borderId="1" xfId="6" applyNumberFormat="1" applyFont="1" applyBorder="1" applyAlignment="1">
      <alignment horizontal="center"/>
    </xf>
    <xf numFmtId="0" fontId="4" fillId="0" borderId="1" xfId="6" applyFont="1" applyFill="1" applyBorder="1" applyAlignment="1">
      <alignment horizontal="center"/>
    </xf>
    <xf numFmtId="0" fontId="4" fillId="0" borderId="1" xfId="6" applyFont="1" applyBorder="1" applyAlignment="1">
      <alignment horizontal="left" vertical="top"/>
    </xf>
    <xf numFmtId="181" fontId="4" fillId="0" borderId="1" xfId="11" applyNumberFormat="1" applyFont="1" applyBorder="1" applyAlignment="1">
      <alignment horizontal="right"/>
    </xf>
    <xf numFmtId="179" fontId="4" fillId="0" borderId="1" xfId="11" applyNumberFormat="1" applyFont="1" applyBorder="1" applyAlignment="1">
      <alignment horizontal="right"/>
    </xf>
    <xf numFmtId="0" fontId="2" fillId="4" borderId="1" xfId="6" applyFont="1" applyFill="1" applyBorder="1" applyAlignment="1">
      <alignment horizontal="center"/>
    </xf>
    <xf numFmtId="0" fontId="12" fillId="0" borderId="1" xfId="10" applyFont="1" applyBorder="1" applyAlignment="1">
      <alignment horizontal="left" vertical="center"/>
    </xf>
    <xf numFmtId="176" fontId="43" fillId="0" borderId="1" xfId="6" applyNumberFormat="1" applyFont="1" applyBorder="1" applyAlignment="1">
      <alignment horizontal="right"/>
    </xf>
    <xf numFmtId="176" fontId="10" fillId="4" borderId="1" xfId="6" applyNumberFormat="1" applyFont="1" applyFill="1" applyBorder="1" applyAlignment="1">
      <alignment horizontal="right"/>
    </xf>
    <xf numFmtId="0" fontId="10" fillId="0" borderId="1" xfId="10" applyFont="1" applyFill="1" applyBorder="1" applyAlignment="1">
      <alignment horizontal="left" vertical="center"/>
    </xf>
    <xf numFmtId="1" fontId="14" fillId="7" borderId="1" xfId="10" applyNumberFormat="1" applyFont="1" applyFill="1" applyBorder="1" applyAlignment="1">
      <alignment horizontal="center" vertical="center"/>
    </xf>
    <xf numFmtId="0" fontId="10" fillId="0" borderId="1" xfId="6" applyFont="1" applyBorder="1" applyAlignment="1">
      <alignment horizontal="center"/>
    </xf>
    <xf numFmtId="10" fontId="16" fillId="0" borderId="0" xfId="16" applyNumberFormat="1" applyFont="1" applyAlignment="1">
      <alignment horizontal="center"/>
    </xf>
    <xf numFmtId="10" fontId="1" fillId="0" borderId="0" xfId="0" applyNumberFormat="1" applyFont="1" applyFill="1"/>
    <xf numFmtId="10" fontId="1" fillId="0" borderId="0" xfId="0" applyNumberFormat="1" applyFont="1" applyFill="1" applyAlignment="1">
      <alignment horizontal="center"/>
    </xf>
    <xf numFmtId="10" fontId="0" fillId="0" borderId="0" xfId="0" applyNumberFormat="1"/>
    <xf numFmtId="10" fontId="0" fillId="0" borderId="0" xfId="16" applyNumberFormat="1" applyFont="1" applyAlignment="1">
      <alignment horizontal="center"/>
    </xf>
    <xf numFmtId="10" fontId="16" fillId="0" borderId="0" xfId="16" applyNumberFormat="1" applyFont="1" applyAlignment="1"/>
    <xf numFmtId="10" fontId="1" fillId="0" borderId="0" xfId="0" applyNumberFormat="1" applyFont="1" applyAlignment="1">
      <alignment horizontal="center"/>
    </xf>
    <xf numFmtId="188" fontId="10" fillId="0" borderId="1" xfId="10" applyNumberFormat="1" applyFont="1" applyBorder="1" applyAlignment="1">
      <alignment horizontal="left" vertical="center"/>
    </xf>
    <xf numFmtId="176" fontId="10" fillId="0" borderId="1" xfId="6" applyNumberFormat="1" applyFont="1" applyBorder="1" applyAlignment="1">
      <alignment horizontal="center" vertical="center"/>
    </xf>
    <xf numFmtId="176" fontId="4" fillId="0" borderId="32" xfId="6" applyNumberFormat="1" applyFont="1" applyBorder="1" applyAlignment="1">
      <alignment horizontal="center"/>
    </xf>
    <xf numFmtId="0" fontId="31" fillId="0" borderId="0" xfId="0" applyFont="1" applyAlignment="1">
      <alignment horizontal="distributed" vertical="center" indent="6"/>
    </xf>
    <xf numFmtId="0" fontId="26" fillId="16" borderId="18" xfId="0" applyFont="1" applyFill="1" applyBorder="1" applyAlignment="1">
      <alignment horizontal="center" vertical="center"/>
    </xf>
    <xf numFmtId="0" fontId="26" fillId="16" borderId="19" xfId="0" applyFont="1" applyFill="1" applyBorder="1" applyAlignment="1">
      <alignment horizontal="center" vertical="center"/>
    </xf>
    <xf numFmtId="0" fontId="26" fillId="16" borderId="23" xfId="0" applyFont="1" applyFill="1" applyBorder="1" applyAlignment="1">
      <alignment horizontal="center" vertical="center"/>
    </xf>
    <xf numFmtId="0" fontId="26" fillId="16" borderId="22" xfId="0" applyFont="1" applyFill="1" applyBorder="1" applyAlignment="1">
      <alignment horizontal="center" vertical="center"/>
    </xf>
    <xf numFmtId="0" fontId="25" fillId="0" borderId="21" xfId="0" applyFont="1" applyBorder="1" applyAlignment="1">
      <alignment horizontal="center" vertical="center"/>
    </xf>
    <xf numFmtId="0" fontId="25" fillId="0" borderId="19" xfId="0" applyFont="1" applyBorder="1" applyAlignment="1">
      <alignment horizontal="center" vertical="center"/>
    </xf>
    <xf numFmtId="0" fontId="25" fillId="0" borderId="23" xfId="0" applyFont="1" applyBorder="1" applyAlignment="1">
      <alignment horizontal="center" vertical="center"/>
    </xf>
    <xf numFmtId="0" fontId="25" fillId="0" borderId="20" xfId="0" applyFont="1" applyBorder="1" applyAlignment="1">
      <alignment horizontal="center" vertical="center"/>
    </xf>
    <xf numFmtId="0" fontId="25" fillId="0" borderId="18" xfId="0" applyFont="1" applyBorder="1" applyAlignment="1">
      <alignment horizontal="center" vertical="center"/>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26" xfId="0" applyFont="1" applyBorder="1" applyAlignment="1">
      <alignment horizontal="center" vertical="center"/>
    </xf>
    <xf numFmtId="0" fontId="27" fillId="14" borderId="16" xfId="0" applyFont="1" applyFill="1" applyBorder="1" applyAlignment="1">
      <alignment horizontal="center"/>
    </xf>
    <xf numFmtId="0" fontId="27" fillId="14" borderId="17" xfId="0" applyFont="1" applyFill="1" applyBorder="1" applyAlignment="1">
      <alignment horizontal="center"/>
    </xf>
    <xf numFmtId="0" fontId="25" fillId="0" borderId="8" xfId="0" applyFont="1" applyBorder="1" applyAlignment="1">
      <alignment horizontal="center" vertical="center"/>
    </xf>
    <xf numFmtId="0" fontId="25" fillId="0" borderId="9" xfId="0" applyFont="1" applyBorder="1" applyAlignment="1">
      <alignment horizontal="center" vertical="center"/>
    </xf>
    <xf numFmtId="0" fontId="25" fillId="0" borderId="27" xfId="0" applyFont="1" applyBorder="1" applyAlignment="1">
      <alignment horizontal="center" vertical="center"/>
    </xf>
    <xf numFmtId="0" fontId="25" fillId="0" borderId="28" xfId="0" applyFont="1" applyBorder="1" applyAlignment="1">
      <alignment horizontal="center" vertical="center"/>
    </xf>
    <xf numFmtId="0" fontId="25" fillId="0" borderId="29" xfId="0" applyFont="1" applyBorder="1" applyAlignment="1">
      <alignment horizontal="center" vertical="center"/>
    </xf>
    <xf numFmtId="0" fontId="27" fillId="14" borderId="12" xfId="0" applyFont="1" applyFill="1" applyBorder="1" applyAlignment="1">
      <alignment horizontal="center"/>
    </xf>
    <xf numFmtId="0" fontId="27" fillId="14" borderId="13" xfId="0" applyFont="1" applyFill="1" applyBorder="1" applyAlignment="1">
      <alignment horizontal="center"/>
    </xf>
    <xf numFmtId="0" fontId="25" fillId="0" borderId="11" xfId="0" applyFont="1" applyBorder="1" applyAlignment="1">
      <alignment horizontal="center" vertical="center"/>
    </xf>
    <xf numFmtId="0" fontId="17" fillId="16" borderId="2" xfId="0" applyFont="1" applyFill="1" applyBorder="1" applyAlignment="1">
      <alignment horizontal="center" vertical="center"/>
    </xf>
    <xf numFmtId="0" fontId="17" fillId="16" borderId="3" xfId="0" applyFont="1" applyFill="1" applyBorder="1" applyAlignment="1">
      <alignment horizontal="center" vertical="center"/>
    </xf>
    <xf numFmtId="57" fontId="18" fillId="17" borderId="5" xfId="0" applyNumberFormat="1" applyFont="1" applyFill="1" applyBorder="1" applyAlignment="1">
      <alignment horizontal="center" vertical="center"/>
    </xf>
    <xf numFmtId="0" fontId="18" fillId="17" borderId="2" xfId="0" applyFont="1" applyFill="1" applyBorder="1" applyAlignment="1">
      <alignment horizontal="center" vertical="center"/>
    </xf>
    <xf numFmtId="0" fontId="18" fillId="17" borderId="6" xfId="0" applyFont="1" applyFill="1" applyBorder="1" applyAlignment="1">
      <alignment horizontal="center" vertical="center"/>
    </xf>
    <xf numFmtId="0" fontId="19" fillId="15" borderId="2" xfId="0" applyFont="1" applyFill="1" applyBorder="1" applyAlignment="1">
      <alignment horizontal="center" vertical="center"/>
    </xf>
    <xf numFmtId="0" fontId="19" fillId="15" borderId="3" xfId="0" applyFont="1" applyFill="1" applyBorder="1" applyAlignment="1">
      <alignment horizontal="center" vertical="center"/>
    </xf>
    <xf numFmtId="0" fontId="20" fillId="0" borderId="2" xfId="0" applyFont="1" applyBorder="1" applyAlignment="1">
      <alignment horizontal="center" vertical="center"/>
    </xf>
    <xf numFmtId="0" fontId="18" fillId="14" borderId="5" xfId="0" applyFont="1" applyFill="1" applyBorder="1" applyAlignment="1">
      <alignment horizontal="center" vertical="center"/>
    </xf>
    <xf numFmtId="0" fontId="18" fillId="14" borderId="2" xfId="0" applyFont="1" applyFill="1" applyBorder="1" applyAlignment="1">
      <alignment horizontal="center" vertical="center"/>
    </xf>
    <xf numFmtId="0" fontId="21" fillId="14" borderId="2" xfId="0" applyFont="1" applyFill="1" applyBorder="1" applyAlignment="1">
      <alignment horizontal="center" vertical="center"/>
    </xf>
    <xf numFmtId="0" fontId="21" fillId="14" borderId="3" xfId="0" applyFont="1" applyFill="1" applyBorder="1" applyAlignment="1">
      <alignment horizontal="center" vertical="center"/>
    </xf>
    <xf numFmtId="182" fontId="22" fillId="14" borderId="2" xfId="0" applyNumberFormat="1" applyFont="1" applyFill="1" applyBorder="1" applyAlignment="1">
      <alignment horizontal="center" vertical="center"/>
    </xf>
    <xf numFmtId="182" fontId="22" fillId="14" borderId="3" xfId="0" applyNumberFormat="1" applyFont="1" applyFill="1" applyBorder="1" applyAlignment="1">
      <alignment horizontal="center" vertical="center"/>
    </xf>
    <xf numFmtId="0" fontId="18" fillId="17" borderId="7" xfId="0" applyFont="1" applyFill="1" applyBorder="1" applyAlignment="1">
      <alignment horizontal="center" vertical="center"/>
    </xf>
    <xf numFmtId="57" fontId="18" fillId="18" borderId="5" xfId="0" applyNumberFormat="1" applyFont="1" applyFill="1" applyBorder="1" applyAlignment="1">
      <alignment horizontal="center" vertical="center"/>
    </xf>
    <xf numFmtId="0" fontId="18" fillId="18" borderId="2" xfId="0" applyFont="1" applyFill="1" applyBorder="1" applyAlignment="1">
      <alignment horizontal="center" vertical="center"/>
    </xf>
    <xf numFmtId="0" fontId="18" fillId="18" borderId="6" xfId="0" applyFont="1" applyFill="1" applyBorder="1" applyAlignment="1">
      <alignment horizontal="center" vertical="center"/>
    </xf>
    <xf numFmtId="57" fontId="18" fillId="17" borderId="30" xfId="0" applyNumberFormat="1" applyFont="1" applyFill="1" applyBorder="1" applyAlignment="1">
      <alignment horizontal="center" vertical="center"/>
    </xf>
    <xf numFmtId="57" fontId="18" fillId="17" borderId="31" xfId="0" applyNumberFormat="1" applyFont="1" applyFill="1" applyBorder="1" applyAlignment="1">
      <alignment horizontal="center" vertical="center"/>
    </xf>
    <xf numFmtId="57" fontId="18" fillId="17" borderId="7" xfId="0" applyNumberFormat="1" applyFont="1" applyFill="1" applyBorder="1" applyAlignment="1">
      <alignment horizontal="center" vertical="center"/>
    </xf>
  </cellXfs>
  <cellStyles count="19">
    <cellStyle name="百分比" xfId="16" builtinId="5"/>
    <cellStyle name="百分比 2" xfId="1" xr:uid="{00000000-0005-0000-0000-000001000000}"/>
    <cellStyle name="百分比 2 2" xfId="3" xr:uid="{00000000-0005-0000-0000-000002000000}"/>
    <cellStyle name="常规" xfId="0" builtinId="0"/>
    <cellStyle name="常规 10" xfId="7" xr:uid="{00000000-0005-0000-0000-000004000000}"/>
    <cellStyle name="常规 2" xfId="9" xr:uid="{00000000-0005-0000-0000-000005000000}"/>
    <cellStyle name="常规 2 2" xfId="6" xr:uid="{00000000-0005-0000-0000-000006000000}"/>
    <cellStyle name="常规 2 2 2" xfId="4" xr:uid="{00000000-0005-0000-0000-000007000000}"/>
    <cellStyle name="常规 2 2 3" xfId="5" xr:uid="{00000000-0005-0000-0000-000008000000}"/>
    <cellStyle name="常规 2 3" xfId="8" xr:uid="{00000000-0005-0000-0000-000009000000}"/>
    <cellStyle name="常规 3" xfId="17" xr:uid="{00000000-0005-0000-0000-00000A000000}"/>
    <cellStyle name="常规 4" xfId="10" xr:uid="{00000000-0005-0000-0000-00000B000000}"/>
    <cellStyle name="常规 4 2" xfId="12" xr:uid="{00000000-0005-0000-0000-00000C000000}"/>
    <cellStyle name="常规 5" xfId="18" xr:uid="{00000000-0005-0000-0000-00000D000000}"/>
    <cellStyle name="常规 6" xfId="2" xr:uid="{00000000-0005-0000-0000-00000E000000}"/>
    <cellStyle name="货币 2" xfId="14" xr:uid="{00000000-0005-0000-0000-00000F000000}"/>
    <cellStyle name="千位分隔 2" xfId="11" xr:uid="{00000000-0005-0000-0000-000010000000}"/>
    <cellStyle name="千位分隔 2 2" xfId="13" xr:uid="{00000000-0005-0000-0000-000011000000}"/>
    <cellStyle name="千位分隔 3" xfId="15" xr:uid="{00000000-0005-0000-0000-000012000000}"/>
  </cellStyles>
  <dxfs count="233">
    <dxf>
      <font>
        <color rgb="FFFF0000"/>
      </font>
      <fill>
        <patternFill>
          <bgColor rgb="FFFFFF00"/>
        </patternFill>
      </fill>
    </dxf>
    <dxf>
      <font>
        <color rgb="FFFF0000"/>
      </font>
      <fill>
        <patternFill>
          <bgColor rgb="FFFFFF00"/>
        </patternFill>
      </fill>
    </dxf>
    <dxf>
      <font>
        <color rgb="FFFF0000"/>
      </font>
      <fill>
        <patternFill>
          <bgColor rgb="FFFFFF00"/>
        </patternFill>
      </fill>
    </dxf>
    <dxf>
      <font>
        <color rgb="FFFF0000"/>
      </font>
      <fill>
        <patternFill>
          <bgColor rgb="FFFFFF00"/>
        </patternFill>
      </fill>
    </dxf>
    <dxf>
      <font>
        <color theme="0"/>
      </font>
      <fill>
        <patternFill>
          <bgColor rgb="FFFF0000"/>
        </patternFill>
      </fill>
    </dxf>
    <dxf>
      <font>
        <color theme="0"/>
      </font>
      <fill>
        <patternFill>
          <bgColor rgb="FFFF0000"/>
        </patternFill>
      </fill>
    </dxf>
    <dxf>
      <font>
        <color rgb="FFFF0000"/>
      </font>
      <fill>
        <patternFill>
          <bgColor rgb="FFFFFF00"/>
        </patternFill>
      </fill>
    </dxf>
    <dxf>
      <font>
        <color theme="0"/>
      </font>
      <fill>
        <patternFill>
          <bgColor rgb="FFFF0000"/>
        </patternFill>
      </fill>
    </dxf>
    <dxf>
      <font>
        <color theme="0"/>
      </font>
      <fill>
        <patternFill>
          <bgColor rgb="FFFF0000"/>
        </patternFill>
      </fill>
    </dxf>
    <dxf>
      <font>
        <color rgb="FFFF0000"/>
      </font>
      <fill>
        <patternFill>
          <bgColor rgb="FFFFFF00"/>
        </patternFill>
      </fill>
    </dxf>
    <dxf>
      <font>
        <color theme="0"/>
      </font>
      <fill>
        <patternFill>
          <bgColor rgb="FFFF0000"/>
        </patternFill>
      </fill>
    </dxf>
    <dxf>
      <font>
        <color theme="0"/>
      </font>
      <fill>
        <patternFill>
          <bgColor rgb="FFFF0000"/>
        </patternFill>
      </fill>
    </dxf>
    <dxf>
      <alignment horizontal="center"/>
    </dxf>
    <dxf>
      <font>
        <sz val="10"/>
      </font>
    </dxf>
    <dxf>
      <font>
        <sz val="10"/>
      </font>
    </dxf>
    <dxf>
      <font>
        <sz val="10"/>
      </font>
    </dxf>
    <dxf>
      <font>
        <sz val="10"/>
      </font>
    </dxf>
    <dxf>
      <font>
        <name val="微软雅黑"/>
        <scheme val="none"/>
      </font>
    </dxf>
    <dxf>
      <font>
        <name val="微软雅黑"/>
        <scheme val="none"/>
      </font>
    </dxf>
    <dxf>
      <font>
        <name val="微软雅黑"/>
        <scheme val="none"/>
      </font>
    </dxf>
    <dxf>
      <font>
        <name val="微软雅黑"/>
        <scheme val="none"/>
      </font>
    </dxf>
    <dxf>
      <numFmt numFmtId="1" formatCode="0"/>
    </dxf>
    <dxf>
      <numFmt numFmtId="1" formatCode="0"/>
    </dxf>
    <dxf>
      <numFmt numFmtId="14" formatCode="0.00%"/>
    </dxf>
    <dxf>
      <numFmt numFmtId="14" formatCode="0.00%"/>
    </dxf>
    <dxf>
      <alignment horizontal="center"/>
    </dxf>
    <dxf>
      <fill>
        <patternFill patternType="none">
          <bgColor auto="1"/>
        </patternFill>
      </fill>
    </dxf>
    <dxf>
      <fill>
        <patternFill patternType="none">
          <bgColor auto="1"/>
        </patternFill>
      </fill>
    </dxf>
    <dxf>
      <fill>
        <patternFill patternType="none">
          <bgColor auto="1"/>
        </patternFill>
      </fill>
    </dxf>
    <dxf>
      <font>
        <sz val="10"/>
      </font>
    </dxf>
    <dxf>
      <font>
        <sz val="10"/>
      </font>
    </dxf>
    <dxf>
      <font>
        <sz val="10"/>
      </font>
    </dxf>
    <dxf>
      <font>
        <sz val="10"/>
      </font>
    </dxf>
    <dxf>
      <font>
        <sz val="10"/>
      </font>
    </dxf>
    <dxf>
      <font>
        <name val="微软雅黑"/>
        <scheme val="none"/>
      </font>
    </dxf>
    <dxf>
      <font>
        <name val="微软雅黑"/>
        <scheme val="none"/>
      </font>
    </dxf>
    <dxf>
      <font>
        <name val="微软雅黑"/>
        <scheme val="none"/>
      </font>
    </dxf>
    <dxf>
      <font>
        <name val="微软雅黑"/>
        <scheme val="none"/>
      </font>
    </dxf>
    <dxf>
      <font>
        <name val="微软雅黑"/>
        <scheme val="none"/>
      </font>
    </dxf>
    <dxf>
      <numFmt numFmtId="176" formatCode="0_);[Red]\(0\)"/>
    </dxf>
    <dxf>
      <numFmt numFmtId="176" formatCode="0_);[Red]\(0\)"/>
    </dxf>
    <dxf>
      <numFmt numFmtId="1" formatCode="0"/>
    </dxf>
    <dxf>
      <font>
        <b/>
        <i val="0"/>
        <color rgb="FFFF0000"/>
      </font>
    </dxf>
    <dxf>
      <numFmt numFmtId="14" formatCode="0.00%"/>
    </dxf>
    <dxf>
      <numFmt numFmtId="14" formatCode="0.00%"/>
    </dxf>
    <dxf>
      <alignment horizontal="center"/>
    </dxf>
    <dxf>
      <alignment horizontal="genera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0"/>
      </font>
    </dxf>
    <dxf>
      <font>
        <sz val="10"/>
      </font>
    </dxf>
    <dxf>
      <font>
        <sz val="10"/>
      </font>
    </dxf>
    <dxf>
      <font>
        <sz val="10"/>
      </font>
    </dxf>
    <dxf>
      <font>
        <sz val="10"/>
      </font>
    </dxf>
    <dxf>
      <font>
        <sz val="10"/>
      </font>
    </dxf>
    <dxf>
      <font>
        <name val="微软雅黑"/>
        <scheme val="none"/>
      </font>
    </dxf>
    <dxf>
      <font>
        <name val="微软雅黑"/>
        <scheme val="none"/>
      </font>
    </dxf>
    <dxf>
      <font>
        <name val="微软雅黑"/>
        <scheme val="none"/>
      </font>
    </dxf>
    <dxf>
      <font>
        <name val="微软雅黑"/>
        <scheme val="none"/>
      </font>
    </dxf>
    <dxf>
      <font>
        <name val="微软雅黑"/>
        <scheme val="none"/>
      </font>
    </dxf>
    <dxf>
      <font>
        <name val="微软雅黑"/>
        <scheme val="none"/>
      </font>
    </dxf>
    <dxf>
      <numFmt numFmtId="176" formatCode="0_);[Red]\(0\)"/>
    </dxf>
    <dxf>
      <numFmt numFmtId="176" formatCode="0_);[Red]\(0\)"/>
    </dxf>
    <dxf>
      <numFmt numFmtId="1" formatCode="0"/>
    </dxf>
    <dxf>
      <font>
        <b/>
        <i val="0"/>
        <color rgb="FFFF0000"/>
      </font>
      <fill>
        <patternFill>
          <bgColor rgb="FFFFFF00"/>
        </patternFill>
      </fill>
    </dxf>
    <dxf>
      <font>
        <b/>
        <i val="0"/>
        <color rgb="FFFF0000"/>
      </font>
      <fill>
        <patternFill>
          <bgColor rgb="FFFFFF00"/>
        </patternFill>
      </fill>
    </dxf>
    <dxf>
      <font>
        <b/>
        <i val="0"/>
      </font>
      <fill>
        <patternFill>
          <bgColor rgb="FFFF0000"/>
        </patternFill>
      </fill>
    </dxf>
    <dxf>
      <font>
        <sz val="10"/>
      </font>
    </dxf>
    <dxf>
      <font>
        <sz val="10"/>
      </font>
    </dxf>
    <dxf>
      <font>
        <sz val="10"/>
      </font>
    </dxf>
    <dxf>
      <font>
        <sz val="10"/>
      </font>
    </dxf>
    <dxf>
      <font>
        <name val="微软雅黑"/>
        <scheme val="none"/>
      </font>
    </dxf>
    <dxf>
      <font>
        <name val="微软雅黑"/>
        <scheme val="none"/>
      </font>
    </dxf>
    <dxf>
      <font>
        <name val="微软雅黑"/>
        <scheme val="none"/>
      </font>
    </dxf>
    <dxf>
      <font>
        <name val="微软雅黑"/>
        <scheme val="none"/>
      </font>
    </dxf>
    <dxf>
      <numFmt numFmtId="1" formatCode="0"/>
    </dxf>
    <dxf>
      <numFmt numFmtId="1" formatCode="0"/>
    </dxf>
    <dxf>
      <font>
        <sz val="10"/>
      </font>
    </dxf>
    <dxf>
      <font>
        <sz val="10"/>
      </font>
    </dxf>
    <dxf>
      <font>
        <sz val="10"/>
      </font>
    </dxf>
    <dxf>
      <font>
        <sz val="10"/>
      </font>
    </dxf>
    <dxf>
      <font>
        <sz val="10"/>
      </font>
    </dxf>
    <dxf>
      <font>
        <name val="微软雅黑"/>
        <scheme val="none"/>
      </font>
    </dxf>
    <dxf>
      <font>
        <name val="微软雅黑"/>
        <scheme val="none"/>
      </font>
    </dxf>
    <dxf>
      <font>
        <name val="微软雅黑"/>
        <scheme val="none"/>
      </font>
    </dxf>
    <dxf>
      <font>
        <name val="微软雅黑"/>
        <scheme val="none"/>
      </font>
    </dxf>
    <dxf>
      <font>
        <name val="微软雅黑"/>
        <scheme val="none"/>
      </font>
    </dxf>
    <dxf>
      <numFmt numFmtId="1" formatCode="0"/>
    </dxf>
    <dxf>
      <numFmt numFmtId="1" formatCode="0"/>
    </dxf>
    <dxf>
      <font>
        <sz val="10"/>
      </font>
    </dxf>
    <dxf>
      <font>
        <sz val="10"/>
      </font>
    </dxf>
    <dxf>
      <font>
        <sz val="10"/>
      </font>
    </dxf>
    <dxf>
      <font>
        <sz val="10"/>
      </font>
    </dxf>
    <dxf>
      <font>
        <sz val="10"/>
      </font>
    </dxf>
    <dxf>
      <font>
        <name val="微软雅黑"/>
        <scheme val="none"/>
      </font>
    </dxf>
    <dxf>
      <font>
        <name val="微软雅黑"/>
        <scheme val="none"/>
      </font>
    </dxf>
    <dxf>
      <font>
        <name val="微软雅黑"/>
        <scheme val="none"/>
      </font>
    </dxf>
    <dxf>
      <font>
        <name val="微软雅黑"/>
        <scheme val="none"/>
      </font>
    </dxf>
    <dxf>
      <font>
        <name val="微软雅黑"/>
        <scheme val="none"/>
      </font>
    </dxf>
    <dxf>
      <numFmt numFmtId="1" formatCode="0"/>
    </dxf>
    <dxf>
      <numFmt numFmtId="1" formatCode="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fill>
        <patternFill>
          <bgColor rgb="FFFFFF00"/>
        </patternFill>
      </fill>
    </dxf>
    <dxf>
      <font>
        <b/>
        <i val="0"/>
        <color rgb="FFFF0000"/>
      </font>
      <fill>
        <patternFill>
          <bgColor rgb="FFFFFF00"/>
        </patternFill>
      </fill>
    </dxf>
    <dxf>
      <font>
        <b/>
        <i val="0"/>
        <color rgb="FFFF0000"/>
      </font>
    </dxf>
    <dxf>
      <font>
        <b/>
        <i val="0"/>
        <color theme="0"/>
      </font>
      <fill>
        <patternFill>
          <bgColor theme="3"/>
        </patternFill>
      </fill>
    </dxf>
    <dxf>
      <font>
        <b/>
        <i val="0"/>
        <color theme="0"/>
      </font>
      <fill>
        <patternFill>
          <bgColor theme="3"/>
        </patternFill>
      </fill>
    </dxf>
    <dxf>
      <font>
        <b/>
        <i val="0"/>
      </font>
      <fill>
        <patternFill>
          <bgColor theme="0" tint="-0.14996795556505021"/>
        </patternFill>
      </fill>
    </dxf>
    <dxf>
      <font>
        <b/>
        <i val="0"/>
      </font>
      <fill>
        <patternFill>
          <bgColor theme="0" tint="-0.14996795556505021"/>
        </patternFill>
      </fill>
    </dxf>
    <dxf>
      <border>
        <top style="thin">
          <color theme="3"/>
        </top>
        <bottom style="medium">
          <color theme="3"/>
        </bottom>
      </border>
    </dxf>
    <dxf>
      <font>
        <b/>
        <i val="0"/>
        <color theme="0"/>
      </font>
      <fill>
        <patternFill>
          <bgColor theme="3"/>
        </patternFill>
      </fill>
      <border>
        <left style="thick">
          <color theme="3"/>
        </left>
        <right style="thick">
          <color theme="3"/>
        </right>
        <top style="thick">
          <color theme="3"/>
        </top>
        <bottom style="thick">
          <color theme="3"/>
        </bottom>
      </border>
    </dxf>
    <dxf>
      <fill>
        <patternFill>
          <bgColor theme="3" tint="0.79998168889431442"/>
        </patternFill>
      </fill>
    </dxf>
    <dxf>
      <fill>
        <patternFill>
          <bgColor theme="3" tint="0.39994506668294322"/>
        </patternFill>
      </fill>
    </dxf>
    <dxf>
      <fill>
        <patternFill>
          <bgColor theme="3" tint="0.39994506668294322"/>
        </patternFill>
      </fill>
    </dxf>
    <dxf>
      <fill>
        <patternFill>
          <bgColor theme="3" tint="0.79998168889431442"/>
        </patternFill>
      </fill>
    </dxf>
    <dxf>
      <fill>
        <patternFill>
          <bgColor theme="3" tint="0.39994506668294322"/>
        </patternFill>
      </fill>
    </dxf>
    <dxf>
      <fill>
        <patternFill>
          <bgColor theme="3" tint="0.39994506668294322"/>
        </patternFill>
      </fill>
    </dxf>
    <dxf>
      <fill>
        <patternFill>
          <bgColor theme="4"/>
        </patternFill>
      </fill>
    </dxf>
  </dxfs>
  <tableStyles count="4" defaultTableStyle="表样式 2" defaultPivotStyle="数据透视表样式 1">
    <tableStyle name="表样式 1" pivot="0" count="1" xr9:uid="{00000000-0011-0000-FFFF-FFFF00000000}">
      <tableStyleElement type="firstRowStripe" dxfId="232"/>
    </tableStyle>
    <tableStyle name="表样式 2" pivot="0" count="3" xr9:uid="{00000000-0011-0000-FFFF-FFFF01000000}">
      <tableStyleElement type="headerRow" dxfId="231"/>
      <tableStyleElement type="totalRow" dxfId="230"/>
      <tableStyleElement type="secondRowStripe" dxfId="229"/>
    </tableStyle>
    <tableStyle name="数据透视表样式 1" table="0" count="4" xr9:uid="{00000000-0011-0000-FFFF-FFFF02000000}">
      <tableStyleElement type="headerRow" dxfId="228"/>
      <tableStyleElement type="totalRow" dxfId="227"/>
      <tableStyleElement type="firstRowStripe" dxfId="226"/>
      <tableStyleElement type="secondRowStripe" size="2"/>
    </tableStyle>
    <tableStyle name="数据透视表样式 2" table="0" count="6" xr9:uid="{00000000-0011-0000-FFFF-FFFF03000000}">
      <tableStyleElement type="headerRow" dxfId="225"/>
      <tableStyleElement type="totalRow" dxfId="224"/>
      <tableStyleElement type="secondSubtotalRow" dxfId="223"/>
      <tableStyleElement type="firstRowSubheading" dxfId="222"/>
      <tableStyleElement type="pageFieldLabels" dxfId="221"/>
      <tableStyleElement type="pageFieldValues" dxfId="220"/>
    </tableStyle>
  </tableStyles>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ltLang="zh-CN" sz="1800"/>
              <a:t>12</a:t>
            </a:r>
            <a:r>
              <a:rPr lang="zh-CN" altLang="en-US" sz="1800"/>
              <a:t>月各</a:t>
            </a:r>
            <a:r>
              <a:rPr lang="zh-CN" sz="1800"/>
              <a:t>大区业绩（金额</a:t>
            </a:r>
            <a:r>
              <a:rPr lang="en-US" sz="1800"/>
              <a:t>:</a:t>
            </a:r>
            <a:r>
              <a:rPr lang="zh-CN" sz="1800"/>
              <a:t>万）</a:t>
            </a:r>
          </a:p>
        </c:rich>
      </c:tx>
      <c:layout>
        <c:manualLayout>
          <c:xMode val="edge"/>
          <c:yMode val="edge"/>
          <c:x val="0.24131584693838226"/>
          <c:y val="4.9453139929920918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manualLayout>
          <c:layoutTarget val="inner"/>
          <c:xMode val="edge"/>
          <c:yMode val="edge"/>
          <c:x val="0.1438705561478551"/>
          <c:y val="0.22548714787477303"/>
          <c:w val="0.77999121455114162"/>
          <c:h val="0.42604623645406076"/>
        </c:manualLayout>
      </c:layout>
      <c:barChart>
        <c:barDir val="col"/>
        <c:grouping val="clustered"/>
        <c:varyColors val="0"/>
        <c:ser>
          <c:idx val="0"/>
          <c:order val="0"/>
          <c:tx>
            <c:strRef>
              <c:f>首页!$D$21</c:f>
              <c:strCache>
                <c:ptCount val="1"/>
                <c:pt idx="0">
                  <c:v>指标金额</c:v>
                </c:pt>
              </c:strCache>
            </c:strRef>
          </c:tx>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首页!$C$22:$C$23</c:f>
              <c:strCache>
                <c:ptCount val="2"/>
                <c:pt idx="0">
                  <c:v>东区</c:v>
                </c:pt>
                <c:pt idx="1">
                  <c:v>西区</c:v>
                </c:pt>
              </c:strCache>
            </c:strRef>
          </c:cat>
          <c:val>
            <c:numRef>
              <c:f>首页!$D$22:$D$23</c:f>
              <c:numCache>
                <c:formatCode>0</c:formatCode>
                <c:ptCount val="2"/>
                <c:pt idx="0">
                  <c:v>381.13275229999999</c:v>
                </c:pt>
                <c:pt idx="1">
                  <c:v>604.54136349999999</c:v>
                </c:pt>
              </c:numCache>
            </c:numRef>
          </c:val>
          <c:extLst>
            <c:ext xmlns:c16="http://schemas.microsoft.com/office/drawing/2014/chart" uri="{C3380CC4-5D6E-409C-BE32-E72D297353CC}">
              <c16:uniqueId val="{00000000-5B4D-4840-B57E-8FBA1E4B0FF9}"/>
            </c:ext>
          </c:extLst>
        </c:ser>
        <c:ser>
          <c:idx val="1"/>
          <c:order val="1"/>
          <c:tx>
            <c:strRef>
              <c:f>首页!$E$21</c:f>
              <c:strCache>
                <c:ptCount val="1"/>
                <c:pt idx="0">
                  <c:v>销售金额</c:v>
                </c:pt>
              </c:strCache>
            </c:strRef>
          </c:tx>
          <c:spPr>
            <a:solidFill>
              <a:srgbClr val="FFC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首页!$C$22:$C$23</c:f>
              <c:strCache>
                <c:ptCount val="2"/>
                <c:pt idx="0">
                  <c:v>东区</c:v>
                </c:pt>
                <c:pt idx="1">
                  <c:v>西区</c:v>
                </c:pt>
              </c:strCache>
            </c:strRef>
          </c:cat>
          <c:val>
            <c:numRef>
              <c:f>首页!$E$22:$E$23</c:f>
              <c:numCache>
                <c:formatCode>0</c:formatCode>
                <c:ptCount val="2"/>
                <c:pt idx="0">
                  <c:v>151.33634311999998</c:v>
                </c:pt>
                <c:pt idx="1">
                  <c:v>173.43491333999998</c:v>
                </c:pt>
              </c:numCache>
            </c:numRef>
          </c:val>
          <c:extLst>
            <c:ext xmlns:c16="http://schemas.microsoft.com/office/drawing/2014/chart" uri="{C3380CC4-5D6E-409C-BE32-E72D297353CC}">
              <c16:uniqueId val="{00000001-5B4D-4840-B57E-8FBA1E4B0FF9}"/>
            </c:ext>
          </c:extLst>
        </c:ser>
        <c:dLbls>
          <c:showLegendKey val="0"/>
          <c:showVal val="0"/>
          <c:showCatName val="0"/>
          <c:showSerName val="0"/>
          <c:showPercent val="0"/>
          <c:showBubbleSize val="0"/>
        </c:dLbls>
        <c:gapWidth val="100"/>
        <c:overlap val="-24"/>
        <c:axId val="217264896"/>
        <c:axId val="217266432"/>
      </c:barChart>
      <c:lineChart>
        <c:grouping val="standard"/>
        <c:varyColors val="0"/>
        <c:ser>
          <c:idx val="2"/>
          <c:order val="2"/>
          <c:tx>
            <c:strRef>
              <c:f>首页!$F$21</c:f>
              <c:strCache>
                <c:ptCount val="1"/>
                <c:pt idx="0">
                  <c:v>进度</c:v>
                </c:pt>
              </c:strCache>
            </c:strRef>
          </c:tx>
          <c:spPr>
            <a:ln w="34925" cap="rnd">
              <a:noFill/>
              <a:round/>
            </a:ln>
            <a:effectLst>
              <a:outerShdw blurRad="40000" dist="23000" dir="5400000" rotWithShape="0">
                <a:srgbClr val="000000">
                  <a:alpha val="35000"/>
                </a:srgbClr>
              </a:outerShdw>
            </a:effectLst>
          </c:spPr>
          <c:marker>
            <c:symbol val="dot"/>
            <c:size val="11"/>
            <c:spPr>
              <a:solidFill>
                <a:srgbClr val="FF0000"/>
              </a:solidFill>
              <a:ln w="3175">
                <a:solidFill>
                  <a:srgbClr val="FF000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首页!$C$22:$C$23</c:f>
              <c:strCache>
                <c:ptCount val="2"/>
                <c:pt idx="0">
                  <c:v>东区</c:v>
                </c:pt>
                <c:pt idx="1">
                  <c:v>西区</c:v>
                </c:pt>
              </c:strCache>
            </c:strRef>
          </c:cat>
          <c:val>
            <c:numRef>
              <c:f>首页!$F$22:$F$23</c:f>
              <c:numCache>
                <c:formatCode>0%</c:formatCode>
                <c:ptCount val="2"/>
                <c:pt idx="0">
                  <c:v>0.39706989810437232</c:v>
                </c:pt>
                <c:pt idx="1">
                  <c:v>0.28688676046233846</c:v>
                </c:pt>
              </c:numCache>
            </c:numRef>
          </c:val>
          <c:smooth val="0"/>
          <c:extLst>
            <c:ext xmlns:c16="http://schemas.microsoft.com/office/drawing/2014/chart" uri="{C3380CC4-5D6E-409C-BE32-E72D297353CC}">
              <c16:uniqueId val="{00000002-5B4D-4840-B57E-8FBA1E4B0FF9}"/>
            </c:ext>
          </c:extLst>
        </c:ser>
        <c:dLbls>
          <c:showLegendKey val="0"/>
          <c:showVal val="0"/>
          <c:showCatName val="0"/>
          <c:showSerName val="0"/>
          <c:showPercent val="0"/>
          <c:showBubbleSize val="0"/>
        </c:dLbls>
        <c:marker val="1"/>
        <c:smooth val="0"/>
        <c:axId val="222578176"/>
        <c:axId val="222576640"/>
      </c:lineChart>
      <c:catAx>
        <c:axId val="217264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zh-CN"/>
          </a:p>
        </c:txPr>
        <c:crossAx val="217266432"/>
        <c:crosses val="autoZero"/>
        <c:auto val="1"/>
        <c:lblAlgn val="ctr"/>
        <c:lblOffset val="100"/>
        <c:noMultiLvlLbl val="0"/>
      </c:catAx>
      <c:valAx>
        <c:axId val="2172664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zh-CN"/>
          </a:p>
        </c:txPr>
        <c:crossAx val="217264896"/>
        <c:crosses val="autoZero"/>
        <c:crossBetween val="between"/>
      </c:valAx>
      <c:valAx>
        <c:axId val="22257664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zh-CN"/>
          </a:p>
        </c:txPr>
        <c:crossAx val="222578176"/>
        <c:crosses val="max"/>
        <c:crossBetween val="between"/>
      </c:valAx>
      <c:catAx>
        <c:axId val="222578176"/>
        <c:scaling>
          <c:orientation val="minMax"/>
        </c:scaling>
        <c:delete val="1"/>
        <c:axPos val="b"/>
        <c:numFmt formatCode="General" sourceLinked="1"/>
        <c:majorTickMark val="out"/>
        <c:minorTickMark val="none"/>
        <c:tickLblPos val="none"/>
        <c:crossAx val="222576640"/>
        <c:crosses val="autoZero"/>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000" b="1" i="0" u="none" strike="noStrike" kern="1200" baseline="0">
                <a:solidFill>
                  <a:schemeClr val="bg1"/>
                </a:solidFill>
                <a:latin typeface="+mn-lt"/>
                <a:ea typeface="+mn-ea"/>
                <a:cs typeface="+mn-cs"/>
              </a:defRPr>
            </a:pPr>
            <a:endParaRPr lang="zh-CN"/>
          </a:p>
        </c:txPr>
      </c:dTable>
      <c:spPr>
        <a:noFill/>
        <a:ln>
          <a:noFill/>
        </a:ln>
        <a:effectLst/>
      </c:spPr>
    </c:plotArea>
    <c:plotVisOnly val="1"/>
    <c:dispBlanksAs val="gap"/>
    <c:showDLblsOverMax val="0"/>
  </c:chart>
  <c:spPr>
    <a:solidFill>
      <a:schemeClr val="tx2"/>
    </a:solidFill>
    <a:ln>
      <a:noFill/>
    </a:ln>
    <a:effectLst/>
    <a:scene3d>
      <a:camera prst="orthographicFront"/>
      <a:lightRig rig="threePt" dir="t"/>
    </a:scene3d>
    <a:sp3d>
      <a:bevelT w="12700"/>
    </a:sp3d>
  </c:spPr>
  <c:txPr>
    <a:bodyPr/>
    <a:lstStyle/>
    <a:p>
      <a:pPr>
        <a:defRPr sz="1000" b="1" i="0" baseline="0">
          <a:solidFill>
            <a:schemeClr val="bg1"/>
          </a:solidFill>
          <a:latin typeface="+mn-lt"/>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ltLang="zh-CN" sz="1800"/>
              <a:t>12</a:t>
            </a:r>
            <a:r>
              <a:rPr lang="zh-CN" sz="1800"/>
              <a:t>月主要产品完成情况（</a:t>
            </a:r>
            <a:r>
              <a:rPr lang="zh-CN" altLang="en-US" sz="1800"/>
              <a:t>盒数</a:t>
            </a:r>
            <a:r>
              <a:rPr lang="zh-CN" sz="1800"/>
              <a:t>）</a:t>
            </a:r>
          </a:p>
        </c:rich>
      </c:tx>
      <c:layout>
        <c:manualLayout>
          <c:xMode val="edge"/>
          <c:yMode val="edge"/>
          <c:x val="0.21827330269162365"/>
          <c:y val="4.501822101161638E-3"/>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manualLayout>
          <c:layoutTarget val="inner"/>
          <c:xMode val="edge"/>
          <c:yMode val="edge"/>
          <c:x val="0.1358466107229554"/>
          <c:y val="0.1446002847597625"/>
          <c:w val="0.81057304985519252"/>
          <c:h val="0.56110869738858105"/>
        </c:manualLayout>
      </c:layout>
      <c:barChart>
        <c:barDir val="col"/>
        <c:grouping val="clustered"/>
        <c:varyColors val="0"/>
        <c:ser>
          <c:idx val="0"/>
          <c:order val="0"/>
          <c:tx>
            <c:strRef>
              <c:f>首页!$J$20</c:f>
              <c:strCache>
                <c:ptCount val="1"/>
                <c:pt idx="0">
                  <c:v>指标量</c:v>
                </c:pt>
              </c:strCache>
            </c:strRef>
          </c:tx>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首页!$I$21:$I$26</c15:sqref>
                  </c15:fullRef>
                </c:ext>
              </c:extLst>
              <c:f>首页!$I$21:$I$25</c:f>
              <c:strCache>
                <c:ptCount val="5"/>
                <c:pt idx="0">
                  <c:v>依叶</c:v>
                </c:pt>
                <c:pt idx="1">
                  <c:v>恒康正清</c:v>
                </c:pt>
                <c:pt idx="2">
                  <c:v>润坦1</c:v>
                </c:pt>
                <c:pt idx="3">
                  <c:v>翰唯</c:v>
                </c:pt>
                <c:pt idx="4">
                  <c:v>整肠生36S</c:v>
                </c:pt>
              </c:strCache>
            </c:strRef>
          </c:cat>
          <c:val>
            <c:numRef>
              <c:extLst>
                <c:ext xmlns:c15="http://schemas.microsoft.com/office/drawing/2012/chart" uri="{02D57815-91ED-43cb-92C2-25804820EDAC}">
                  <c15:fullRef>
                    <c15:sqref>首页!$J$21:$J$26</c15:sqref>
                  </c15:fullRef>
                </c:ext>
              </c:extLst>
              <c:f>首页!$J$21:$J$25</c:f>
              <c:numCache>
                <c:formatCode>0</c:formatCode>
                <c:ptCount val="5"/>
                <c:pt idx="0">
                  <c:v>110000</c:v>
                </c:pt>
                <c:pt idx="1">
                  <c:v>57780</c:v>
                </c:pt>
                <c:pt idx="2">
                  <c:v>55700</c:v>
                </c:pt>
                <c:pt idx="3">
                  <c:v>3745</c:v>
                </c:pt>
                <c:pt idx="4">
                  <c:v>13000</c:v>
                </c:pt>
              </c:numCache>
            </c:numRef>
          </c:val>
          <c:extLst>
            <c:ext xmlns:c16="http://schemas.microsoft.com/office/drawing/2014/chart" uri="{C3380CC4-5D6E-409C-BE32-E72D297353CC}">
              <c16:uniqueId val="{00000000-A269-4C92-8698-5B47DDB82D4F}"/>
            </c:ext>
          </c:extLst>
        </c:ser>
        <c:ser>
          <c:idx val="1"/>
          <c:order val="1"/>
          <c:tx>
            <c:strRef>
              <c:f>首页!$K$20</c:f>
              <c:strCache>
                <c:ptCount val="1"/>
                <c:pt idx="0">
                  <c:v>进货量</c:v>
                </c:pt>
              </c:strCache>
            </c:strRef>
          </c:tx>
          <c:spPr>
            <a:solidFill>
              <a:srgbClr val="FFC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首页!$I$21:$I$26</c15:sqref>
                  </c15:fullRef>
                </c:ext>
              </c:extLst>
              <c:f>首页!$I$21:$I$25</c:f>
              <c:strCache>
                <c:ptCount val="5"/>
                <c:pt idx="0">
                  <c:v>依叶</c:v>
                </c:pt>
                <c:pt idx="1">
                  <c:v>恒康正清</c:v>
                </c:pt>
                <c:pt idx="2">
                  <c:v>润坦1</c:v>
                </c:pt>
                <c:pt idx="3">
                  <c:v>翰唯</c:v>
                </c:pt>
                <c:pt idx="4">
                  <c:v>整肠生36S</c:v>
                </c:pt>
              </c:strCache>
            </c:strRef>
          </c:cat>
          <c:val>
            <c:numRef>
              <c:extLst>
                <c:ext xmlns:c15="http://schemas.microsoft.com/office/drawing/2012/chart" uri="{02D57815-91ED-43cb-92C2-25804820EDAC}">
                  <c15:fullRef>
                    <c15:sqref>首页!$K$21:$K$26</c15:sqref>
                  </c15:fullRef>
                </c:ext>
              </c:extLst>
              <c:f>首页!$K$21:$K$25</c:f>
              <c:numCache>
                <c:formatCode>0</c:formatCode>
                <c:ptCount val="5"/>
                <c:pt idx="0">
                  <c:v>46651</c:v>
                </c:pt>
                <c:pt idx="1">
                  <c:v>27003</c:v>
                </c:pt>
                <c:pt idx="2">
                  <c:v>4140</c:v>
                </c:pt>
                <c:pt idx="3">
                  <c:v>1490</c:v>
                </c:pt>
                <c:pt idx="4">
                  <c:v>3850</c:v>
                </c:pt>
              </c:numCache>
            </c:numRef>
          </c:val>
          <c:extLst>
            <c:ext xmlns:c16="http://schemas.microsoft.com/office/drawing/2014/chart" uri="{C3380CC4-5D6E-409C-BE32-E72D297353CC}">
              <c16:uniqueId val="{00000001-A269-4C92-8698-5B47DDB82D4F}"/>
            </c:ext>
          </c:extLst>
        </c:ser>
        <c:dLbls>
          <c:showLegendKey val="0"/>
          <c:showVal val="0"/>
          <c:showCatName val="0"/>
          <c:showSerName val="0"/>
          <c:showPercent val="0"/>
          <c:showBubbleSize val="0"/>
        </c:dLbls>
        <c:gapWidth val="100"/>
        <c:overlap val="-24"/>
        <c:axId val="171775104"/>
        <c:axId val="171776640"/>
      </c:barChart>
      <c:lineChart>
        <c:grouping val="standard"/>
        <c:varyColors val="0"/>
        <c:ser>
          <c:idx val="2"/>
          <c:order val="2"/>
          <c:tx>
            <c:strRef>
              <c:f>首页!$L$20</c:f>
              <c:strCache>
                <c:ptCount val="1"/>
                <c:pt idx="0">
                  <c:v>进度</c:v>
                </c:pt>
              </c:strCache>
            </c:strRef>
          </c:tx>
          <c:spPr>
            <a:ln w="34925" cap="rnd">
              <a:noFill/>
              <a:round/>
            </a:ln>
            <a:effectLst>
              <a:outerShdw blurRad="40000" dist="23000" dir="5400000" rotWithShape="0">
                <a:srgbClr val="000000">
                  <a:alpha val="35000"/>
                </a:srgbClr>
              </a:outerShdw>
            </a:effectLst>
          </c:spPr>
          <c:marker>
            <c:symbol val="dot"/>
            <c:size val="11"/>
            <c:spPr>
              <a:solidFill>
                <a:srgbClr val="FF0000"/>
              </a:solidFill>
              <a:ln w="3175">
                <a:solidFill>
                  <a:srgbClr val="FF000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首页!$I$21:$I$26</c15:sqref>
                  </c15:fullRef>
                </c:ext>
              </c:extLst>
              <c:f>首页!$I$21:$I$25</c:f>
              <c:strCache>
                <c:ptCount val="5"/>
                <c:pt idx="0">
                  <c:v>依叶</c:v>
                </c:pt>
                <c:pt idx="1">
                  <c:v>恒康正清</c:v>
                </c:pt>
                <c:pt idx="2">
                  <c:v>润坦1</c:v>
                </c:pt>
                <c:pt idx="3">
                  <c:v>翰唯</c:v>
                </c:pt>
                <c:pt idx="4">
                  <c:v>整肠生36S</c:v>
                </c:pt>
              </c:strCache>
            </c:strRef>
          </c:cat>
          <c:val>
            <c:numRef>
              <c:extLst>
                <c:ext xmlns:c15="http://schemas.microsoft.com/office/drawing/2012/chart" uri="{02D57815-91ED-43cb-92C2-25804820EDAC}">
                  <c15:fullRef>
                    <c15:sqref>首页!$L$21:$L$26</c15:sqref>
                  </c15:fullRef>
                </c:ext>
              </c:extLst>
              <c:f>首页!$L$21:$L$25</c:f>
              <c:numCache>
                <c:formatCode>0%</c:formatCode>
                <c:ptCount val="5"/>
                <c:pt idx="0">
                  <c:v>0.42409999999999998</c:v>
                </c:pt>
                <c:pt idx="1">
                  <c:v>0.46734164070612666</c:v>
                </c:pt>
                <c:pt idx="2">
                  <c:v>7.4326750448833037E-2</c:v>
                </c:pt>
                <c:pt idx="3">
                  <c:v>0.39786381842456608</c:v>
                </c:pt>
                <c:pt idx="4">
                  <c:v>0.29615384615384616</c:v>
                </c:pt>
              </c:numCache>
            </c:numRef>
          </c:val>
          <c:smooth val="0"/>
          <c:extLst>
            <c:ext xmlns:c16="http://schemas.microsoft.com/office/drawing/2014/chart" uri="{C3380CC4-5D6E-409C-BE32-E72D297353CC}">
              <c16:uniqueId val="{00000002-A269-4C92-8698-5B47DDB82D4F}"/>
            </c:ext>
          </c:extLst>
        </c:ser>
        <c:dLbls>
          <c:showLegendKey val="0"/>
          <c:showVal val="0"/>
          <c:showCatName val="0"/>
          <c:showSerName val="0"/>
          <c:showPercent val="0"/>
          <c:showBubbleSize val="0"/>
        </c:dLbls>
        <c:marker val="1"/>
        <c:smooth val="0"/>
        <c:axId val="171800448"/>
        <c:axId val="171798912"/>
      </c:lineChart>
      <c:catAx>
        <c:axId val="171775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171776640"/>
        <c:crosses val="autoZero"/>
        <c:auto val="1"/>
        <c:lblAlgn val="ctr"/>
        <c:lblOffset val="100"/>
        <c:noMultiLvlLbl val="0"/>
      </c:catAx>
      <c:valAx>
        <c:axId val="1717766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171775104"/>
        <c:crosses val="autoZero"/>
        <c:crossBetween val="between"/>
      </c:valAx>
      <c:valAx>
        <c:axId val="17179891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171800448"/>
        <c:crosses val="max"/>
        <c:crossBetween val="between"/>
      </c:valAx>
      <c:catAx>
        <c:axId val="171800448"/>
        <c:scaling>
          <c:orientation val="minMax"/>
        </c:scaling>
        <c:delete val="1"/>
        <c:axPos val="b"/>
        <c:numFmt formatCode="General" sourceLinked="1"/>
        <c:majorTickMark val="out"/>
        <c:minorTickMark val="none"/>
        <c:tickLblPos val="none"/>
        <c:crossAx val="171798912"/>
        <c:crosses val="autoZero"/>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000" b="1" i="0" u="none" strike="noStrike" kern="1200" baseline="0">
                <a:solidFill>
                  <a:schemeClr val="bg1"/>
                </a:solidFill>
                <a:latin typeface="+mn-lt"/>
                <a:ea typeface="+mn-ea"/>
                <a:cs typeface="+mn-cs"/>
              </a:defRPr>
            </a:pPr>
            <a:endParaRPr lang="zh-CN"/>
          </a:p>
        </c:txPr>
      </c:dTable>
      <c:spPr>
        <a:noFill/>
        <a:ln>
          <a:noFill/>
        </a:ln>
        <a:effectLst/>
      </c:spPr>
    </c:plotArea>
    <c:plotVisOnly val="1"/>
    <c:dispBlanksAs val="gap"/>
    <c:showDLblsOverMax val="0"/>
  </c:chart>
  <c:spPr>
    <a:solidFill>
      <a:schemeClr val="tx2"/>
    </a:solidFill>
    <a:ln>
      <a:noFill/>
    </a:ln>
    <a:effectLst/>
    <a:scene3d>
      <a:camera prst="orthographicFront"/>
      <a:lightRig rig="threePt" dir="t"/>
    </a:scene3d>
    <a:sp3d>
      <a:bevelT w="12700"/>
    </a:sp3d>
  </c:spPr>
  <c:txPr>
    <a:bodyPr/>
    <a:lstStyle/>
    <a:p>
      <a:pPr>
        <a:defRPr sz="900" b="1" i="0" baseline="0">
          <a:solidFill>
            <a:schemeClr val="bg1"/>
          </a:solidFill>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ltLang="zh-CN" sz="1800"/>
          </a:p>
          <a:p>
            <a:pPr>
              <a:defRPr sz="1800"/>
            </a:pPr>
            <a:r>
              <a:rPr lang="en-US" altLang="zh-CN" sz="1800"/>
              <a:t>12</a:t>
            </a:r>
            <a:r>
              <a:rPr lang="zh-CN" sz="1800"/>
              <a:t>月</a:t>
            </a:r>
            <a:r>
              <a:rPr lang="zh-CN" altLang="en-US" sz="1800"/>
              <a:t>各</a:t>
            </a:r>
            <a:r>
              <a:rPr lang="zh-CN" sz="1800"/>
              <a:t>地区业绩（金额</a:t>
            </a:r>
            <a:r>
              <a:rPr lang="zh-CN" altLang="en-US" sz="1800"/>
              <a:t>：万</a:t>
            </a:r>
            <a:r>
              <a:rPr lang="zh-CN" sz="1800"/>
              <a:t>）</a:t>
            </a:r>
          </a:p>
        </c:rich>
      </c:tx>
      <c:layout>
        <c:manualLayout>
          <c:xMode val="edge"/>
          <c:yMode val="edge"/>
          <c:x val="0.36405915910099163"/>
          <c:y val="3.1465103156606403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manualLayout>
          <c:layoutTarget val="inner"/>
          <c:xMode val="edge"/>
          <c:yMode val="edge"/>
          <c:x val="6.998410843752409E-2"/>
          <c:y val="0.1477500283371746"/>
          <c:w val="0.88697113901817581"/>
          <c:h val="0.57576452637049491"/>
        </c:manualLayout>
      </c:layout>
      <c:barChart>
        <c:barDir val="col"/>
        <c:grouping val="clustered"/>
        <c:varyColors val="0"/>
        <c:ser>
          <c:idx val="0"/>
          <c:order val="0"/>
          <c:tx>
            <c:strRef>
              <c:f>首页!$D$32</c:f>
              <c:strCache>
                <c:ptCount val="1"/>
                <c:pt idx="0">
                  <c:v>指标金额</c:v>
                </c:pt>
              </c:strCache>
            </c:strRef>
          </c:tx>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首页!$B$33:$C$40</c:f>
              <c:strCache>
                <c:ptCount val="8"/>
                <c:pt idx="0">
                  <c:v>饶顺荣</c:v>
                </c:pt>
                <c:pt idx="1">
                  <c:v>刘挺</c:v>
                </c:pt>
                <c:pt idx="2">
                  <c:v>薛伟</c:v>
                </c:pt>
                <c:pt idx="3">
                  <c:v>张慧涛</c:v>
                </c:pt>
                <c:pt idx="4">
                  <c:v>周夙</c:v>
                </c:pt>
                <c:pt idx="5">
                  <c:v>钮学彬</c:v>
                </c:pt>
                <c:pt idx="6">
                  <c:v>黄新晖</c:v>
                </c:pt>
                <c:pt idx="7">
                  <c:v>邓向阳</c:v>
                </c:pt>
              </c:strCache>
            </c:strRef>
          </c:cat>
          <c:val>
            <c:numRef>
              <c:f>首页!$D$33:$D$40</c:f>
              <c:numCache>
                <c:formatCode>0</c:formatCode>
                <c:ptCount val="8"/>
                <c:pt idx="0">
                  <c:v>129.30354299999996</c:v>
                </c:pt>
                <c:pt idx="1">
                  <c:v>84.431265100000019</c:v>
                </c:pt>
                <c:pt idx="2">
                  <c:v>63.161619999999992</c:v>
                </c:pt>
                <c:pt idx="3">
                  <c:v>104.23632420000001</c:v>
                </c:pt>
                <c:pt idx="4">
                  <c:v>121.35496669999999</c:v>
                </c:pt>
                <c:pt idx="5">
                  <c:v>151.71803039999998</c:v>
                </c:pt>
                <c:pt idx="6">
                  <c:v>199.2582463</c:v>
                </c:pt>
                <c:pt idx="7">
                  <c:v>132.21012009999998</c:v>
                </c:pt>
              </c:numCache>
            </c:numRef>
          </c:val>
          <c:extLst>
            <c:ext xmlns:c16="http://schemas.microsoft.com/office/drawing/2014/chart" uri="{C3380CC4-5D6E-409C-BE32-E72D297353CC}">
              <c16:uniqueId val="{00000000-7E69-43E0-9B04-A124B32B97CE}"/>
            </c:ext>
          </c:extLst>
        </c:ser>
        <c:ser>
          <c:idx val="1"/>
          <c:order val="1"/>
          <c:tx>
            <c:strRef>
              <c:f>首页!$E$32</c:f>
              <c:strCache>
                <c:ptCount val="1"/>
                <c:pt idx="0">
                  <c:v>销售金额</c:v>
                </c:pt>
              </c:strCache>
            </c:strRef>
          </c:tx>
          <c:spPr>
            <a:solidFill>
              <a:srgbClr val="FFC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首页!$B$33:$C$40</c:f>
              <c:strCache>
                <c:ptCount val="8"/>
                <c:pt idx="0">
                  <c:v>饶顺荣</c:v>
                </c:pt>
                <c:pt idx="1">
                  <c:v>刘挺</c:v>
                </c:pt>
                <c:pt idx="2">
                  <c:v>薛伟</c:v>
                </c:pt>
                <c:pt idx="3">
                  <c:v>张慧涛</c:v>
                </c:pt>
                <c:pt idx="4">
                  <c:v>周夙</c:v>
                </c:pt>
                <c:pt idx="5">
                  <c:v>钮学彬</c:v>
                </c:pt>
                <c:pt idx="6">
                  <c:v>黄新晖</c:v>
                </c:pt>
                <c:pt idx="7">
                  <c:v>邓向阳</c:v>
                </c:pt>
              </c:strCache>
            </c:strRef>
          </c:cat>
          <c:val>
            <c:numRef>
              <c:f>首页!$E$33:$E$40</c:f>
              <c:numCache>
                <c:formatCode>0</c:formatCode>
                <c:ptCount val="8"/>
                <c:pt idx="0">
                  <c:v>73.247842239999997</c:v>
                </c:pt>
                <c:pt idx="1">
                  <c:v>15.635861919999998</c:v>
                </c:pt>
                <c:pt idx="2">
                  <c:v>32.903180479999996</c:v>
                </c:pt>
                <c:pt idx="3">
                  <c:v>29.549458479999988</c:v>
                </c:pt>
                <c:pt idx="4">
                  <c:v>38.680357199999996</c:v>
                </c:pt>
                <c:pt idx="5">
                  <c:v>26.788252839999995</c:v>
                </c:pt>
                <c:pt idx="6">
                  <c:v>52.25449549999999</c:v>
                </c:pt>
                <c:pt idx="7">
                  <c:v>55.711807799999995</c:v>
                </c:pt>
              </c:numCache>
            </c:numRef>
          </c:val>
          <c:extLst>
            <c:ext xmlns:c16="http://schemas.microsoft.com/office/drawing/2014/chart" uri="{C3380CC4-5D6E-409C-BE32-E72D297353CC}">
              <c16:uniqueId val="{00000001-7E69-43E0-9B04-A124B32B97CE}"/>
            </c:ext>
          </c:extLst>
        </c:ser>
        <c:dLbls>
          <c:showLegendKey val="0"/>
          <c:showVal val="0"/>
          <c:showCatName val="0"/>
          <c:showSerName val="0"/>
          <c:showPercent val="0"/>
          <c:showBubbleSize val="0"/>
        </c:dLbls>
        <c:gapWidth val="100"/>
        <c:overlap val="-24"/>
        <c:axId val="171847680"/>
        <c:axId val="171849216"/>
      </c:barChart>
      <c:lineChart>
        <c:grouping val="standard"/>
        <c:varyColors val="0"/>
        <c:ser>
          <c:idx val="2"/>
          <c:order val="2"/>
          <c:tx>
            <c:strRef>
              <c:f>首页!$F$32</c:f>
              <c:strCache>
                <c:ptCount val="1"/>
                <c:pt idx="0">
                  <c:v>进度</c:v>
                </c:pt>
              </c:strCache>
            </c:strRef>
          </c:tx>
          <c:spPr>
            <a:ln w="34925" cap="rnd">
              <a:noFill/>
              <a:round/>
            </a:ln>
            <a:effectLst>
              <a:outerShdw blurRad="40000" dist="23000" dir="5400000" rotWithShape="0">
                <a:srgbClr val="000000">
                  <a:alpha val="35000"/>
                </a:srgbClr>
              </a:outerShdw>
            </a:effectLst>
          </c:spPr>
          <c:marker>
            <c:symbol val="dot"/>
            <c:size val="11"/>
            <c:spPr>
              <a:solidFill>
                <a:srgbClr val="FF0000"/>
              </a:solidFill>
              <a:ln w="3175">
                <a:solidFill>
                  <a:srgbClr val="FF000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首页!$B$33:$C$40</c:f>
              <c:strCache>
                <c:ptCount val="8"/>
                <c:pt idx="0">
                  <c:v>饶顺荣</c:v>
                </c:pt>
                <c:pt idx="1">
                  <c:v>刘挺</c:v>
                </c:pt>
                <c:pt idx="2">
                  <c:v>薛伟</c:v>
                </c:pt>
                <c:pt idx="3">
                  <c:v>张慧涛</c:v>
                </c:pt>
                <c:pt idx="4">
                  <c:v>周夙</c:v>
                </c:pt>
                <c:pt idx="5">
                  <c:v>钮学彬</c:v>
                </c:pt>
                <c:pt idx="6">
                  <c:v>黄新晖</c:v>
                </c:pt>
                <c:pt idx="7">
                  <c:v>邓向阳</c:v>
                </c:pt>
              </c:strCache>
            </c:strRef>
          </c:cat>
          <c:val>
            <c:numRef>
              <c:f>首页!$F$33:$F$40</c:f>
              <c:numCache>
                <c:formatCode>0%</c:formatCode>
                <c:ptCount val="8"/>
                <c:pt idx="0">
                  <c:v>0.56647977727880217</c:v>
                </c:pt>
                <c:pt idx="1">
                  <c:v>0.18519042562587393</c:v>
                </c:pt>
                <c:pt idx="2">
                  <c:v>0.5209362977073736</c:v>
                </c:pt>
                <c:pt idx="3">
                  <c:v>0.28348523134126391</c:v>
                </c:pt>
                <c:pt idx="4">
                  <c:v>0.31873732284580653</c:v>
                </c:pt>
                <c:pt idx="5">
                  <c:v>0.17656604669447382</c:v>
                </c:pt>
                <c:pt idx="6">
                  <c:v>0.2622450838060999</c:v>
                </c:pt>
                <c:pt idx="7">
                  <c:v>0.42138837600223922</c:v>
                </c:pt>
              </c:numCache>
            </c:numRef>
          </c:val>
          <c:smooth val="0"/>
          <c:extLst>
            <c:ext xmlns:c16="http://schemas.microsoft.com/office/drawing/2014/chart" uri="{C3380CC4-5D6E-409C-BE32-E72D297353CC}">
              <c16:uniqueId val="{00000002-7E69-43E0-9B04-A124B32B97CE}"/>
            </c:ext>
          </c:extLst>
        </c:ser>
        <c:dLbls>
          <c:showLegendKey val="0"/>
          <c:showVal val="0"/>
          <c:showCatName val="0"/>
          <c:showSerName val="0"/>
          <c:showPercent val="0"/>
          <c:showBubbleSize val="0"/>
        </c:dLbls>
        <c:marker val="1"/>
        <c:smooth val="0"/>
        <c:axId val="171860736"/>
        <c:axId val="171850752"/>
      </c:lineChart>
      <c:catAx>
        <c:axId val="171847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171849216"/>
        <c:crosses val="autoZero"/>
        <c:auto val="1"/>
        <c:lblAlgn val="ctr"/>
        <c:lblOffset val="100"/>
        <c:noMultiLvlLbl val="0"/>
      </c:catAx>
      <c:valAx>
        <c:axId val="1718492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171847680"/>
        <c:crosses val="autoZero"/>
        <c:crossBetween val="between"/>
      </c:valAx>
      <c:valAx>
        <c:axId val="17185075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171860736"/>
        <c:crosses val="max"/>
        <c:crossBetween val="between"/>
      </c:valAx>
      <c:catAx>
        <c:axId val="171860736"/>
        <c:scaling>
          <c:orientation val="minMax"/>
        </c:scaling>
        <c:delete val="1"/>
        <c:axPos val="b"/>
        <c:numFmt formatCode="General" sourceLinked="1"/>
        <c:majorTickMark val="out"/>
        <c:minorTickMark val="none"/>
        <c:tickLblPos val="none"/>
        <c:crossAx val="171850752"/>
        <c:crosses val="autoZero"/>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000" b="1" i="0" u="none" strike="noStrike" kern="1200" baseline="0">
                <a:solidFill>
                  <a:schemeClr val="bg1"/>
                </a:solidFill>
                <a:latin typeface="+mn-lt"/>
                <a:ea typeface="+mn-ea"/>
                <a:cs typeface="+mn-cs"/>
              </a:defRPr>
            </a:pPr>
            <a:endParaRPr lang="zh-CN"/>
          </a:p>
        </c:txPr>
      </c:dTable>
      <c:spPr>
        <a:noFill/>
        <a:ln>
          <a:noFill/>
        </a:ln>
        <a:effectLst/>
      </c:spPr>
    </c:plotArea>
    <c:plotVisOnly val="1"/>
    <c:dispBlanksAs val="gap"/>
    <c:showDLblsOverMax val="0"/>
  </c:chart>
  <c:spPr>
    <a:solidFill>
      <a:schemeClr val="tx2"/>
    </a:solidFill>
    <a:ln>
      <a:noFill/>
    </a:ln>
    <a:effectLst/>
    <a:scene3d>
      <a:camera prst="orthographicFront"/>
      <a:lightRig rig="threePt" dir="t"/>
    </a:scene3d>
    <a:sp3d>
      <a:bevelT w="12700"/>
    </a:sp3d>
  </c:spPr>
  <c:txPr>
    <a:bodyPr/>
    <a:lstStyle/>
    <a:p>
      <a:pPr>
        <a:defRPr sz="900" b="1" i="0" baseline="0">
          <a:solidFill>
            <a:schemeClr val="bg1"/>
          </a:solidFill>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ltLang="zh-CN" sz="1800"/>
              <a:t>12</a:t>
            </a:r>
            <a:r>
              <a:rPr lang="zh-CN" sz="1800"/>
              <a:t>月各地区依叶完成情况（</a:t>
            </a:r>
            <a:r>
              <a:rPr lang="zh-CN" altLang="en-US" sz="1800"/>
              <a:t>盒数</a:t>
            </a:r>
            <a:r>
              <a:rPr lang="zh-CN" sz="1800"/>
              <a:t>）</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manualLayout>
          <c:layoutTarget val="inner"/>
          <c:xMode val="edge"/>
          <c:yMode val="edge"/>
          <c:x val="6.3602633004207806E-2"/>
          <c:y val="0.16488839197215152"/>
          <c:w val="0.89625897718294623"/>
          <c:h val="0.53925985837873003"/>
        </c:manualLayout>
      </c:layout>
      <c:barChart>
        <c:barDir val="col"/>
        <c:grouping val="clustered"/>
        <c:varyColors val="0"/>
        <c:ser>
          <c:idx val="0"/>
          <c:order val="0"/>
          <c:tx>
            <c:strRef>
              <c:f>首页!$D$45</c:f>
              <c:strCache>
                <c:ptCount val="1"/>
                <c:pt idx="0">
                  <c:v>指标量</c:v>
                </c:pt>
              </c:strCache>
            </c:strRef>
          </c:tx>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首页!$B$46:$C$53</c:f>
              <c:strCache>
                <c:ptCount val="8"/>
                <c:pt idx="0">
                  <c:v>饶顺荣</c:v>
                </c:pt>
                <c:pt idx="1">
                  <c:v>刘挺</c:v>
                </c:pt>
                <c:pt idx="2">
                  <c:v>薛伟</c:v>
                </c:pt>
                <c:pt idx="3">
                  <c:v>张慧涛</c:v>
                </c:pt>
                <c:pt idx="4">
                  <c:v>周夙</c:v>
                </c:pt>
                <c:pt idx="5">
                  <c:v>钮学彬</c:v>
                </c:pt>
                <c:pt idx="6">
                  <c:v>黄新晖</c:v>
                </c:pt>
                <c:pt idx="7">
                  <c:v>邓向阳</c:v>
                </c:pt>
              </c:strCache>
            </c:strRef>
          </c:cat>
          <c:val>
            <c:numRef>
              <c:f>首页!$D$46:$D$53</c:f>
              <c:numCache>
                <c:formatCode>0</c:formatCode>
                <c:ptCount val="8"/>
                <c:pt idx="0">
                  <c:v>14250</c:v>
                </c:pt>
                <c:pt idx="1">
                  <c:v>11750</c:v>
                </c:pt>
                <c:pt idx="2">
                  <c:v>11750</c:v>
                </c:pt>
                <c:pt idx="3">
                  <c:v>12250</c:v>
                </c:pt>
                <c:pt idx="4">
                  <c:v>16000</c:v>
                </c:pt>
                <c:pt idx="5">
                  <c:v>16000</c:v>
                </c:pt>
                <c:pt idx="6">
                  <c:v>12000</c:v>
                </c:pt>
                <c:pt idx="7">
                  <c:v>16000</c:v>
                </c:pt>
              </c:numCache>
            </c:numRef>
          </c:val>
          <c:extLst>
            <c:ext xmlns:c16="http://schemas.microsoft.com/office/drawing/2014/chart" uri="{C3380CC4-5D6E-409C-BE32-E72D297353CC}">
              <c16:uniqueId val="{00000000-7B60-4B80-BDD8-BA93E49835A1}"/>
            </c:ext>
          </c:extLst>
        </c:ser>
        <c:ser>
          <c:idx val="1"/>
          <c:order val="1"/>
          <c:tx>
            <c:strRef>
              <c:f>首页!$E$45</c:f>
              <c:strCache>
                <c:ptCount val="1"/>
                <c:pt idx="0">
                  <c:v>进货量</c:v>
                </c:pt>
              </c:strCache>
            </c:strRef>
          </c:tx>
          <c:spPr>
            <a:solidFill>
              <a:srgbClr val="FFC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首页!$B$46:$C$53</c:f>
              <c:strCache>
                <c:ptCount val="8"/>
                <c:pt idx="0">
                  <c:v>饶顺荣</c:v>
                </c:pt>
                <c:pt idx="1">
                  <c:v>刘挺</c:v>
                </c:pt>
                <c:pt idx="2">
                  <c:v>薛伟</c:v>
                </c:pt>
                <c:pt idx="3">
                  <c:v>张慧涛</c:v>
                </c:pt>
                <c:pt idx="4">
                  <c:v>周夙</c:v>
                </c:pt>
                <c:pt idx="5">
                  <c:v>钮学彬</c:v>
                </c:pt>
                <c:pt idx="6">
                  <c:v>黄新晖</c:v>
                </c:pt>
                <c:pt idx="7">
                  <c:v>邓向阳</c:v>
                </c:pt>
              </c:strCache>
            </c:strRef>
          </c:cat>
          <c:val>
            <c:numRef>
              <c:f>首页!$E$46:$E$53</c:f>
              <c:numCache>
                <c:formatCode>0</c:formatCode>
                <c:ptCount val="8"/>
                <c:pt idx="0">
                  <c:v>7170</c:v>
                </c:pt>
                <c:pt idx="1">
                  <c:v>2561</c:v>
                </c:pt>
                <c:pt idx="2">
                  <c:v>6029</c:v>
                </c:pt>
                <c:pt idx="3">
                  <c:v>4239</c:v>
                </c:pt>
                <c:pt idx="4">
                  <c:v>6080</c:v>
                </c:pt>
                <c:pt idx="5">
                  <c:v>5537</c:v>
                </c:pt>
                <c:pt idx="6">
                  <c:v>3370</c:v>
                </c:pt>
                <c:pt idx="7">
                  <c:v>11665</c:v>
                </c:pt>
              </c:numCache>
            </c:numRef>
          </c:val>
          <c:extLst>
            <c:ext xmlns:c16="http://schemas.microsoft.com/office/drawing/2014/chart" uri="{C3380CC4-5D6E-409C-BE32-E72D297353CC}">
              <c16:uniqueId val="{00000001-7B60-4B80-BDD8-BA93E49835A1}"/>
            </c:ext>
          </c:extLst>
        </c:ser>
        <c:dLbls>
          <c:showLegendKey val="0"/>
          <c:showVal val="0"/>
          <c:showCatName val="0"/>
          <c:showSerName val="0"/>
          <c:showPercent val="0"/>
          <c:showBubbleSize val="0"/>
        </c:dLbls>
        <c:gapWidth val="100"/>
        <c:overlap val="-24"/>
        <c:axId val="171887232"/>
        <c:axId val="171893120"/>
      </c:barChart>
      <c:lineChart>
        <c:grouping val="standard"/>
        <c:varyColors val="0"/>
        <c:ser>
          <c:idx val="2"/>
          <c:order val="2"/>
          <c:tx>
            <c:strRef>
              <c:f>首页!$F$45</c:f>
              <c:strCache>
                <c:ptCount val="1"/>
                <c:pt idx="0">
                  <c:v>进度</c:v>
                </c:pt>
              </c:strCache>
            </c:strRef>
          </c:tx>
          <c:spPr>
            <a:ln w="34925" cap="rnd">
              <a:noFill/>
              <a:round/>
            </a:ln>
            <a:effectLst>
              <a:outerShdw blurRad="40000" dist="23000" dir="5400000" rotWithShape="0">
                <a:srgbClr val="000000">
                  <a:alpha val="35000"/>
                </a:srgbClr>
              </a:outerShdw>
            </a:effectLst>
          </c:spPr>
          <c:marker>
            <c:symbol val="dot"/>
            <c:size val="11"/>
            <c:spPr>
              <a:solidFill>
                <a:srgbClr val="FF0000"/>
              </a:solidFill>
              <a:ln w="3175">
                <a:solidFill>
                  <a:srgbClr val="FF0000"/>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首页!$B$46:$C$53</c:f>
              <c:strCache>
                <c:ptCount val="8"/>
                <c:pt idx="0">
                  <c:v>饶顺荣</c:v>
                </c:pt>
                <c:pt idx="1">
                  <c:v>刘挺</c:v>
                </c:pt>
                <c:pt idx="2">
                  <c:v>薛伟</c:v>
                </c:pt>
                <c:pt idx="3">
                  <c:v>张慧涛</c:v>
                </c:pt>
                <c:pt idx="4">
                  <c:v>周夙</c:v>
                </c:pt>
                <c:pt idx="5">
                  <c:v>钮学彬</c:v>
                </c:pt>
                <c:pt idx="6">
                  <c:v>黄新晖</c:v>
                </c:pt>
                <c:pt idx="7">
                  <c:v>邓向阳</c:v>
                </c:pt>
              </c:strCache>
            </c:strRef>
          </c:cat>
          <c:val>
            <c:numRef>
              <c:f>首页!$F$46:$F$53</c:f>
              <c:numCache>
                <c:formatCode>0%</c:formatCode>
                <c:ptCount val="8"/>
                <c:pt idx="0">
                  <c:v>0.50315789473684214</c:v>
                </c:pt>
                <c:pt idx="1">
                  <c:v>0.21795744680851065</c:v>
                </c:pt>
                <c:pt idx="2">
                  <c:v>0.51310638297872335</c:v>
                </c:pt>
                <c:pt idx="3">
                  <c:v>0.34604081632653061</c:v>
                </c:pt>
                <c:pt idx="4">
                  <c:v>0.38</c:v>
                </c:pt>
                <c:pt idx="5">
                  <c:v>0.3460625</c:v>
                </c:pt>
                <c:pt idx="6">
                  <c:v>0.28083333333333332</c:v>
                </c:pt>
                <c:pt idx="7">
                  <c:v>0.72906249999999995</c:v>
                </c:pt>
              </c:numCache>
            </c:numRef>
          </c:val>
          <c:smooth val="0"/>
          <c:extLst>
            <c:ext xmlns:c16="http://schemas.microsoft.com/office/drawing/2014/chart" uri="{C3380CC4-5D6E-409C-BE32-E72D297353CC}">
              <c16:uniqueId val="{00000002-7B60-4B80-BDD8-BA93E49835A1}"/>
            </c:ext>
          </c:extLst>
        </c:ser>
        <c:dLbls>
          <c:showLegendKey val="0"/>
          <c:showVal val="0"/>
          <c:showCatName val="0"/>
          <c:showSerName val="0"/>
          <c:showPercent val="0"/>
          <c:showBubbleSize val="0"/>
        </c:dLbls>
        <c:marker val="1"/>
        <c:smooth val="0"/>
        <c:axId val="171896192"/>
        <c:axId val="171894656"/>
      </c:lineChart>
      <c:catAx>
        <c:axId val="17188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171893120"/>
        <c:crosses val="autoZero"/>
        <c:auto val="1"/>
        <c:lblAlgn val="ctr"/>
        <c:lblOffset val="100"/>
        <c:noMultiLvlLbl val="0"/>
      </c:catAx>
      <c:valAx>
        <c:axId val="171893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171887232"/>
        <c:crosses val="autoZero"/>
        <c:crossBetween val="between"/>
      </c:valAx>
      <c:valAx>
        <c:axId val="1718946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171896192"/>
        <c:crosses val="max"/>
        <c:crossBetween val="between"/>
      </c:valAx>
      <c:catAx>
        <c:axId val="171896192"/>
        <c:scaling>
          <c:orientation val="minMax"/>
        </c:scaling>
        <c:delete val="1"/>
        <c:axPos val="b"/>
        <c:numFmt formatCode="General" sourceLinked="1"/>
        <c:majorTickMark val="out"/>
        <c:minorTickMark val="none"/>
        <c:tickLblPos val="none"/>
        <c:crossAx val="171894656"/>
        <c:crosses val="autoZero"/>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000" b="1" i="0" u="none" strike="noStrike" kern="1200" baseline="0">
                <a:solidFill>
                  <a:schemeClr val="bg1"/>
                </a:solidFill>
                <a:latin typeface="+mn-lt"/>
                <a:ea typeface="+mn-ea"/>
                <a:cs typeface="+mn-cs"/>
              </a:defRPr>
            </a:pPr>
            <a:endParaRPr lang="zh-CN"/>
          </a:p>
        </c:txPr>
      </c:dTable>
      <c:spPr>
        <a:noFill/>
        <a:ln>
          <a:noFill/>
        </a:ln>
        <a:effectLst/>
      </c:spPr>
    </c:plotArea>
    <c:plotVisOnly val="1"/>
    <c:dispBlanksAs val="gap"/>
    <c:showDLblsOverMax val="0"/>
  </c:chart>
  <c:spPr>
    <a:solidFill>
      <a:schemeClr val="tx2"/>
    </a:solidFill>
    <a:ln>
      <a:noFill/>
    </a:ln>
    <a:effectLst/>
    <a:scene3d>
      <a:camera prst="orthographicFront"/>
      <a:lightRig rig="threePt" dir="t"/>
    </a:scene3d>
    <a:sp3d>
      <a:bevelT w="12700"/>
    </a:sp3d>
  </c:spPr>
  <c:txPr>
    <a:bodyPr/>
    <a:lstStyle/>
    <a:p>
      <a:pPr>
        <a:defRPr sz="900" b="1" i="0" baseline="0">
          <a:solidFill>
            <a:schemeClr val="bg1"/>
          </a:solidFill>
        </a:defRPr>
      </a:pPr>
      <a:endParaRPr lang="zh-CN"/>
    </a:p>
  </c:txPr>
  <c:printSettings>
    <c:headerFooter/>
    <c:pageMargins b="0.75000000000000011" l="0.70000000000000007" r="0.70000000000000007" t="0.75000000000000011" header="0.30000000000000004" footer="0.30000000000000004"/>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ltLang="zh-CN" sz="1300">
                <a:solidFill>
                  <a:schemeClr val="bg1">
                    <a:lumMod val="85000"/>
                  </a:schemeClr>
                </a:solidFill>
                <a:latin typeface="微软雅黑" panose="020B0503020204020204" pitchFamily="34" charset="-122"/>
                <a:ea typeface="微软雅黑" panose="020B0503020204020204" pitchFamily="34" charset="-122"/>
              </a:rPr>
              <a:t>2018</a:t>
            </a:r>
            <a:r>
              <a:rPr lang="zh-CN" altLang="en-US" sz="1300">
                <a:solidFill>
                  <a:schemeClr val="bg1">
                    <a:lumMod val="85000"/>
                  </a:schemeClr>
                </a:solidFill>
                <a:latin typeface="微软雅黑" panose="020B0503020204020204" pitchFamily="34" charset="-122"/>
                <a:ea typeface="微软雅黑" panose="020B0503020204020204" pitchFamily="34" charset="-122"/>
              </a:rPr>
              <a:t>年每月达成情况</a:t>
            </a:r>
            <a:endParaRPr lang="zh-CN" sz="1300">
              <a:solidFill>
                <a:schemeClr val="bg1">
                  <a:lumMod val="85000"/>
                </a:schemeClr>
              </a:solidFill>
              <a:latin typeface="微软雅黑" panose="020B0503020204020204" pitchFamily="34" charset="-122"/>
              <a:ea typeface="微软雅黑" panose="020B0503020204020204" pitchFamily="34" charset="-122"/>
            </a:endParaRPr>
          </a:p>
        </c:rich>
      </c:tx>
      <c:layout>
        <c:manualLayout>
          <c:xMode val="edge"/>
          <c:yMode val="edge"/>
          <c:x val="3.4356271372032884E-2"/>
          <c:y val="2.027884206215066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0.10429316050017658"/>
          <c:y val="0.18055727882499542"/>
          <c:w val="0.80439890537592817"/>
          <c:h val="0.77783218503937013"/>
        </c:manualLayout>
      </c:layout>
      <c:barChart>
        <c:barDir val="col"/>
        <c:grouping val="clustered"/>
        <c:varyColors val="0"/>
        <c:ser>
          <c:idx val="0"/>
          <c:order val="0"/>
          <c:tx>
            <c:strRef>
              <c:f>整体概况!$B$4</c:f>
              <c:strCache>
                <c:ptCount val="1"/>
                <c:pt idx="0">
                  <c:v>2018-指标金额</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20000"/>
                        <a:lumOff val="80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整体概况!$C$2:$N$2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整体概况!$C$4:$N$4</c:f>
              <c:numCache>
                <c:formatCode>0_);[Red]\(0\)</c:formatCode>
                <c:ptCount val="12"/>
                <c:pt idx="0">
                  <c:v>5508629.1734999996</c:v>
                </c:pt>
                <c:pt idx="1">
                  <c:v>4445872.7619999992</c:v>
                </c:pt>
                <c:pt idx="2">
                  <c:v>7333422.0444999998</c:v>
                </c:pt>
                <c:pt idx="3">
                  <c:v>7858927.0034999987</c:v>
                </c:pt>
                <c:pt idx="4">
                  <c:v>6652760.3894999996</c:v>
                </c:pt>
                <c:pt idx="5">
                  <c:v>6807807.1885000002</c:v>
                </c:pt>
                <c:pt idx="6">
                  <c:v>5712100.3670000006</c:v>
                </c:pt>
                <c:pt idx="7">
                  <c:v>6607506.9859999996</c:v>
                </c:pt>
                <c:pt idx="8">
                  <c:v>7006541.8239999991</c:v>
                </c:pt>
                <c:pt idx="9">
                  <c:v>6381239.301</c:v>
                </c:pt>
                <c:pt idx="10">
                  <c:v>7101604.2909999993</c:v>
                </c:pt>
                <c:pt idx="11">
                  <c:v>7321090.2899999991</c:v>
                </c:pt>
              </c:numCache>
            </c:numRef>
          </c:val>
          <c:extLst>
            <c:ext xmlns:c16="http://schemas.microsoft.com/office/drawing/2014/chart" uri="{C3380CC4-5D6E-409C-BE32-E72D297353CC}">
              <c16:uniqueId val="{00000000-F997-4DCE-960E-BC8CAB0E14E7}"/>
            </c:ext>
          </c:extLst>
        </c:ser>
        <c:ser>
          <c:idx val="1"/>
          <c:order val="1"/>
          <c:tx>
            <c:strRef>
              <c:f>整体概况!$B$5</c:f>
              <c:strCache>
                <c:ptCount val="1"/>
                <c:pt idx="0">
                  <c:v>2018-销售金额</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20000"/>
                        <a:lumOff val="80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整体概况!$C$2:$N$2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整体概况!$C$5:$N$5</c:f>
              <c:numCache>
                <c:formatCode>0_);[Red]\(0\)</c:formatCode>
                <c:ptCount val="12"/>
                <c:pt idx="0">
                  <c:v>5197718.0001999997</c:v>
                </c:pt>
                <c:pt idx="1">
                  <c:v>3460410.3865</c:v>
                </c:pt>
                <c:pt idx="2">
                  <c:v>4963704.3787999991</c:v>
                </c:pt>
                <c:pt idx="3">
                  <c:v>5742792.2520000003</c:v>
                </c:pt>
                <c:pt idx="4">
                  <c:v>5000498.8519000001</c:v>
                </c:pt>
                <c:pt idx="5">
                  <c:v>5330698.8091000002</c:v>
                </c:pt>
                <c:pt idx="6">
                  <c:v>5154963.5698999995</c:v>
                </c:pt>
                <c:pt idx="7">
                  <c:v>4653020.1523499992</c:v>
                </c:pt>
                <c:pt idx="8">
                  <c:v>5109240.7494000001</c:v>
                </c:pt>
                <c:pt idx="9">
                  <c:v>3938750.7320999997</c:v>
                </c:pt>
                <c:pt idx="10">
                  <c:v>4707543.5916999988</c:v>
                </c:pt>
                <c:pt idx="11">
                  <c:v>2303790.9145999993</c:v>
                </c:pt>
              </c:numCache>
            </c:numRef>
          </c:val>
          <c:extLst>
            <c:ext xmlns:c16="http://schemas.microsoft.com/office/drawing/2014/chart" uri="{C3380CC4-5D6E-409C-BE32-E72D297353CC}">
              <c16:uniqueId val="{00000001-F997-4DCE-960E-BC8CAB0E14E7}"/>
            </c:ext>
          </c:extLst>
        </c:ser>
        <c:dLbls>
          <c:showLegendKey val="0"/>
          <c:showVal val="0"/>
          <c:showCatName val="0"/>
          <c:showSerName val="0"/>
          <c:showPercent val="0"/>
          <c:showBubbleSize val="0"/>
        </c:dLbls>
        <c:gapWidth val="143"/>
        <c:overlap val="-25"/>
        <c:axId val="201892992"/>
        <c:axId val="201894528"/>
      </c:barChart>
      <c:lineChart>
        <c:grouping val="standard"/>
        <c:varyColors val="0"/>
        <c:ser>
          <c:idx val="2"/>
          <c:order val="2"/>
          <c:tx>
            <c:strRef>
              <c:f>整体概况!$B$6</c:f>
              <c:strCache>
                <c:ptCount val="1"/>
                <c:pt idx="0">
                  <c:v>2018-达成率</c:v>
                </c:pt>
              </c:strCache>
            </c:strRef>
          </c:tx>
          <c:spPr>
            <a:ln w="22225" cap="rnd">
              <a:solidFill>
                <a:schemeClr val="accent5"/>
              </a:solidFill>
            </a:ln>
            <a:effectLst>
              <a:glow rad="139700">
                <a:schemeClr val="accent5">
                  <a:satMod val="175000"/>
                  <a:alpha val="14000"/>
                </a:schemeClr>
              </a:glow>
            </a:effectLst>
          </c:spPr>
          <c:marker>
            <c:symbol val="square"/>
            <c:size val="3"/>
            <c:spPr>
              <a:solidFill>
                <a:schemeClr val="accent5">
                  <a:lumMod val="60000"/>
                  <a:lumOff val="40000"/>
                </a:schemeClr>
              </a:solidFill>
              <a:ln>
                <a:noFill/>
              </a:ln>
              <a:effectLst>
                <a:glow rad="63500">
                  <a:schemeClr val="accent5">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整体概况!$C$2:$N$2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整体概况!$C$6:$N$6</c:f>
              <c:numCache>
                <c:formatCode>0%</c:formatCode>
                <c:ptCount val="12"/>
                <c:pt idx="0">
                  <c:v>0.94355924795306978</c:v>
                </c:pt>
                <c:pt idx="1">
                  <c:v>0.77834220000108956</c:v>
                </c:pt>
                <c:pt idx="2">
                  <c:v>0.67686059096008699</c:v>
                </c:pt>
                <c:pt idx="3">
                  <c:v>0.73073490178015765</c:v>
                </c:pt>
                <c:pt idx="4">
                  <c:v>0.75164271056451226</c:v>
                </c:pt>
                <c:pt idx="5">
                  <c:v>0.78302728933110999</c:v>
                </c:pt>
                <c:pt idx="6">
                  <c:v>0.9024637591596435</c:v>
                </c:pt>
                <c:pt idx="7">
                  <c:v>0.70420207836462811</c:v>
                </c:pt>
                <c:pt idx="8">
                  <c:v>0.72921005508009096</c:v>
                </c:pt>
                <c:pt idx="9">
                  <c:v>0.61723915156774645</c:v>
                </c:pt>
                <c:pt idx="10">
                  <c:v>0.66288452563682831</c:v>
                </c:pt>
                <c:pt idx="11">
                  <c:v>0.31467866442608777</c:v>
                </c:pt>
              </c:numCache>
            </c:numRef>
          </c:val>
          <c:smooth val="0"/>
          <c:extLst>
            <c:ext xmlns:c16="http://schemas.microsoft.com/office/drawing/2014/chart" uri="{C3380CC4-5D6E-409C-BE32-E72D297353CC}">
              <c16:uniqueId val="{00000002-F997-4DCE-960E-BC8CAB0E14E7}"/>
            </c:ext>
          </c:extLst>
        </c:ser>
        <c:ser>
          <c:idx val="3"/>
          <c:order val="3"/>
          <c:tx>
            <c:strRef>
              <c:f>整体概况!$B$7</c:f>
              <c:strCache>
                <c:ptCount val="1"/>
                <c:pt idx="0">
                  <c:v>环比</c:v>
                </c:pt>
              </c:strCache>
            </c:strRef>
          </c:tx>
          <c:spPr>
            <a:ln w="22225" cap="rnd">
              <a:solidFill>
                <a:schemeClr val="accent6">
                  <a:lumMod val="75000"/>
                </a:schemeClr>
              </a:solidFill>
            </a:ln>
            <a:effectLst>
              <a:glow rad="139700">
                <a:schemeClr val="accent1">
                  <a:lumMod val="60000"/>
                  <a:satMod val="175000"/>
                  <a:alpha val="14000"/>
                </a:schemeClr>
              </a:glow>
            </a:effectLst>
          </c:spPr>
          <c:marker>
            <c:symbol val="triangle"/>
            <c:size val="3"/>
            <c:spPr>
              <a:solidFill>
                <a:schemeClr val="accent1">
                  <a:lumMod val="60000"/>
                  <a:lumMod val="60000"/>
                  <a:lumOff val="40000"/>
                </a:schemeClr>
              </a:solidFill>
              <a:ln>
                <a:noFill/>
              </a:ln>
              <a:effectLst>
                <a:glow rad="63500">
                  <a:schemeClr val="accent1">
                    <a:lumMod val="60000"/>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整体概况!$C$2:$N$2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整体概况!$C$7:$N$7</c:f>
              <c:numCache>
                <c:formatCode>0%</c:formatCode>
                <c:ptCount val="12"/>
                <c:pt idx="0">
                  <c:v>-0.14803500028192795</c:v>
                </c:pt>
                <c:pt idx="1">
                  <c:v>-0.33424429983180137</c:v>
                </c:pt>
                <c:pt idx="2">
                  <c:v>0.43442650564359564</c:v>
                </c:pt>
                <c:pt idx="3">
                  <c:v>0.15695694460119114</c:v>
                </c:pt>
                <c:pt idx="4">
                  <c:v>-0.12925653019077732</c:v>
                </c:pt>
                <c:pt idx="5">
                  <c:v>6.6033403262263812E-2</c:v>
                </c:pt>
                <c:pt idx="6">
                  <c:v>-3.2966641990728185E-2</c:v>
                </c:pt>
                <c:pt idx="7">
                  <c:v>-9.7370895204936914E-2</c:v>
                </c:pt>
                <c:pt idx="8">
                  <c:v>9.804827447815545E-2</c:v>
                </c:pt>
                <c:pt idx="9">
                  <c:v>-0.22909275070615065</c:v>
                </c:pt>
                <c:pt idx="10">
                  <c:v>0.19518697980415389</c:v>
                </c:pt>
                <c:pt idx="11">
                  <c:v>-0.5106171892572855</c:v>
                </c:pt>
              </c:numCache>
            </c:numRef>
          </c:val>
          <c:smooth val="0"/>
          <c:extLst>
            <c:ext xmlns:c16="http://schemas.microsoft.com/office/drawing/2014/chart" uri="{C3380CC4-5D6E-409C-BE32-E72D297353CC}">
              <c16:uniqueId val="{00000003-F997-4DCE-960E-BC8CAB0E14E7}"/>
            </c:ext>
          </c:extLst>
        </c:ser>
        <c:ser>
          <c:idx val="4"/>
          <c:order val="4"/>
          <c:tx>
            <c:strRef>
              <c:f>整体概况!$B$8</c:f>
              <c:strCache>
                <c:ptCount val="1"/>
                <c:pt idx="0">
                  <c:v>同比</c:v>
                </c:pt>
              </c:strCache>
            </c:strRef>
          </c:tx>
          <c:spPr>
            <a:ln w="22225" cap="rnd">
              <a:solidFill>
                <a:srgbClr val="FFC000"/>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整体概况!$C$2:$N$2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整体概况!$C$8:$N$8</c:f>
              <c:numCache>
                <c:formatCode>0%</c:formatCode>
                <c:ptCount val="12"/>
                <c:pt idx="0">
                  <c:v>-0.17856048119310486</c:v>
                </c:pt>
                <c:pt idx="1">
                  <c:v>-0.32900926474300685</c:v>
                </c:pt>
                <c:pt idx="2">
                  <c:v>-0.26942585446700196</c:v>
                </c:pt>
                <c:pt idx="3">
                  <c:v>-9.1604994598128098E-2</c:v>
                </c:pt>
                <c:pt idx="4">
                  <c:v>-0.23256243591526526</c:v>
                </c:pt>
                <c:pt idx="5">
                  <c:v>-0.21701996771593945</c:v>
                </c:pt>
                <c:pt idx="6">
                  <c:v>-0.14886621206338002</c:v>
                </c:pt>
                <c:pt idx="7">
                  <c:v>-0.30742221188699159</c:v>
                </c:pt>
                <c:pt idx="8">
                  <c:v>-0.24436098810824425</c:v>
                </c:pt>
                <c:pt idx="9">
                  <c:v>-0.29779090874199188</c:v>
                </c:pt>
                <c:pt idx="10">
                  <c:v>-0.10937429346023386</c:v>
                </c:pt>
                <c:pt idx="11">
                  <c:v>-0.622382509818316</c:v>
                </c:pt>
              </c:numCache>
            </c:numRef>
          </c:val>
          <c:smooth val="0"/>
          <c:extLst>
            <c:ext xmlns:c16="http://schemas.microsoft.com/office/drawing/2014/chart" uri="{C3380CC4-5D6E-409C-BE32-E72D297353CC}">
              <c16:uniqueId val="{00000004-F997-4DCE-960E-BC8CAB0E14E7}"/>
            </c:ext>
          </c:extLst>
        </c:ser>
        <c:dLbls>
          <c:showLegendKey val="0"/>
          <c:showVal val="0"/>
          <c:showCatName val="0"/>
          <c:showSerName val="0"/>
          <c:showPercent val="0"/>
          <c:showBubbleSize val="0"/>
        </c:dLbls>
        <c:marker val="1"/>
        <c:smooth val="0"/>
        <c:axId val="201902336"/>
        <c:axId val="201900800"/>
      </c:lineChart>
      <c:catAx>
        <c:axId val="201892992"/>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one"/>
        <c:crossAx val="201894528"/>
        <c:crosses val="autoZero"/>
        <c:auto val="1"/>
        <c:lblAlgn val="ctr"/>
        <c:lblOffset val="100"/>
        <c:noMultiLvlLbl val="0"/>
      </c:catAx>
      <c:valAx>
        <c:axId val="201894528"/>
        <c:scaling>
          <c:orientation val="minMax"/>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20189299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zh-CN"/>
              </a:p>
            </c:txPr>
          </c:dispUnitsLbl>
        </c:dispUnits>
      </c:valAx>
      <c:valAx>
        <c:axId val="20190080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crossAx val="201902336"/>
        <c:crosses val="max"/>
        <c:crossBetween val="between"/>
      </c:valAx>
      <c:catAx>
        <c:axId val="201902336"/>
        <c:scaling>
          <c:orientation val="minMax"/>
        </c:scaling>
        <c:delete val="1"/>
        <c:axPos val="b"/>
        <c:numFmt formatCode="General" sourceLinked="1"/>
        <c:majorTickMark val="none"/>
        <c:minorTickMark val="none"/>
        <c:tickLblPos val="none"/>
        <c:crossAx val="201900800"/>
        <c:crosses val="autoZero"/>
        <c:auto val="1"/>
        <c:lblAlgn val="ctr"/>
        <c:lblOffset val="100"/>
        <c:noMultiLvlLbl val="0"/>
      </c:catAx>
      <c:spPr>
        <a:noFill/>
        <a:ln>
          <a:noFill/>
        </a:ln>
        <a:effectLst/>
      </c:spPr>
    </c:plotArea>
    <c:legend>
      <c:legendPos val="t"/>
      <c:layout>
        <c:manualLayout>
          <c:xMode val="edge"/>
          <c:yMode val="edge"/>
          <c:x val="0.40627253523030687"/>
          <c:y val="3.7523043231457436E-2"/>
          <c:w val="0.56567734583890561"/>
          <c:h val="7.575810599432648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zh-CN"/>
        </a:p>
      </c:txPr>
    </c:legend>
    <c:plotVisOnly val="1"/>
    <c:dispBlanksAs val="gap"/>
    <c:showDLblsOverMax val="0"/>
  </c:chart>
  <c:spPr>
    <a:solidFill>
      <a:schemeClr val="tx2"/>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9025871766029E-2"/>
          <c:y val="0.28961804828968085"/>
          <c:w val="0.83499230596175467"/>
          <c:h val="0.68538754145728997"/>
        </c:manualLayout>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'分区域-金额'!$C$2:$N$2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'分区域-金额'!#REF!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'分区域-金额'!#REF!</c15:sqref>
                        </c15:formulaRef>
                      </c:ext>
                    </c:extLst>
                    <c:strCache>
                      <c:ptCount val="1"/>
                      <c:pt idx="0">
                        <c:v>#REF!</c:v>
                      </c:pt>
                    </c:strCache>
                  </c:strRef>
                </c15:tx>
              </c15:filteredSeriesTitle>
            </c:ext>
            <c:ext xmlns:c16="http://schemas.microsoft.com/office/drawing/2014/chart" uri="{C3380CC4-5D6E-409C-BE32-E72D297353CC}">
              <c16:uniqueId val="{00000000-7723-44DA-8E66-7C315AEFC21B}"/>
            </c:ext>
          </c:extLst>
        </c:ser>
        <c:ser>
          <c:idx val="1"/>
          <c:order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'分区域-金额'!$C$2:$N$2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'分区域-金额'!#REF!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'分区域-金额'!#REF!</c15:sqref>
                        </c15:formulaRef>
                      </c:ext>
                    </c:extLst>
                    <c:strCache>
                      <c:ptCount val="1"/>
                      <c:pt idx="0">
                        <c:v>#REF!</c:v>
                      </c:pt>
                    </c:strCache>
                  </c:strRef>
                </c15:tx>
              </c15:filteredSeriesTitle>
            </c:ext>
            <c:ext xmlns:c16="http://schemas.microsoft.com/office/drawing/2014/chart" uri="{C3380CC4-5D6E-409C-BE32-E72D297353CC}">
              <c16:uniqueId val="{00000001-7723-44DA-8E66-7C315AEFC21B}"/>
            </c:ext>
          </c:extLst>
        </c:ser>
        <c:ser>
          <c:idx val="2"/>
          <c:order val="2"/>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'分区域-金额'!$C$2:$N$2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'分区域-金额'!#REF!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'分区域-金额'!#REF!</c15:sqref>
                        </c15:formulaRef>
                      </c:ext>
                    </c:extLst>
                    <c:strCache>
                      <c:ptCount val="1"/>
                      <c:pt idx="0">
                        <c:v>#REF!</c:v>
                      </c:pt>
                    </c:strCache>
                  </c:strRef>
                </c15:tx>
              </c15:filteredSeriesTitle>
            </c:ext>
            <c:ext xmlns:c16="http://schemas.microsoft.com/office/drawing/2014/chart" uri="{C3380CC4-5D6E-409C-BE32-E72D297353CC}">
              <c16:uniqueId val="{00000002-7723-44DA-8E66-7C315AEFC21B}"/>
            </c:ext>
          </c:extLst>
        </c:ser>
        <c:dLbls>
          <c:showLegendKey val="0"/>
          <c:showVal val="0"/>
          <c:showCatName val="0"/>
          <c:showSerName val="0"/>
          <c:showPercent val="0"/>
          <c:showBubbleSize val="0"/>
        </c:dLbls>
        <c:gapWidth val="150"/>
        <c:axId val="202147712"/>
        <c:axId val="202149248"/>
      </c:barChart>
      <c:catAx>
        <c:axId val="202147712"/>
        <c:scaling>
          <c:orientation val="minMax"/>
        </c:scaling>
        <c:delete val="1"/>
        <c:axPos val="b"/>
        <c:numFmt formatCode="General" sourceLinked="1"/>
        <c:majorTickMark val="none"/>
        <c:minorTickMark val="none"/>
        <c:tickLblPos val="none"/>
        <c:crossAx val="202149248"/>
        <c:crosses val="autoZero"/>
        <c:auto val="1"/>
        <c:lblAlgn val="ctr"/>
        <c:lblOffset val="100"/>
        <c:noMultiLvlLbl val="0"/>
      </c:catAx>
      <c:valAx>
        <c:axId val="20214924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crossAx val="20214771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zh-CN"/>
              </a:p>
            </c:txPr>
          </c:dispUnitsLbl>
        </c:dispUnits>
      </c:valAx>
      <c:spPr>
        <a:noFill/>
        <a:ln>
          <a:noFill/>
        </a:ln>
        <a:effectLst/>
      </c:spPr>
    </c:plotArea>
    <c:legend>
      <c:legendPos val="b"/>
      <c:layout>
        <c:manualLayout>
          <c:xMode val="edge"/>
          <c:yMode val="edge"/>
          <c:x val="0.51788715427912568"/>
          <c:y val="0.17225917934635396"/>
          <c:w val="0.4441100862392201"/>
          <c:h val="8.0071734805391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legend>
    <c:plotVisOnly val="1"/>
    <c:dispBlanksAs val="gap"/>
    <c:showDLblsOverMax val="0"/>
  </c:chart>
  <c:spPr>
    <a:blipFill dpi="0" rotWithShape="1">
      <a:blip xmlns:r="http://schemas.openxmlformats.org/officeDocument/2006/relationships" r:embed="rId3"/>
      <a:srcRect/>
      <a:stretch>
        <a:fillRect l="-10000" t="-20000" r="-10000" b="-30000"/>
      </a:stretch>
    </a:blipFill>
    <a:ln w="9525" cap="flat" cmpd="sng" algn="ctr">
      <a:noFill/>
      <a:round/>
    </a:ln>
    <a:effectLst/>
  </c:spPr>
  <c:txPr>
    <a:bodyPr/>
    <a:lstStyle/>
    <a:p>
      <a:pPr>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276763933920044E-2"/>
          <c:y val="0.28961804828968085"/>
          <c:w val="0.83876251350934072"/>
          <c:h val="0.68538754145728997"/>
        </c:manualLayout>
      </c:layout>
      <c:barChart>
        <c:barDir val="col"/>
        <c:grouping val="clustered"/>
        <c:varyColors val="0"/>
        <c:ser>
          <c:idx val="0"/>
          <c:order val="0"/>
          <c:tx>
            <c:strRef>
              <c:f>'分区域-依叶'!$B$108</c:f>
              <c:strCache>
                <c:ptCount val="1"/>
                <c:pt idx="0">
                  <c:v>指标量</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'分区域-依叶'!$C$2:$N$2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'分区域-依叶'!$C$108:$N$108</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CB3-4CEF-A2DD-E55CC5AA4460}"/>
            </c:ext>
          </c:extLst>
        </c:ser>
        <c:ser>
          <c:idx val="1"/>
          <c:order val="1"/>
          <c:tx>
            <c:strRef>
              <c:f>'分区域-依叶'!$B$109</c:f>
              <c:strCache>
                <c:ptCount val="1"/>
                <c:pt idx="0">
                  <c:v>进货量</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'分区域-依叶'!$C$2:$N$2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'分区域-依叶'!$C$109:$N$109</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CB3-4CEF-A2DD-E55CC5AA4460}"/>
            </c:ext>
          </c:extLst>
        </c:ser>
        <c:ser>
          <c:idx val="2"/>
          <c:order val="2"/>
          <c:tx>
            <c:strRef>
              <c:f>'分区域-依叶'!$B$111</c:f>
              <c:strCache>
                <c:ptCount val="1"/>
                <c:pt idx="0">
                  <c:v>17-进货量</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'分区域-依叶'!$C$2:$N$2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'分区域-依叶'!$C$111:$N$111</c:f>
              <c:numCache>
                <c:formatCode>0_);[Red]\(0\)</c:formatCode>
                <c:ptCount val="12"/>
                <c:pt idx="0">
                  <c:v>11800</c:v>
                </c:pt>
                <c:pt idx="1">
                  <c:v>9030</c:v>
                </c:pt>
                <c:pt idx="2">
                  <c:v>11595</c:v>
                </c:pt>
                <c:pt idx="3">
                  <c:v>10205</c:v>
                </c:pt>
                <c:pt idx="4">
                  <c:v>9210</c:v>
                </c:pt>
                <c:pt idx="5">
                  <c:v>10090</c:v>
                </c:pt>
                <c:pt idx="6">
                  <c:v>9355</c:v>
                </c:pt>
                <c:pt idx="7">
                  <c:v>9940</c:v>
                </c:pt>
                <c:pt idx="8">
                  <c:v>12255</c:v>
                </c:pt>
                <c:pt idx="9">
                  <c:v>9950</c:v>
                </c:pt>
                <c:pt idx="10">
                  <c:v>12090</c:v>
                </c:pt>
                <c:pt idx="11">
                  <c:v>13600</c:v>
                </c:pt>
              </c:numCache>
            </c:numRef>
          </c:val>
          <c:extLst>
            <c:ext xmlns:c16="http://schemas.microsoft.com/office/drawing/2014/chart" uri="{C3380CC4-5D6E-409C-BE32-E72D297353CC}">
              <c16:uniqueId val="{00000002-CCB3-4CEF-A2DD-E55CC5AA4460}"/>
            </c:ext>
          </c:extLst>
        </c:ser>
        <c:dLbls>
          <c:showLegendKey val="0"/>
          <c:showVal val="0"/>
          <c:showCatName val="0"/>
          <c:showSerName val="0"/>
          <c:showPercent val="0"/>
          <c:showBubbleSize val="0"/>
        </c:dLbls>
        <c:gapWidth val="150"/>
        <c:axId val="202812800"/>
        <c:axId val="202822784"/>
      </c:barChart>
      <c:catAx>
        <c:axId val="202812800"/>
        <c:scaling>
          <c:orientation val="minMax"/>
        </c:scaling>
        <c:delete val="1"/>
        <c:axPos val="b"/>
        <c:numFmt formatCode="General" sourceLinked="1"/>
        <c:majorTickMark val="none"/>
        <c:minorTickMark val="none"/>
        <c:tickLblPos val="none"/>
        <c:crossAx val="202822784"/>
        <c:crosses val="autoZero"/>
        <c:auto val="1"/>
        <c:lblAlgn val="ctr"/>
        <c:lblOffset val="100"/>
        <c:noMultiLvlLbl val="0"/>
      </c:catAx>
      <c:valAx>
        <c:axId val="202822784"/>
        <c:scaling>
          <c:orientation val="minMax"/>
        </c:scaling>
        <c:delete val="0"/>
        <c:axPos val="l"/>
        <c:majorGridlines>
          <c:spPr>
            <a:ln w="9525" cap="flat" cmpd="sng" algn="ctr">
              <a:solidFill>
                <a:schemeClr val="tx2">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crossAx val="202812800"/>
        <c:crosses val="autoZero"/>
        <c:crossBetween val="between"/>
      </c:valAx>
      <c:spPr>
        <a:noFill/>
        <a:ln>
          <a:noFill/>
        </a:ln>
        <a:effectLst/>
      </c:spPr>
    </c:plotArea>
    <c:legend>
      <c:legendPos val="b"/>
      <c:layout>
        <c:manualLayout>
          <c:xMode val="edge"/>
          <c:yMode val="edge"/>
          <c:x val="0.69048448355720238"/>
          <c:y val="0.17700413782796726"/>
          <c:w val="0.23065345067160722"/>
          <c:h val="8.0071734805391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legend>
    <c:plotVisOnly val="1"/>
    <c:dispBlanksAs val="gap"/>
    <c:showDLblsOverMax val="0"/>
  </c:chart>
  <c:spPr>
    <a:blipFill dpi="0" rotWithShape="1">
      <a:blip xmlns:r="http://schemas.openxmlformats.org/officeDocument/2006/relationships" r:embed="rId3"/>
      <a:srcRect/>
      <a:stretch>
        <a:fillRect l="-10000" t="-20000" r="-10000" b="-30000"/>
      </a:stretch>
    </a:blipFill>
    <a:ln w="9525" cap="flat" cmpd="sng" algn="ctr">
      <a:noFill/>
      <a:round/>
    </a:ln>
    <a:effectLst/>
  </c:spPr>
  <c:txPr>
    <a:bodyPr/>
    <a:lstStyle/>
    <a:p>
      <a:pPr>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276763933920044E-2"/>
          <c:y val="0.28961804828968085"/>
          <c:w val="0.83876251350934072"/>
          <c:h val="0.68538754145728997"/>
        </c:manualLayout>
      </c:layout>
      <c:barChart>
        <c:barDir val="col"/>
        <c:grouping val="clustered"/>
        <c:varyColors val="0"/>
        <c:ser>
          <c:idx val="0"/>
          <c:order val="0"/>
          <c:tx>
            <c:strRef>
              <c:f>'分区域-恒康'!$B$75</c:f>
              <c:strCache>
                <c:ptCount val="1"/>
                <c:pt idx="0">
                  <c:v>指标量</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'分区域-恒康'!$C$2:$N$2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'分区域-恒康'!$C$75:$N$75</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E9C6-419F-A19C-19345CF7EF22}"/>
            </c:ext>
          </c:extLst>
        </c:ser>
        <c:ser>
          <c:idx val="1"/>
          <c:order val="1"/>
          <c:tx>
            <c:strRef>
              <c:f>'分区域-恒康'!$B$76</c:f>
              <c:strCache>
                <c:ptCount val="1"/>
                <c:pt idx="0">
                  <c:v>进货量</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'分区域-恒康'!$C$2:$N$2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'分区域-恒康'!$C$76:$N$76</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E9C6-419F-A19C-19345CF7EF22}"/>
            </c:ext>
          </c:extLst>
        </c:ser>
        <c:ser>
          <c:idx val="2"/>
          <c:order val="2"/>
          <c:tx>
            <c:strRef>
              <c:f>'分区域-恒康'!$B$77</c:f>
              <c:strCache>
                <c:ptCount val="1"/>
                <c:pt idx="0">
                  <c:v>17-进货量</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'分区域-恒康'!$C$2:$N$2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'分区域-恒康'!$C$77:$N$77</c:f>
              <c:numCache>
                <c:formatCode>0_);[Red]\(0\)</c:formatCode>
                <c:ptCount val="12"/>
                <c:pt idx="0">
                  <c:v>2550</c:v>
                </c:pt>
                <c:pt idx="1">
                  <c:v>3471</c:v>
                </c:pt>
                <c:pt idx="2">
                  <c:v>4643</c:v>
                </c:pt>
                <c:pt idx="3">
                  <c:v>3611</c:v>
                </c:pt>
                <c:pt idx="4">
                  <c:v>5415</c:v>
                </c:pt>
                <c:pt idx="5">
                  <c:v>6246</c:v>
                </c:pt>
                <c:pt idx="6">
                  <c:v>4020</c:v>
                </c:pt>
                <c:pt idx="7">
                  <c:v>4200</c:v>
                </c:pt>
                <c:pt idx="8">
                  <c:v>4920</c:v>
                </c:pt>
                <c:pt idx="9">
                  <c:v>3645</c:v>
                </c:pt>
                <c:pt idx="10">
                  <c:v>3790</c:v>
                </c:pt>
                <c:pt idx="11">
                  <c:v>3447</c:v>
                </c:pt>
              </c:numCache>
            </c:numRef>
          </c:val>
          <c:extLst>
            <c:ext xmlns:c16="http://schemas.microsoft.com/office/drawing/2014/chart" uri="{C3380CC4-5D6E-409C-BE32-E72D297353CC}">
              <c16:uniqueId val="{00000002-E9C6-419F-A19C-19345CF7EF22}"/>
            </c:ext>
          </c:extLst>
        </c:ser>
        <c:dLbls>
          <c:showLegendKey val="0"/>
          <c:showVal val="0"/>
          <c:showCatName val="0"/>
          <c:showSerName val="0"/>
          <c:showPercent val="0"/>
          <c:showBubbleSize val="0"/>
        </c:dLbls>
        <c:gapWidth val="150"/>
        <c:axId val="217285376"/>
        <c:axId val="217286912"/>
      </c:barChart>
      <c:catAx>
        <c:axId val="217285376"/>
        <c:scaling>
          <c:orientation val="minMax"/>
        </c:scaling>
        <c:delete val="1"/>
        <c:axPos val="b"/>
        <c:numFmt formatCode="General" sourceLinked="1"/>
        <c:majorTickMark val="none"/>
        <c:minorTickMark val="none"/>
        <c:tickLblPos val="none"/>
        <c:crossAx val="217286912"/>
        <c:crosses val="autoZero"/>
        <c:auto val="1"/>
        <c:lblAlgn val="ctr"/>
        <c:lblOffset val="100"/>
        <c:noMultiLvlLbl val="0"/>
      </c:catAx>
      <c:valAx>
        <c:axId val="217286912"/>
        <c:scaling>
          <c:orientation val="minMax"/>
        </c:scaling>
        <c:delete val="0"/>
        <c:axPos val="l"/>
        <c:majorGridlines>
          <c:spPr>
            <a:ln w="9525" cap="flat" cmpd="sng" algn="ctr">
              <a:solidFill>
                <a:schemeClr val="tx2">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crossAx val="217285376"/>
        <c:crosses val="autoZero"/>
        <c:crossBetween val="between"/>
      </c:valAx>
      <c:spPr>
        <a:noFill/>
        <a:ln>
          <a:noFill/>
        </a:ln>
        <a:effectLst/>
      </c:spPr>
    </c:plotArea>
    <c:legend>
      <c:legendPos val="b"/>
      <c:layout>
        <c:manualLayout>
          <c:xMode val="edge"/>
          <c:yMode val="edge"/>
          <c:x val="0.70528223445753491"/>
          <c:y val="0.16276926238312739"/>
          <c:w val="0.23065345067160722"/>
          <c:h val="8.0071734805391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legend>
    <c:plotVisOnly val="1"/>
    <c:dispBlanksAs val="gap"/>
    <c:showDLblsOverMax val="0"/>
  </c:chart>
  <c:spPr>
    <a:blipFill dpi="0" rotWithShape="1">
      <a:blip xmlns:r="http://schemas.openxmlformats.org/officeDocument/2006/relationships" r:embed="rId3"/>
      <a:srcRect/>
      <a:stretch>
        <a:fillRect l="-10000" t="-20000" r="-10000" b="-30000"/>
      </a:stretch>
    </a:blipFill>
    <a:ln w="9525" cap="flat" cmpd="sng" algn="ctr">
      <a:noFill/>
      <a:round/>
    </a:ln>
    <a:effectLst/>
  </c:spPr>
  <c:txPr>
    <a:bodyPr/>
    <a:lstStyle/>
    <a:p>
      <a:pPr>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276763933920044E-2"/>
          <c:y val="0.28961804828968085"/>
          <c:w val="0.83876251350934072"/>
          <c:h val="0.68538754145728997"/>
        </c:manualLayout>
      </c:layout>
      <c:barChart>
        <c:barDir val="col"/>
        <c:grouping val="clustered"/>
        <c:varyColors val="0"/>
        <c:ser>
          <c:idx val="0"/>
          <c:order val="0"/>
          <c:tx>
            <c:strRef>
              <c:f>'分区域-润坦'!$B$81</c:f>
              <c:strCache>
                <c:ptCount val="1"/>
                <c:pt idx="0">
                  <c:v>指标量</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'分区域-润坦'!$C$2:$N$2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'分区域-润坦'!$C$81:$N$81</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14EF-4AF8-9C9E-C288BDD8078C}"/>
            </c:ext>
          </c:extLst>
        </c:ser>
        <c:ser>
          <c:idx val="1"/>
          <c:order val="1"/>
          <c:tx>
            <c:strRef>
              <c:f>'分区域-润坦'!$B$82</c:f>
              <c:strCache>
                <c:ptCount val="1"/>
                <c:pt idx="0">
                  <c:v>进货量</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'分区域-润坦'!$C$2:$N$2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'分区域-润坦'!$C$82:$N$82</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14EF-4AF8-9C9E-C288BDD8078C}"/>
            </c:ext>
          </c:extLst>
        </c:ser>
        <c:ser>
          <c:idx val="2"/>
          <c:order val="2"/>
          <c:tx>
            <c:strRef>
              <c:f>'分区域-润坦'!$B$83</c:f>
              <c:strCache>
                <c:ptCount val="1"/>
                <c:pt idx="0">
                  <c:v>17-进货量</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'分区域-润坦'!$C$2:$N$2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'分区域-润坦'!$C$83:$N$83</c:f>
              <c:numCache>
                <c:formatCode>0_);[Red]\(0\)</c:formatCode>
                <c:ptCount val="12"/>
                <c:pt idx="0">
                  <c:v>10320</c:v>
                </c:pt>
                <c:pt idx="1">
                  <c:v>8670</c:v>
                </c:pt>
                <c:pt idx="2">
                  <c:v>11280</c:v>
                </c:pt>
                <c:pt idx="3">
                  <c:v>11094</c:v>
                </c:pt>
                <c:pt idx="4">
                  <c:v>11580</c:v>
                </c:pt>
                <c:pt idx="5">
                  <c:v>18960</c:v>
                </c:pt>
                <c:pt idx="6">
                  <c:v>15660</c:v>
                </c:pt>
                <c:pt idx="7">
                  <c:v>18720</c:v>
                </c:pt>
                <c:pt idx="8">
                  <c:v>21360</c:v>
                </c:pt>
                <c:pt idx="9">
                  <c:v>10890</c:v>
                </c:pt>
                <c:pt idx="10">
                  <c:v>11010</c:v>
                </c:pt>
                <c:pt idx="11">
                  <c:v>12432</c:v>
                </c:pt>
              </c:numCache>
            </c:numRef>
          </c:val>
          <c:extLst>
            <c:ext xmlns:c16="http://schemas.microsoft.com/office/drawing/2014/chart" uri="{C3380CC4-5D6E-409C-BE32-E72D297353CC}">
              <c16:uniqueId val="{00000002-14EF-4AF8-9C9E-C288BDD8078C}"/>
            </c:ext>
          </c:extLst>
        </c:ser>
        <c:dLbls>
          <c:showLegendKey val="0"/>
          <c:showVal val="0"/>
          <c:showCatName val="0"/>
          <c:showSerName val="0"/>
          <c:showPercent val="0"/>
          <c:showBubbleSize val="0"/>
        </c:dLbls>
        <c:gapWidth val="150"/>
        <c:axId val="217839488"/>
        <c:axId val="217841024"/>
      </c:barChart>
      <c:catAx>
        <c:axId val="217839488"/>
        <c:scaling>
          <c:orientation val="minMax"/>
        </c:scaling>
        <c:delete val="1"/>
        <c:axPos val="b"/>
        <c:numFmt formatCode="General" sourceLinked="1"/>
        <c:majorTickMark val="none"/>
        <c:minorTickMark val="none"/>
        <c:tickLblPos val="none"/>
        <c:crossAx val="217841024"/>
        <c:crosses val="autoZero"/>
        <c:auto val="1"/>
        <c:lblAlgn val="ctr"/>
        <c:lblOffset val="100"/>
        <c:noMultiLvlLbl val="0"/>
      </c:catAx>
      <c:valAx>
        <c:axId val="217841024"/>
        <c:scaling>
          <c:orientation val="minMax"/>
        </c:scaling>
        <c:delete val="0"/>
        <c:axPos val="l"/>
        <c:majorGridlines>
          <c:spPr>
            <a:ln w="9525" cap="flat" cmpd="sng" algn="ctr">
              <a:solidFill>
                <a:schemeClr val="tx2">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crossAx val="217839488"/>
        <c:crosses val="autoZero"/>
        <c:crossBetween val="between"/>
      </c:valAx>
      <c:spPr>
        <a:noFill/>
        <a:ln>
          <a:noFill/>
        </a:ln>
        <a:effectLst/>
      </c:spPr>
    </c:plotArea>
    <c:legend>
      <c:legendPos val="b"/>
      <c:layout>
        <c:manualLayout>
          <c:xMode val="edge"/>
          <c:yMode val="edge"/>
          <c:x val="0.69989624826308472"/>
          <c:y val="0.15802430390151406"/>
          <c:w val="0.23065345067160722"/>
          <c:h val="8.0071734805391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legend>
    <c:plotVisOnly val="1"/>
    <c:dispBlanksAs val="gap"/>
    <c:showDLblsOverMax val="0"/>
  </c:chart>
  <c:spPr>
    <a:blipFill dpi="0" rotWithShape="1">
      <a:blip xmlns:r="http://schemas.openxmlformats.org/officeDocument/2006/relationships" r:embed="rId3"/>
      <a:srcRect/>
      <a:stretch>
        <a:fillRect l="-10000" t="-20000" r="-10000" b="-30000"/>
      </a:stretch>
    </a:blipFill>
    <a:ln w="9525" cap="flat" cmpd="sng" algn="ctr">
      <a:noFill/>
      <a:round/>
    </a:ln>
    <a:effectLst/>
  </c:spPr>
  <c:txPr>
    <a:bodyPr/>
    <a:lstStyle/>
    <a:p>
      <a:pPr>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276763933920044E-2"/>
          <c:y val="0.28961804828968085"/>
          <c:w val="0.83876251350934072"/>
          <c:h val="0.68538754145728997"/>
        </c:manualLayout>
      </c:layout>
      <c:barChart>
        <c:barDir val="col"/>
        <c:grouping val="clustered"/>
        <c:varyColors val="0"/>
        <c:ser>
          <c:idx val="0"/>
          <c:order val="0"/>
          <c:tx>
            <c:strRef>
              <c:f>'分区域-翰唯'!$B$39</c:f>
              <c:strCache>
                <c:ptCount val="1"/>
                <c:pt idx="0">
                  <c:v>指标量</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'分区域-翰唯'!$C$2:$N$2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'分区域-翰唯'!$C$39:$N$39</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6890-4035-87B1-ABBE851FED29}"/>
            </c:ext>
          </c:extLst>
        </c:ser>
        <c:ser>
          <c:idx val="1"/>
          <c:order val="1"/>
          <c:tx>
            <c:strRef>
              <c:f>'分区域-翰唯'!$B$40</c:f>
              <c:strCache>
                <c:ptCount val="1"/>
                <c:pt idx="0">
                  <c:v>进货量</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'分区域-翰唯'!$C$2:$N$2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'分区域-翰唯'!$C$40:$N$40</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6890-4035-87B1-ABBE851FED29}"/>
            </c:ext>
          </c:extLst>
        </c:ser>
        <c:ser>
          <c:idx val="2"/>
          <c:order val="2"/>
          <c:tx>
            <c:strRef>
              <c:f>'分区域-翰唯'!$B$41</c:f>
              <c:strCache>
                <c:ptCount val="1"/>
                <c:pt idx="0">
                  <c:v>17-进货量</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'分区域-翰唯'!$C$2:$N$2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'分区域-翰唯'!$C$41:$N$41</c:f>
              <c:numCache>
                <c:formatCode>0_);[Red]\(0\)</c:formatCode>
                <c:ptCount val="12"/>
                <c:pt idx="0">
                  <c:v>160</c:v>
                </c:pt>
                <c:pt idx="1">
                  <c:v>150</c:v>
                </c:pt>
                <c:pt idx="2">
                  <c:v>0</c:v>
                </c:pt>
                <c:pt idx="3">
                  <c:v>50</c:v>
                </c:pt>
                <c:pt idx="4">
                  <c:v>0</c:v>
                </c:pt>
                <c:pt idx="5">
                  <c:v>0</c:v>
                </c:pt>
                <c:pt idx="6">
                  <c:v>140</c:v>
                </c:pt>
                <c:pt idx="7">
                  <c:v>100</c:v>
                </c:pt>
                <c:pt idx="8">
                  <c:v>0</c:v>
                </c:pt>
                <c:pt idx="9">
                  <c:v>0</c:v>
                </c:pt>
                <c:pt idx="10">
                  <c:v>0</c:v>
                </c:pt>
                <c:pt idx="11">
                  <c:v>0</c:v>
                </c:pt>
              </c:numCache>
            </c:numRef>
          </c:val>
          <c:extLst>
            <c:ext xmlns:c16="http://schemas.microsoft.com/office/drawing/2014/chart" uri="{C3380CC4-5D6E-409C-BE32-E72D297353CC}">
              <c16:uniqueId val="{00000002-6890-4035-87B1-ABBE851FED29}"/>
            </c:ext>
          </c:extLst>
        </c:ser>
        <c:dLbls>
          <c:showLegendKey val="0"/>
          <c:showVal val="0"/>
          <c:showCatName val="0"/>
          <c:showSerName val="0"/>
          <c:showPercent val="0"/>
          <c:showBubbleSize val="0"/>
        </c:dLbls>
        <c:gapWidth val="150"/>
        <c:axId val="221199360"/>
        <c:axId val="221201152"/>
      </c:barChart>
      <c:catAx>
        <c:axId val="221199360"/>
        <c:scaling>
          <c:orientation val="minMax"/>
        </c:scaling>
        <c:delete val="1"/>
        <c:axPos val="b"/>
        <c:numFmt formatCode="General" sourceLinked="1"/>
        <c:majorTickMark val="none"/>
        <c:minorTickMark val="none"/>
        <c:tickLblPos val="none"/>
        <c:crossAx val="221201152"/>
        <c:crosses val="autoZero"/>
        <c:auto val="1"/>
        <c:lblAlgn val="ctr"/>
        <c:lblOffset val="100"/>
        <c:noMultiLvlLbl val="0"/>
      </c:catAx>
      <c:valAx>
        <c:axId val="221201152"/>
        <c:scaling>
          <c:orientation val="minMax"/>
        </c:scaling>
        <c:delete val="0"/>
        <c:axPos val="l"/>
        <c:majorGridlines>
          <c:spPr>
            <a:ln w="9525" cap="flat" cmpd="sng" algn="ctr">
              <a:solidFill>
                <a:schemeClr val="tx2">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crossAx val="221199360"/>
        <c:crosses val="autoZero"/>
        <c:crossBetween val="between"/>
      </c:valAx>
      <c:spPr>
        <a:noFill/>
        <a:ln>
          <a:noFill/>
        </a:ln>
        <a:effectLst/>
      </c:spPr>
    </c:plotArea>
    <c:legend>
      <c:legendPos val="b"/>
      <c:layout>
        <c:manualLayout>
          <c:xMode val="edge"/>
          <c:yMode val="edge"/>
          <c:x val="0.70460213061602595"/>
          <c:y val="0.15327934541990082"/>
          <c:w val="0.23065345067160722"/>
          <c:h val="8.0071734805391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legend>
    <c:plotVisOnly val="1"/>
    <c:dispBlanksAs val="gap"/>
    <c:showDLblsOverMax val="0"/>
  </c:chart>
  <c:spPr>
    <a:blipFill dpi="0" rotWithShape="1">
      <a:blip xmlns:r="http://schemas.openxmlformats.org/officeDocument/2006/relationships" r:embed="rId3"/>
      <a:srcRect/>
      <a:stretch>
        <a:fillRect l="-10000" t="-20000" r="-10000" b="-30000"/>
      </a:stretch>
    </a:blipFill>
    <a:ln w="9525" cap="flat" cmpd="sng" algn="ctr">
      <a:noFill/>
      <a:round/>
    </a:ln>
    <a:effectLst/>
  </c:spPr>
  <c:txPr>
    <a:bodyPr/>
    <a:lstStyle/>
    <a:p>
      <a:pPr>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276763933920044E-2"/>
          <c:y val="0.28961804828968085"/>
          <c:w val="0.83876251350934072"/>
          <c:h val="0.68538754145728997"/>
        </c:manualLayout>
      </c:layout>
      <c:barChart>
        <c:barDir val="col"/>
        <c:grouping val="clustered"/>
        <c:varyColors val="0"/>
        <c:ser>
          <c:idx val="0"/>
          <c:order val="0"/>
          <c:tx>
            <c:strRef>
              <c:f>'分区域-整肠生'!$B$81</c:f>
              <c:strCache>
                <c:ptCount val="1"/>
                <c:pt idx="0">
                  <c:v>指标量</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'分区域-整肠生'!$C$2:$N$2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'分区域-整肠生'!$C$81:$N$81</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28F-48A7-9A3A-06029F40113C}"/>
            </c:ext>
          </c:extLst>
        </c:ser>
        <c:ser>
          <c:idx val="1"/>
          <c:order val="1"/>
          <c:tx>
            <c:strRef>
              <c:f>'分区域-整肠生'!$B$82</c:f>
              <c:strCache>
                <c:ptCount val="1"/>
                <c:pt idx="0">
                  <c:v>进货量</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'分区域-整肠生'!$C$2:$N$2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'分区域-整肠生'!$C$82:$N$82</c:f>
              <c:numCache>
                <c:formatCode>0_);[Red]\(0\)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528F-48A7-9A3A-06029F40113C}"/>
            </c:ext>
          </c:extLst>
        </c:ser>
        <c:ser>
          <c:idx val="2"/>
          <c:order val="2"/>
          <c:tx>
            <c:strRef>
              <c:f>'分区域-整肠生'!$B$83</c:f>
              <c:strCache>
                <c:ptCount val="1"/>
                <c:pt idx="0">
                  <c:v>17-进货量</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'分区域-整肠生'!$C$2:$N$2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'分区域-整肠生'!$C$83:$N$83</c:f>
              <c:numCache>
                <c:formatCode>0_);[Red]\(0\)</c:formatCode>
                <c:ptCount val="12"/>
                <c:pt idx="0">
                  <c:v>3840</c:v>
                </c:pt>
                <c:pt idx="1">
                  <c:v>2560</c:v>
                </c:pt>
                <c:pt idx="2">
                  <c:v>3870</c:v>
                </c:pt>
                <c:pt idx="3">
                  <c:v>1120</c:v>
                </c:pt>
                <c:pt idx="4">
                  <c:v>1240</c:v>
                </c:pt>
                <c:pt idx="5">
                  <c:v>1370</c:v>
                </c:pt>
                <c:pt idx="6">
                  <c:v>1430</c:v>
                </c:pt>
                <c:pt idx="7">
                  <c:v>1800</c:v>
                </c:pt>
                <c:pt idx="8">
                  <c:v>2030</c:v>
                </c:pt>
                <c:pt idx="9">
                  <c:v>660</c:v>
                </c:pt>
                <c:pt idx="10">
                  <c:v>510</c:v>
                </c:pt>
                <c:pt idx="11">
                  <c:v>770</c:v>
                </c:pt>
              </c:numCache>
            </c:numRef>
          </c:val>
          <c:extLst>
            <c:ext xmlns:c16="http://schemas.microsoft.com/office/drawing/2014/chart" uri="{C3380CC4-5D6E-409C-BE32-E72D297353CC}">
              <c16:uniqueId val="{00000002-528F-48A7-9A3A-06029F40113C}"/>
            </c:ext>
          </c:extLst>
        </c:ser>
        <c:dLbls>
          <c:showLegendKey val="0"/>
          <c:showVal val="0"/>
          <c:showCatName val="0"/>
          <c:showSerName val="0"/>
          <c:showPercent val="0"/>
          <c:showBubbleSize val="0"/>
        </c:dLbls>
        <c:gapWidth val="150"/>
        <c:axId val="222040832"/>
        <c:axId val="222042368"/>
      </c:barChart>
      <c:catAx>
        <c:axId val="222040832"/>
        <c:scaling>
          <c:orientation val="minMax"/>
        </c:scaling>
        <c:delete val="1"/>
        <c:axPos val="b"/>
        <c:numFmt formatCode="General" sourceLinked="1"/>
        <c:majorTickMark val="none"/>
        <c:minorTickMark val="none"/>
        <c:tickLblPos val="none"/>
        <c:crossAx val="222042368"/>
        <c:crosses val="autoZero"/>
        <c:auto val="1"/>
        <c:lblAlgn val="ctr"/>
        <c:lblOffset val="100"/>
        <c:noMultiLvlLbl val="0"/>
      </c:catAx>
      <c:valAx>
        <c:axId val="222042368"/>
        <c:scaling>
          <c:orientation val="minMax"/>
        </c:scaling>
        <c:delete val="0"/>
        <c:axPos val="l"/>
        <c:majorGridlines>
          <c:spPr>
            <a:ln w="9525" cap="flat" cmpd="sng" algn="ctr">
              <a:solidFill>
                <a:schemeClr val="tx2">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crossAx val="222040832"/>
        <c:crosses val="autoZero"/>
        <c:crossBetween val="between"/>
      </c:valAx>
      <c:spPr>
        <a:noFill/>
        <a:ln>
          <a:noFill/>
        </a:ln>
        <a:effectLst/>
      </c:spPr>
    </c:plotArea>
    <c:legend>
      <c:legendPos val="b"/>
      <c:layout>
        <c:manualLayout>
          <c:xMode val="edge"/>
          <c:yMode val="edge"/>
          <c:x val="0.70930801296896717"/>
          <c:y val="0.15802430390151406"/>
          <c:w val="0.23065345067160722"/>
          <c:h val="8.0071734805391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legend>
    <c:plotVisOnly val="1"/>
    <c:dispBlanksAs val="gap"/>
    <c:showDLblsOverMax val="0"/>
  </c:chart>
  <c:spPr>
    <a:blipFill dpi="0" rotWithShape="1">
      <a:blip xmlns:r="http://schemas.openxmlformats.org/officeDocument/2006/relationships" r:embed="rId3"/>
      <a:srcRect/>
      <a:stretch>
        <a:fillRect l="-10000" t="-20000" r="-10000" b="-30000"/>
      </a:stretch>
    </a:blipFill>
    <a:ln w="9525" cap="flat" cmpd="sng" algn="ctr">
      <a:noFill/>
      <a:round/>
    </a:ln>
    <a:effectLst/>
  </c:spPr>
  <c:txPr>
    <a:bodyPr/>
    <a:lstStyle/>
    <a:p>
      <a:pPr>
        <a:defRPr/>
      </a:pPr>
      <a:endParaRPr lang="zh-CN"/>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401039675865736E-2"/>
          <c:y val="0.28961804828968085"/>
          <c:w val="0.84905002165991383"/>
          <c:h val="0.68538754145728997"/>
        </c:manualLayout>
      </c:layout>
      <c:barChart>
        <c:barDir val="col"/>
        <c:grouping val="clustered"/>
        <c:varyColors val="0"/>
        <c:ser>
          <c:idx val="0"/>
          <c:order val="0"/>
          <c:tx>
            <c:strRef>
              <c:f>'分产品-销量'!$B$30</c:f>
              <c:strCache>
                <c:ptCount val="1"/>
                <c:pt idx="0">
                  <c:v>指标量</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'分产品-销量'!$C$2:$N$2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'分产品-销量'!$C$30:$N$30</c:f>
              <c:numCache>
                <c:formatCode>0_);[Red]\(0\)</c:formatCode>
                <c:ptCount val="12"/>
                <c:pt idx="0">
                  <c:v>46800</c:v>
                </c:pt>
                <c:pt idx="1">
                  <c:v>26995</c:v>
                </c:pt>
                <c:pt idx="2">
                  <c:v>60300</c:v>
                </c:pt>
                <c:pt idx="3">
                  <c:v>51820</c:v>
                </c:pt>
                <c:pt idx="4">
                  <c:v>64660</c:v>
                </c:pt>
                <c:pt idx="5">
                  <c:v>61550</c:v>
                </c:pt>
                <c:pt idx="6">
                  <c:v>65180</c:v>
                </c:pt>
                <c:pt idx="7">
                  <c:v>65080</c:v>
                </c:pt>
                <c:pt idx="8">
                  <c:v>65560</c:v>
                </c:pt>
                <c:pt idx="9">
                  <c:v>54035</c:v>
                </c:pt>
                <c:pt idx="10">
                  <c:v>61130</c:v>
                </c:pt>
                <c:pt idx="11">
                  <c:v>57780</c:v>
                </c:pt>
              </c:numCache>
            </c:numRef>
          </c:val>
          <c:extLst>
            <c:ext xmlns:c16="http://schemas.microsoft.com/office/drawing/2014/chart" uri="{C3380CC4-5D6E-409C-BE32-E72D297353CC}">
              <c16:uniqueId val="{00000000-11E1-4BA5-9C06-43FCA1A1AEE4}"/>
            </c:ext>
          </c:extLst>
        </c:ser>
        <c:ser>
          <c:idx val="1"/>
          <c:order val="1"/>
          <c:tx>
            <c:strRef>
              <c:f>'分产品-销量'!$B$31</c:f>
              <c:strCache>
                <c:ptCount val="1"/>
                <c:pt idx="0">
                  <c:v>进货量</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'分产品-销量'!$C$2:$N$2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'分产品-销量'!$C$31:$N$31</c:f>
              <c:numCache>
                <c:formatCode>0_);[Red]\(0\)</c:formatCode>
                <c:ptCount val="12"/>
                <c:pt idx="0">
                  <c:v>41183</c:v>
                </c:pt>
                <c:pt idx="1">
                  <c:v>30335</c:v>
                </c:pt>
                <c:pt idx="2">
                  <c:v>56720</c:v>
                </c:pt>
                <c:pt idx="3">
                  <c:v>56027</c:v>
                </c:pt>
                <c:pt idx="4">
                  <c:v>62130</c:v>
                </c:pt>
                <c:pt idx="5">
                  <c:v>56939</c:v>
                </c:pt>
                <c:pt idx="6">
                  <c:v>58864</c:v>
                </c:pt>
                <c:pt idx="7">
                  <c:v>53855</c:v>
                </c:pt>
                <c:pt idx="8">
                  <c:v>56253</c:v>
                </c:pt>
                <c:pt idx="9">
                  <c:v>42240</c:v>
                </c:pt>
                <c:pt idx="10">
                  <c:v>48549</c:v>
                </c:pt>
                <c:pt idx="11">
                  <c:v>27003</c:v>
                </c:pt>
              </c:numCache>
            </c:numRef>
          </c:val>
          <c:extLst>
            <c:ext xmlns:c16="http://schemas.microsoft.com/office/drawing/2014/chart" uri="{C3380CC4-5D6E-409C-BE32-E72D297353CC}">
              <c16:uniqueId val="{00000001-11E1-4BA5-9C06-43FCA1A1AEE4}"/>
            </c:ext>
          </c:extLst>
        </c:ser>
        <c:ser>
          <c:idx val="2"/>
          <c:order val="2"/>
          <c:tx>
            <c:strRef>
              <c:f>'分产品-销量'!$B$32</c:f>
              <c:strCache>
                <c:ptCount val="1"/>
                <c:pt idx="0">
                  <c:v>17年-进货量</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'分产品-销量'!$C$2:$N$2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'分产品-销量'!$C$32:$N$32</c:f>
              <c:numCache>
                <c:formatCode>0_);[Red]\(0\)</c:formatCode>
                <c:ptCount val="12"/>
                <c:pt idx="0">
                  <c:v>29569</c:v>
                </c:pt>
                <c:pt idx="1">
                  <c:v>31453</c:v>
                </c:pt>
                <c:pt idx="2">
                  <c:v>48953</c:v>
                </c:pt>
                <c:pt idx="3">
                  <c:v>41827</c:v>
                </c:pt>
                <c:pt idx="4">
                  <c:v>47045</c:v>
                </c:pt>
                <c:pt idx="5">
                  <c:v>56566</c:v>
                </c:pt>
                <c:pt idx="6">
                  <c:v>40298</c:v>
                </c:pt>
                <c:pt idx="7">
                  <c:v>50761</c:v>
                </c:pt>
                <c:pt idx="8">
                  <c:v>50573</c:v>
                </c:pt>
                <c:pt idx="9">
                  <c:v>35861</c:v>
                </c:pt>
                <c:pt idx="10">
                  <c:v>42796</c:v>
                </c:pt>
                <c:pt idx="11">
                  <c:v>41547</c:v>
                </c:pt>
              </c:numCache>
            </c:numRef>
          </c:val>
          <c:extLst>
            <c:ext xmlns:c16="http://schemas.microsoft.com/office/drawing/2014/chart" uri="{C3380CC4-5D6E-409C-BE32-E72D297353CC}">
              <c16:uniqueId val="{00000004-11E1-4BA5-9C06-43FCA1A1AEE4}"/>
            </c:ext>
          </c:extLst>
        </c:ser>
        <c:dLbls>
          <c:showLegendKey val="0"/>
          <c:showVal val="0"/>
          <c:showCatName val="0"/>
          <c:showSerName val="0"/>
          <c:showPercent val="0"/>
          <c:showBubbleSize val="0"/>
        </c:dLbls>
        <c:gapWidth val="150"/>
        <c:axId val="222533504"/>
        <c:axId val="222535040"/>
      </c:barChart>
      <c:catAx>
        <c:axId val="222533504"/>
        <c:scaling>
          <c:orientation val="minMax"/>
        </c:scaling>
        <c:delete val="1"/>
        <c:axPos val="b"/>
        <c:numFmt formatCode="General" sourceLinked="1"/>
        <c:majorTickMark val="none"/>
        <c:minorTickMark val="none"/>
        <c:tickLblPos val="none"/>
        <c:crossAx val="222535040"/>
        <c:crosses val="autoZero"/>
        <c:auto val="1"/>
        <c:lblAlgn val="ctr"/>
        <c:lblOffset val="100"/>
        <c:noMultiLvlLbl val="0"/>
      </c:catAx>
      <c:valAx>
        <c:axId val="222535040"/>
        <c:scaling>
          <c:orientation val="minMax"/>
        </c:scaling>
        <c:delete val="0"/>
        <c:axPos val="l"/>
        <c:majorGridlines>
          <c:spPr>
            <a:ln w="9525" cap="flat" cmpd="sng" algn="ctr">
              <a:solidFill>
                <a:schemeClr val="tx2">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crossAx val="222533504"/>
        <c:crosses val="autoZero"/>
        <c:crossBetween val="between"/>
      </c:valAx>
      <c:spPr>
        <a:noFill/>
        <a:ln>
          <a:noFill/>
        </a:ln>
        <a:effectLst/>
      </c:spPr>
    </c:plotArea>
    <c:legend>
      <c:legendPos val="b"/>
      <c:layout>
        <c:manualLayout>
          <c:xMode val="edge"/>
          <c:yMode val="edge"/>
          <c:x val="0.63404632673343031"/>
          <c:y val="0.1644258649486996"/>
          <c:w val="0.33129781107458661"/>
          <c:h val="8.18187544738726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CN"/>
        </a:p>
      </c:txPr>
    </c:legend>
    <c:plotVisOnly val="1"/>
    <c:dispBlanksAs val="gap"/>
    <c:showDLblsOverMax val="0"/>
  </c:chart>
  <c:spPr>
    <a:blipFill dpi="0" rotWithShape="1">
      <a:blip xmlns:r="http://schemas.openxmlformats.org/officeDocument/2006/relationships" r:embed="rId3"/>
      <a:srcRect/>
      <a:stretch>
        <a:fillRect l="-10000" t="-20000" r="-10000" b="-30000"/>
      </a:stretch>
    </a:blipFill>
    <a:ln w="9525" cap="flat" cmpd="sng" algn="ctr">
      <a:noFill/>
      <a:round/>
    </a:ln>
    <a:effectLst/>
  </c:spPr>
  <c:txPr>
    <a:bodyPr/>
    <a:lstStyle/>
    <a:p>
      <a:pPr>
        <a:defRPr/>
      </a:pPr>
      <a:endParaRPr lang="zh-CN"/>
    </a:p>
  </c:txPr>
  <c:printSettings>
    <c:headerFooter/>
    <c:pageMargins b="0.75000000000000011" l="0.70000000000000007" r="0.70000000000000007" t="0.75000000000000011" header="0.30000000000000004" footer="0.3000000000000000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28575</xdr:colOff>
      <xdr:row>18</xdr:row>
      <xdr:rowOff>33337</xdr:rowOff>
    </xdr:from>
    <xdr:to>
      <xdr:col>8</xdr:col>
      <xdr:colOff>19050</xdr:colOff>
      <xdr:row>35</xdr:row>
      <xdr:rowOff>19050</xdr:rowOff>
    </xdr:to>
    <xdr:graphicFrame macro="">
      <xdr:nvGraphicFramePr>
        <xdr:cNvPr id="3" name="图表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xdr:colOff>
      <xdr:row>18</xdr:row>
      <xdr:rowOff>38099</xdr:rowOff>
    </xdr:from>
    <xdr:to>
      <xdr:col>15</xdr:col>
      <xdr:colOff>552450</xdr:colOff>
      <xdr:row>35</xdr:row>
      <xdr:rowOff>19050</xdr:rowOff>
    </xdr:to>
    <xdr:graphicFrame macro="">
      <xdr:nvGraphicFramePr>
        <xdr:cNvPr id="8" name="图表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35</xdr:row>
      <xdr:rowOff>19051</xdr:rowOff>
    </xdr:from>
    <xdr:to>
      <xdr:col>15</xdr:col>
      <xdr:colOff>601800</xdr:colOff>
      <xdr:row>51</xdr:row>
      <xdr:rowOff>180975</xdr:rowOff>
    </xdr:to>
    <xdr:graphicFrame macro="">
      <xdr:nvGraphicFramePr>
        <xdr:cNvPr id="9" name="图表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52</xdr:row>
      <xdr:rowOff>9525</xdr:rowOff>
    </xdr:from>
    <xdr:to>
      <xdr:col>15</xdr:col>
      <xdr:colOff>581025</xdr:colOff>
      <xdr:row>67</xdr:row>
      <xdr:rowOff>95250</xdr:rowOff>
    </xdr:to>
    <xdr:graphicFrame macro="">
      <xdr:nvGraphicFramePr>
        <xdr:cNvPr id="5" name="图表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xdr:colOff>
      <xdr:row>0</xdr:row>
      <xdr:rowOff>66675</xdr:rowOff>
    </xdr:from>
    <xdr:to>
      <xdr:col>14</xdr:col>
      <xdr:colOff>838200</xdr:colOff>
      <xdr:row>0</xdr:row>
      <xdr:rowOff>2895600</xdr:rowOff>
    </xdr:to>
    <xdr:graphicFrame macro="">
      <xdr:nvGraphicFramePr>
        <xdr:cNvPr id="3" name="图表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200024</xdr:colOff>
      <xdr:row>0</xdr:row>
      <xdr:rowOff>38100</xdr:rowOff>
    </xdr:from>
    <xdr:to>
      <xdr:col>14</xdr:col>
      <xdr:colOff>781049</xdr:colOff>
      <xdr:row>0</xdr:row>
      <xdr:rowOff>2714625</xdr:rowOff>
    </xdr:to>
    <xdr:graphicFrame macro="">
      <xdr:nvGraphicFramePr>
        <xdr:cNvPr id="3" name="图表 2">
          <a:extLst>
            <a:ext uri="{FF2B5EF4-FFF2-40B4-BE49-F238E27FC236}">
              <a16:creationId xmlns:a16="http://schemas.microsoft.com/office/drawing/2014/main" id="{90917100-168A-4E7C-972B-ABC56DB5F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114300</xdr:colOff>
      <xdr:row>0</xdr:row>
      <xdr:rowOff>47625</xdr:rowOff>
    </xdr:from>
    <xdr:to>
      <xdr:col>14</xdr:col>
      <xdr:colOff>742950</xdr:colOff>
      <xdr:row>0</xdr:row>
      <xdr:rowOff>2724150</xdr:rowOff>
    </xdr:to>
    <xdr:graphicFrame macro="">
      <xdr:nvGraphicFramePr>
        <xdr:cNvPr id="4" name="图表 3">
          <a:extLst>
            <a:ext uri="{FF2B5EF4-FFF2-40B4-BE49-F238E27FC236}">
              <a16:creationId xmlns:a16="http://schemas.microsoft.com/office/drawing/2014/main" id="{0820AA1A-473A-4DE5-BE06-8088DA351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114300</xdr:colOff>
      <xdr:row>0</xdr:row>
      <xdr:rowOff>47625</xdr:rowOff>
    </xdr:from>
    <xdr:to>
      <xdr:col>14</xdr:col>
      <xdr:colOff>742950</xdr:colOff>
      <xdr:row>0</xdr:row>
      <xdr:rowOff>2724150</xdr:rowOff>
    </xdr:to>
    <xdr:graphicFrame macro="">
      <xdr:nvGraphicFramePr>
        <xdr:cNvPr id="2" name="图表 1">
          <a:extLst>
            <a:ext uri="{FF2B5EF4-FFF2-40B4-BE49-F238E27FC236}">
              <a16:creationId xmlns:a16="http://schemas.microsoft.com/office/drawing/2014/main" id="{CD9DD9C5-AA9D-4096-AA06-62B1556EB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114300</xdr:colOff>
      <xdr:row>0</xdr:row>
      <xdr:rowOff>47625</xdr:rowOff>
    </xdr:from>
    <xdr:to>
      <xdr:col>14</xdr:col>
      <xdr:colOff>742950</xdr:colOff>
      <xdr:row>0</xdr:row>
      <xdr:rowOff>2724150</xdr:rowOff>
    </xdr:to>
    <xdr:graphicFrame macro="">
      <xdr:nvGraphicFramePr>
        <xdr:cNvPr id="2" name="图表 1">
          <a:extLst>
            <a:ext uri="{FF2B5EF4-FFF2-40B4-BE49-F238E27FC236}">
              <a16:creationId xmlns:a16="http://schemas.microsoft.com/office/drawing/2014/main" id="{8DDBC24C-9A4A-4055-A604-7D3E7A9A5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114300</xdr:colOff>
      <xdr:row>0</xdr:row>
      <xdr:rowOff>47625</xdr:rowOff>
    </xdr:from>
    <xdr:to>
      <xdr:col>14</xdr:col>
      <xdr:colOff>742950</xdr:colOff>
      <xdr:row>0</xdr:row>
      <xdr:rowOff>2724150</xdr:rowOff>
    </xdr:to>
    <xdr:graphicFrame macro="">
      <xdr:nvGraphicFramePr>
        <xdr:cNvPr id="2" name="图表 1">
          <a:extLst>
            <a:ext uri="{FF2B5EF4-FFF2-40B4-BE49-F238E27FC236}">
              <a16:creationId xmlns:a16="http://schemas.microsoft.com/office/drawing/2014/main" id="{6C4699FC-C280-4755-A501-5A72B1599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114300</xdr:colOff>
      <xdr:row>0</xdr:row>
      <xdr:rowOff>47625</xdr:rowOff>
    </xdr:from>
    <xdr:to>
      <xdr:col>14</xdr:col>
      <xdr:colOff>742950</xdr:colOff>
      <xdr:row>0</xdr:row>
      <xdr:rowOff>2724150</xdr:rowOff>
    </xdr:to>
    <xdr:graphicFrame macro="">
      <xdr:nvGraphicFramePr>
        <xdr:cNvPr id="2" name="图表 1">
          <a:extLst>
            <a:ext uri="{FF2B5EF4-FFF2-40B4-BE49-F238E27FC236}">
              <a16:creationId xmlns:a16="http://schemas.microsoft.com/office/drawing/2014/main" id="{306C465D-032B-4A5E-8729-60A23B3F5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114300</xdr:colOff>
      <xdr:row>0</xdr:row>
      <xdr:rowOff>66675</xdr:rowOff>
    </xdr:from>
    <xdr:to>
      <xdr:col>14</xdr:col>
      <xdr:colOff>742950</xdr:colOff>
      <xdr:row>0</xdr:row>
      <xdr:rowOff>2686050</xdr:rowOff>
    </xdr:to>
    <xdr:graphicFrame macro="">
      <xdr:nvGraphicFramePr>
        <xdr:cNvPr id="2" name="图表 1">
          <a:extLst>
            <a:ext uri="{FF2B5EF4-FFF2-40B4-BE49-F238E27FC236}">
              <a16:creationId xmlns:a16="http://schemas.microsoft.com/office/drawing/2014/main" id="{91908323-C94E-4000-827B-DAF1872CA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333375</xdr:colOff>
      <xdr:row>0</xdr:row>
      <xdr:rowOff>95251</xdr:rowOff>
    </xdr:from>
    <xdr:to>
      <xdr:col>3</xdr:col>
      <xdr:colOff>866775</xdr:colOff>
      <xdr:row>2</xdr:row>
      <xdr:rowOff>76201</xdr:rowOff>
    </xdr:to>
    <xdr:sp macro="" textlink="">
      <xdr:nvSpPr>
        <xdr:cNvPr id="2" name="对话气泡: 圆角矩形 1">
          <a:extLst>
            <a:ext uri="{FF2B5EF4-FFF2-40B4-BE49-F238E27FC236}">
              <a16:creationId xmlns:a16="http://schemas.microsoft.com/office/drawing/2014/main" id="{45B8D803-4DF8-4BC9-8D71-7096A7E057F3}"/>
            </a:ext>
          </a:extLst>
        </xdr:cNvPr>
        <xdr:cNvSpPr/>
      </xdr:nvSpPr>
      <xdr:spPr>
        <a:xfrm>
          <a:off x="2686050" y="95251"/>
          <a:ext cx="1704975" cy="361950"/>
        </a:xfrm>
        <a:prstGeom prst="wedgeRoundRectCallout">
          <a:avLst>
            <a:gd name="adj1" fmla="val -67438"/>
            <a:gd name="adj2" fmla="val 6439"/>
            <a:gd name="adj3" fmla="val 16667"/>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ctr"/>
          <a:r>
            <a:rPr lang="zh-CN" altLang="en-US" sz="1100" b="1" cap="none" spc="0">
              <a:ln>
                <a:noFill/>
              </a:ln>
              <a:solidFill>
                <a:schemeClr val="bg1"/>
              </a:solidFill>
              <a:effectLst/>
              <a:latin typeface="微软雅黑" panose="020B0503020204020204" pitchFamily="34" charset="-122"/>
              <a:ea typeface="微软雅黑" panose="020B0503020204020204" pitchFamily="34" charset="-122"/>
            </a:rPr>
            <a:t>点选查看所属代表</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19.11&#26376;&#38144;&#21806;&#19994;&#32489;&#25253;&#34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首页"/>
      <sheetName val="整体概况"/>
      <sheetName val="分区域-金额"/>
      <sheetName val="分区域-依叶"/>
      <sheetName val="分区域-恒康"/>
      <sheetName val="分区域-润坦"/>
      <sheetName val="分区域-翰唯"/>
      <sheetName val="分区域-整肠生"/>
      <sheetName val="分产品-销量"/>
      <sheetName val="辅助表"/>
      <sheetName val="分区域（销售金额）达成表"/>
      <sheetName val="全产品达成表"/>
      <sheetName val="地区主要产品达成表"/>
      <sheetName val="代表达成表"/>
      <sheetName val="产品覆盖表"/>
      <sheetName val="2019年进销存明细 "/>
      <sheetName val="Sheet1"/>
      <sheetName val="二三级流向"/>
      <sheetName val="11月商业流向数据"/>
      <sheetName val="外包流向"/>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ppy 2015" refreshedDate="43817.46568912037" createdVersion="6" refreshedVersion="6" minRefreshableVersion="3" recordCount="562" xr:uid="{00000000-000A-0000-FFFF-FFFF27000000}">
  <cacheSource type="worksheet">
    <worksheetSource ref="A1:CK563" sheet="2019年进销存明细 "/>
  </cacheSource>
  <cacheFields count="92">
    <cacheField name="药品名称" numFmtId="0">
      <sharedItems count="25">
        <s v="苏肽生"/>
        <s v="整肠生36S"/>
        <s v="整肠生20S"/>
        <s v="依叶"/>
        <s v="润坦1"/>
        <s v="兰川"/>
        <s v="金喉健"/>
        <s v="恒康正清"/>
        <s v="翰唯"/>
        <s v="谷氨酰胺"/>
        <s v="奥勃兰"/>
        <s v="伊迈格"/>
        <s v="腺苷钴胺"/>
        <s v="康艾"/>
        <s v="多力康"/>
        <s v="润坦2"/>
        <s v="尼可地尔"/>
        <s v="尼可地尔30s"/>
        <s v="替他欣" u="1"/>
        <s v="杰力纾" u="1"/>
        <s v="多烯" u="1"/>
        <s v="整肠生" u="1"/>
        <s v="诺碧松" u="1"/>
        <s v="雪特" u="1"/>
        <s v="舒肽生" u="1"/>
      </sharedItems>
    </cacheField>
    <cacheField name="组别" numFmtId="0">
      <sharedItems/>
    </cacheField>
    <cacheField name="大区" numFmtId="0">
      <sharedItems/>
    </cacheField>
    <cacheField name="地区" numFmtId="0">
      <sharedItems/>
    </cacheField>
    <cacheField name="姓名" numFmtId="0">
      <sharedItems/>
    </cacheField>
    <cacheField name="医院等级" numFmtId="0">
      <sharedItems/>
    </cacheField>
    <cacheField name="区域" numFmtId="0">
      <sharedItems count="18">
        <s v="闸北"/>
        <s v="宝山"/>
        <s v="崇明"/>
        <s v="杨浦"/>
        <s v="浦东"/>
        <s v="虹口"/>
        <s v="奉贤"/>
        <s v="黄浦"/>
        <s v="静安"/>
        <s v="松江"/>
        <s v="普陀"/>
        <s v="闵行"/>
        <s v="金山"/>
        <s v="嘉定"/>
        <s v="南汇"/>
        <s v="青浦"/>
        <s v="徐汇"/>
        <s v="长宁"/>
      </sharedItems>
    </cacheField>
    <cacheField name="医院名称" numFmtId="0">
      <sharedItems count="397">
        <s v="上海市第十人民医院"/>
        <s v="上海市宝山区月浦镇社区卫生服务中心"/>
        <s v="上海交通大学医学院附属新华医院崇明分院"/>
        <s v="上海市第二康复医院"/>
        <s v="上海市杨浦区四平社区卫生服务中心"/>
        <s v="上海市杨浦区五角场社区卫生服务中心"/>
        <s v="上海市杨浦区平凉社区卫生服务中心"/>
        <s v="上海市杨浦区市东医院"/>
        <s v="上海交通大学医学院附属新华医院"/>
        <s v="上海交通大学医学院附属仁济医院（西院）"/>
        <s v="上海市浦东新区塘桥社区卫生服务中心"/>
        <s v="上海交通大学医学院附属仁济医院南院"/>
        <s v="上海交通大学医学院附属仁济医院（东院）"/>
        <s v="上海市浦东新区浦南医院"/>
        <s v="上海市浦东新区沪东社区卫生服务中心"/>
        <s v="上海市浦东新区金桥社区卫生服务中心"/>
        <s v="上海市浦东新区金杨社区卫生服务中心"/>
        <s v="上海市浦东新区浦兴社区卫生服务中心"/>
        <s v="上海市浦东新区南码头社区卫生服务中心"/>
        <s v="上海市浦东新区上钢社区卫生服务中心"/>
        <s v="上海市浦东新区周家渡社区卫生服务中心"/>
        <s v="上海市浦东新区公利医院"/>
        <s v="上海市浦东新区潍坊社区卫生服务中心"/>
        <s v="上海市浦东新区陆家嘴社区卫生服务中心"/>
        <s v="上海市浦东新区联洋社区卫生服务中心"/>
        <s v="上海市浦东新区洋泾社区卫生服务中心"/>
        <s v="上海中医药大学附属龙华医院浦东分院"/>
        <s v="上海中医药大学附属曙光医院"/>
        <s v="上海市浦东新区北蔡社区卫生服务中心"/>
        <s v="上海市浦东新区花木社区卫生服务中心"/>
        <s v="上海市浦东新区凌桥社区卫生服务中心"/>
        <s v="上海市浦东新区高桥社区卫生服务中心"/>
        <s v="上海市第七人民医院"/>
        <s v="上海市浦东新区高东社区卫生服务中心"/>
        <s v="上海市浦东新区高行社区卫生服务中心"/>
        <s v="上海市东方医院"/>
        <s v="上海市浦东新区三林社区卫生服务中心"/>
        <s v="上海市浦东新区迎博社区卫生服务中心"/>
        <s v="同济附属东方医院南院"/>
        <s v="上海市浦东新区东明社区卫生服务中心"/>
        <s v="上海市宝山区老年护理院"/>
        <s v="上海市民政老年医院"/>
        <s v="上海市宝山区医疗急救中心"/>
        <s v="上海市宝康老年公寓卫生所"/>
        <s v="上海市崇明区港沿镇社区卫生服务中心"/>
        <s v="上海市崇明区东平镇社区卫生服务中心"/>
        <s v="上海市崇明区港西镇社区卫生服务中心"/>
        <s v="上海市崇明区新村乡社区卫生服务中心"/>
        <s v="上海市崇明区新海镇社区卫生服务中心"/>
        <s v="上海市崇明区绿华镇社区卫生服务中心"/>
        <s v="上海市崇明区陈家镇社区卫生服务中心"/>
        <s v="上海市崇明区向化镇社区卫生服务中心"/>
        <s v="上海市崇明区新河镇社区卫生服务中心"/>
        <s v="上海市崇明区横沙乡社区卫生服务中心"/>
        <s v="上海市宝山区张庙街道泗塘社区卫生服务中心"/>
        <s v="上海市宝山区顾村镇社区卫生服务中心"/>
        <s v="上海市宝山区张庙街道长江路社区卫生服务中心"/>
        <s v="上海市宝山区罗泾镇社区卫生服务中心"/>
        <s v="上海市宝山区罗店镇社区卫生服务中心"/>
        <s v="上海市第十人民医院崇明分院"/>
        <s v="上海市崇明区第三人民医院"/>
        <s v="上海市宝山区中西医结合医院"/>
        <s v="上海市宝山区庙行镇社区卫生服务中心"/>
        <s v="上海市宝山区杨行镇社区卫生服务中心"/>
        <s v="上海市宝山区大场镇大场社区卫生服务中心"/>
        <s v="上海市宝山区大场镇第三社区卫生服务中心"/>
        <s v="上海市宝山区吴淞街道社区卫生服务中心"/>
        <s v="上海市宝山区友谊街道社区卫生服务中心"/>
        <s v="上海市宝山区月浦镇盛桥社区卫生服务中心"/>
        <s v="上海市宝山区罗店医院"/>
        <s v="上海市第一人民医院宝山分院"/>
        <s v="上海交通大学医学院附属第三人民医院"/>
        <s v="上海市宝山区高境镇街道社区卫生服务中心"/>
        <s v="上海市宝山区顾村镇菊泉新城社区卫生服务中心"/>
        <s v="上海市宝山区淞南镇社区卫生服务中心"/>
        <s v="上海市宝山区大场镇祁连社区卫生服务中心"/>
        <s v="上海市杨浦区精神卫生中心"/>
        <s v="上海市杨浦区老年医院"/>
        <s v="上海市杨浦区定海社区卫生服务中心"/>
        <s v="上海市虹口区凉城新村街道社区卫生服务中心"/>
        <s v="上海市虹口区江湾镇街道社区卫生服务中心"/>
        <s v="上海市虹口区广中路街道社区卫生服务中心"/>
        <s v="上海市虹口区曲阳路街道社区卫生服务中心"/>
        <s v="上海市虹口区北外滩街道社区卫生服务中心"/>
        <s v="上海市虹口区嘉兴路街道社区卫生服务中心"/>
        <s v="上海市虹口区欧阳路街道社区卫生服务中心"/>
        <s v="上海中医药大学附属岳阳中西医结合医院"/>
        <s v="上海市虹口区四川北路街道社区卫生服务中心"/>
        <s v="上海长海医院"/>
        <s v="上海市虹口区江湾医院"/>
        <s v="上海市第一人民医院"/>
        <s v="上海市第一人民医院分院"/>
        <s v="上海市杨浦区中医医院"/>
        <s v="上海市杨浦区控江医院"/>
        <s v="上海市杨浦区中心医院"/>
        <s v="上海市杨浦区大桥社区卫生服务中心"/>
        <s v="上海市杨浦区长白社区卫生服务中心"/>
        <s v="上海市杨浦区中心医院开鲁分院"/>
        <s v="上海市杨浦区中心医院安图分院"/>
        <s v="上海市杨浦区控江社区卫生服务中心"/>
        <s v="上海市杨浦区延吉社区卫生服务中心"/>
        <s v="上海市杨浦区殷行社区卫生服务中心"/>
        <s v="上海市杨浦区长海社区卫生服务中心"/>
        <s v="上海市杨浦区江浦社区卫生服务中心"/>
        <s v="上海市杨浦区新江湾城街道社区卫生服务中心"/>
        <s v="上海市奉贤区奉城医院"/>
        <s v="上海市宝山区大场医院"/>
        <s v="上海市第一人民医院-总院"/>
        <s v="上海市第一人民医院-南院"/>
        <s v="上海市第四人民医院"/>
        <s v="上海市黄浦区老西门街道社区卫生服务中心"/>
        <s v="复旦大学附属华山医院"/>
        <s v="上海市黄浦区外滩街道社区卫生服务中心"/>
        <s v="上海市松江区新桥镇社区卫生服务中心"/>
        <s v="上海市松江区方塔中医医院"/>
        <s v="上海市松江区中心医院"/>
        <s v="上海市第二人民医院"/>
        <s v="上海市黄浦区小东门街道社区卫生服务中心"/>
        <s v="上海市黄浦区打浦桥街道社区卫生服务中心"/>
        <s v="上海市黄浦区南京东路街道社区卫生服务中心"/>
        <s v="上海江南造船集团职工医院"/>
        <s v="上海市黄浦区中心医院"/>
        <s v="上海长征医院"/>
        <s v="上海市瑞金康复医院"/>
        <s v="上海交通大学医学院附属第九人民医院"/>
        <s v="上海市黄浦区五里桥街道社区卫生服务中心"/>
        <s v="上海市黄浦区淮海中路街道社区卫生服务中心"/>
        <s v="上海交通大学医学院附属瑞金医院北院"/>
        <s v="上海交通大学医学院附属瑞金医院"/>
        <s v="上海交通大学医学院附属瑞金医院卢湾分院"/>
        <s v="上海市黄浦区豫园街道社区卫生服务中心"/>
        <s v="上海市黄浦区瑞金二路街道社区卫生服务中心"/>
        <s v="上海市黄浦区半淞园街道社区卫生服务中心"/>
        <s v="上海市黄浦区中西医结合医院"/>
        <s v="上海市普陀区中医医院"/>
        <s v="上海市普陀区桃浦镇社区卫生服务中心"/>
        <s v="上海市普陀区长风街道长风社区卫生服务中心"/>
        <s v="上海市普陀区利群医院"/>
        <s v="上海市普陀区桃浦镇第二社区卫生服务中心"/>
        <s v="上海市普陀区人民医院"/>
        <s v="上海市普陀区长风街道白玉社区卫生服务中心"/>
        <s v="上海市普陀区长寿街道社区卫生服务中心"/>
        <s v="上海市普陀区真如镇社区卫生服务中心"/>
        <s v="上海市普陀区宜川街道社区卫生服务中心"/>
        <s v="上海市普陀区甘泉街道社区卫生服务中心"/>
        <s v="上海市普陀区石泉街道社区卫生服务中心"/>
        <s v="上海市同济医院"/>
        <s v="上海市普陀区中心医院"/>
        <s v="上海市普陀区曹杨街道社区卫生服务中心"/>
        <s v="上海市普陀区长征镇社区卫生服务中心"/>
        <s v="上海市第五人民医院"/>
        <s v="上海市闵行区中心医院"/>
        <s v="上海市闵行区古美社区卫生服务中心"/>
        <s v="上海市闵行区龙柏社区卫生服务中心"/>
        <s v="上海市闵行区颛桥社区卫生服务中心"/>
        <s v="上海市闵行区虹桥社区卫生服务中心"/>
        <s v="上海市闵行区华漕社区卫生服务中心"/>
        <s v="上海市闵行区新虹社区卫生服务中心"/>
        <s v="上海市闵行区梅陇社区卫生服务中心"/>
        <s v="上海市闵行区莘庄社区卫生服务中心"/>
        <s v="上海市闵行区江川社区卫生服务中心"/>
        <s v="上海市闵行区吴泾社区卫生服务中心"/>
        <s v="上海市闵行区七宝社区卫生服务中心"/>
        <s v="上海市闵行区浦江社区卫生服务中心"/>
        <s v="上海市闵行区马桥社区卫生服务中心"/>
        <s v="上海市松江区泗泾医院"/>
        <s v="上海市松江区洞泾镇社区卫生服务中心"/>
        <s v="上海市松江区方松街道社区卫生服务中心"/>
        <s v="上海市松江区泖港镇社区卫生服务中心"/>
        <s v="上海市松江区佘山镇社区卫生服务中心"/>
        <s v="上海市松江区小昆山镇社区卫生服务中心"/>
        <s v="上海市松江区岳阳街道社区卫生服务中心"/>
        <s v="上海市松江区车墩镇社区卫生服务中心"/>
        <s v="上海市松江区叶榭镇社区卫生服务中心"/>
        <s v="上海市松江区永丰街道社区卫生服务中心"/>
        <s v="上海市松江区石湖荡镇社区卫生服务中心"/>
        <s v="上海市松江区中山街道社区卫生服务中心"/>
        <s v="上海市松江区新浜镇社区卫生服务中心"/>
        <s v="上海市松江区泗泾镇社区卫生服务中心"/>
        <s v="上海市松江区九亭镇社区卫生服务中心"/>
        <s v="上海市松江区九亭医院"/>
        <s v="上海市黄浦区妇幼保健院"/>
        <s v="上海市黄浦区香山中医医院"/>
        <s v="上海市松江区乐都医院"/>
        <s v="上海市松江区妇幼保健院"/>
        <s v="上海市奉贤区四团镇平安社区卫生服务中心"/>
        <s v="上海市奉贤区青村镇社区卫生服务中心"/>
        <s v="上海市奉贤区奉城镇头桥社区卫生服务中心"/>
        <s v="上海市奉贤区海湾镇社区卫生服务中心"/>
        <s v="上海市奉贤区青村镇钱桥社区卫生服务中心"/>
        <s v="上海市奉贤区庄行镇邬桥社区卫生服务中心"/>
        <s v="上海市奉贤区南桥镇社区卫生服务中心"/>
        <s v="上海市金山区山阳镇社区卫生服务中心"/>
        <s v="上海市金山区亭林镇社区卫生服务中心"/>
        <s v="上海市金山区朱泾社区卫生服务中心"/>
        <s v="上海市嘉定区中心医院"/>
        <s v="上海市嘉定区徐行镇社区卫生服务中心"/>
        <s v="上海市奉贤区南桥镇西渡社区卫生服务中心"/>
        <s v="上海市奉贤区金汇镇社区卫生服务中心泰日分中心"/>
        <s v="上海市奉贤区柘林镇社区卫生服务中心新寺分中心"/>
        <s v="上海市奉贤区庄行镇社区卫生服务中心"/>
        <s v="上海市奉贤区柘林镇社区卫生服务中心"/>
        <s v="上海市奉贤区柘林镇社区卫生服务中心胡桥分中心"/>
        <s v="上海市奉贤区海湾镇五四社区卫生服务中心                  "/>
        <s v="上海市奉贤区南桥镇光明社区卫生服务中心"/>
        <s v="上海市奉贤区四团镇社区卫生服务中心"/>
        <s v="上海市奉贤区金汇镇社区卫生服务中心"/>
        <s v="上海市奉贤区金汇镇齐贤社区卫生服务中心"/>
        <s v="上海市嘉定区安亭镇黄渡社区卫生服务中心"/>
        <s v="上海市嘉定区安亭镇社区卫生服务中心"/>
        <s v="上海市嘉定区外冈镇社区卫生服务中心"/>
        <s v="上海市嘉定区嘉定镇街道社区卫生服务中心"/>
        <s v="上海市嘉定区江桥社区卫生服务中心"/>
        <s v="上海市嘉定区真新社区卫生服务中心"/>
        <s v="上海市嘉定区金沙新城社区卫生服务中心"/>
        <s v="上海市嘉定区华亭镇社区卫生服务中心"/>
        <s v="上海市嘉定工业区社区卫生服务中心"/>
        <s v="上海市嘉定区菊园新区社区卫生服务中心"/>
        <s v="上海市嘉定区南翔镇社区卫生服务中心"/>
        <s v="上海市嘉定区中医医院"/>
        <s v="上海市嘉定区南翔医院"/>
        <s v="上海市奉贤区中心医院"/>
        <s v="上海市金山工业区社区卫生服务中心"/>
        <s v="上海市金山区石化社区卫生服务中心"/>
        <s v="上海市金山区金山卫镇社区卫生服务中心"/>
        <s v="上海市金山区张堰镇社区卫生服务中心"/>
        <s v="上海市金山区漕泾镇社区卫生服务中心"/>
        <s v="上海市金山区枫泾镇兴塔社区卫生服务中心"/>
        <s v="上海市金山区吕巷镇社区卫生服务中心"/>
        <s v="上海市金山区吕巷镇干巷社区卫生服务中心"/>
        <s v="上海市金山区廊下镇社区卫生服务中心"/>
        <s v="上海市金山区枫泾镇社区卫生服务中心"/>
        <s v="复旦大学附属金山医院"/>
        <s v="上海市金山区亭林医院"/>
        <s v="上海市嘉定区马陆镇社区卫生服务中心"/>
        <s v="上海市嘉定区安亭医院"/>
        <s v="上海市第六人民医院东院"/>
        <s v="上海市浦东新区书院社区卫生服务中心"/>
        <s v="上海市浦东新区老港社区卫生服务中心"/>
        <s v="上海市浦东新区泥城社区卫生服务中心"/>
        <s v="上海市浦东新区万祥社区卫生服务中心"/>
        <s v="上海市浦东新区芦潮港社区卫生服务中心"/>
        <s v="上海市浦东新区川沙社区卫生服务中心"/>
        <s v="上海市浦东新区王港社区卫生服务中心"/>
        <s v="上海市浦东新区唐镇社区卫生服务中心"/>
        <s v="上海市浦东新区张江社区卫生服务中心"/>
        <s v="上海市浦东新区六灶社区卫生服务中心"/>
        <s v="上海市浦东新区航头社区卫生服务中心"/>
        <s v="上海市浦东新区惠南社区卫生服务中心"/>
        <s v="上海市浦东新区光明中医医院"/>
        <s v="上海市浦东新区周浦医院"/>
        <s v="上海市浦东新区周浦社区卫生服务中心"/>
        <s v="上海市浦东新区康桥社区卫生服务中心"/>
        <s v="上海市浦东新区新场社区卫生服务中心"/>
        <s v="上海市浦东新区人民医院"/>
        <s v="上海市浦东新区曹路社区卫生服务中心"/>
        <s v="上海市浦东新区江镇社区卫生服务中心"/>
        <s v="上海市浦东新区机场社区卫生服务中心"/>
        <s v="上海市浦东新区合庆社区卫生服务中心"/>
        <s v="上海市浦东新区孙桥社区卫生服务中心"/>
        <s v="上海市浦东新区大团社区卫生服务中心"/>
        <s v="上海市浦东新区航头鹤沙社区卫生服务中心"/>
        <s v="上海市浦东医院"/>
        <s v="上海市浦东新区老年医院"/>
        <s v="上海市浦东新区宣桥社区卫生服务中心"/>
        <s v="上海市浦东新区祝桥社区卫生服务中心"/>
        <s v="上海市浦东新区南华医院"/>
        <s v="上海市奉贤区中医医院"/>
        <s v="上海市浦东新区中医医院"/>
        <s v="上海市第六人民医院金山分院"/>
        <s v="上海市金山区中西医结合医院"/>
        <s v="上海市公共卫生临床中心"/>
        <s v="上海市青浦区香花桥街道社区卫生服务中心"/>
        <s v="上海市青浦区白鹤镇社区卫生服务中心"/>
        <s v="上海市青浦区重固镇社区卫生服务中心"/>
        <s v="上海市青浦区华新镇社区卫生服务中心"/>
        <s v="上海市青浦区徐泾镇社区卫生服务中心"/>
        <s v="上海市青浦区朱家角人民医院"/>
        <s v="上海市青浦区练塘镇社区卫生服务中心"/>
        <s v="上海市青浦区朱家角镇社区卫生服务中心"/>
        <s v="复旦大学附属中山医院青浦分院"/>
        <s v="上海市青浦区盈浦街道社区卫生服务中心"/>
        <s v="上海市青浦区中医医院"/>
        <s v="上海市静安区曹家渡街道社区卫生服务中心"/>
        <s v="复旦大学附属华山医院北院"/>
        <s v="上海市徐汇区华泾镇社区卫生服务中心"/>
        <s v="上海市徐汇区凌云街道社区卫生服务中心"/>
        <s v="上海市徐汇区斜土街道社区卫生服务中心"/>
        <s v="上海市长宁区中心医院"/>
        <s v="上海市长宁区北新泾街道社区卫生服务中心"/>
        <s v="上海市长宁区新泾镇社区卫生服务中心"/>
        <s v="上海市长宁区天山路街道社区卫生服务中心"/>
        <s v="上海市长宁区华阳街道社区卫生服务中心"/>
        <s v="上海市静安区彭浦镇社区卫生服务中心"/>
        <s v="中国人民解放军第四五五医院"/>
        <s v="上海市青浦区赵巷镇社区卫生服务中心"/>
        <s v="上海市青浦区金泽镇社区卫生服务中心"/>
        <s v="上海邮电医院"/>
        <s v="华东医院"/>
        <s v="上海市第四康复医院"/>
        <s v="上海市公惠医院"/>
        <s v="上海中医药大学附属龙华医院"/>
        <s v="上海市静安区中心医院"/>
        <s v="复旦大学附属中山医院"/>
        <s v="上海市静安区南京西路街道社区卫生服务中心"/>
        <s v="上海市静安区石门二路街道社区卫生服务中心"/>
        <s v="上海市静安区江宁路街道社区卫生服务中心"/>
        <s v="上海市第六人民医院"/>
        <s v="上海市徐汇区徐家汇街道社区卫生服务中心"/>
        <s v="上海市徐汇区枫林街道社区卫生服务中心"/>
        <s v="上海市徐汇区天平街道社区卫生服务中心"/>
        <s v="上海市徐汇区龙华街道社区卫生服务中心"/>
        <s v="上海市徐汇区虹梅街道社区卫生服务中心"/>
        <s v="上海市徐汇区漕河泾街道社区卫生服务中心"/>
        <s v="上海市徐汇区长桥街道社区卫生服务中心"/>
        <s v="上海市徐汇区田林街道社区卫生服务中心"/>
        <s v="上海市徐汇区康健街道社区卫生服务中心"/>
        <s v="上海市第八人民医院"/>
        <s v="上海市徐汇区大华医院"/>
        <s v="上海电力医院"/>
        <s v="上海市皮肤病医院"/>
        <s v="上海市中医医院"/>
        <s v="上海市静安区市北医院"/>
        <s v="上海市静安区临汾路街道社区卫生服务中心"/>
        <s v="上海市静安区中医医院"/>
        <s v="上海市静安区彭浦新村街道社区卫生服务中心"/>
        <s v="上海市静安区闸北中心医院"/>
        <s v="中国人民解放军第八五医院总院"/>
        <s v="上海市同仁医院"/>
        <s v="上海市静安区宝山路街道社区卫生服务中心"/>
        <s v="上海市静安区天目西路街道社区卫生服务中心"/>
        <s v="上海市静安区芷江西路街道社区卫生服务中心"/>
        <s v="上海市静安区北站街道社区卫生服务中心"/>
        <s v="中国人民武装警察部队上海市总队医院"/>
        <s v="上海市长宁区虹桥街道社区卫生服务中心"/>
        <s v="上海市长宁区周家桥街道社区卫生服务中心"/>
        <s v="上海市长宁区江苏街道社区卫生服务中心"/>
        <s v="上海市长宁区新华街道社区卫生服务中心"/>
        <s v="上海市长宁区仙霞街道社区卫生服务中心"/>
        <s v="上海市长宁区程家桥街道社区卫生服务中心"/>
        <s v="复旦大学附属眼耳鼻喉科医院眼科"/>
        <s v="复旦大学附属眼耳鼻喉科医院"/>
        <s v="复旦大学附属中山医院（外）"/>
        <s v="中国人民解放军第八五医院分院"/>
        <s v="复旦大学附属中山医院（内）"/>
        <s v="上海龙华大药房有限公司"/>
        <s v="中国人民解放军第四一一医院"/>
        <s v="上海交通大学医学院附属上海儿童医学中心"/>
        <s v="上海市青浦区夏阳街道社区卫生服务中心"/>
        <s v="杨浦区中心医院开鲁分院" u="1"/>
        <s v="上海市闸北区共和新路街道社区卫生服务中心" u="1"/>
        <s v="上海市闸北区天目西路街道社区卫生服务中心" u="1"/>
        <s v="上海市闸北区芷江西路街道社区卫生服务中心" u="1"/>
        <s v="上海市黄浦区东南医院" u="1"/>
        <s v="上海市虹口区提篮桥街道社区卫生服务中心" u="1"/>
        <s v="上海东方肝胆外科医院-西院" u="1"/>
        <s v="上海市金山区亭林社区卫生服务中心" u="1"/>
        <s v="上海市闸北区北站街道社区卫生服务中心" u="1"/>
        <s v="上海市杨浦区五角场镇社区卫生服务中心" u="1"/>
        <s v="上海市闸北区中医医院" u="1"/>
        <s v="上海市奉贤区庄行镇社区卫生服务中心邬桥分中心" u="1"/>
        <s v="上海市崇明区三星镇社区卫生服务中心" u="1"/>
        <s v="上海市崇明区中兴镇社区卫生服务中心" u="1"/>
        <s v="上海市崇明区城桥镇社区卫生服务中心" u="1"/>
        <s v="上海市崇明区建设镇社区卫生服务中心" u="1"/>
        <s v="上海市崇明区竖新镇社区卫生服务中心" u="1"/>
        <s v="上海市崇明区长兴镇社区卫生服务中心" u="1"/>
        <s v="上海市崇明县三星镇社区卫生服务中心" u="1"/>
        <s v="上海市崇明县东平镇社区卫生服务中心" u="1"/>
        <s v="上海市崇明县中兴镇社区卫生服务中心" u="1"/>
        <s v="上海市崇明县向化镇社区卫生服务中心" u="1"/>
        <s v="上海市崇明县城桥镇社区卫生服务中心" u="1"/>
        <s v="上海市崇明县建设镇社区卫生服务中心" u="1"/>
        <s v="上海市崇明县新河镇社区卫生服务中心" u="1"/>
        <s v="上海市崇明县新海镇社区卫生服务中心" u="1"/>
        <s v="上海市崇明县港沿镇社区卫生服务中心" u="1"/>
        <s v="上海市崇明县港西镇社区卫生服务中心" u="1"/>
        <s v="上海市崇明县竖新镇社区卫生服务中心" u="1"/>
        <s v="上海市崇明县绿华镇社区卫生服务中心" u="1"/>
        <s v="上海市崇明县长兴镇社区卫生服务中心" u="1"/>
        <s v="上海市崇明县陈家镇社区卫生服务中心" u="1"/>
        <s v="上海市静安区老年医院" u="1"/>
        <s v="上海市崇明县新村乡社区卫生服务中心" u="1"/>
        <s v="上海市崇明县横沙乡社区卫生服务中心" u="1"/>
        <s v="上海市闸北区大宁社区卫生服务中心" u="1"/>
        <s v="上海东方肝胆外科医院" u="1"/>
        <s v="上海市崇明区堡镇社区卫生服务中心" u="1"/>
        <s v="上海市崇明区庙镇社区卫生服务中心" u="1"/>
        <s v="上海市崇明县堡镇社区卫生服务中心" u="1"/>
        <s v="上海市崇明县庙镇社区卫生服务中心" u="1"/>
        <s v="中国人民解放军第八五医院" u="1"/>
        <s v="杨浦区中心医院安图分院" u="1"/>
        <s v="上海市杨浦区五角场街道社区卫生服务中心" u="1"/>
        <s v="上海市同仁医院-长中心" u="1"/>
        <s v="上海市宝山区仁和医院" u="1"/>
        <s v="上海市浦东新区机场镇社区卫生服务中心" u="1"/>
        <s v="上海市闸北区宝山路街道社区卫生服务中心" u="1"/>
      </sharedItems>
    </cacheField>
    <cacheField name="单价" numFmtId="0">
      <sharedItems containsSemiMixedTypes="0" containsString="0" containsNumber="1" minValue="15.157999999999999" maxValue="254.87039999999999"/>
    </cacheField>
    <cacheField name="18-12进货" numFmtId="0">
      <sharedItems containsString="0" containsBlank="1" containsNumber="1" containsInteger="1" minValue="0" maxValue="8994"/>
    </cacheField>
    <cacheField name="基数" numFmtId="176">
      <sharedItems containsString="0" containsBlank="1" containsNumber="1" minValue="-5.416666666666667" maxValue="7047.5"/>
    </cacheField>
    <cacheField name="18年月均金额" numFmtId="176">
      <sharedItems containsString="0" containsBlank="1" containsNumber="1" minValue="-207.84400000000002" maxValue="210944.712875"/>
    </cacheField>
    <cacheField name="18-12库存" numFmtId="0">
      <sharedItems containsString="0" containsBlank="1" containsNumber="1" containsInteger="1" minValue="-65" maxValue="5245"/>
    </cacheField>
    <cacheField name="19-1指标" numFmtId="176">
      <sharedItems containsString="0" containsBlank="1" containsNumber="1" containsInteger="1" minValue="0" maxValue="8400"/>
    </cacheField>
    <cacheField name="19-1指标金额" numFmtId="179">
      <sharedItems containsString="0" containsBlank="1" containsNumber="1" minValue="0" maxValue="251427.54"/>
    </cacheField>
    <cacheField name="19-1进货" numFmtId="0">
      <sharedItems containsString="0" containsBlank="1" containsNumber="1" containsInteger="1" minValue="-54" maxValue="7830"/>
    </cacheField>
    <cacheField name="19-1销售" numFmtId="0">
      <sharedItems containsString="0" containsBlank="1" containsNumber="1" containsInteger="1" minValue="0" maxValue="8096"/>
    </cacheField>
    <cacheField name="19-1销售金额" numFmtId="179">
      <sharedItems containsString="0" containsBlank="1" containsNumber="1" minValue="-2072.0448000000001" maxValue="249782.60479999997"/>
    </cacheField>
    <cacheField name="19-1库存" numFmtId="1">
      <sharedItems containsString="0" containsBlank="1" containsNumber="1" containsInteger="1" minValue="-65" maxValue="4892"/>
    </cacheField>
    <cacheField name="19-2指标" numFmtId="176">
      <sharedItems containsString="0" containsBlank="1" containsNumber="1" containsInteger="1" minValue="0" maxValue="6800"/>
    </cacheField>
    <cacheField name="19-2指标金额" numFmtId="179">
      <sharedItems containsString="0" containsBlank="1" containsNumber="1" minValue="0" maxValue="203536.58000000002"/>
    </cacheField>
    <cacheField name="19-2进货" numFmtId="0">
      <sharedItems containsString="0" containsBlank="1" containsNumber="1" containsInteger="1" minValue="-202" maxValue="7800"/>
    </cacheField>
    <cacheField name="19-2销售" numFmtId="0">
      <sharedItems containsString="0" containsBlank="1" containsNumber="1" containsInteger="1" minValue="0" maxValue="5469"/>
    </cacheField>
    <cacheField name="19-2销售金额" numFmtId="179">
      <sharedItems containsString="0" containsBlank="1" containsNumber="1" minValue="-3674.8849999999998" maxValue="246338.43"/>
    </cacheField>
    <cacheField name="19-2库存" numFmtId="1">
      <sharedItems containsString="0" containsBlank="1" containsNumber="1" containsInteger="1" minValue="-199" maxValue="6919"/>
    </cacheField>
    <cacheField name="19-3指标" numFmtId="176">
      <sharedItems containsString="0" containsBlank="1" containsNumber="1" containsInteger="1" minValue="0" maxValue="8800"/>
    </cacheField>
    <cacheField name="19-3指标金额" numFmtId="179">
      <sharedItems containsString="0" containsBlank="1" containsNumber="1" minValue="0" maxValue="263400.28000000003"/>
    </cacheField>
    <cacheField name="19-3进货" numFmtId="0">
      <sharedItems containsString="0" containsBlank="1" containsNumber="1" containsInteger="1" minValue="0" maxValue="7800"/>
    </cacheField>
    <cacheField name="19-3销售" numFmtId="0">
      <sharedItems containsString="0" containsBlank="1" containsNumber="1" containsInteger="1" minValue="0" maxValue="7576"/>
    </cacheField>
    <cacheField name="19-3销售金额" numFmtId="179">
      <sharedItems containsString="0" containsBlank="1" containsNumber="1" minValue="0" maxValue="225239.04000000001"/>
    </cacheField>
    <cacheField name="19-3库存" numFmtId="1">
      <sharedItems containsString="0" containsBlank="1" containsNumber="1" containsInteger="1" minValue="-199" maxValue="3357"/>
    </cacheField>
    <cacheField name="19-4指标" numFmtId="176">
      <sharedItems containsString="0" containsBlank="1" containsNumber="1" containsInteger="1" minValue="0" maxValue="9500"/>
    </cacheField>
    <cacheField name="19-4指标金额" numFmtId="179">
      <sharedItems containsString="0" containsBlank="1" containsNumber="1" minValue="0" maxValue="326526.40000000002"/>
    </cacheField>
    <cacheField name="19-4进货" numFmtId="0">
      <sharedItems containsString="0" containsBlank="1" containsNumber="1" containsInteger="1" minValue="-39" maxValue="8916"/>
    </cacheField>
    <cacheField name="19-4销售" numFmtId="0">
      <sharedItems containsString="0" containsBlank="1" containsNumber="1" containsInteger="1" minValue="0" maxValue="7321"/>
    </cacheField>
    <cacheField name="19-4销售金额" numFmtId="179">
      <sharedItems containsString="0" containsBlank="1" containsNumber="1" minValue="-1340.4768000000001" maxValue="266872.37459999998"/>
    </cacheField>
    <cacheField name="19-4库存" numFmtId="1">
      <sharedItems containsString="0" containsBlank="1" containsNumber="1" containsInteger="1" minValue="-199" maxValue="3687"/>
    </cacheField>
    <cacheField name="19-5指标" numFmtId="176">
      <sharedItems containsString="0" containsBlank="1" containsNumber="1" containsInteger="1" minValue="0" maxValue="7000"/>
    </cacheField>
    <cacheField name="19-5指标金额" numFmtId="181">
      <sharedItems containsString="0" containsBlank="1" containsNumber="1" minValue="0" maxValue="209522.95"/>
    </cacheField>
    <cacheField name="19-5进货" numFmtId="0">
      <sharedItems containsString="0" containsBlank="1" containsNumber="1" containsInteger="1" minValue="0" maxValue="7200"/>
    </cacheField>
    <cacheField name="19-5销售" numFmtId="0">
      <sharedItems containsString="0" containsBlank="1" containsNumber="1" containsInteger="1" minValue="0" maxValue="6950"/>
    </cacheField>
    <cacheField name="19-5销售金额" numFmtId="179">
      <sharedItems containsString="0" containsBlank="1" containsNumber="1" minValue="0" maxValue="227389.32"/>
    </cacheField>
    <cacheField name="19-5库存" numFmtId="1">
      <sharedItems containsString="0" containsBlank="1" containsNumber="1" containsInteger="1" minValue="-199" maxValue="4824"/>
    </cacheField>
    <cacheField name="19-6指标" numFmtId="176">
      <sharedItems containsString="0" containsBlank="1" containsNumber="1" containsInteger="1" minValue="0" maxValue="7000"/>
    </cacheField>
    <cacheField name="19-6指标金额" numFmtId="179">
      <sharedItems containsString="0" containsBlank="1" containsNumber="1" minValue="0" maxValue="223736.31999999998"/>
    </cacheField>
    <cacheField name="19-6进货" numFmtId="0">
      <sharedItems containsString="0" containsBlank="1" containsNumber="1" containsInteger="1" minValue="0" maxValue="7902"/>
    </cacheField>
    <cacheField name="19-6销售" numFmtId="0">
      <sharedItems containsString="0" containsBlank="1" containsNumber="1" containsInteger="1" minValue="0" maxValue="6073"/>
    </cacheField>
    <cacheField name="19-6销售金额" numFmtId="179">
      <sharedItems containsString="0" containsBlank="1" containsNumber="1" minValue="0" maxValue="236521.47870000001"/>
    </cacheField>
    <cacheField name="19-6库存" numFmtId="1">
      <sharedItems containsString="0" containsBlank="1" containsNumber="1" containsInteger="1" minValue="-199" maxValue="3887"/>
    </cacheField>
    <cacheField name="19-7指标" numFmtId="176">
      <sharedItems containsString="0" containsBlank="1" containsNumber="1" containsInteger="1" minValue="0" maxValue="8000"/>
    </cacheField>
    <cacheField name="19-7指标金额" numFmtId="179">
      <sharedItems containsString="0" containsBlank="1" containsNumber="1" minValue="0" maxValue="239454.80000000002"/>
    </cacheField>
    <cacheField name="19-7进货" numFmtId="0">
      <sharedItems containsString="0" containsBlank="1" containsNumber="1" containsInteger="1" minValue="0" maxValue="6600"/>
    </cacheField>
    <cacheField name="19-7销售" numFmtId="0">
      <sharedItems containsString="0" containsBlank="1" containsNumber="1" containsInteger="1" minValue="0" maxValue="7150"/>
    </cacheField>
    <cacheField name="19-7销售金额" numFmtId="179">
      <sharedItems containsString="0" containsBlank="1" containsNumber="1" minValue="0" maxValue="318588"/>
    </cacheField>
    <cacheField name="19-7库存" numFmtId="1">
      <sharedItems containsString="0" containsBlank="1" containsNumber="1" containsInteger="1" minValue="-384" maxValue="3034"/>
    </cacheField>
    <cacheField name="19-8指标" numFmtId="176">
      <sharedItems containsString="0" containsBlank="1" containsNumber="1" containsInteger="1" minValue="0" maxValue="8000"/>
    </cacheField>
    <cacheField name="19-8指标金额" numFmtId="181">
      <sharedItems containsString="0" containsBlank="1" containsNumber="1" minValue="0" maxValue="241530.4"/>
    </cacheField>
    <cacheField name="19-8进货" numFmtId="0">
      <sharedItems containsString="0" containsBlank="1" containsNumber="1" containsInteger="1" minValue="0" maxValue="7700"/>
    </cacheField>
    <cacheField name="19-8销售" numFmtId="0">
      <sharedItems containsString="0" containsBlank="1" containsNumber="1" containsInteger="1" minValue="0" maxValue="6630"/>
    </cacheField>
    <cacheField name="19-8销售金额" numFmtId="179">
      <sharedItems containsString="0" containsBlank="1" containsNumber="1" minValue="0" maxValue="231869.18399999998"/>
    </cacheField>
    <cacheField name="19-8库存" numFmtId="1">
      <sharedItems containsString="0" containsBlank="1" containsNumber="1" containsInteger="1" minValue="-199" maxValue="3034"/>
    </cacheField>
    <cacheField name="19-9指标" numFmtId="176">
      <sharedItems containsString="0" containsBlank="1" containsNumber="1" containsInteger="1" minValue="0" maxValue="8400"/>
    </cacheField>
    <cacheField name="19-9指标金额" numFmtId="181">
      <sharedItems containsString="0" containsBlank="1" containsNumber="1" minValue="0" maxValue="253286.39999999999"/>
    </cacheField>
    <cacheField name="19-9进货" numFmtId="0">
      <sharedItems containsString="0" containsBlank="1" containsNumber="1" containsInteger="1" minValue="-4086" maxValue="7420"/>
    </cacheField>
    <cacheField name="19-9销售" numFmtId="0">
      <sharedItems containsString="0" containsBlank="1" containsNumber="1" containsInteger="1" minValue="0" maxValue="6874"/>
    </cacheField>
    <cacheField name="19-9销售金额" numFmtId="181">
      <sharedItems containsString="0" containsBlank="1" containsNumber="1" minValue="-129043.4391" maxValue="290552.25599999999"/>
    </cacheField>
    <cacheField name="19-9库存" numFmtId="1">
      <sharedItems containsString="0" containsBlank="1" containsNumber="1" containsInteger="1" minValue="-1052" maxValue="2298"/>
    </cacheField>
    <cacheField name="19-10指标" numFmtId="176">
      <sharedItems containsString="0" containsBlank="1" containsNumber="1" containsInteger="1" minValue="0" maxValue="7000"/>
    </cacheField>
    <cacheField name="19-10指标金额" numFmtId="181">
      <sharedItems containsString="0" containsBlank="1" containsNumber="1" minValue="0" maxValue="232179.19999999998"/>
    </cacheField>
    <cacheField name="19-10进货" numFmtId="0">
      <sharedItems containsString="0" containsBlank="1" containsNumber="1" containsInteger="1" minValue="-570" maxValue="6200"/>
    </cacheField>
    <cacheField name="19-10销售" numFmtId="0">
      <sharedItems containsString="0" containsBlank="1" containsNumber="1" containsInteger="1" minValue="-35" maxValue="6379"/>
    </cacheField>
    <cacheField name="19-10销售金额" numFmtId="181">
      <sharedItems containsString="0" containsBlank="1" containsNumber="1" minValue="-18001.654500000001" maxValue="179036.16"/>
    </cacheField>
    <cacheField name="19-10库存" numFmtId="1">
      <sharedItems containsString="0" containsBlank="1" containsNumber="1" containsInteger="1" minValue="-566" maxValue="2060"/>
    </cacheField>
    <cacheField name="19-11指标" numFmtId="176">
      <sharedItems containsString="0" containsBlank="1" containsNumber="1" containsInteger="1" minValue="0" maxValue="8800"/>
    </cacheField>
    <cacheField name="19-11指标金额" numFmtId="181">
      <sharedItems containsString="0" containsBlank="1" containsNumber="1" minValue="0" maxValue="265683.44"/>
    </cacheField>
    <cacheField name="19-11进货" numFmtId="0">
      <sharedItems containsString="0" containsBlank="1" containsNumber="1" containsInteger="1" minValue="-31" maxValue="6850"/>
    </cacheField>
    <cacheField name="19-11销售" numFmtId="0">
      <sharedItems containsString="0" containsBlank="1" containsNumber="1" containsInteger="1" minValue="0" maxValue="6747"/>
    </cacheField>
    <cacheField name="19-11销售金额" numFmtId="181">
      <sharedItems containsString="0" containsBlank="1" containsNumber="1" minValue="-563.96749999999997" maxValue="197806.07999999999"/>
    </cacheField>
    <cacheField name="19-11库存" numFmtId="1">
      <sharedItems containsString="0" containsBlank="1" containsNumber="1" containsInteger="1" minValue="-566" maxValue="2178"/>
    </cacheField>
    <cacheField name="19-12指标" numFmtId="176">
      <sharedItems containsString="0" containsBlank="1" containsNumber="1" containsInteger="1" minValue="0" maxValue="8600"/>
    </cacheField>
    <cacheField name="19-12指标金额" numFmtId="181">
      <sharedItems containsString="0" containsBlank="1" containsNumber="1" minValue="0" maxValue="265683.44"/>
    </cacheField>
    <cacheField name="19-12进货" numFmtId="0">
      <sharedItems containsString="0" containsBlank="1" containsNumber="1" containsInteger="1" minValue="0" maxValue="4450"/>
    </cacheField>
    <cacheField name="19-12销售" numFmtId="0">
      <sharedItems containsNonDate="0" containsString="0" containsBlank="1"/>
    </cacheField>
    <cacheField name="19-12销售金额" numFmtId="181">
      <sharedItems containsString="0" containsBlank="1" containsNumber="1" minValue="0" maxValue="152922.23999999999"/>
    </cacheField>
    <cacheField name="19-12库存" numFmtId="1">
      <sharedItems containsString="0" containsBlank="1" containsNumber="1" containsInteger="1" minValue="-566" maxValue="6581"/>
    </cacheField>
    <cacheField name="指标合计" numFmtId="176">
      <sharedItems containsString="0" containsBlank="1" containsNumber="1" containsInteger="1" minValue="0" maxValue="95600"/>
    </cacheField>
    <cacheField name="指标金额合计" numFmtId="181">
      <sharedItems containsString="0" containsBlank="1" containsNumber="1" minValue="0" maxValue="2861484.8600000003"/>
    </cacheField>
    <cacheField name="销售合计" numFmtId="176">
      <sharedItems containsString="0" containsBlank="1" containsNumber="1" containsInteger="1" minValue="-202" maxValue="76549"/>
    </cacheField>
    <cacheField name="销售金额合计" numFmtId="181">
      <sharedItems containsSemiMixedTypes="0" containsString="0" containsNumber="1" minValue="-3674.8849999999998" maxValue="2210490.1631999994"/>
    </cacheField>
    <cacheField name="目标差距" numFmtId="0" formula="#NAME?-#NAME?+#NAME?-#NAME?" databaseField="0"/>
    <cacheField name="环比上月" numFmtId="0" formula=" (#NAME?/#NAME?)-1" databaseField="0"/>
    <cacheField name="双月进度" numFmtId="0" formula="(#NAME?+#NAME?)/(#NAME?+#NAME?)"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ppy 2015" refreshedDate="43817.465693749997" createdVersion="6" refreshedVersion="6" minRefreshableVersion="3" recordCount="574" xr:uid="{95D5B230-C343-49A3-88F5-5B4308BC721C}">
  <cacheSource type="worksheet">
    <worksheetSource ref="A1:CK1048576" sheet="2019年进销存明细 "/>
  </cacheSource>
  <cacheFields count="93">
    <cacheField name="药品名称" numFmtId="0">
      <sharedItems containsBlank="1" count="20">
        <s v="苏肽生"/>
        <s v="整肠生36S"/>
        <s v="整肠生20S"/>
        <s v="依叶"/>
        <s v="润坦1"/>
        <s v="兰川"/>
        <s v="金喉健"/>
        <s v="恒康正清"/>
        <s v="翰唯"/>
        <s v="谷氨酰胺"/>
        <s v="奥勃兰"/>
        <s v="伊迈格"/>
        <s v="腺苷钴胺"/>
        <s v="康艾"/>
        <s v="多力康"/>
        <s v="润坦2"/>
        <s v="尼可地尔"/>
        <s v="尼可地尔30s"/>
        <s v="替他欣"/>
        <m/>
      </sharedItems>
    </cacheField>
    <cacheField name="组别" numFmtId="0">
      <sharedItems containsBlank="1" count="4">
        <s v="KA"/>
        <s v="东区"/>
        <s v="西区"/>
        <m/>
      </sharedItems>
    </cacheField>
    <cacheField name="大区" numFmtId="0">
      <sharedItems containsBlank="1"/>
    </cacheField>
    <cacheField name="地区" numFmtId="0">
      <sharedItems containsBlank="1" count="10">
        <s v="KA"/>
        <s v="刘挺"/>
        <s v="饶顺荣"/>
        <s v="薛伟"/>
        <s v="张慧涛"/>
        <s v="黄新晖"/>
        <s v="周夙"/>
        <s v="邓向阳"/>
        <s v="钮学彬"/>
        <m/>
      </sharedItems>
    </cacheField>
    <cacheField name="姓名" numFmtId="0">
      <sharedItems containsBlank="1" count="58">
        <s v="TBA"/>
        <s v="黄淼"/>
        <s v="彭琦"/>
        <s v="徐丽莉"/>
        <s v="孙华江"/>
        <s v="王丽"/>
        <s v="张红芳"/>
        <s v="王浩文"/>
        <s v="李秀广"/>
        <s v="易荣"/>
        <s v="宋绍菊"/>
        <s v="易俐轩"/>
        <s v="汪承文"/>
        <s v="孙春艳"/>
        <s v="刘挺代"/>
        <s v="孙娟"/>
        <s v="余丽红"/>
        <s v="王海军"/>
        <s v="马俊"/>
        <s v="黄新晖代"/>
        <s v="冯玲"/>
        <s v="王成"/>
        <s v="魏来"/>
        <s v="沈丹峰"/>
        <s v="黄成名"/>
        <s v="朱磊"/>
        <s v="邓向阳代"/>
        <s v="熊璐"/>
        <s v="盛慧芳"/>
        <s v="蒋士侠"/>
        <s v="潘慧花"/>
        <s v="文艳辉"/>
        <s v="盛瑛"/>
        <s v="何凌睿"/>
        <s v="夏友明"/>
        <s v="张慧涛代"/>
        <s v="王杰"/>
        <s v="张慧涛"/>
        <s v="时海波"/>
        <s v="金欢"/>
        <s v="吴永辉"/>
        <s v="王亚东"/>
        <s v="林亮"/>
        <s v="万小利"/>
        <s v="黄代玉"/>
        <s v="金丽娜"/>
        <s v="钮学彬代"/>
        <s v="孙洪霄"/>
        <s v="秦齐"/>
        <s v="王艳玲"/>
        <m/>
        <s v="周晓雨" u="1"/>
        <s v="钮学彬" u="1"/>
        <s v="饶顺荣代" u="1"/>
        <s v="张德文" u="1"/>
        <s v="文建平" u="1"/>
        <s v="李阳" u="1"/>
        <s v="赵江" u="1"/>
      </sharedItems>
    </cacheField>
    <cacheField name="医院等级" numFmtId="0">
      <sharedItems containsBlank="1"/>
    </cacheField>
    <cacheField name="区域" numFmtId="0">
      <sharedItems containsBlank="1"/>
    </cacheField>
    <cacheField name="医院名称" numFmtId="0">
      <sharedItems containsBlank="1"/>
    </cacheField>
    <cacheField name="单价" numFmtId="0">
      <sharedItems containsString="0" containsBlank="1" containsNumber="1" minValue="15.157999999999999" maxValue="254.87039999999999"/>
    </cacheField>
    <cacheField name="18-12进货" numFmtId="0">
      <sharedItems containsString="0" containsBlank="1" containsNumber="1" containsInteger="1" minValue="0" maxValue="8994"/>
    </cacheField>
    <cacheField name="基数" numFmtId="176">
      <sharedItems containsString="0" containsBlank="1" containsNumber="1" minValue="-5.416666666666667" maxValue="7047.5"/>
    </cacheField>
    <cacheField name="18年月均金额" numFmtId="0">
      <sharedItems containsString="0" containsBlank="1" containsNumber="1" minValue="-207.84400000000002" maxValue="210944.712875"/>
    </cacheField>
    <cacheField name="18-12库存" numFmtId="0">
      <sharedItems containsString="0" containsBlank="1" containsNumber="1" containsInteger="1" minValue="-65" maxValue="5245"/>
    </cacheField>
    <cacheField name="19-1指标" numFmtId="176">
      <sharedItems containsString="0" containsBlank="1" containsNumber="1" containsInteger="1" minValue="0" maxValue="8400"/>
    </cacheField>
    <cacheField name="19-1指标金额" numFmtId="179">
      <sharedItems containsString="0" containsBlank="1" containsNumber="1" minValue="0" maxValue="251427.54"/>
    </cacheField>
    <cacheField name="19-1进货" numFmtId="0">
      <sharedItems containsString="0" containsBlank="1" containsNumber="1" containsInteger="1" minValue="-54" maxValue="7830"/>
    </cacheField>
    <cacheField name="19-1销售" numFmtId="0">
      <sharedItems containsString="0" containsBlank="1" containsNumber="1" containsInteger="1" minValue="0" maxValue="8096"/>
    </cacheField>
    <cacheField name="19-1销售金额" numFmtId="179">
      <sharedItems containsString="0" containsBlank="1" containsNumber="1" minValue="-2072.0448000000001" maxValue="249782.60479999997"/>
    </cacheField>
    <cacheField name="19-1库存" numFmtId="0">
      <sharedItems containsString="0" containsBlank="1" containsNumber="1" containsInteger="1" minValue="-65" maxValue="4892"/>
    </cacheField>
    <cacheField name="19-2指标" numFmtId="176">
      <sharedItems containsString="0" containsBlank="1" containsNumber="1" containsInteger="1" minValue="0" maxValue="6800"/>
    </cacheField>
    <cacheField name="19-2指标金额" numFmtId="179">
      <sharedItems containsString="0" containsBlank="1" containsNumber="1" minValue="0" maxValue="203536.58000000002"/>
    </cacheField>
    <cacheField name="19-2进货" numFmtId="0">
      <sharedItems containsString="0" containsBlank="1" containsNumber="1" containsInteger="1" minValue="-202" maxValue="7800"/>
    </cacheField>
    <cacheField name="19-2销售" numFmtId="0">
      <sharedItems containsString="0" containsBlank="1" containsNumber="1" containsInteger="1" minValue="0" maxValue="5469"/>
    </cacheField>
    <cacheField name="19-2销售金额" numFmtId="179">
      <sharedItems containsString="0" containsBlank="1" containsNumber="1" minValue="-3674.8849999999998" maxValue="246338.43"/>
    </cacheField>
    <cacheField name="19-2库存" numFmtId="0">
      <sharedItems containsString="0" containsBlank="1" containsNumber="1" containsInteger="1" minValue="-199" maxValue="6919"/>
    </cacheField>
    <cacheField name="19-3指标" numFmtId="176">
      <sharedItems containsString="0" containsBlank="1" containsNumber="1" containsInteger="1" minValue="0" maxValue="8800"/>
    </cacheField>
    <cacheField name="19-3指标金额" numFmtId="179">
      <sharedItems containsString="0" containsBlank="1" containsNumber="1" minValue="0" maxValue="263400.28000000003"/>
    </cacheField>
    <cacheField name="19-3进货" numFmtId="0">
      <sharedItems containsString="0" containsBlank="1" containsNumber="1" containsInteger="1" minValue="0" maxValue="7800"/>
    </cacheField>
    <cacheField name="19-3销售" numFmtId="0">
      <sharedItems containsString="0" containsBlank="1" containsNumber="1" containsInteger="1" minValue="0" maxValue="7576"/>
    </cacheField>
    <cacheField name="19-3销售金额" numFmtId="179">
      <sharedItems containsString="0" containsBlank="1" containsNumber="1" minValue="0" maxValue="225239.04000000001"/>
    </cacheField>
    <cacheField name="19-3库存" numFmtId="0">
      <sharedItems containsString="0" containsBlank="1" containsNumber="1" containsInteger="1" minValue="-199" maxValue="3357"/>
    </cacheField>
    <cacheField name="19-4指标" numFmtId="176">
      <sharedItems containsString="0" containsBlank="1" containsNumber="1" containsInteger="1" minValue="0" maxValue="9500"/>
    </cacheField>
    <cacheField name="19-4指标金额" numFmtId="179">
      <sharedItems containsString="0" containsBlank="1" containsNumber="1" minValue="0" maxValue="326526.40000000002"/>
    </cacheField>
    <cacheField name="19-4进货" numFmtId="0">
      <sharedItems containsString="0" containsBlank="1" containsNumber="1" containsInteger="1" minValue="-39" maxValue="8916"/>
    </cacheField>
    <cacheField name="19-4销售" numFmtId="0">
      <sharedItems containsString="0" containsBlank="1" containsNumber="1" containsInteger="1" minValue="0" maxValue="7321"/>
    </cacheField>
    <cacheField name="19-4销售金额" numFmtId="179">
      <sharedItems containsString="0" containsBlank="1" containsNumber="1" minValue="-1340.4768000000001" maxValue="266872.37459999998"/>
    </cacheField>
    <cacheField name="19-4库存" numFmtId="0">
      <sharedItems containsString="0" containsBlank="1" containsNumber="1" containsInteger="1" minValue="-199" maxValue="3687"/>
    </cacheField>
    <cacheField name="19-5指标" numFmtId="0">
      <sharedItems containsString="0" containsBlank="1" containsNumber="1" containsInteger="1" minValue="0" maxValue="7000"/>
    </cacheField>
    <cacheField name="19-5指标金额" numFmtId="181">
      <sharedItems containsString="0" containsBlank="1" containsNumber="1" minValue="0" maxValue="209522.95"/>
    </cacheField>
    <cacheField name="19-5进货" numFmtId="0">
      <sharedItems containsString="0" containsBlank="1" containsNumber="1" containsInteger="1" minValue="0" maxValue="7200"/>
    </cacheField>
    <cacheField name="19-5销售" numFmtId="0">
      <sharedItems containsString="0" containsBlank="1" containsNumber="1" containsInteger="1" minValue="0" maxValue="6950"/>
    </cacheField>
    <cacheField name="19-5销售金额" numFmtId="179">
      <sharedItems containsString="0" containsBlank="1" containsNumber="1" minValue="0" maxValue="227389.32"/>
    </cacheField>
    <cacheField name="19-5库存" numFmtId="0">
      <sharedItems containsString="0" containsBlank="1" containsNumber="1" containsInteger="1" minValue="-199" maxValue="4824"/>
    </cacheField>
    <cacheField name="19-6指标" numFmtId="0">
      <sharedItems containsString="0" containsBlank="1" containsNumber="1" containsInteger="1" minValue="0" maxValue="7000"/>
    </cacheField>
    <cacheField name="19-6指标金额" numFmtId="179">
      <sharedItems containsString="0" containsBlank="1" containsNumber="1" minValue="0" maxValue="223736.31999999998"/>
    </cacheField>
    <cacheField name="19-6进货" numFmtId="0">
      <sharedItems containsString="0" containsBlank="1" containsNumber="1" containsInteger="1" minValue="0" maxValue="7902"/>
    </cacheField>
    <cacheField name="19-6销售" numFmtId="0">
      <sharedItems containsString="0" containsBlank="1" containsNumber="1" containsInteger="1" minValue="0" maxValue="6073"/>
    </cacheField>
    <cacheField name="19-6销售金额" numFmtId="179">
      <sharedItems containsString="0" containsBlank="1" containsNumber="1" minValue="0" maxValue="236521.47870000001"/>
    </cacheField>
    <cacheField name="19-6库存" numFmtId="0">
      <sharedItems containsString="0" containsBlank="1" containsNumber="1" containsInteger="1" minValue="-199" maxValue="3887"/>
    </cacheField>
    <cacheField name="19-7指标" numFmtId="176">
      <sharedItems containsString="0" containsBlank="1" containsNumber="1" containsInteger="1" minValue="0" maxValue="8000"/>
    </cacheField>
    <cacheField name="19-7指标金额" numFmtId="179">
      <sharedItems containsString="0" containsBlank="1" containsNumber="1" minValue="0" maxValue="239454.80000000002"/>
    </cacheField>
    <cacheField name="19-7进货" numFmtId="0">
      <sharedItems containsString="0" containsBlank="1" containsNumber="1" containsInteger="1" minValue="0" maxValue="6600"/>
    </cacheField>
    <cacheField name="19-7销售" numFmtId="0">
      <sharedItems containsString="0" containsBlank="1" containsNumber="1" containsInteger="1" minValue="0" maxValue="7150"/>
    </cacheField>
    <cacheField name="19-7销售金额" numFmtId="0">
      <sharedItems containsString="0" containsBlank="1" containsNumber="1" minValue="0" maxValue="318588"/>
    </cacheField>
    <cacheField name="19-7库存" numFmtId="0">
      <sharedItems containsString="0" containsBlank="1" containsNumber="1" containsInteger="1" minValue="-384" maxValue="3034"/>
    </cacheField>
    <cacheField name="19-8指标" numFmtId="176">
      <sharedItems containsString="0" containsBlank="1" containsNumber="1" containsInteger="1" minValue="0" maxValue="8000"/>
    </cacheField>
    <cacheField name="19-8指标金额" numFmtId="181">
      <sharedItems containsString="0" containsBlank="1" containsNumber="1" minValue="0" maxValue="241530.4"/>
    </cacheField>
    <cacheField name="19-8进货" numFmtId="0">
      <sharedItems containsString="0" containsBlank="1" containsNumber="1" containsInteger="1" minValue="0" maxValue="7700"/>
    </cacheField>
    <cacheField name="19-8销售" numFmtId="0">
      <sharedItems containsString="0" containsBlank="1" containsNumber="1" containsInteger="1" minValue="0" maxValue="6630"/>
    </cacheField>
    <cacheField name="19-8销售金额" numFmtId="0">
      <sharedItems containsString="0" containsBlank="1" containsNumber="1" minValue="0" maxValue="231869.18399999998"/>
    </cacheField>
    <cacheField name="19-8库存" numFmtId="0">
      <sharedItems containsString="0" containsBlank="1" containsNumber="1" containsInteger="1" minValue="-199" maxValue="3034"/>
    </cacheField>
    <cacheField name="19-9指标" numFmtId="176">
      <sharedItems containsString="0" containsBlank="1" containsNumber="1" containsInteger="1" minValue="0" maxValue="8400"/>
    </cacheField>
    <cacheField name="19-9指标金额" numFmtId="181">
      <sharedItems containsString="0" containsBlank="1" containsNumber="1" minValue="0" maxValue="253286.39999999999"/>
    </cacheField>
    <cacheField name="19-9进货" numFmtId="0">
      <sharedItems containsString="0" containsBlank="1" containsNumber="1" containsInteger="1" minValue="-4086" maxValue="7420"/>
    </cacheField>
    <cacheField name="19-9销售" numFmtId="0">
      <sharedItems containsString="0" containsBlank="1" containsNumber="1" containsInteger="1" minValue="0" maxValue="6874"/>
    </cacheField>
    <cacheField name="19-9销售金额" numFmtId="181">
      <sharedItems containsString="0" containsBlank="1" containsNumber="1" minValue="-129043.4391" maxValue="290552.25599999999"/>
    </cacheField>
    <cacheField name="19-9库存" numFmtId="0">
      <sharedItems containsString="0" containsBlank="1" containsNumber="1" containsInteger="1" minValue="-1052" maxValue="3255"/>
    </cacheField>
    <cacheField name="19-10指标" numFmtId="176">
      <sharedItems containsString="0" containsBlank="1" containsNumber="1" containsInteger="1" minValue="0" maxValue="7000"/>
    </cacheField>
    <cacheField name="19-10指标金额" numFmtId="181">
      <sharedItems containsString="0" containsBlank="1" containsNumber="1" minValue="0" maxValue="232179.19999999998"/>
    </cacheField>
    <cacheField name="19-10进货" numFmtId="0">
      <sharedItems containsString="0" containsBlank="1" containsNumber="1" containsInteger="1" minValue="-570" maxValue="148126"/>
    </cacheField>
    <cacheField name="19-10销售" numFmtId="0">
      <sharedItems containsString="0" containsBlank="1" containsNumber="1" containsInteger="1" minValue="-35" maxValue="6379"/>
    </cacheField>
    <cacheField name="19-10销售金额" numFmtId="181">
      <sharedItems containsString="0" containsBlank="1" containsNumber="1" minValue="-18001.654500000001" maxValue="179036.16"/>
    </cacheField>
    <cacheField name="19-10库存" numFmtId="0">
      <sharedItems containsString="0" containsBlank="1" containsNumber="1" containsInteger="1" minValue="-566" maxValue="2079"/>
    </cacheField>
    <cacheField name="19-11指标" numFmtId="176">
      <sharedItems containsString="0" containsBlank="1" containsNumber="1" containsInteger="1" minValue="0" maxValue="8800"/>
    </cacheField>
    <cacheField name="19-11指标金额" numFmtId="181">
      <sharedItems containsString="0" containsBlank="1" containsNumber="1" minValue="0" maxValue="265683.44"/>
    </cacheField>
    <cacheField name="19-11进货" numFmtId="0">
      <sharedItems containsString="0" containsBlank="1" containsNumber="1" containsInteger="1" minValue="-31" maxValue="168122"/>
    </cacheField>
    <cacheField name="19-11销售" numFmtId="0">
      <sharedItems containsString="0" containsBlank="1" containsNumber="1" containsInteger="1" minValue="0" maxValue="6747"/>
    </cacheField>
    <cacheField name="19-11销售金额" numFmtId="181">
      <sharedItems containsString="0" containsBlank="1" containsNumber="1" minValue="-563.96749999999997" maxValue="197806.07999999999"/>
    </cacheField>
    <cacheField name="19-11库存" numFmtId="0">
      <sharedItems containsString="0" containsBlank="1" containsNumber="1" containsInteger="1" minValue="-566" maxValue="3248"/>
    </cacheField>
    <cacheField name="19-12指标" numFmtId="176">
      <sharedItems containsString="0" containsBlank="1" containsNumber="1" containsInteger="1" minValue="0" maxValue="8600"/>
    </cacheField>
    <cacheField name="19-12指标金额" numFmtId="181">
      <sharedItems containsString="0" containsBlank="1" containsNumber="1" minValue="0" maxValue="265683.44"/>
    </cacheField>
    <cacheField name="19-12进货" numFmtId="0">
      <sharedItems containsString="0" containsBlank="1" containsNumber="1" containsInteger="1" minValue="0" maxValue="4450"/>
    </cacheField>
    <cacheField name="19-12销售" numFmtId="0">
      <sharedItems containsNonDate="0" containsString="0" containsBlank="1"/>
    </cacheField>
    <cacheField name="19-12销售金额" numFmtId="181">
      <sharedItems containsString="0" containsBlank="1" containsNumber="1" minValue="0" maxValue="152922.23999999999"/>
    </cacheField>
    <cacheField name="19-12库存" numFmtId="0">
      <sharedItems containsString="0" containsBlank="1" containsNumber="1" containsInteger="1" minValue="-566" maxValue="6581"/>
    </cacheField>
    <cacheField name="指标合计" numFmtId="176">
      <sharedItems containsString="0" containsBlank="1" containsNumber="1" containsInteger="1" minValue="0" maxValue="95600"/>
    </cacheField>
    <cacheField name="指标金额合计" numFmtId="181">
      <sharedItems containsString="0" containsBlank="1" containsNumber="1" minValue="0" maxValue="2861484.8600000003"/>
    </cacheField>
    <cacheField name="销售合计" numFmtId="176">
      <sharedItems containsString="0" containsBlank="1" containsNumber="1" containsInteger="1" minValue="-202" maxValue="76549"/>
    </cacheField>
    <cacheField name="销售金额合计" numFmtId="181">
      <sharedItems containsString="0" containsBlank="1" containsNumber="1" minValue="-3674.8849999999998" maxValue="2210490.1631999994"/>
    </cacheField>
    <cacheField name="环比上月" numFmtId="0" formula=" (#NAME?/#NAME?)-1" databaseField="0"/>
    <cacheField name="双月进度" numFmtId="0" formula="('19-3进货'+'19-4进货')/('19-3指标'+'19-4指标')" databaseField="0"/>
    <cacheField name="目标差距" numFmtId="0" formula="'19-12指标'-'19-12进货'" databaseField="0"/>
    <cacheField name="完成进度" numFmtId="0" formula="'19-12进货'/'19-12指标'"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2">
  <r>
    <x v="0"/>
    <s v="KA"/>
    <s v="KA"/>
    <s v="KA"/>
    <s v="TBA"/>
    <s v="三级"/>
    <x v="0"/>
    <x v="0"/>
    <n v="198.75839999999999"/>
    <n v="800"/>
    <n v="824.91666666666663"/>
    <n v="163959.11679999999"/>
    <n v="59"/>
    <n v="800"/>
    <n v="159006.72"/>
    <n v="700"/>
    <n v="719"/>
    <n v="139130.88"/>
    <n v="40"/>
    <n v="600"/>
    <n v="119255.03999999999"/>
    <n v="1200"/>
    <m/>
    <n v="238510.07999999999"/>
    <n v="1240"/>
    <n v="900"/>
    <n v="178882.56"/>
    <n v="0"/>
    <n v="0"/>
    <n v="0"/>
    <n v="1240"/>
    <n v="800"/>
    <n v="159006.72"/>
    <n v="0"/>
    <n v="0"/>
    <n v="0"/>
    <n v="1240"/>
    <m/>
    <n v="0"/>
    <n v="0"/>
    <n v="0"/>
    <n v="0"/>
    <n v="1240"/>
    <n v="0"/>
    <n v="0"/>
    <n v="0"/>
    <n v="0"/>
    <n v="0"/>
    <n v="1240"/>
    <n v="0"/>
    <n v="0"/>
    <n v="0"/>
    <n v="0"/>
    <n v="0"/>
    <n v="1240"/>
    <m/>
    <n v="0"/>
    <n v="0"/>
    <n v="0"/>
    <n v="0"/>
    <n v="1240"/>
    <m/>
    <m/>
    <m/>
    <m/>
    <m/>
    <m/>
    <m/>
    <m/>
    <n v="0"/>
    <n v="0"/>
    <m/>
    <m/>
    <n v="900"/>
    <m/>
    <m/>
    <m/>
    <m/>
    <m/>
    <m/>
    <m/>
    <n v="0"/>
    <m/>
    <m/>
    <m/>
    <m/>
    <m/>
    <m/>
    <n v="377640.95999999996"/>
  </r>
  <r>
    <x v="1"/>
    <s v="东区"/>
    <s v="廖荣平"/>
    <s v="刘挺"/>
    <s v="黄淼"/>
    <s v="一级"/>
    <x v="1"/>
    <x v="1"/>
    <n v="32.280999999999999"/>
    <n v="0"/>
    <n v="0"/>
    <n v="0"/>
    <n v="0"/>
    <n v="0"/>
    <n v="0"/>
    <n v="0"/>
    <n v="0"/>
    <n v="0"/>
    <n v="0"/>
    <n v="0"/>
    <n v="0"/>
    <n v="0"/>
    <n v="0"/>
    <n v="0"/>
    <n v="0"/>
    <n v="0"/>
    <n v="0"/>
    <n v="0"/>
    <n v="0"/>
    <n v="0"/>
    <n v="0"/>
    <n v="0"/>
    <n v="0"/>
    <n v="0"/>
    <n v="0"/>
    <n v="0"/>
    <n v="0"/>
    <n v="0"/>
    <n v="0"/>
    <n v="0"/>
    <n v="0"/>
    <n v="0"/>
    <n v="0"/>
    <n v="0"/>
    <n v="0"/>
    <n v="0"/>
    <n v="0"/>
    <n v="0"/>
    <n v="0"/>
    <n v="13"/>
    <n v="419.65299999999996"/>
    <n v="20"/>
    <n v="0"/>
    <n v="645.62"/>
    <n v="20"/>
    <n v="100"/>
    <n v="0"/>
    <n v="10"/>
    <n v="0"/>
    <n v="322.81"/>
    <n v="30"/>
    <n v="200"/>
    <n v="0"/>
    <n v="50"/>
    <n v="42"/>
    <n v="1614.05"/>
    <n v="38"/>
    <n v="200"/>
    <n v="6456.2"/>
    <n v="30"/>
    <n v="40"/>
    <n v="968.43"/>
    <n v="28"/>
    <n v="200"/>
    <n v="6456.2"/>
    <n v="0"/>
    <n v="26"/>
    <n v="0"/>
    <n v="2"/>
    <n v="200"/>
    <n v="6456.2"/>
    <n v="30"/>
    <m/>
    <n v="968.43"/>
    <n v="32"/>
    <n v="913"/>
    <n v="19788.253000000001"/>
    <n v="140"/>
    <n v="4519.34"/>
  </r>
  <r>
    <x v="2"/>
    <s v="东区"/>
    <s v="廖荣平"/>
    <s v="刘挺"/>
    <s v="TBA"/>
    <s v="一级"/>
    <x v="1"/>
    <x v="1"/>
    <n v="18.192499999999999"/>
    <n v="60"/>
    <n v="12.5"/>
    <n v="227.40625"/>
    <n v="170"/>
    <n v="13"/>
    <n v="236.5025"/>
    <n v="50"/>
    <n v="0"/>
    <n v="909.625"/>
    <n v="220"/>
    <n v="8"/>
    <n v="145.54"/>
    <n v="20"/>
    <n v="0"/>
    <n v="363.84999999999997"/>
    <n v="240"/>
    <n v="15"/>
    <n v="272.88749999999999"/>
    <n v="40"/>
    <n v="0"/>
    <n v="727.69999999999993"/>
    <n v="280"/>
    <n v="13"/>
    <n v="236.5025"/>
    <n v="30"/>
    <n v="0"/>
    <n v="545.77499999999998"/>
    <n v="310"/>
    <n v="13"/>
    <n v="236.5025"/>
    <n v="0"/>
    <n v="0"/>
    <n v="0"/>
    <n v="310"/>
    <n v="13"/>
    <n v="236.5025"/>
    <n v="0"/>
    <n v="0"/>
    <n v="0"/>
    <n v="310"/>
    <m/>
    <n v="0"/>
    <n v="0"/>
    <n v="0"/>
    <n v="0"/>
    <n v="310"/>
    <m/>
    <n v="0"/>
    <n v="0"/>
    <n v="0"/>
    <n v="0"/>
    <n v="310"/>
    <m/>
    <n v="0"/>
    <n v="0"/>
    <n v="0"/>
    <n v="0"/>
    <n v="310"/>
    <m/>
    <n v="0"/>
    <n v="0"/>
    <n v="0"/>
    <n v="0"/>
    <n v="310"/>
    <n v="0"/>
    <n v="0"/>
    <n v="0"/>
    <n v="310"/>
    <n v="0"/>
    <n v="0"/>
    <n v="0"/>
    <n v="0"/>
    <n v="0"/>
    <m/>
    <n v="0"/>
    <n v="0"/>
    <n v="75"/>
    <n v="1364.4375000000002"/>
    <n v="140"/>
    <n v="2546.9499999999998"/>
  </r>
  <r>
    <x v="2"/>
    <s v="东区"/>
    <s v="廖荣平"/>
    <s v="刘挺"/>
    <s v="彭琦"/>
    <s v="三级"/>
    <x v="2"/>
    <x v="2"/>
    <n v="18.192499999999999"/>
    <n v="1620"/>
    <n v="1380"/>
    <n v="25105.649999999998"/>
    <n v="1518"/>
    <n v="1500"/>
    <n v="27288.75"/>
    <n v="1800"/>
    <n v="1642"/>
    <n v="32746.5"/>
    <n v="1676"/>
    <n v="1200"/>
    <n v="21831"/>
    <n v="1260"/>
    <n v="1358"/>
    <n v="22922.55"/>
    <n v="1578"/>
    <n v="1800"/>
    <n v="32746.5"/>
    <n v="1260"/>
    <n v="1466"/>
    <n v="22922.55"/>
    <n v="1372"/>
    <n v="1500"/>
    <n v="27288.75"/>
    <n v="1440"/>
    <n v="1314"/>
    <n v="26197.199999999997"/>
    <n v="1498"/>
    <n v="1800"/>
    <n v="32746.5"/>
    <n v="720"/>
    <n v="1211"/>
    <n v="13098.599999999999"/>
    <n v="1007"/>
    <n v="1800"/>
    <n v="32746.5"/>
    <n v="2160"/>
    <n v="1148"/>
    <n v="39295.799999999996"/>
    <n v="2019"/>
    <m/>
    <n v="0"/>
    <n v="0"/>
    <n v="1010"/>
    <n v="0"/>
    <n v="1009"/>
    <m/>
    <n v="0"/>
    <n v="0"/>
    <n v="1009"/>
    <n v="0"/>
    <n v="0"/>
    <m/>
    <n v="0"/>
    <n v="0"/>
    <n v="0"/>
    <n v="0"/>
    <n v="0"/>
    <m/>
    <n v="0"/>
    <n v="0"/>
    <n v="0"/>
    <n v="0"/>
    <n v="0"/>
    <n v="0"/>
    <n v="0"/>
    <n v="0"/>
    <n v="0"/>
    <n v="0"/>
    <n v="0"/>
    <n v="0"/>
    <n v="0"/>
    <n v="0"/>
    <m/>
    <n v="0"/>
    <n v="0"/>
    <n v="9600"/>
    <n v="174648"/>
    <n v="8640"/>
    <n v="157183.19999999998"/>
  </r>
  <r>
    <x v="1"/>
    <s v="东区"/>
    <s v="廖荣平"/>
    <s v="刘挺"/>
    <s v="彭琦"/>
    <s v="三级"/>
    <x v="2"/>
    <x v="2"/>
    <n v="32.280999999999999"/>
    <m/>
    <m/>
    <m/>
    <m/>
    <m/>
    <m/>
    <m/>
    <m/>
    <m/>
    <m/>
    <m/>
    <m/>
    <m/>
    <m/>
    <m/>
    <m/>
    <m/>
    <m/>
    <m/>
    <m/>
    <m/>
    <m/>
    <m/>
    <m/>
    <m/>
    <m/>
    <m/>
    <m/>
    <m/>
    <m/>
    <m/>
    <m/>
    <m/>
    <m/>
    <m/>
    <m/>
    <m/>
    <m/>
    <m/>
    <m/>
    <m/>
    <m/>
    <m/>
    <m/>
    <m/>
    <m/>
    <n v="800"/>
    <n v="25824.799999999999"/>
    <n v="0"/>
    <n v="0"/>
    <n v="0"/>
    <n v="0"/>
    <m/>
    <n v="0"/>
    <n v="0"/>
    <n v="0"/>
    <n v="0"/>
    <n v="0"/>
    <m/>
    <n v="0"/>
    <n v="0"/>
    <n v="0"/>
    <n v="0"/>
    <n v="0"/>
    <n v="0"/>
    <n v="0"/>
    <n v="0"/>
    <n v="0"/>
    <n v="0"/>
    <n v="0"/>
    <n v="0"/>
    <n v="0"/>
    <n v="0"/>
    <m/>
    <n v="0"/>
    <n v="0"/>
    <n v="800"/>
    <n v="25824.799999999999"/>
    <n v="0"/>
    <n v="0"/>
  </r>
  <r>
    <x v="2"/>
    <s v="东区"/>
    <s v="廖荣平"/>
    <s v="刘挺"/>
    <s v="徐丽莉"/>
    <s v="二级"/>
    <x v="1"/>
    <x v="3"/>
    <n v="18.192499999999999"/>
    <n v="50"/>
    <n v="93.333333333333329"/>
    <n v="1697.9666666666665"/>
    <n v="11"/>
    <n v="100"/>
    <n v="1819.25"/>
    <n v="100"/>
    <n v="70"/>
    <n v="1819.25"/>
    <n v="41"/>
    <n v="60"/>
    <n v="1091.55"/>
    <n v="100"/>
    <n v="108"/>
    <n v="1819.25"/>
    <n v="33"/>
    <n v="120"/>
    <n v="2183.1"/>
    <n v="100"/>
    <n v="98"/>
    <n v="1819.25"/>
    <n v="35"/>
    <n v="100"/>
    <n v="1819.25"/>
    <n v="50"/>
    <n v="53"/>
    <n v="909.625"/>
    <n v="32"/>
    <n v="100"/>
    <n v="1819.25"/>
    <n v="110"/>
    <n v="132"/>
    <n v="2001.175"/>
    <n v="10"/>
    <n v="120"/>
    <n v="2183.1"/>
    <n v="0"/>
    <n v="5"/>
    <n v="0"/>
    <n v="5"/>
    <m/>
    <n v="0"/>
    <n v="0"/>
    <n v="0"/>
    <n v="0"/>
    <n v="5"/>
    <m/>
    <n v="0"/>
    <n v="0"/>
    <n v="5"/>
    <n v="0"/>
    <n v="0"/>
    <m/>
    <n v="0"/>
    <n v="0"/>
    <n v="0"/>
    <n v="0"/>
    <n v="0"/>
    <m/>
    <n v="0"/>
    <n v="0"/>
    <n v="0"/>
    <n v="0"/>
    <n v="0"/>
    <n v="0"/>
    <n v="0"/>
    <n v="0"/>
    <n v="0"/>
    <n v="0"/>
    <n v="0"/>
    <n v="0"/>
    <n v="0"/>
    <n v="0"/>
    <m/>
    <n v="0"/>
    <n v="0"/>
    <n v="600"/>
    <n v="10915.5"/>
    <n v="460"/>
    <n v="8368.5499999999993"/>
  </r>
  <r>
    <x v="1"/>
    <s v="东区"/>
    <s v="廖荣平"/>
    <s v="刘挺"/>
    <s v="徐丽莉"/>
    <s v="二级"/>
    <x v="1"/>
    <x v="3"/>
    <n v="32.280999999999999"/>
    <m/>
    <m/>
    <m/>
    <m/>
    <m/>
    <m/>
    <m/>
    <m/>
    <m/>
    <m/>
    <m/>
    <m/>
    <m/>
    <m/>
    <m/>
    <m/>
    <m/>
    <m/>
    <m/>
    <m/>
    <m/>
    <m/>
    <m/>
    <m/>
    <m/>
    <m/>
    <m/>
    <m/>
    <m/>
    <m/>
    <m/>
    <m/>
    <m/>
    <m/>
    <m/>
    <m/>
    <m/>
    <m/>
    <m/>
    <m/>
    <m/>
    <m/>
    <m/>
    <m/>
    <m/>
    <m/>
    <n v="100"/>
    <n v="3228.1"/>
    <n v="50"/>
    <n v="0"/>
    <n v="1614.05"/>
    <n v="50"/>
    <n v="100"/>
    <n v="3228.1"/>
    <n v="50"/>
    <n v="45"/>
    <n v="1614.05"/>
    <n v="55"/>
    <n v="100"/>
    <n v="3228.1"/>
    <n v="50"/>
    <n v="53"/>
    <n v="1614.05"/>
    <n v="52"/>
    <n v="100"/>
    <n v="3228.1"/>
    <n v="50"/>
    <n v="56"/>
    <n v="1614.05"/>
    <n v="46"/>
    <n v="100"/>
    <n v="3228.1"/>
    <n v="0"/>
    <m/>
    <n v="0"/>
    <n v="46"/>
    <n v="500"/>
    <n v="16140.5"/>
    <n v="200"/>
    <n v="6456.2"/>
  </r>
  <r>
    <x v="2"/>
    <s v="东区"/>
    <s v="廖荣平"/>
    <s v="饶顺荣"/>
    <s v="孙华江"/>
    <s v="一级"/>
    <x v="3"/>
    <x v="4"/>
    <n v="18.192499999999999"/>
    <n v="0"/>
    <n v="0"/>
    <n v="0"/>
    <n v="17"/>
    <m/>
    <n v="0"/>
    <n v="0"/>
    <n v="0"/>
    <n v="0"/>
    <n v="17"/>
    <m/>
    <n v="0"/>
    <n v="0"/>
    <n v="0"/>
    <n v="0"/>
    <n v="17"/>
    <m/>
    <n v="0"/>
    <n v="0"/>
    <n v="0"/>
    <n v="0"/>
    <n v="17"/>
    <m/>
    <n v="0"/>
    <n v="0"/>
    <n v="0"/>
    <n v="0"/>
    <n v="17"/>
    <n v="0"/>
    <n v="0"/>
    <n v="0"/>
    <n v="0"/>
    <n v="0"/>
    <n v="17"/>
    <n v="0"/>
    <n v="0"/>
    <n v="0"/>
    <n v="0"/>
    <n v="0"/>
    <n v="17"/>
    <m/>
    <n v="0"/>
    <n v="0"/>
    <n v="0"/>
    <n v="0"/>
    <n v="17"/>
    <m/>
    <n v="0"/>
    <n v="0"/>
    <n v="0"/>
    <n v="0"/>
    <n v="17"/>
    <m/>
    <n v="0"/>
    <n v="0"/>
    <n v="0"/>
    <n v="0"/>
    <n v="17"/>
    <m/>
    <n v="0"/>
    <n v="0"/>
    <n v="0"/>
    <n v="0"/>
    <n v="17"/>
    <n v="0"/>
    <n v="0"/>
    <n v="0"/>
    <n v="0"/>
    <n v="0"/>
    <n v="17"/>
    <n v="0"/>
    <n v="0"/>
    <n v="0"/>
    <m/>
    <n v="0"/>
    <n v="17"/>
    <n v="0"/>
    <n v="0"/>
    <n v="0"/>
    <n v="0"/>
  </r>
  <r>
    <x v="2"/>
    <s v="东区"/>
    <s v="廖荣平"/>
    <s v="饶顺荣"/>
    <s v="王丽"/>
    <s v="一级"/>
    <x v="3"/>
    <x v="5"/>
    <n v="18.192499999999999"/>
    <n v="180"/>
    <n v="270"/>
    <n v="4911.9749999999995"/>
    <n v="679"/>
    <n v="400"/>
    <n v="7277"/>
    <n v="540"/>
    <n v="492"/>
    <n v="9823.9499999999989"/>
    <n v="727"/>
    <n v="300"/>
    <n v="5457.75"/>
    <n v="180"/>
    <n v="330"/>
    <n v="3274.6499999999996"/>
    <n v="577"/>
    <n v="500"/>
    <n v="9096.25"/>
    <n v="360"/>
    <n v="300"/>
    <n v="6549.2999999999993"/>
    <n v="637"/>
    <n v="500"/>
    <n v="9096.25"/>
    <n v="360"/>
    <n v="222"/>
    <n v="6549.2999999999993"/>
    <n v="775"/>
    <n v="500"/>
    <n v="9096.25"/>
    <n v="180"/>
    <n v="289"/>
    <n v="3274.6499999999996"/>
    <n v="666"/>
    <n v="500"/>
    <n v="9096.25"/>
    <n v="360"/>
    <n v="398"/>
    <n v="6549.2999999999993"/>
    <n v="628"/>
    <m/>
    <n v="0"/>
    <n v="0"/>
    <n v="286"/>
    <n v="0"/>
    <n v="342"/>
    <m/>
    <n v="0"/>
    <n v="0"/>
    <n v="339"/>
    <n v="0"/>
    <n v="3"/>
    <m/>
    <n v="0"/>
    <n v="0"/>
    <n v="0"/>
    <n v="0"/>
    <n v="3"/>
    <m/>
    <n v="0"/>
    <n v="0"/>
    <n v="0"/>
    <n v="0"/>
    <n v="3"/>
    <n v="0"/>
    <n v="0"/>
    <n v="0"/>
    <n v="0"/>
    <n v="0"/>
    <n v="3"/>
    <n v="0"/>
    <n v="0"/>
    <n v="0"/>
    <m/>
    <n v="0"/>
    <n v="3"/>
    <n v="2700"/>
    <n v="49119.75"/>
    <n v="1980"/>
    <n v="36021.149999999994"/>
  </r>
  <r>
    <x v="1"/>
    <s v="东区"/>
    <s v="廖荣平"/>
    <s v="饶顺荣"/>
    <s v="王丽"/>
    <s v="一级"/>
    <x v="3"/>
    <x v="5"/>
    <n v="32.280999999999999"/>
    <m/>
    <m/>
    <m/>
    <m/>
    <m/>
    <m/>
    <m/>
    <m/>
    <m/>
    <m/>
    <m/>
    <m/>
    <m/>
    <m/>
    <m/>
    <m/>
    <m/>
    <m/>
    <m/>
    <m/>
    <m/>
    <m/>
    <m/>
    <m/>
    <m/>
    <m/>
    <m/>
    <m/>
    <m/>
    <m/>
    <m/>
    <m/>
    <m/>
    <m/>
    <m/>
    <m/>
    <m/>
    <m/>
    <m/>
    <m/>
    <m/>
    <m/>
    <m/>
    <m/>
    <m/>
    <m/>
    <n v="200"/>
    <n v="6456.2"/>
    <n v="100"/>
    <n v="74"/>
    <n v="3228.1"/>
    <n v="26"/>
    <n v="300"/>
    <n v="9684.2999999999993"/>
    <n v="180"/>
    <n v="194"/>
    <n v="5810.58"/>
    <n v="12"/>
    <n v="300"/>
    <n v="9684.2999999999993"/>
    <n v="180"/>
    <n v="135"/>
    <n v="5810.58"/>
    <n v="57"/>
    <n v="300"/>
    <n v="9684.2999999999993"/>
    <n v="210"/>
    <n v="20"/>
    <n v="6779.0099999999993"/>
    <n v="247"/>
    <n v="300"/>
    <n v="9684.2999999999993"/>
    <n v="0"/>
    <m/>
    <n v="0"/>
    <n v="247"/>
    <n v="1400"/>
    <n v="45193.399999999994"/>
    <n v="670"/>
    <n v="21628.27"/>
  </r>
  <r>
    <x v="2"/>
    <s v="东区"/>
    <s v="廖荣平"/>
    <s v="饶顺荣"/>
    <s v="王丽"/>
    <s v="一级"/>
    <x v="3"/>
    <x v="6"/>
    <n v="18.192499999999999"/>
    <n v="10"/>
    <n v="0.83333333333333337"/>
    <n v="15.160416666666666"/>
    <n v="22"/>
    <n v="60"/>
    <n v="1091.55"/>
    <n v="0"/>
    <n v="0"/>
    <n v="0"/>
    <n v="22"/>
    <n v="30"/>
    <n v="545.77499999999998"/>
    <n v="0"/>
    <n v="0"/>
    <n v="0"/>
    <n v="22"/>
    <n v="120"/>
    <n v="2183.1"/>
    <n v="0"/>
    <n v="0"/>
    <n v="0"/>
    <n v="22"/>
    <n v="110"/>
    <n v="2001.175"/>
    <n v="0"/>
    <n v="0"/>
    <n v="0"/>
    <n v="22"/>
    <n v="110"/>
    <n v="2001.175"/>
    <n v="0"/>
    <n v="0"/>
    <n v="0"/>
    <n v="22"/>
    <n v="110"/>
    <n v="2001.175"/>
    <n v="0"/>
    <n v="0"/>
    <n v="0"/>
    <n v="22"/>
    <m/>
    <n v="0"/>
    <n v="0"/>
    <n v="0"/>
    <n v="0"/>
    <n v="22"/>
    <m/>
    <n v="0"/>
    <n v="0"/>
    <n v="0"/>
    <n v="0"/>
    <n v="22"/>
    <m/>
    <n v="0"/>
    <n v="0"/>
    <n v="0"/>
    <n v="0"/>
    <n v="22"/>
    <m/>
    <n v="0"/>
    <n v="0"/>
    <n v="0"/>
    <n v="0"/>
    <n v="22"/>
    <n v="0"/>
    <n v="0"/>
    <n v="0"/>
    <n v="0"/>
    <n v="0"/>
    <n v="22"/>
    <n v="0"/>
    <n v="0"/>
    <n v="0"/>
    <m/>
    <n v="0"/>
    <n v="22"/>
    <n v="540"/>
    <n v="9823.9499999999989"/>
    <n v="0"/>
    <n v="0"/>
  </r>
  <r>
    <x v="2"/>
    <s v="东区"/>
    <s v="廖荣平"/>
    <s v="饶顺荣"/>
    <s v="张红芳"/>
    <s v="二级"/>
    <x v="3"/>
    <x v="7"/>
    <n v="18.192499999999999"/>
    <n v="0"/>
    <n v="1200"/>
    <n v="21831"/>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2"/>
    <s v="东区"/>
    <s v="廖荣平"/>
    <s v="饶顺荣"/>
    <s v="张红芳"/>
    <s v="三级"/>
    <x v="3"/>
    <x v="8"/>
    <n v="18.192499999999999"/>
    <n v="3140"/>
    <n v="2950.8333333333335"/>
    <n v="53683.035416666666"/>
    <n v="326"/>
    <n v="3100"/>
    <n v="56396.75"/>
    <n v="1850"/>
    <n v="1918"/>
    <n v="33656.125"/>
    <n v="258"/>
    <n v="2500"/>
    <n v="45481.25"/>
    <n v="1080"/>
    <n v="1218"/>
    <n v="19647.899999999998"/>
    <n v="120"/>
    <n v="3300"/>
    <n v="60035.25"/>
    <n v="2240"/>
    <n v="2286"/>
    <n v="40751.199999999997"/>
    <n v="74"/>
    <n v="3300"/>
    <n v="60035.25"/>
    <n v="1690"/>
    <n v="1760"/>
    <n v="30745.324999999997"/>
    <n v="4"/>
    <n v="3400"/>
    <n v="61854.5"/>
    <n v="3120"/>
    <n v="3082"/>
    <n v="56760.6"/>
    <n v="42"/>
    <n v="3400"/>
    <n v="61854.5"/>
    <n v="2080"/>
    <n v="2098"/>
    <n v="37840.400000000001"/>
    <n v="24"/>
    <m/>
    <n v="0"/>
    <n v="0"/>
    <n v="24"/>
    <n v="0"/>
    <n v="0"/>
    <m/>
    <n v="0"/>
    <n v="0"/>
    <n v="0"/>
    <n v="0"/>
    <n v="0"/>
    <m/>
    <n v="0"/>
    <n v="0"/>
    <n v="0"/>
    <n v="0"/>
    <n v="0"/>
    <m/>
    <n v="0"/>
    <n v="0"/>
    <n v="0"/>
    <n v="0"/>
    <n v="0"/>
    <n v="0"/>
    <n v="0"/>
    <n v="-31"/>
    <n v="0"/>
    <n v="-563.96749999999997"/>
    <n v="-31"/>
    <n v="0"/>
    <n v="0"/>
    <n v="0"/>
    <m/>
    <n v="0"/>
    <n v="-31"/>
    <n v="19000"/>
    <n v="345657.5"/>
    <n v="12029"/>
    <n v="218837.58249999999"/>
  </r>
  <r>
    <x v="1"/>
    <s v="东区"/>
    <s v="廖荣平"/>
    <s v="饶顺荣"/>
    <s v="张红芳"/>
    <s v="三级"/>
    <x v="3"/>
    <x v="8"/>
    <n v="32.280999999999999"/>
    <m/>
    <m/>
    <m/>
    <m/>
    <m/>
    <m/>
    <m/>
    <m/>
    <m/>
    <m/>
    <m/>
    <m/>
    <m/>
    <m/>
    <m/>
    <m/>
    <m/>
    <m/>
    <m/>
    <m/>
    <m/>
    <m/>
    <m/>
    <m/>
    <m/>
    <m/>
    <m/>
    <m/>
    <m/>
    <m/>
    <m/>
    <m/>
    <m/>
    <m/>
    <m/>
    <m/>
    <m/>
    <m/>
    <m/>
    <m/>
    <m/>
    <m/>
    <m/>
    <m/>
    <m/>
    <m/>
    <m/>
    <n v="0"/>
    <n v="0"/>
    <n v="0"/>
    <n v="0"/>
    <n v="0"/>
    <m/>
    <n v="0"/>
    <n v="0"/>
    <n v="0"/>
    <n v="0"/>
    <n v="0"/>
    <m/>
    <n v="0"/>
    <n v="0"/>
    <n v="0"/>
    <n v="0"/>
    <n v="0"/>
    <n v="0"/>
    <n v="0"/>
    <n v="540"/>
    <n v="520"/>
    <n v="17431.739999999998"/>
    <n v="20"/>
    <n v="0"/>
    <n v="0"/>
    <n v="540"/>
    <m/>
    <n v="17431.739999999998"/>
    <n v="560"/>
    <n v="0"/>
    <n v="0"/>
    <n v="1080"/>
    <n v="34863.479999999996"/>
  </r>
  <r>
    <x v="3"/>
    <s v="东区"/>
    <s v="廖荣平"/>
    <s v="薛伟"/>
    <s v="王浩文"/>
    <s v="三级"/>
    <x v="4"/>
    <x v="9"/>
    <n v="38.371200000000002"/>
    <n v="0"/>
    <n v="25"/>
    <n v="959.28000000000009"/>
    <n v="26"/>
    <n v="100"/>
    <n v="3837.1200000000003"/>
    <n v="30"/>
    <n v="0"/>
    <n v="1151.136"/>
    <n v="56"/>
    <n v="100"/>
    <n v="3837.1200000000003"/>
    <n v="0"/>
    <n v="0"/>
    <n v="0"/>
    <n v="56"/>
    <n v="200"/>
    <n v="7674.2400000000007"/>
    <n v="50"/>
    <n v="50"/>
    <n v="1918.5600000000002"/>
    <n v="56"/>
    <n v="200"/>
    <n v="7674.2400000000007"/>
    <n v="50"/>
    <n v="40"/>
    <n v="1918.5600000000002"/>
    <n v="66"/>
    <n v="50"/>
    <n v="1918.5600000000002"/>
    <n v="50"/>
    <n v="50"/>
    <n v="1918.5600000000002"/>
    <n v="66"/>
    <n v="50"/>
    <n v="1918.5600000000002"/>
    <n v="0"/>
    <n v="38"/>
    <n v="0"/>
    <n v="28"/>
    <n v="50"/>
    <n v="1918.5600000000002"/>
    <n v="50"/>
    <n v="30"/>
    <n v="1918.5600000000002"/>
    <n v="48"/>
    <n v="50"/>
    <n v="1918.5600000000002"/>
    <n v="0"/>
    <n v="30"/>
    <n v="0"/>
    <n v="18"/>
    <n v="50"/>
    <n v="1918.5600000000002"/>
    <n v="50"/>
    <n v="30"/>
    <n v="1918.5600000000002"/>
    <n v="38"/>
    <n v="50"/>
    <n v="1918.5600000000002"/>
    <n v="0"/>
    <n v="20"/>
    <n v="0"/>
    <n v="18"/>
    <n v="50"/>
    <n v="1918.5600000000002"/>
    <n v="0"/>
    <n v="12"/>
    <n v="0"/>
    <n v="6"/>
    <n v="50"/>
    <n v="1918.5600000000002"/>
    <n v="36"/>
    <m/>
    <n v="1381.3632"/>
    <n v="42"/>
    <n v="1000"/>
    <n v="38371.200000000004"/>
    <n v="316"/>
    <n v="12125.299199999999"/>
  </r>
  <r>
    <x v="3"/>
    <s v="东区"/>
    <s v="廖荣平"/>
    <s v="薛伟"/>
    <s v="王浩文"/>
    <s v="一级"/>
    <x v="4"/>
    <x v="10"/>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薛伟"/>
    <s v="王浩文"/>
    <s v="三级"/>
    <x v="4"/>
    <x v="11"/>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薛伟"/>
    <s v="王浩文"/>
    <s v="三级"/>
    <x v="4"/>
    <x v="12"/>
    <n v="38.371200000000002"/>
    <n v="120"/>
    <n v="115.83333333333333"/>
    <n v="4444.6639999999998"/>
    <n v="54"/>
    <n v="200"/>
    <n v="7674.2400000000007"/>
    <n v="150"/>
    <n v="106"/>
    <n v="5755.68"/>
    <n v="98"/>
    <n v="250"/>
    <n v="9592.8000000000011"/>
    <n v="150"/>
    <n v="106"/>
    <n v="5755.68"/>
    <n v="142"/>
    <n v="350"/>
    <n v="13429.92"/>
    <n v="100"/>
    <n v="151"/>
    <n v="3837.1200000000003"/>
    <n v="91"/>
    <n v="400"/>
    <n v="15348.480000000001"/>
    <n v="100"/>
    <n v="103"/>
    <n v="3837.1200000000003"/>
    <n v="88"/>
    <n v="100"/>
    <n v="3837.1200000000003"/>
    <n v="150"/>
    <n v="121"/>
    <n v="5755.68"/>
    <n v="117"/>
    <n v="150"/>
    <n v="5755.68"/>
    <n v="100"/>
    <n v="117"/>
    <n v="3837.1200000000003"/>
    <n v="100"/>
    <n v="200"/>
    <n v="7674.2400000000007"/>
    <n v="0"/>
    <n v="68"/>
    <n v="0"/>
    <n v="32"/>
    <n v="200"/>
    <n v="7674.2400000000007"/>
    <n v="150"/>
    <n v="124"/>
    <n v="5755.68"/>
    <n v="58"/>
    <n v="150"/>
    <n v="5755.68"/>
    <n v="100"/>
    <n v="114"/>
    <n v="3837.1200000000003"/>
    <n v="44"/>
    <n v="100"/>
    <n v="3837.1200000000003"/>
    <n v="50"/>
    <n v="64"/>
    <n v="1918.5600000000002"/>
    <n v="30"/>
    <n v="150"/>
    <n v="5755.68"/>
    <n v="100"/>
    <n v="100"/>
    <n v="3837.1200000000003"/>
    <n v="30"/>
    <n v="150"/>
    <n v="5755.68"/>
    <n v="0"/>
    <m/>
    <n v="0"/>
    <n v="30"/>
    <n v="2400"/>
    <n v="92090.879999999976"/>
    <n v="1150"/>
    <n v="44126.880000000005"/>
  </r>
  <r>
    <x v="3"/>
    <s v="东区"/>
    <s v="廖荣平"/>
    <s v="薛伟"/>
    <s v="李秀广"/>
    <s v="二级"/>
    <x v="4"/>
    <x v="13"/>
    <n v="38.371200000000002"/>
    <n v="240"/>
    <n v="273.33333333333331"/>
    <n v="10488.128000000001"/>
    <n v="203"/>
    <n v="550"/>
    <n v="21104.16"/>
    <n v="700"/>
    <n v="579"/>
    <n v="26859.84"/>
    <n v="324"/>
    <n v="600"/>
    <n v="23022.720000000001"/>
    <n v="240"/>
    <n v="329"/>
    <n v="9209.0879999999997"/>
    <n v="235"/>
    <n v="750"/>
    <n v="28778.400000000001"/>
    <n v="440"/>
    <n v="501"/>
    <n v="16883.328000000001"/>
    <n v="174"/>
    <n v="800"/>
    <n v="30696.960000000003"/>
    <n v="520"/>
    <n v="486"/>
    <n v="19953.024000000001"/>
    <n v="208"/>
    <n v="600"/>
    <n v="23022.720000000001"/>
    <n v="560"/>
    <n v="545"/>
    <n v="21487.871999999999"/>
    <n v="223"/>
    <n v="600"/>
    <n v="23022.720000000001"/>
    <n v="400"/>
    <n v="482"/>
    <n v="15348.480000000001"/>
    <n v="141"/>
    <n v="650"/>
    <n v="24941.280000000002"/>
    <n v="400"/>
    <n v="463"/>
    <n v="15348.480000000001"/>
    <n v="78"/>
    <n v="700"/>
    <n v="26859.84"/>
    <n v="876"/>
    <n v="695"/>
    <n v="33613.171200000004"/>
    <n v="259"/>
    <n v="650"/>
    <n v="24941.280000000002"/>
    <n v="600"/>
    <n v="713"/>
    <n v="23022.720000000001"/>
    <n v="146"/>
    <n v="600"/>
    <n v="23022.720000000001"/>
    <n v="890"/>
    <n v="646"/>
    <n v="34150.368000000002"/>
    <n v="390"/>
    <n v="750"/>
    <n v="28778.400000000001"/>
    <n v="600"/>
    <n v="656"/>
    <n v="23022.720000000001"/>
    <n v="334"/>
    <n v="800"/>
    <n v="30696.960000000003"/>
    <n v="200"/>
    <m/>
    <n v="7674.2400000000007"/>
    <n v="534"/>
    <n v="8050"/>
    <n v="308888.16000000003"/>
    <n v="6426"/>
    <n v="246573.33119999999"/>
  </r>
  <r>
    <x v="3"/>
    <s v="东区"/>
    <s v="廖荣平"/>
    <s v="薛伟"/>
    <s v="易荣"/>
    <s v="一级"/>
    <x v="4"/>
    <x v="14"/>
    <n v="38.371200000000002"/>
    <n v="80"/>
    <n v="21.666666666666668"/>
    <n v="831.37600000000009"/>
    <n v="67"/>
    <n v="100"/>
    <n v="3837.1200000000003"/>
    <n v="200"/>
    <n v="134"/>
    <n v="7674.2400000000007"/>
    <n v="133"/>
    <n v="100"/>
    <n v="3837.1200000000003"/>
    <n v="100"/>
    <n v="170"/>
    <n v="3837.1200000000003"/>
    <n v="63"/>
    <n v="300"/>
    <n v="11511.36"/>
    <n v="500"/>
    <n v="239"/>
    <n v="19185.600000000002"/>
    <n v="324"/>
    <n v="350"/>
    <n v="13429.92"/>
    <n v="0"/>
    <n v="189"/>
    <n v="0"/>
    <n v="135"/>
    <n v="400"/>
    <n v="15348.480000000001"/>
    <n v="500"/>
    <n v="336"/>
    <n v="19185.600000000002"/>
    <n v="299"/>
    <n v="400"/>
    <n v="15348.480000000001"/>
    <n v="500"/>
    <n v="367"/>
    <n v="19185.600000000002"/>
    <n v="432"/>
    <n v="400"/>
    <n v="15348.480000000001"/>
    <n v="100"/>
    <n v="341"/>
    <n v="3837.1200000000003"/>
    <n v="191"/>
    <n v="500"/>
    <n v="19185.600000000002"/>
    <n v="400"/>
    <n v="372"/>
    <n v="15348.480000000001"/>
    <n v="219"/>
    <n v="500"/>
    <n v="19185.600000000002"/>
    <n v="400"/>
    <n v="395"/>
    <n v="15348.480000000001"/>
    <n v="224"/>
    <n v="500"/>
    <n v="19185.600000000002"/>
    <n v="500"/>
    <n v="347"/>
    <n v="19185.600000000002"/>
    <n v="377"/>
    <n v="500"/>
    <n v="19185.600000000002"/>
    <n v="300"/>
    <n v="371"/>
    <n v="11511.36"/>
    <n v="306"/>
    <n v="550"/>
    <n v="21104.16"/>
    <n v="300"/>
    <m/>
    <n v="11511.36"/>
    <n v="606"/>
    <n v="4600"/>
    <n v="176507.52000000002"/>
    <n v="3800"/>
    <n v="145810.56"/>
  </r>
  <r>
    <x v="3"/>
    <s v="东区"/>
    <s v="廖荣平"/>
    <s v="薛伟"/>
    <s v="易荣"/>
    <s v="一级"/>
    <x v="4"/>
    <x v="15"/>
    <n v="38.371200000000002"/>
    <n v="80"/>
    <n v="42.5"/>
    <n v="1630.7760000000001"/>
    <n v="97"/>
    <n v="150"/>
    <n v="5755.68"/>
    <n v="140"/>
    <n v="75"/>
    <n v="5371.9679999999998"/>
    <n v="162"/>
    <n v="150"/>
    <n v="5755.68"/>
    <n v="90"/>
    <n v="87"/>
    <n v="3453.4080000000004"/>
    <n v="165"/>
    <n v="200"/>
    <n v="7674.2400000000007"/>
    <n v="130"/>
    <n v="142"/>
    <n v="4988.2560000000003"/>
    <n v="153"/>
    <n v="200"/>
    <n v="7674.2400000000007"/>
    <n v="80"/>
    <n v="74"/>
    <n v="3069.6959999999999"/>
    <n v="159"/>
    <n v="100"/>
    <n v="3837.1200000000003"/>
    <n v="110"/>
    <n v="109"/>
    <n v="4220.8320000000003"/>
    <n v="160"/>
    <n v="100"/>
    <n v="3837.1200000000003"/>
    <n v="200"/>
    <n v="136"/>
    <n v="7674.2400000000007"/>
    <n v="224"/>
    <n v="100"/>
    <n v="3837.1200000000003"/>
    <n v="100"/>
    <n v="134"/>
    <n v="3837.1200000000003"/>
    <n v="190"/>
    <n v="150"/>
    <n v="5755.68"/>
    <n v="100"/>
    <n v="132"/>
    <n v="3837.1200000000003"/>
    <n v="158"/>
    <n v="150"/>
    <n v="5755.68"/>
    <n v="170"/>
    <n v="149"/>
    <n v="6523.1040000000003"/>
    <n v="179"/>
    <n v="100"/>
    <n v="3837.1200000000003"/>
    <n v="150"/>
    <n v="94"/>
    <n v="5755.68"/>
    <n v="235"/>
    <n v="150"/>
    <n v="5755.68"/>
    <n v="50"/>
    <n v="130"/>
    <n v="1918.5600000000002"/>
    <n v="155"/>
    <n v="150"/>
    <n v="5755.68"/>
    <n v="152"/>
    <m/>
    <n v="5832.4224000000004"/>
    <n v="307"/>
    <n v="1700"/>
    <n v="65231.040000000008"/>
    <n v="1472"/>
    <n v="56482.406400000007"/>
  </r>
  <r>
    <x v="3"/>
    <s v="东区"/>
    <s v="廖荣平"/>
    <s v="薛伟"/>
    <s v="易荣"/>
    <s v="一级"/>
    <x v="4"/>
    <x v="16"/>
    <n v="38.371200000000002"/>
    <n v="200"/>
    <n v="158.33333333333334"/>
    <n v="6075.4400000000005"/>
    <n v="231"/>
    <n v="200"/>
    <n v="7674.2400000000007"/>
    <n v="220"/>
    <n v="229"/>
    <n v="8441.6640000000007"/>
    <n v="222"/>
    <n v="200"/>
    <n v="7674.2400000000007"/>
    <n v="210"/>
    <n v="163"/>
    <n v="8057.9520000000002"/>
    <n v="269"/>
    <n v="400"/>
    <n v="15348.480000000001"/>
    <n v="30"/>
    <n v="163"/>
    <n v="1151.136"/>
    <n v="136"/>
    <n v="400"/>
    <n v="15348.480000000001"/>
    <n v="520"/>
    <n v="197"/>
    <n v="19953.024000000001"/>
    <n v="459"/>
    <n v="500"/>
    <n v="19185.600000000002"/>
    <n v="250"/>
    <n v="303"/>
    <n v="9592.8000000000011"/>
    <n v="406"/>
    <n v="500"/>
    <n v="19185.600000000002"/>
    <n v="350"/>
    <n v="281"/>
    <n v="13429.92"/>
    <n v="475"/>
    <n v="300"/>
    <n v="11511.36"/>
    <n v="400"/>
    <n v="333"/>
    <n v="15348.480000000001"/>
    <n v="542"/>
    <n v="300"/>
    <n v="11511.36"/>
    <n v="400"/>
    <n v="458"/>
    <n v="15348.480000000001"/>
    <n v="484"/>
    <n v="500"/>
    <n v="19185.600000000002"/>
    <n v="300"/>
    <n v="484"/>
    <n v="11511.36"/>
    <n v="300"/>
    <n v="500"/>
    <n v="19185.600000000002"/>
    <n v="500"/>
    <n v="337"/>
    <n v="19185.600000000002"/>
    <n v="463"/>
    <n v="400"/>
    <n v="15348.480000000001"/>
    <n v="300"/>
    <n v="411"/>
    <n v="11511.36"/>
    <n v="352"/>
    <n v="500"/>
    <n v="19185.600000000002"/>
    <n v="400"/>
    <m/>
    <n v="15348.480000000001"/>
    <n v="752"/>
    <n v="4700"/>
    <n v="180344.64000000004"/>
    <n v="3880"/>
    <n v="148880.25600000002"/>
  </r>
  <r>
    <x v="3"/>
    <s v="东区"/>
    <s v="廖荣平"/>
    <s v="薛伟"/>
    <s v="易荣"/>
    <s v="一级"/>
    <x v="4"/>
    <x v="17"/>
    <n v="38.371200000000002"/>
    <n v="100"/>
    <n v="169.16666666666666"/>
    <n v="6491.1279999999997"/>
    <n v="25"/>
    <n v="100"/>
    <n v="3837.1200000000003"/>
    <n v="300"/>
    <n v="300"/>
    <n v="11511.36"/>
    <n v="25"/>
    <n v="100"/>
    <n v="3837.1200000000003"/>
    <n v="200"/>
    <n v="200"/>
    <n v="7674.2400000000007"/>
    <n v="25"/>
    <n v="450"/>
    <n v="17267.04"/>
    <n v="370"/>
    <n v="370"/>
    <n v="14197.344000000001"/>
    <n v="25"/>
    <n v="500"/>
    <n v="19185.600000000002"/>
    <n v="300"/>
    <n v="300"/>
    <n v="11511.36"/>
    <n v="25"/>
    <n v="500"/>
    <n v="19185.600000000002"/>
    <n v="250"/>
    <n v="250"/>
    <n v="9592.8000000000011"/>
    <n v="25"/>
    <n v="500"/>
    <n v="19185.600000000002"/>
    <n v="400"/>
    <n v="400"/>
    <n v="15348.480000000001"/>
    <n v="25"/>
    <n v="300"/>
    <n v="11511.36"/>
    <n v="200"/>
    <n v="200"/>
    <n v="7674.2400000000007"/>
    <n v="25"/>
    <n v="350"/>
    <n v="13429.92"/>
    <n v="300"/>
    <n v="300"/>
    <n v="11511.36"/>
    <n v="25"/>
    <n v="450"/>
    <n v="17267.04"/>
    <n v="450"/>
    <n v="450"/>
    <n v="17267.04"/>
    <n v="25"/>
    <n v="400"/>
    <n v="15348.480000000001"/>
    <n v="300"/>
    <n v="300"/>
    <n v="11511.36"/>
    <n v="25"/>
    <n v="400"/>
    <n v="15348.480000000001"/>
    <n v="300"/>
    <n v="300"/>
    <n v="11511.36"/>
    <n v="25"/>
    <n v="450"/>
    <n v="17267.04"/>
    <n v="200"/>
    <m/>
    <n v="7674.2400000000007"/>
    <n v="225"/>
    <n v="4500"/>
    <n v="172670.40000000005"/>
    <n v="3570"/>
    <n v="136985.18400000001"/>
  </r>
  <r>
    <x v="3"/>
    <s v="东区"/>
    <s v="廖荣平"/>
    <s v="薛伟"/>
    <s v="李秀广"/>
    <s v="一级"/>
    <x v="4"/>
    <x v="18"/>
    <n v="38.371200000000002"/>
    <n v="600"/>
    <n v="608.33333333333337"/>
    <n v="23342.480000000003"/>
    <n v="308"/>
    <n v="600"/>
    <n v="23022.720000000001"/>
    <n v="710"/>
    <n v="651"/>
    <n v="27243.552"/>
    <n v="367"/>
    <n v="600"/>
    <n v="23022.720000000001"/>
    <n v="300"/>
    <n v="404"/>
    <n v="11511.36"/>
    <n v="263"/>
    <n v="900"/>
    <n v="34534.080000000002"/>
    <n v="660"/>
    <n v="647"/>
    <n v="25324.992000000002"/>
    <n v="276"/>
    <n v="1000"/>
    <n v="38371.200000000004"/>
    <n v="350"/>
    <n v="438"/>
    <n v="13429.92"/>
    <n v="188"/>
    <n v="900"/>
    <n v="34534.080000000002"/>
    <n v="600"/>
    <n v="536"/>
    <n v="23022.720000000001"/>
    <n v="252"/>
    <n v="900"/>
    <n v="34534.080000000002"/>
    <n v="780"/>
    <n v="552"/>
    <n v="29929.536"/>
    <n v="480"/>
    <n v="700"/>
    <n v="26859.84"/>
    <n v="650"/>
    <n v="624"/>
    <n v="24941.280000000002"/>
    <n v="506"/>
    <n v="800"/>
    <n v="30696.960000000003"/>
    <n v="50"/>
    <n v="548"/>
    <n v="1918.5600000000002"/>
    <n v="8"/>
    <n v="700"/>
    <n v="26859.84"/>
    <n v="650"/>
    <n v="604"/>
    <n v="24941.280000000002"/>
    <n v="54"/>
    <n v="700"/>
    <n v="26859.84"/>
    <n v="1000"/>
    <n v="632"/>
    <n v="38371.200000000004"/>
    <n v="422"/>
    <n v="800"/>
    <n v="30696.960000000003"/>
    <n v="300"/>
    <n v="719"/>
    <n v="11511.36"/>
    <n v="3"/>
    <n v="850"/>
    <n v="32615.52"/>
    <n v="350"/>
    <m/>
    <n v="13429.92"/>
    <n v="353"/>
    <n v="9450"/>
    <n v="362607.84000000008"/>
    <n v="6400"/>
    <n v="245575.68000000002"/>
  </r>
  <r>
    <x v="3"/>
    <s v="东区"/>
    <s v="廖荣平"/>
    <s v="薛伟"/>
    <s v="李秀广"/>
    <s v="一级"/>
    <x v="4"/>
    <x v="19"/>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薛伟"/>
    <s v="李秀广"/>
    <s v="一级"/>
    <x v="4"/>
    <x v="20"/>
    <n v="38.371200000000002"/>
    <n v="330"/>
    <n v="199.16666666666666"/>
    <n v="7642.2640000000001"/>
    <n v="26"/>
    <n v="400"/>
    <n v="15348.480000000001"/>
    <n v="900"/>
    <n v="699"/>
    <n v="34534.080000000002"/>
    <n v="227"/>
    <n v="400"/>
    <n v="15348.480000000001"/>
    <n v="360"/>
    <n v="500"/>
    <n v="13813.632000000001"/>
    <n v="87"/>
    <n v="900"/>
    <n v="34534.080000000002"/>
    <n v="820"/>
    <n v="887"/>
    <n v="31464.384000000002"/>
    <n v="20"/>
    <n v="900"/>
    <n v="34534.080000000002"/>
    <n v="730"/>
    <n v="620"/>
    <n v="28010.976000000002"/>
    <n v="130"/>
    <n v="1000"/>
    <n v="38371.200000000004"/>
    <n v="780"/>
    <n v="669"/>
    <n v="29929.536"/>
    <n v="241"/>
    <n v="1000"/>
    <n v="38371.200000000004"/>
    <n v="1150"/>
    <n v="705"/>
    <n v="44126.880000000005"/>
    <n v="686"/>
    <n v="800"/>
    <n v="30696.960000000003"/>
    <n v="300"/>
    <n v="765"/>
    <n v="11511.36"/>
    <n v="221"/>
    <n v="800"/>
    <n v="30696.960000000003"/>
    <n v="500"/>
    <n v="709"/>
    <n v="19185.600000000002"/>
    <n v="12"/>
    <n v="750"/>
    <n v="28778.400000000001"/>
    <n v="900"/>
    <n v="747"/>
    <n v="34534.080000000002"/>
    <n v="165"/>
    <n v="650"/>
    <n v="24941.280000000002"/>
    <n v="650"/>
    <n v="688"/>
    <n v="24941.280000000002"/>
    <n v="127"/>
    <n v="800"/>
    <n v="30696.960000000003"/>
    <n v="850"/>
    <n v="962"/>
    <n v="32615.52"/>
    <n v="15"/>
    <n v="900"/>
    <n v="34534.080000000002"/>
    <n v="550"/>
    <m/>
    <n v="21104.16"/>
    <n v="565"/>
    <n v="9300"/>
    <n v="356852.16000000009"/>
    <n v="8490"/>
    <n v="325771.48800000001"/>
  </r>
  <r>
    <x v="3"/>
    <s v="东区"/>
    <s v="廖荣平"/>
    <s v="薛伟"/>
    <s v="易荣"/>
    <s v="二级"/>
    <x v="4"/>
    <x v="21"/>
    <n v="38.371200000000002"/>
    <n v="700"/>
    <n v="437.5"/>
    <n v="16787.400000000001"/>
    <n v="372"/>
    <n v="700"/>
    <n v="26859.84"/>
    <n v="300"/>
    <n v="556"/>
    <n v="11511.36"/>
    <n v="116"/>
    <n v="700"/>
    <n v="26859.84"/>
    <n v="660"/>
    <n v="507"/>
    <n v="25324.992000000002"/>
    <n v="269"/>
    <n v="850"/>
    <n v="32615.52"/>
    <n v="700"/>
    <n v="744"/>
    <n v="26859.84"/>
    <n v="225"/>
    <n v="1000"/>
    <n v="38371.200000000004"/>
    <n v="760"/>
    <n v="880"/>
    <n v="29162.112000000001"/>
    <n v="105"/>
    <n v="1000"/>
    <n v="38371.200000000004"/>
    <n v="1100"/>
    <n v="1073"/>
    <n v="42208.32"/>
    <n v="132"/>
    <n v="1000"/>
    <n v="38371.200000000004"/>
    <n v="1400"/>
    <n v="1123"/>
    <n v="53719.68"/>
    <n v="409"/>
    <n v="1050"/>
    <n v="40289.760000000002"/>
    <n v="1200"/>
    <n v="1186"/>
    <n v="46045.440000000002"/>
    <n v="423"/>
    <n v="1250"/>
    <n v="47964"/>
    <n v="360"/>
    <n v="738"/>
    <n v="13813.632000000001"/>
    <n v="45"/>
    <n v="1800"/>
    <n v="69068.160000000003"/>
    <n v="800"/>
    <n v="576"/>
    <n v="30696.960000000003"/>
    <n v="269"/>
    <n v="2000"/>
    <n v="76742.400000000009"/>
    <n v="700"/>
    <n v="849"/>
    <n v="26859.84"/>
    <n v="120"/>
    <n v="1000"/>
    <n v="38371.200000000004"/>
    <n v="300"/>
    <n v="384"/>
    <n v="11511.36"/>
    <n v="36"/>
    <n v="1100"/>
    <n v="42208.32"/>
    <n v="700"/>
    <m/>
    <n v="26859.84"/>
    <n v="736"/>
    <n v="13450"/>
    <n v="516092.64000000013"/>
    <n v="8980"/>
    <n v="344573.37600000005"/>
  </r>
  <r>
    <x v="3"/>
    <s v="东区"/>
    <s v="廖荣平"/>
    <s v="薛伟"/>
    <s v="王浩文"/>
    <s v="一级"/>
    <x v="4"/>
    <x v="22"/>
    <n v="38.371200000000002"/>
    <n v="60"/>
    <n v="75.833333333333329"/>
    <n v="2909.8159999999998"/>
    <n v="27"/>
    <n v="100"/>
    <n v="3837.1200000000003"/>
    <n v="60"/>
    <n v="60"/>
    <n v="2302.2719999999999"/>
    <n v="27"/>
    <n v="100"/>
    <n v="3837.1200000000003"/>
    <n v="90"/>
    <n v="90"/>
    <n v="3453.4080000000004"/>
    <n v="27"/>
    <n v="250"/>
    <n v="9592.8000000000011"/>
    <n v="200"/>
    <n v="138"/>
    <n v="7674.2400000000007"/>
    <n v="89"/>
    <n v="300"/>
    <n v="11511.36"/>
    <n v="100"/>
    <n v="136"/>
    <n v="3837.1200000000003"/>
    <n v="53"/>
    <n v="300"/>
    <n v="11511.36"/>
    <n v="350"/>
    <n v="280"/>
    <n v="13429.92"/>
    <n v="123"/>
    <n v="450"/>
    <n v="17267.04"/>
    <n v="200"/>
    <n v="197"/>
    <n v="7674.2400000000007"/>
    <n v="126"/>
    <n v="300"/>
    <n v="11511.36"/>
    <n v="200"/>
    <n v="203"/>
    <n v="7674.2400000000007"/>
    <n v="123"/>
    <n v="300"/>
    <n v="11511.36"/>
    <n v="700"/>
    <n v="328"/>
    <n v="26859.84"/>
    <n v="495"/>
    <n v="300"/>
    <n v="11511.36"/>
    <n v="100"/>
    <n v="566"/>
    <n v="3837.1200000000003"/>
    <n v="29"/>
    <n v="300"/>
    <n v="11511.36"/>
    <n v="650"/>
    <n v="497"/>
    <n v="24941.280000000002"/>
    <n v="182"/>
    <n v="500"/>
    <n v="19185.600000000002"/>
    <n v="750"/>
    <n v="728"/>
    <n v="28778.400000000001"/>
    <n v="204"/>
    <n v="650"/>
    <n v="24941.280000000002"/>
    <n v="600"/>
    <m/>
    <n v="23022.720000000001"/>
    <n v="804"/>
    <n v="3850"/>
    <n v="147729.12000000002"/>
    <n v="4000"/>
    <n v="153484.79999999999"/>
  </r>
  <r>
    <x v="3"/>
    <s v="东区"/>
    <s v="廖荣平"/>
    <s v="薛伟"/>
    <s v="王浩文"/>
    <s v="一级"/>
    <x v="4"/>
    <x v="23"/>
    <n v="38.371200000000002"/>
    <n v="50"/>
    <n v="16.666666666666668"/>
    <n v="639.5200000000001"/>
    <n v="52"/>
    <n v="100"/>
    <n v="3837.1200000000003"/>
    <n v="0"/>
    <n v="0"/>
    <n v="0"/>
    <n v="52"/>
    <n v="100"/>
    <n v="3837.1200000000003"/>
    <n v="0"/>
    <n v="0"/>
    <n v="0"/>
    <n v="52"/>
    <n v="100"/>
    <n v="3837.1200000000003"/>
    <n v="20"/>
    <n v="0"/>
    <n v="767.42399999999998"/>
    <n v="72"/>
    <n v="150"/>
    <n v="5755.68"/>
    <n v="0"/>
    <n v="0"/>
    <n v="0"/>
    <n v="72"/>
    <n v="50"/>
    <n v="1918.5600000000002"/>
    <n v="20"/>
    <n v="80"/>
    <n v="767.42399999999998"/>
    <n v="12"/>
    <n v="50"/>
    <n v="1918.5600000000002"/>
    <n v="70"/>
    <n v="26"/>
    <n v="2685.9839999999999"/>
    <n v="56"/>
    <n v="100"/>
    <n v="3837.1200000000003"/>
    <n v="50"/>
    <n v="40"/>
    <n v="1918.5600000000002"/>
    <n v="66"/>
    <n v="150"/>
    <n v="5755.68"/>
    <n v="0"/>
    <n v="52"/>
    <n v="0"/>
    <n v="14"/>
    <n v="150"/>
    <n v="5755.68"/>
    <n v="100"/>
    <n v="64"/>
    <n v="3837.1200000000003"/>
    <n v="50"/>
    <n v="100"/>
    <n v="3837.1200000000003"/>
    <n v="50"/>
    <n v="62"/>
    <n v="1918.5600000000002"/>
    <n v="38"/>
    <n v="100"/>
    <n v="3837.1200000000003"/>
    <n v="100"/>
    <n v="72"/>
    <n v="3837.1200000000003"/>
    <n v="66"/>
    <n v="100"/>
    <n v="3837.1200000000003"/>
    <n v="50"/>
    <m/>
    <n v="1918.5600000000002"/>
    <n v="116"/>
    <n v="1250"/>
    <n v="47964.000000000007"/>
    <n v="460"/>
    <n v="17650.752"/>
  </r>
  <r>
    <x v="3"/>
    <s v="东区"/>
    <s v="廖荣平"/>
    <s v="薛伟"/>
    <s v="宋绍菊"/>
    <s v="一级"/>
    <x v="4"/>
    <x v="24"/>
    <n v="38.371200000000002"/>
    <n v="100"/>
    <n v="86.666666666666671"/>
    <n v="3325.5040000000004"/>
    <n v="137"/>
    <n v="150"/>
    <n v="5755.68"/>
    <n v="80"/>
    <n v="133"/>
    <n v="3069.6959999999999"/>
    <n v="84"/>
    <n v="150"/>
    <n v="5755.68"/>
    <n v="120"/>
    <n v="100"/>
    <n v="4604.5439999999999"/>
    <n v="104"/>
    <n v="300"/>
    <n v="11511.36"/>
    <n v="180"/>
    <n v="170"/>
    <n v="6906.8160000000007"/>
    <n v="114"/>
    <n v="400"/>
    <n v="15348.480000000001"/>
    <n v="130"/>
    <n v="174"/>
    <n v="4988.2560000000003"/>
    <n v="70"/>
    <n v="200"/>
    <n v="7674.2400000000007"/>
    <n v="300"/>
    <n v="214"/>
    <n v="11511.36"/>
    <n v="156"/>
    <n v="200"/>
    <n v="7674.2400000000007"/>
    <n v="200"/>
    <n v="282"/>
    <n v="7674.2400000000007"/>
    <n v="74"/>
    <n v="350"/>
    <n v="13429.92"/>
    <n v="330"/>
    <n v="252"/>
    <n v="12662.496000000001"/>
    <n v="152"/>
    <n v="400"/>
    <n v="15348.480000000001"/>
    <n v="300"/>
    <n v="355"/>
    <n v="11511.36"/>
    <n v="97"/>
    <n v="350"/>
    <n v="13429.92"/>
    <n v="400"/>
    <n v="322"/>
    <n v="15348.480000000001"/>
    <n v="175"/>
    <n v="250"/>
    <n v="9592.8000000000011"/>
    <n v="350"/>
    <n v="360"/>
    <n v="13429.92"/>
    <n v="165"/>
    <n v="400"/>
    <n v="15348.480000000001"/>
    <n v="400"/>
    <n v="302"/>
    <n v="15348.480000000001"/>
    <n v="263"/>
    <n v="400"/>
    <n v="15348.480000000001"/>
    <n v="100"/>
    <m/>
    <n v="3837.1200000000003"/>
    <n v="363"/>
    <n v="3550"/>
    <n v="136217.76"/>
    <n v="2890"/>
    <n v="110892.768"/>
  </r>
  <r>
    <x v="3"/>
    <s v="东区"/>
    <s v="廖荣平"/>
    <s v="薛伟"/>
    <s v="宋绍菊"/>
    <s v="一级"/>
    <x v="4"/>
    <x v="25"/>
    <n v="38.371200000000002"/>
    <n v="50"/>
    <n v="25"/>
    <n v="959.28000000000009"/>
    <n v="78"/>
    <n v="100"/>
    <n v="3837.1200000000003"/>
    <n v="50"/>
    <n v="78"/>
    <n v="1918.5600000000002"/>
    <n v="50"/>
    <n v="100"/>
    <n v="3837.1200000000003"/>
    <n v="50"/>
    <n v="66"/>
    <n v="1918.5600000000002"/>
    <n v="34"/>
    <n v="250"/>
    <n v="9592.8000000000011"/>
    <n v="100"/>
    <n v="80"/>
    <n v="3837.1200000000003"/>
    <n v="54"/>
    <n v="300"/>
    <n v="11511.36"/>
    <n v="100"/>
    <n v="96"/>
    <n v="3837.1200000000003"/>
    <n v="58"/>
    <n v="300"/>
    <n v="11511.36"/>
    <n v="80"/>
    <n v="97"/>
    <n v="3069.6959999999999"/>
    <n v="41"/>
    <n v="300"/>
    <n v="11511.36"/>
    <n v="200"/>
    <n v="166"/>
    <n v="7674.2400000000007"/>
    <n v="75"/>
    <n v="250"/>
    <n v="9592.8000000000011"/>
    <n v="330"/>
    <n v="256"/>
    <n v="12662.496000000001"/>
    <n v="149"/>
    <n v="300"/>
    <n v="11511.36"/>
    <n v="300"/>
    <n v="237"/>
    <n v="11511.36"/>
    <n v="212"/>
    <n v="300"/>
    <n v="11511.36"/>
    <n v="300"/>
    <n v="360"/>
    <n v="11511.36"/>
    <n v="152"/>
    <n v="250"/>
    <n v="9592.8000000000011"/>
    <n v="400"/>
    <n v="359"/>
    <n v="15348.480000000001"/>
    <n v="193"/>
    <n v="350"/>
    <n v="13429.92"/>
    <n v="400"/>
    <n v="381"/>
    <n v="15348.480000000001"/>
    <n v="212"/>
    <n v="450"/>
    <n v="17267.04"/>
    <n v="250"/>
    <m/>
    <n v="9592.8000000000011"/>
    <n v="462"/>
    <n v="3250"/>
    <n v="124706.4"/>
    <n v="2560"/>
    <n v="98230.271999999997"/>
  </r>
  <r>
    <x v="3"/>
    <s v="东区"/>
    <s v="廖荣平"/>
    <s v="薛伟"/>
    <s v="宋绍菊"/>
    <s v="二级"/>
    <x v="4"/>
    <x v="26"/>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薛伟"/>
    <s v="宋绍菊"/>
    <s v="三级"/>
    <x v="4"/>
    <x v="27"/>
    <n v="38.371200000000002"/>
    <n v="800"/>
    <n v="612.5"/>
    <n v="23502.36"/>
    <n v="522"/>
    <n v="700"/>
    <n v="26859.84"/>
    <n v="800"/>
    <n v="735"/>
    <n v="30696.960000000003"/>
    <n v="587"/>
    <n v="700"/>
    <n v="26859.84"/>
    <n v="600"/>
    <n v="427"/>
    <n v="23022.720000000001"/>
    <n v="760"/>
    <n v="900"/>
    <n v="34534.080000000002"/>
    <n v="300"/>
    <n v="643"/>
    <n v="11511.36"/>
    <n v="417"/>
    <n v="1000"/>
    <n v="38371.200000000004"/>
    <n v="1100"/>
    <n v="555"/>
    <n v="42208.32"/>
    <n v="962"/>
    <n v="1000"/>
    <n v="38371.200000000004"/>
    <n v="200"/>
    <n v="602"/>
    <n v="7674.2400000000007"/>
    <n v="560"/>
    <n v="1000"/>
    <n v="38371.200000000004"/>
    <n v="300"/>
    <n v="558"/>
    <n v="11511.36"/>
    <n v="302"/>
    <n v="650"/>
    <n v="24941.280000000002"/>
    <n v="1200"/>
    <n v="667"/>
    <n v="46045.440000000002"/>
    <n v="835"/>
    <n v="700"/>
    <n v="26859.84"/>
    <n v="300"/>
    <n v="578"/>
    <n v="11511.36"/>
    <n v="557"/>
    <n v="600"/>
    <n v="23022.720000000001"/>
    <n v="600"/>
    <n v="664"/>
    <n v="23022.720000000001"/>
    <n v="493"/>
    <n v="600"/>
    <n v="23022.720000000001"/>
    <n v="500"/>
    <n v="787"/>
    <n v="19185.600000000002"/>
    <n v="206"/>
    <n v="700"/>
    <n v="26859.84"/>
    <n v="2100"/>
    <n v="1314"/>
    <n v="80579.520000000004"/>
    <n v="992"/>
    <n v="800"/>
    <n v="30696.960000000003"/>
    <n v="600"/>
    <m/>
    <n v="23022.720000000001"/>
    <n v="1592"/>
    <n v="9350"/>
    <n v="358770.72000000009"/>
    <n v="8600"/>
    <n v="329992.32000000007"/>
  </r>
  <r>
    <x v="3"/>
    <s v="东区"/>
    <s v="廖荣平"/>
    <s v="薛伟"/>
    <s v="王浩文"/>
    <s v="一级"/>
    <x v="4"/>
    <x v="28"/>
    <n v="38.371200000000002"/>
    <n v="100"/>
    <n v="0"/>
    <n v="0"/>
    <n v="100"/>
    <n v="350"/>
    <n v="13429.92"/>
    <n v="600"/>
    <n v="134"/>
    <n v="23022.720000000001"/>
    <n v="566"/>
    <n v="450"/>
    <n v="17267.04"/>
    <n v="300"/>
    <n v="191"/>
    <n v="11511.36"/>
    <n v="675"/>
    <n v="700"/>
    <n v="26859.84"/>
    <n v="600"/>
    <n v="301"/>
    <n v="23022.720000000001"/>
    <n v="974"/>
    <n v="800"/>
    <n v="30696.960000000003"/>
    <n v="600"/>
    <n v="544"/>
    <n v="23022.720000000001"/>
    <n v="1030"/>
    <n v="800"/>
    <n v="30696.960000000003"/>
    <n v="600"/>
    <n v="508"/>
    <n v="23022.720000000001"/>
    <n v="1122"/>
    <n v="800"/>
    <n v="30696.960000000003"/>
    <n v="800"/>
    <n v="718"/>
    <n v="30696.960000000003"/>
    <n v="1204"/>
    <n v="800"/>
    <n v="30696.960000000003"/>
    <n v="0"/>
    <n v="216"/>
    <n v="0"/>
    <n v="988"/>
    <n v="850"/>
    <n v="32615.52"/>
    <n v="1200"/>
    <n v="620"/>
    <n v="46045.440000000002"/>
    <n v="1568"/>
    <n v="700"/>
    <n v="26859.84"/>
    <n v="600"/>
    <n v="903"/>
    <n v="23022.720000000001"/>
    <n v="1265"/>
    <n v="700"/>
    <n v="26859.84"/>
    <n v="900"/>
    <n v="645"/>
    <n v="34534.080000000002"/>
    <n v="1520"/>
    <n v="800"/>
    <n v="30696.960000000003"/>
    <n v="900"/>
    <n v="777"/>
    <n v="34534.080000000002"/>
    <n v="1643"/>
    <n v="950"/>
    <n v="36452.639999999999"/>
    <n v="600"/>
    <m/>
    <n v="23022.720000000001"/>
    <n v="2243"/>
    <n v="8700"/>
    <n v="333829.44000000006"/>
    <n v="7700"/>
    <n v="295458.24"/>
  </r>
  <r>
    <x v="3"/>
    <s v="东区"/>
    <s v="廖荣平"/>
    <s v="薛伟"/>
    <s v="宋绍菊"/>
    <s v="一级"/>
    <x v="4"/>
    <x v="29"/>
    <n v="38.371200000000002"/>
    <n v="120"/>
    <n v="50.833333333333336"/>
    <n v="1950.5360000000003"/>
    <n v="74"/>
    <n v="200"/>
    <n v="7674.2400000000007"/>
    <n v="230"/>
    <n v="136"/>
    <n v="8825.3760000000002"/>
    <n v="168"/>
    <n v="200"/>
    <n v="7674.2400000000007"/>
    <n v="70"/>
    <n v="95"/>
    <n v="2685.9839999999999"/>
    <n v="143"/>
    <n v="400"/>
    <n v="15348.480000000001"/>
    <n v="170"/>
    <n v="139"/>
    <n v="6523.1040000000003"/>
    <n v="174"/>
    <n v="500"/>
    <n v="19185.600000000002"/>
    <n v="230"/>
    <n v="200"/>
    <n v="8825.3760000000002"/>
    <n v="204"/>
    <n v="300"/>
    <n v="11511.36"/>
    <n v="300"/>
    <n v="320"/>
    <n v="11511.36"/>
    <n v="184"/>
    <n v="300"/>
    <n v="11511.36"/>
    <n v="200"/>
    <n v="194"/>
    <n v="7674.2400000000007"/>
    <n v="190"/>
    <n v="350"/>
    <n v="13429.92"/>
    <n v="350"/>
    <n v="287"/>
    <n v="13429.92"/>
    <n v="253"/>
    <n v="400"/>
    <n v="15348.480000000001"/>
    <n v="300"/>
    <n v="290"/>
    <n v="11511.36"/>
    <n v="263"/>
    <n v="300"/>
    <n v="11511.36"/>
    <n v="300"/>
    <n v="294"/>
    <n v="11511.36"/>
    <n v="269"/>
    <n v="250"/>
    <n v="9592.8000000000011"/>
    <n v="300"/>
    <n v="234"/>
    <n v="11511.36"/>
    <n v="335"/>
    <n v="400"/>
    <n v="15348.480000000001"/>
    <n v="250"/>
    <n v="294"/>
    <n v="9592.8000000000011"/>
    <n v="291"/>
    <n v="400"/>
    <n v="15348.480000000001"/>
    <n v="150"/>
    <m/>
    <n v="5755.68"/>
    <n v="441"/>
    <n v="4000"/>
    <n v="153484.80000000002"/>
    <n v="2850"/>
    <n v="109357.92000000001"/>
  </r>
  <r>
    <x v="3"/>
    <s v="东区"/>
    <s v="廖荣平"/>
    <s v="薛伟"/>
    <s v="易俐轩"/>
    <s v="一级"/>
    <x v="4"/>
    <x v="30"/>
    <n v="38.371200000000002"/>
    <n v="0"/>
    <n v="10.833333333333334"/>
    <n v="415.68800000000005"/>
    <n v="34"/>
    <n v="50"/>
    <n v="1918.5600000000002"/>
    <n v="0"/>
    <n v="0"/>
    <n v="0"/>
    <n v="34"/>
    <n v="50"/>
    <n v="1918.5600000000002"/>
    <n v="0"/>
    <n v="0"/>
    <n v="0"/>
    <n v="34"/>
    <n v="100"/>
    <n v="3837.1200000000003"/>
    <n v="20"/>
    <n v="0"/>
    <n v="767.42399999999998"/>
    <n v="54"/>
    <n v="200"/>
    <n v="7674.2400000000007"/>
    <n v="50"/>
    <n v="9"/>
    <n v="1918.5600000000002"/>
    <n v="95"/>
    <n v="100"/>
    <n v="3837.1200000000003"/>
    <n v="0"/>
    <n v="10"/>
    <n v="0"/>
    <n v="85"/>
    <n v="100"/>
    <n v="3837.1200000000003"/>
    <n v="0"/>
    <n v="15"/>
    <n v="0"/>
    <n v="70"/>
    <n v="100"/>
    <n v="3837.1200000000003"/>
    <n v="30"/>
    <n v="20"/>
    <n v="1151.136"/>
    <n v="80"/>
    <n v="150"/>
    <n v="5755.68"/>
    <n v="20"/>
    <n v="25"/>
    <n v="767.42399999999998"/>
    <n v="75"/>
    <n v="100"/>
    <n v="3837.1200000000003"/>
    <n v="50"/>
    <n v="30"/>
    <n v="1918.5600000000002"/>
    <n v="95"/>
    <n v="100"/>
    <n v="3837.1200000000003"/>
    <n v="0"/>
    <n v="26"/>
    <n v="0"/>
    <n v="69"/>
    <n v="150"/>
    <n v="5755.68"/>
    <n v="50"/>
    <n v="28"/>
    <n v="1918.5600000000002"/>
    <n v="91"/>
    <n v="150"/>
    <n v="5755.68"/>
    <n v="0"/>
    <m/>
    <n v="0"/>
    <n v="91"/>
    <n v="1350"/>
    <n v="51801.120000000003"/>
    <n v="220"/>
    <n v="8441.6640000000007"/>
  </r>
  <r>
    <x v="3"/>
    <s v="东区"/>
    <s v="廖荣平"/>
    <s v="薛伟"/>
    <s v="易俐轩"/>
    <s v="一级"/>
    <x v="4"/>
    <x v="31"/>
    <n v="38.371200000000002"/>
    <n v="350"/>
    <n v="274.16666666666669"/>
    <n v="10520.104000000001"/>
    <n v="318"/>
    <n v="350"/>
    <n v="13429.92"/>
    <n v="500"/>
    <n v="426"/>
    <n v="19185.600000000002"/>
    <n v="392"/>
    <n v="400"/>
    <n v="15348.480000000001"/>
    <n v="300"/>
    <n v="406"/>
    <n v="11511.36"/>
    <n v="286"/>
    <n v="500"/>
    <n v="19185.600000000002"/>
    <n v="1050"/>
    <n v="712"/>
    <n v="40289.760000000002"/>
    <n v="624"/>
    <n v="550"/>
    <n v="21104.16"/>
    <n v="600"/>
    <n v="648"/>
    <n v="23022.720000000001"/>
    <n v="576"/>
    <n v="1000"/>
    <n v="38371.200000000004"/>
    <n v="720"/>
    <n v="700"/>
    <n v="27627.264000000003"/>
    <n v="596"/>
    <n v="1000"/>
    <n v="38371.200000000004"/>
    <n v="1330"/>
    <n v="624"/>
    <n v="51033.696000000004"/>
    <n v="1302"/>
    <n v="750"/>
    <n v="28778.400000000001"/>
    <n v="300"/>
    <n v="641"/>
    <n v="11511.36"/>
    <n v="961"/>
    <n v="800"/>
    <n v="30696.960000000003"/>
    <n v="340"/>
    <n v="607"/>
    <n v="13046.208000000001"/>
    <n v="694"/>
    <n v="800"/>
    <n v="30696.960000000003"/>
    <n v="600"/>
    <n v="691"/>
    <n v="23022.720000000001"/>
    <n v="603"/>
    <n v="700"/>
    <n v="26859.84"/>
    <n v="900"/>
    <n v="580"/>
    <n v="34534.080000000002"/>
    <n v="923"/>
    <n v="850"/>
    <n v="32615.52"/>
    <n v="600"/>
    <n v="684"/>
    <n v="23022.720000000001"/>
    <n v="839"/>
    <n v="950"/>
    <n v="36452.639999999999"/>
    <n v="303"/>
    <m/>
    <n v="11626.473600000001"/>
    <n v="1142"/>
    <n v="8650"/>
    <n v="331910.88000000006"/>
    <n v="7543"/>
    <n v="289433.96160000004"/>
  </r>
  <r>
    <x v="3"/>
    <s v="东区"/>
    <s v="廖荣平"/>
    <s v="薛伟"/>
    <s v="易俐轩"/>
    <s v="二级"/>
    <x v="4"/>
    <x v="32"/>
    <n v="38.371200000000002"/>
    <n v="30"/>
    <n v="30"/>
    <n v="1151.136"/>
    <n v="50"/>
    <n v="100"/>
    <n v="3837.1200000000003"/>
    <n v="170"/>
    <n v="162"/>
    <n v="6523.1040000000003"/>
    <n v="58"/>
    <n v="100"/>
    <n v="3837.1200000000003"/>
    <n v="80"/>
    <n v="101"/>
    <n v="3069.6959999999999"/>
    <n v="37"/>
    <n v="350"/>
    <n v="13429.92"/>
    <n v="330"/>
    <n v="269"/>
    <n v="12662.496000000001"/>
    <n v="98"/>
    <n v="450"/>
    <n v="17267.04"/>
    <n v="340"/>
    <n v="322"/>
    <n v="13046.208000000001"/>
    <n v="116"/>
    <n v="500"/>
    <n v="19185.600000000002"/>
    <n v="220"/>
    <n v="267"/>
    <n v="8441.6640000000007"/>
    <n v="69"/>
    <n v="500"/>
    <n v="19185.600000000002"/>
    <n v="280"/>
    <n v="272"/>
    <n v="10743.936"/>
    <n v="77"/>
    <n v="400"/>
    <n v="15348.480000000001"/>
    <n v="420"/>
    <n v="352"/>
    <n v="16115.904"/>
    <n v="145"/>
    <n v="450"/>
    <n v="17267.04"/>
    <n v="320"/>
    <n v="369"/>
    <n v="12278.784"/>
    <n v="96"/>
    <n v="400"/>
    <n v="15348.480000000001"/>
    <n v="470"/>
    <n v="419"/>
    <n v="18034.464"/>
    <n v="147"/>
    <n v="350"/>
    <n v="13429.92"/>
    <n v="380"/>
    <n v="420"/>
    <n v="14581.056"/>
    <n v="107"/>
    <n v="450"/>
    <n v="17267.04"/>
    <n v="620"/>
    <n v="552"/>
    <n v="23790.144"/>
    <n v="175"/>
    <n v="550"/>
    <n v="21104.16"/>
    <n v="380"/>
    <m/>
    <n v="14581.056"/>
    <n v="555"/>
    <n v="4600"/>
    <n v="176507.52000000002"/>
    <n v="4010"/>
    <n v="153868.51200000002"/>
  </r>
  <r>
    <x v="3"/>
    <s v="东区"/>
    <s v="廖荣平"/>
    <s v="薛伟"/>
    <s v="易俐轩"/>
    <s v="一级"/>
    <x v="4"/>
    <x v="33"/>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薛伟"/>
    <s v="易俐轩"/>
    <s v="一级"/>
    <x v="4"/>
    <x v="34"/>
    <n v="38.371200000000002"/>
    <n v="150"/>
    <n v="47.5"/>
    <n v="1822.6320000000001"/>
    <n v="80"/>
    <n v="200"/>
    <n v="7674.2400000000007"/>
    <n v="50"/>
    <n v="127"/>
    <n v="1918.5600000000002"/>
    <n v="3"/>
    <n v="200"/>
    <n v="7674.2400000000007"/>
    <n v="200"/>
    <n v="89"/>
    <n v="7674.2400000000007"/>
    <n v="114"/>
    <n v="350"/>
    <n v="13429.92"/>
    <n v="100"/>
    <n v="132"/>
    <n v="3837.1200000000003"/>
    <n v="82"/>
    <n v="400"/>
    <n v="15348.480000000001"/>
    <n v="100"/>
    <n v="133"/>
    <n v="3837.1200000000003"/>
    <n v="49"/>
    <n v="200"/>
    <n v="7674.2400000000007"/>
    <n v="200"/>
    <n v="149"/>
    <n v="7674.2400000000007"/>
    <n v="100"/>
    <n v="200"/>
    <n v="7674.2400000000007"/>
    <n v="100"/>
    <n v="153"/>
    <n v="3837.1200000000003"/>
    <n v="47"/>
    <n v="250"/>
    <n v="9592.8000000000011"/>
    <n v="200"/>
    <n v="145"/>
    <n v="7674.2400000000007"/>
    <n v="102"/>
    <n v="250"/>
    <n v="9592.8000000000011"/>
    <n v="200"/>
    <n v="173"/>
    <n v="7674.2400000000007"/>
    <n v="129"/>
    <n v="200"/>
    <n v="7674.2400000000007"/>
    <n v="200"/>
    <n v="167"/>
    <n v="7674.2400000000007"/>
    <n v="162"/>
    <n v="200"/>
    <n v="7674.2400000000007"/>
    <n v="0"/>
    <n v="136"/>
    <n v="0"/>
    <n v="26"/>
    <n v="250"/>
    <n v="9592.8000000000011"/>
    <n v="300"/>
    <n v="171"/>
    <n v="11511.36"/>
    <n v="155"/>
    <n v="250"/>
    <n v="9592.8000000000011"/>
    <n v="3"/>
    <m/>
    <n v="115.11360000000001"/>
    <n v="158"/>
    <n v="2950"/>
    <n v="113195.04000000002"/>
    <n v="1653"/>
    <n v="63427.593599999993"/>
  </r>
  <r>
    <x v="3"/>
    <s v="东区"/>
    <s v="廖荣平"/>
    <s v="薛伟"/>
    <s v="易荣"/>
    <s v="三级"/>
    <x v="4"/>
    <x v="35"/>
    <n v="38.371200000000002"/>
    <n v="0"/>
    <n v="0"/>
    <n v="0"/>
    <n v="6"/>
    <m/>
    <n v="0"/>
    <n v="100"/>
    <n v="0"/>
    <n v="3837.1200000000003"/>
    <n v="106"/>
    <m/>
    <n v="0"/>
    <n v="0"/>
    <n v="0"/>
    <n v="0"/>
    <n v="106"/>
    <n v="200"/>
    <n v="7674.2400000000007"/>
    <n v="0"/>
    <n v="50"/>
    <n v="0"/>
    <n v="56"/>
    <n v="200"/>
    <n v="7674.2400000000007"/>
    <n v="0"/>
    <n v="0"/>
    <n v="0"/>
    <n v="56"/>
    <n v="50"/>
    <n v="1918.5600000000002"/>
    <n v="0"/>
    <n v="0"/>
    <n v="0"/>
    <n v="56"/>
    <n v="50"/>
    <n v="1918.5600000000002"/>
    <n v="100"/>
    <n v="0"/>
    <n v="3837.1200000000003"/>
    <n v="156"/>
    <n v="50"/>
    <n v="1918.5600000000002"/>
    <n v="0"/>
    <n v="0"/>
    <n v="0"/>
    <n v="156"/>
    <n v="50"/>
    <n v="1918.5600000000002"/>
    <n v="0"/>
    <n v="0"/>
    <n v="0"/>
    <n v="156"/>
    <n v="100"/>
    <n v="3837.1200000000003"/>
    <n v="25"/>
    <n v="0"/>
    <n v="959.28000000000009"/>
    <n v="181"/>
    <n v="100"/>
    <n v="3837.1200000000003"/>
    <n v="0"/>
    <n v="0"/>
    <n v="0"/>
    <n v="181"/>
    <n v="50"/>
    <n v="1918.5600000000002"/>
    <n v="0"/>
    <n v="100"/>
    <n v="0"/>
    <n v="81"/>
    <n v="50"/>
    <n v="1918.5600000000002"/>
    <n v="5"/>
    <m/>
    <n v="191.85599999999999"/>
    <n v="86"/>
    <n v="900"/>
    <n v="34534.080000000002"/>
    <n v="230"/>
    <n v="8825.3760000000002"/>
  </r>
  <r>
    <x v="3"/>
    <s v="东区"/>
    <s v="廖荣平"/>
    <s v="薛伟"/>
    <s v="李秀广"/>
    <s v="一级"/>
    <x v="4"/>
    <x v="36"/>
    <n v="38.371200000000002"/>
    <n v="200"/>
    <n v="63.333333333333336"/>
    <n v="2430.1760000000004"/>
    <n v="174"/>
    <n v="200"/>
    <n v="7674.2400000000007"/>
    <n v="100"/>
    <n v="147"/>
    <n v="3837.1200000000003"/>
    <n v="127"/>
    <n v="250"/>
    <n v="9592.8000000000011"/>
    <n v="0"/>
    <n v="111"/>
    <n v="0"/>
    <n v="16"/>
    <n v="250"/>
    <n v="9592.8000000000011"/>
    <n v="300"/>
    <n v="249"/>
    <n v="11511.36"/>
    <n v="67"/>
    <n v="300"/>
    <n v="11511.36"/>
    <n v="200"/>
    <n v="179"/>
    <n v="7674.2400000000007"/>
    <n v="88"/>
    <n v="300"/>
    <n v="11511.36"/>
    <n v="100"/>
    <n v="146"/>
    <n v="3837.1200000000003"/>
    <n v="42"/>
    <n v="300"/>
    <n v="11511.36"/>
    <n v="200"/>
    <n v="141"/>
    <n v="7674.2400000000007"/>
    <n v="101"/>
    <n v="200"/>
    <n v="7674.2400000000007"/>
    <n v="200"/>
    <n v="191"/>
    <n v="7674.2400000000007"/>
    <n v="110"/>
    <n v="200"/>
    <n v="7674.2400000000007"/>
    <n v="100"/>
    <n v="185"/>
    <n v="3837.1200000000003"/>
    <n v="25"/>
    <n v="300"/>
    <n v="11511.36"/>
    <n v="200"/>
    <n v="140"/>
    <n v="7674.2400000000007"/>
    <n v="85"/>
    <n v="300"/>
    <n v="11511.36"/>
    <n v="100"/>
    <n v="140"/>
    <n v="3837.1200000000003"/>
    <n v="45"/>
    <n v="200"/>
    <n v="7674.2400000000007"/>
    <n v="200"/>
    <n v="193"/>
    <n v="7674.2400000000007"/>
    <n v="52"/>
    <n v="200"/>
    <n v="7674.2400000000007"/>
    <n v="100"/>
    <m/>
    <n v="3837.1200000000003"/>
    <n v="152"/>
    <n v="3000"/>
    <n v="115113.60000000002"/>
    <n v="1800"/>
    <n v="69068.160000000003"/>
  </r>
  <r>
    <x v="3"/>
    <s v="东区"/>
    <s v="廖荣平"/>
    <s v="薛伟"/>
    <s v="王浩文"/>
    <s v="一级"/>
    <x v="4"/>
    <x v="37"/>
    <n v="38.371200000000002"/>
    <n v="0"/>
    <n v="29.166666666666668"/>
    <n v="1119.1600000000001"/>
    <n v="7"/>
    <n v="100"/>
    <n v="3837.1200000000003"/>
    <n v="0"/>
    <n v="0"/>
    <n v="0"/>
    <n v="7"/>
    <n v="100"/>
    <n v="3837.1200000000003"/>
    <n v="0"/>
    <n v="0"/>
    <n v="0"/>
    <n v="7"/>
    <n v="150"/>
    <n v="5755.68"/>
    <n v="0"/>
    <n v="0"/>
    <n v="0"/>
    <n v="7"/>
    <n v="200"/>
    <n v="7674.2400000000007"/>
    <n v="0"/>
    <n v="0"/>
    <n v="0"/>
    <n v="7"/>
    <n v="0"/>
    <n v="0"/>
    <n v="0"/>
    <n v="0"/>
    <n v="0"/>
    <n v="7"/>
    <n v="0"/>
    <n v="0"/>
    <n v="0"/>
    <n v="0"/>
    <n v="0"/>
    <n v="7"/>
    <n v="0"/>
    <n v="0"/>
    <n v="0"/>
    <n v="0"/>
    <n v="0"/>
    <n v="7"/>
    <n v="0"/>
    <n v="0"/>
    <n v="0"/>
    <n v="0"/>
    <n v="0"/>
    <n v="7"/>
    <n v="0"/>
    <n v="0"/>
    <n v="0"/>
    <n v="0"/>
    <n v="0"/>
    <n v="7"/>
    <n v="0"/>
    <n v="0"/>
    <n v="0"/>
    <n v="0"/>
    <n v="0"/>
    <n v="7"/>
    <n v="0"/>
    <n v="0"/>
    <n v="0"/>
    <n v="0"/>
    <n v="0"/>
    <n v="7"/>
    <n v="0"/>
    <n v="0"/>
    <n v="0"/>
    <m/>
    <n v="0"/>
    <n v="7"/>
    <n v="550"/>
    <n v="21104.160000000003"/>
    <n v="0"/>
    <n v="0"/>
  </r>
  <r>
    <x v="3"/>
    <s v="东区"/>
    <s v="廖荣平"/>
    <s v="薛伟"/>
    <s v="李秀广"/>
    <s v="三级"/>
    <x v="4"/>
    <x v="38"/>
    <n v="38.371200000000002"/>
    <n v="0"/>
    <n v="0"/>
    <n v="0"/>
    <n v="10"/>
    <m/>
    <n v="0"/>
    <n v="160"/>
    <n v="0"/>
    <n v="6139.3919999999998"/>
    <n v="170"/>
    <m/>
    <n v="0"/>
    <n v="0"/>
    <n v="0"/>
    <n v="0"/>
    <n v="170"/>
    <n v="200"/>
    <n v="7674.2400000000007"/>
    <n v="0"/>
    <n v="75"/>
    <n v="0"/>
    <n v="95"/>
    <n v="200"/>
    <n v="7674.2400000000007"/>
    <n v="100"/>
    <n v="52"/>
    <n v="3837.1200000000003"/>
    <n v="143"/>
    <n v="150"/>
    <n v="5755.68"/>
    <n v="60"/>
    <n v="78"/>
    <n v="2302.2719999999999"/>
    <n v="125"/>
    <n v="150"/>
    <n v="5755.68"/>
    <n v="0"/>
    <n v="64"/>
    <n v="0"/>
    <n v="61"/>
    <n v="150"/>
    <n v="5755.68"/>
    <n v="0"/>
    <n v="55"/>
    <n v="0"/>
    <n v="6"/>
    <n v="150"/>
    <n v="5755.68"/>
    <n v="100"/>
    <n v="86"/>
    <n v="3837.1200000000003"/>
    <n v="20"/>
    <n v="100"/>
    <n v="3837.1200000000003"/>
    <n v="200"/>
    <n v="138"/>
    <n v="7674.2400000000007"/>
    <n v="82"/>
    <n v="100"/>
    <n v="3837.1200000000003"/>
    <n v="0"/>
    <n v="60"/>
    <n v="0"/>
    <n v="22"/>
    <n v="150"/>
    <n v="5755.68"/>
    <n v="200"/>
    <n v="107"/>
    <n v="7674.2400000000007"/>
    <n v="115"/>
    <n v="200"/>
    <n v="7674.2400000000007"/>
    <n v="0"/>
    <m/>
    <n v="0"/>
    <n v="115"/>
    <n v="1550"/>
    <n v="59475.360000000008"/>
    <n v="820"/>
    <n v="31464.384000000002"/>
  </r>
  <r>
    <x v="3"/>
    <s v="东区"/>
    <s v="廖荣平"/>
    <s v="薛伟"/>
    <s v="李秀广"/>
    <s v="一级"/>
    <x v="4"/>
    <x v="39"/>
    <n v="38.371200000000002"/>
    <n v="100"/>
    <n v="66.666666666666671"/>
    <n v="2558.0800000000004"/>
    <n v="51"/>
    <n v="200"/>
    <n v="7674.2400000000007"/>
    <n v="100"/>
    <n v="92"/>
    <n v="3837.1200000000003"/>
    <n v="59"/>
    <n v="200"/>
    <n v="7674.2400000000007"/>
    <n v="100"/>
    <n v="87"/>
    <n v="3837.1200000000003"/>
    <n v="72"/>
    <n v="200"/>
    <n v="7674.2400000000007"/>
    <n v="100"/>
    <n v="71"/>
    <n v="3837.1200000000003"/>
    <n v="101"/>
    <n v="300"/>
    <n v="11511.36"/>
    <n v="0"/>
    <n v="86"/>
    <n v="0"/>
    <n v="15"/>
    <n v="100"/>
    <n v="3837.1200000000003"/>
    <n v="100"/>
    <n v="73"/>
    <n v="3837.1200000000003"/>
    <n v="42"/>
    <n v="100"/>
    <n v="3837.1200000000003"/>
    <n v="150"/>
    <n v="92"/>
    <n v="5755.68"/>
    <n v="100"/>
    <n v="150"/>
    <n v="5755.68"/>
    <n v="100"/>
    <n v="86"/>
    <n v="3837.1200000000003"/>
    <n v="114"/>
    <n v="150"/>
    <n v="5755.68"/>
    <n v="300"/>
    <n v="122"/>
    <n v="11511.36"/>
    <n v="292"/>
    <n v="100"/>
    <n v="3837.1200000000003"/>
    <n v="0"/>
    <n v="89"/>
    <n v="0"/>
    <n v="203"/>
    <n v="100"/>
    <n v="3837.1200000000003"/>
    <n v="0"/>
    <n v="101"/>
    <n v="0"/>
    <n v="102"/>
    <n v="150"/>
    <n v="5755.68"/>
    <n v="300"/>
    <n v="96"/>
    <n v="11511.36"/>
    <n v="306"/>
    <n v="150"/>
    <n v="5755.68"/>
    <n v="0"/>
    <m/>
    <n v="0"/>
    <n v="306"/>
    <n v="1900"/>
    <n v="72905.279999999999"/>
    <n v="1250"/>
    <n v="47964"/>
  </r>
  <r>
    <x v="3"/>
    <s v="东区"/>
    <s v="廖荣平"/>
    <s v="刘挺"/>
    <s v="TBA"/>
    <s v="二级"/>
    <x v="1"/>
    <x v="40"/>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s v="东区"/>
    <s v="廖荣平"/>
    <s v="刘挺"/>
    <s v="TBA"/>
    <s v="二级"/>
    <x v="1"/>
    <x v="41"/>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s v="东区"/>
    <s v="廖荣平"/>
    <s v="刘挺"/>
    <s v="TBA"/>
    <s v="二级"/>
    <x v="1"/>
    <x v="42"/>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s v="东区"/>
    <s v="廖荣平"/>
    <s v="刘挺"/>
    <s v="TBA"/>
    <s v="二级"/>
    <x v="1"/>
    <x v="43"/>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s v="东区"/>
    <s v="廖荣平"/>
    <s v="刘挺"/>
    <s v="汪承文"/>
    <s v="一级"/>
    <x v="2"/>
    <x v="44"/>
    <n v="38.371200000000002"/>
    <n v="0"/>
    <n v="0"/>
    <n v="0"/>
    <n v="0"/>
    <m/>
    <n v="0"/>
    <n v="0"/>
    <n v="0"/>
    <n v="0"/>
    <n v="0"/>
    <m/>
    <n v="0"/>
    <n v="0"/>
    <n v="0"/>
    <n v="0"/>
    <n v="0"/>
    <n v="200"/>
    <n v="7674.2400000000007"/>
    <n v="100"/>
    <n v="82"/>
    <n v="3837.1200000000003"/>
    <n v="18"/>
    <n v="400"/>
    <n v="15348.480000000001"/>
    <n v="500"/>
    <n v="212"/>
    <n v="19185.600000000002"/>
    <n v="306"/>
    <n v="300"/>
    <n v="11511.36"/>
    <n v="0"/>
    <n v="158"/>
    <n v="0"/>
    <n v="148"/>
    <n v="300"/>
    <n v="11511.36"/>
    <n v="200"/>
    <n v="166"/>
    <n v="7674.2400000000007"/>
    <n v="182"/>
    <n v="500"/>
    <n v="19185.600000000002"/>
    <n v="0"/>
    <n v="121"/>
    <n v="0"/>
    <n v="61"/>
    <n v="500"/>
    <n v="19185.600000000002"/>
    <n v="200"/>
    <n v="121"/>
    <n v="7674.2400000000007"/>
    <n v="140"/>
    <n v="600"/>
    <n v="23022.720000000001"/>
    <n v="0"/>
    <n v="104"/>
    <n v="0"/>
    <n v="36"/>
    <n v="700"/>
    <n v="26859.84"/>
    <n v="150"/>
    <n v="86"/>
    <n v="5755.68"/>
    <n v="100"/>
    <n v="900"/>
    <n v="34534.080000000002"/>
    <n v="200"/>
    <n v="120"/>
    <n v="7674.2400000000007"/>
    <n v="180"/>
    <n v="900"/>
    <n v="34534.080000000002"/>
    <n v="100"/>
    <m/>
    <n v="3837.1200000000003"/>
    <n v="280"/>
    <n v="5300"/>
    <n v="203367.36000000004"/>
    <n v="1450"/>
    <n v="55638.240000000005"/>
  </r>
  <r>
    <x v="3"/>
    <s v="东区"/>
    <s v="廖荣平"/>
    <s v="刘挺"/>
    <s v="彭琦"/>
    <s v="一级"/>
    <x v="2"/>
    <x v="45"/>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s v="东区"/>
    <s v="廖荣平"/>
    <s v="刘挺"/>
    <s v="彭琦"/>
    <s v="一级"/>
    <x v="2"/>
    <x v="46"/>
    <n v="38.371200000000002"/>
    <n v="0"/>
    <n v="0"/>
    <n v="0"/>
    <n v="0"/>
    <m/>
    <n v="0"/>
    <n v="300"/>
    <n v="137"/>
    <n v="11511.36"/>
    <n v="163"/>
    <m/>
    <n v="0"/>
    <n v="300"/>
    <n v="216"/>
    <n v="11511.36"/>
    <n v="247"/>
    <n v="400"/>
    <n v="15348.480000000001"/>
    <n v="800"/>
    <n v="515"/>
    <n v="30696.960000000003"/>
    <n v="532"/>
    <n v="500"/>
    <n v="19185.600000000002"/>
    <n v="400"/>
    <n v="438"/>
    <n v="15348.480000000001"/>
    <n v="494"/>
    <n v="500"/>
    <n v="19185.600000000002"/>
    <n v="500"/>
    <n v="622"/>
    <n v="19185.600000000002"/>
    <n v="372"/>
    <n v="500"/>
    <n v="19185.600000000002"/>
    <n v="600"/>
    <n v="603"/>
    <n v="23022.720000000001"/>
    <n v="369"/>
    <n v="400"/>
    <n v="15348.480000000001"/>
    <n v="700"/>
    <n v="637"/>
    <n v="26859.84"/>
    <n v="432"/>
    <n v="400"/>
    <n v="15348.480000000001"/>
    <n v="300"/>
    <n v="514"/>
    <n v="11511.36"/>
    <n v="218"/>
    <n v="500"/>
    <n v="19185.600000000002"/>
    <n v="1000"/>
    <n v="532"/>
    <n v="38371.200000000004"/>
    <n v="686"/>
    <n v="400"/>
    <n v="15348.480000000001"/>
    <n v="400"/>
    <n v="744"/>
    <n v="15348.480000000001"/>
    <n v="342"/>
    <n v="600"/>
    <n v="23022.720000000001"/>
    <n v="1400"/>
    <n v="811"/>
    <n v="53719.68"/>
    <n v="931"/>
    <n v="600"/>
    <n v="23022.720000000001"/>
    <n v="400"/>
    <m/>
    <n v="15348.480000000001"/>
    <n v="1331"/>
    <n v="4800"/>
    <n v="184181.76000000001"/>
    <n v="7100"/>
    <n v="272435.52"/>
  </r>
  <r>
    <x v="3"/>
    <s v="东区"/>
    <s v="廖荣平"/>
    <s v="刘挺"/>
    <s v="彭琦"/>
    <s v="一级"/>
    <x v="2"/>
    <x v="47"/>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s v="东区"/>
    <s v="廖荣平"/>
    <s v="刘挺"/>
    <s v="汪承文"/>
    <s v="一级"/>
    <x v="2"/>
    <x v="48"/>
    <n v="38.371200000000002"/>
    <n v="0"/>
    <n v="0"/>
    <n v="0"/>
    <n v="0"/>
    <m/>
    <n v="0"/>
    <n v="0"/>
    <n v="0"/>
    <n v="0"/>
    <n v="0"/>
    <m/>
    <n v="0"/>
    <n v="0"/>
    <n v="0"/>
    <n v="0"/>
    <n v="0"/>
    <m/>
    <n v="0"/>
    <n v="50"/>
    <n v="24"/>
    <n v="1918.5600000000002"/>
    <n v="26"/>
    <m/>
    <n v="0"/>
    <n v="400"/>
    <n v="141"/>
    <n v="15348.480000000001"/>
    <n v="285"/>
    <n v="200"/>
    <n v="7674.2400000000007"/>
    <n v="100"/>
    <n v="226"/>
    <n v="3837.1200000000003"/>
    <n v="159"/>
    <n v="200"/>
    <n v="7674.2400000000007"/>
    <n v="0"/>
    <n v="121"/>
    <n v="0"/>
    <n v="38"/>
    <n v="400"/>
    <n v="15348.480000000001"/>
    <n v="0"/>
    <n v="21"/>
    <n v="0"/>
    <n v="17"/>
    <n v="400"/>
    <n v="15348.480000000001"/>
    <n v="100"/>
    <n v="86"/>
    <n v="3837.1200000000003"/>
    <n v="31"/>
    <n v="500"/>
    <n v="19185.600000000002"/>
    <n v="0"/>
    <n v="24"/>
    <n v="0"/>
    <n v="7"/>
    <n v="600"/>
    <n v="23022.720000000001"/>
    <n v="200"/>
    <n v="64"/>
    <n v="7674.2400000000007"/>
    <n v="143"/>
    <n v="800"/>
    <n v="30696.960000000003"/>
    <n v="100"/>
    <n v="96"/>
    <n v="3837.1200000000003"/>
    <n v="147"/>
    <n v="800"/>
    <n v="30696.960000000003"/>
    <n v="350"/>
    <m/>
    <n v="13429.92"/>
    <n v="497"/>
    <n v="3900"/>
    <n v="149647.68000000002"/>
    <n v="1300"/>
    <n v="49882.559999999998"/>
  </r>
  <r>
    <x v="3"/>
    <s v="东区"/>
    <s v="廖荣平"/>
    <s v="刘挺"/>
    <s v="彭琦"/>
    <s v="一级"/>
    <x v="2"/>
    <x v="49"/>
    <n v="38.371200000000002"/>
    <n v="0"/>
    <n v="0"/>
    <n v="0"/>
    <n v="0"/>
    <m/>
    <n v="0"/>
    <n v="0"/>
    <n v="0"/>
    <n v="0"/>
    <n v="0"/>
    <m/>
    <n v="0"/>
    <n v="0"/>
    <n v="0"/>
    <n v="0"/>
    <n v="0"/>
    <n v="200"/>
    <n v="7674.2400000000007"/>
    <n v="70"/>
    <n v="26"/>
    <n v="2685.9839999999999"/>
    <n v="44"/>
    <n v="300"/>
    <n v="11511.36"/>
    <n v="0"/>
    <n v="12"/>
    <n v="0"/>
    <n v="32"/>
    <n v="100"/>
    <n v="3837.1200000000003"/>
    <n v="150"/>
    <n v="64"/>
    <n v="5755.68"/>
    <n v="118"/>
    <n v="100"/>
    <n v="3837.1200000000003"/>
    <n v="0"/>
    <n v="64"/>
    <n v="0"/>
    <n v="54"/>
    <n v="50"/>
    <n v="1918.5600000000002"/>
    <n v="0"/>
    <n v="33"/>
    <n v="0"/>
    <n v="21"/>
    <n v="50"/>
    <n v="1918.5600000000002"/>
    <n v="50"/>
    <n v="34"/>
    <n v="1918.5600000000002"/>
    <n v="37"/>
    <n v="50"/>
    <n v="1918.5600000000002"/>
    <n v="100"/>
    <n v="56"/>
    <n v="3837.1200000000003"/>
    <n v="81"/>
    <n v="50"/>
    <n v="1918.5600000000002"/>
    <n v="0"/>
    <n v="34"/>
    <n v="0"/>
    <n v="47"/>
    <n v="50"/>
    <n v="1918.5600000000002"/>
    <n v="0"/>
    <n v="38"/>
    <n v="0"/>
    <n v="9"/>
    <n v="100"/>
    <n v="3837.1200000000003"/>
    <n v="100"/>
    <m/>
    <n v="3837.1200000000003"/>
    <n v="109"/>
    <n v="1050"/>
    <n v="40289.760000000002"/>
    <n v="470"/>
    <n v="18034.464"/>
  </r>
  <r>
    <x v="3"/>
    <s v="东区"/>
    <s v="廖荣平"/>
    <s v="刘挺"/>
    <s v="汪承文"/>
    <s v="一级"/>
    <x v="2"/>
    <x v="50"/>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s v="东区"/>
    <s v="廖荣平"/>
    <s v="刘挺"/>
    <s v="汪承文"/>
    <s v="一级"/>
    <x v="2"/>
    <x v="51"/>
    <n v="38.371200000000002"/>
    <n v="0"/>
    <n v="0"/>
    <n v="0"/>
    <n v="0"/>
    <m/>
    <n v="0"/>
    <n v="0"/>
    <n v="0"/>
    <n v="0"/>
    <n v="0"/>
    <m/>
    <n v="0"/>
    <n v="0"/>
    <n v="0"/>
    <n v="0"/>
    <n v="0"/>
    <n v="200"/>
    <n v="7674.2400000000007"/>
    <n v="50"/>
    <n v="36"/>
    <n v="1918.5600000000002"/>
    <n v="14"/>
    <n v="400"/>
    <n v="15348.480000000001"/>
    <n v="450"/>
    <n v="166"/>
    <n v="17267.04"/>
    <n v="298"/>
    <n v="200"/>
    <n v="7674.2400000000007"/>
    <n v="0"/>
    <n v="121"/>
    <n v="0"/>
    <n v="177"/>
    <n v="200"/>
    <n v="7674.2400000000007"/>
    <n v="300"/>
    <n v="212"/>
    <n v="11511.36"/>
    <n v="265"/>
    <n v="500"/>
    <n v="19185.600000000002"/>
    <n v="0"/>
    <n v="204"/>
    <n v="0"/>
    <n v="61"/>
    <n v="500"/>
    <n v="19185.600000000002"/>
    <n v="0"/>
    <n v="23"/>
    <n v="0"/>
    <n v="38"/>
    <n v="600"/>
    <n v="23022.720000000001"/>
    <n v="300"/>
    <n v="186"/>
    <n v="11511.36"/>
    <n v="152"/>
    <n v="700"/>
    <n v="26859.84"/>
    <n v="0"/>
    <n v="82"/>
    <n v="0"/>
    <n v="70"/>
    <n v="900"/>
    <n v="34534.080000000002"/>
    <n v="0"/>
    <n v="36"/>
    <n v="0"/>
    <n v="34"/>
    <n v="900"/>
    <n v="34534.080000000002"/>
    <n v="200"/>
    <m/>
    <n v="7674.2400000000007"/>
    <n v="234"/>
    <n v="5100"/>
    <n v="195693.12"/>
    <n v="1300"/>
    <n v="49882.560000000005"/>
  </r>
  <r>
    <x v="3"/>
    <s v="东区"/>
    <s v="廖荣平"/>
    <s v="刘挺"/>
    <s v="汪承文"/>
    <s v="一级"/>
    <x v="2"/>
    <x v="52"/>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s v="东区"/>
    <s v="廖荣平"/>
    <s v="刘挺"/>
    <s v="汪承文"/>
    <s v="一级"/>
    <x v="2"/>
    <x v="53"/>
    <n v="38.371200000000002"/>
    <n v="0"/>
    <n v="0"/>
    <n v="0"/>
    <n v="0"/>
    <m/>
    <n v="0"/>
    <n v="50"/>
    <n v="0"/>
    <n v="1918.5600000000002"/>
    <n v="50"/>
    <m/>
    <n v="0"/>
    <n v="0"/>
    <n v="0"/>
    <n v="0"/>
    <n v="50"/>
    <n v="400"/>
    <n v="15348.480000000001"/>
    <n v="0"/>
    <n v="30"/>
    <n v="0"/>
    <n v="20"/>
    <n v="600"/>
    <n v="23022.720000000001"/>
    <n v="50"/>
    <n v="14"/>
    <n v="1918.5600000000002"/>
    <n v="56"/>
    <n v="100"/>
    <n v="3837.1200000000003"/>
    <n v="150"/>
    <n v="141"/>
    <n v="5755.68"/>
    <n v="65"/>
    <n v="100"/>
    <n v="3837.1200000000003"/>
    <n v="200"/>
    <n v="136"/>
    <n v="7674.2400000000007"/>
    <n v="129"/>
    <n v="400"/>
    <n v="15348.480000000001"/>
    <n v="0"/>
    <n v="109"/>
    <n v="0"/>
    <n v="20"/>
    <n v="500"/>
    <n v="19185.600000000002"/>
    <n v="0"/>
    <n v="12"/>
    <n v="0"/>
    <n v="8"/>
    <n v="600"/>
    <n v="23022.720000000001"/>
    <n v="0"/>
    <n v="4"/>
    <n v="0"/>
    <n v="4"/>
    <n v="700"/>
    <n v="26859.84"/>
    <n v="0"/>
    <n v="0"/>
    <n v="0"/>
    <n v="4"/>
    <n v="900"/>
    <n v="34534.080000000002"/>
    <n v="0"/>
    <n v="0"/>
    <n v="0"/>
    <n v="4"/>
    <n v="900"/>
    <n v="34534.080000000002"/>
    <n v="0"/>
    <m/>
    <n v="0"/>
    <n v="4"/>
    <n v="5200"/>
    <n v="199530.24000000005"/>
    <n v="450"/>
    <n v="17267.04"/>
  </r>
  <r>
    <x v="3"/>
    <s v="东区"/>
    <s v="廖荣平"/>
    <s v="刘挺"/>
    <s v="徐丽莉"/>
    <s v="一级"/>
    <x v="1"/>
    <x v="54"/>
    <n v="38.371200000000002"/>
    <n v="500"/>
    <n v="230"/>
    <n v="8825.3760000000002"/>
    <n v="200"/>
    <n v="400"/>
    <n v="15348.480000000001"/>
    <n v="490"/>
    <n v="617"/>
    <n v="18801.888000000003"/>
    <n v="73"/>
    <n v="400"/>
    <n v="15348.480000000001"/>
    <n v="470"/>
    <n v="488"/>
    <n v="18034.464"/>
    <n v="55"/>
    <n v="800"/>
    <n v="30696.960000000003"/>
    <n v="870"/>
    <n v="787"/>
    <n v="33382.944000000003"/>
    <n v="138"/>
    <n v="900"/>
    <n v="34534.080000000002"/>
    <n v="770"/>
    <n v="706"/>
    <n v="29545.824000000001"/>
    <n v="202"/>
    <n v="1000"/>
    <n v="38371.200000000004"/>
    <n v="450"/>
    <n v="650"/>
    <n v="17267.04"/>
    <n v="2"/>
    <n v="1000"/>
    <n v="38371.200000000004"/>
    <n v="580"/>
    <n v="498"/>
    <n v="22255.296000000002"/>
    <n v="84"/>
    <n v="500"/>
    <n v="19185.600000000002"/>
    <n v="890"/>
    <n v="713"/>
    <n v="34150.368000000002"/>
    <n v="261"/>
    <n v="600"/>
    <n v="23022.720000000001"/>
    <n v="480"/>
    <n v="632"/>
    <n v="18418.175999999999"/>
    <n v="109"/>
    <n v="600"/>
    <n v="23022.720000000001"/>
    <n v="1050"/>
    <n v="852"/>
    <n v="40289.760000000002"/>
    <n v="307"/>
    <n v="500"/>
    <n v="19185.600000000002"/>
    <n v="500"/>
    <n v="655"/>
    <n v="19185.600000000002"/>
    <n v="152"/>
    <n v="550"/>
    <n v="21104.16"/>
    <n v="700"/>
    <n v="702"/>
    <n v="26859.84"/>
    <n v="150"/>
    <n v="600"/>
    <n v="23022.720000000001"/>
    <n v="250"/>
    <m/>
    <n v="9592.8000000000011"/>
    <n v="400"/>
    <n v="7850"/>
    <n v="301213.92000000004"/>
    <n v="7500"/>
    <n v="287784.00000000006"/>
  </r>
  <r>
    <x v="3"/>
    <s v="东区"/>
    <s v="廖荣平"/>
    <s v="刘挺"/>
    <s v="黄淼"/>
    <s v="一级"/>
    <x v="1"/>
    <x v="55"/>
    <n v="38.371200000000002"/>
    <n v="0"/>
    <n v="0"/>
    <n v="0"/>
    <n v="0"/>
    <m/>
    <n v="0"/>
    <n v="0"/>
    <n v="0"/>
    <n v="0"/>
    <n v="0"/>
    <m/>
    <n v="0"/>
    <n v="0"/>
    <n v="0"/>
    <n v="0"/>
    <n v="0"/>
    <m/>
    <n v="0"/>
    <n v="0"/>
    <n v="0"/>
    <n v="0"/>
    <n v="0"/>
    <m/>
    <n v="0"/>
    <n v="50"/>
    <n v="13"/>
    <n v="1918.5600000000002"/>
    <n v="37"/>
    <n v="100"/>
    <n v="3837.1200000000003"/>
    <n v="50"/>
    <n v="37"/>
    <n v="1918.5600000000002"/>
    <n v="50"/>
    <n v="100"/>
    <n v="3837.1200000000003"/>
    <n v="0"/>
    <n v="20"/>
    <n v="0"/>
    <n v="30"/>
    <n v="50"/>
    <n v="1918.5600000000002"/>
    <n v="50"/>
    <n v="32"/>
    <n v="1918.5600000000002"/>
    <n v="48"/>
    <n v="50"/>
    <n v="1918.5600000000002"/>
    <n v="50"/>
    <n v="22"/>
    <n v="1918.5600000000002"/>
    <n v="76"/>
    <n v="100"/>
    <n v="3837.1200000000003"/>
    <n v="50"/>
    <n v="42"/>
    <n v="1918.5600000000002"/>
    <n v="84"/>
    <n v="200"/>
    <n v="7674.2400000000007"/>
    <n v="0"/>
    <n v="38"/>
    <n v="0"/>
    <n v="46"/>
    <n v="50"/>
    <n v="1918.5600000000002"/>
    <n v="50"/>
    <n v="46"/>
    <n v="1918.5600000000002"/>
    <n v="50"/>
    <n v="60"/>
    <n v="2302.2719999999999"/>
    <n v="50"/>
    <m/>
    <n v="1918.5600000000002"/>
    <n v="100"/>
    <n v="710"/>
    <n v="27243.552000000003"/>
    <n v="350"/>
    <n v="13429.92"/>
  </r>
  <r>
    <x v="3"/>
    <s v="东区"/>
    <s v="廖荣平"/>
    <s v="刘挺"/>
    <s v="黄淼"/>
    <s v="一级"/>
    <x v="1"/>
    <x v="1"/>
    <n v="38.371200000000002"/>
    <n v="0"/>
    <n v="0"/>
    <n v="0"/>
    <n v="0"/>
    <m/>
    <n v="0"/>
    <n v="0"/>
    <n v="0"/>
    <n v="0"/>
    <n v="0"/>
    <m/>
    <n v="0"/>
    <n v="0"/>
    <n v="0"/>
    <n v="0"/>
    <n v="0"/>
    <m/>
    <n v="0"/>
    <n v="0"/>
    <n v="0"/>
    <n v="0"/>
    <n v="0"/>
    <m/>
    <n v="0"/>
    <n v="0"/>
    <n v="0"/>
    <n v="0"/>
    <n v="0"/>
    <n v="100"/>
    <n v="3837.1200000000003"/>
    <n v="60"/>
    <n v="0"/>
    <n v="2302.2719999999999"/>
    <n v="60"/>
    <n v="100"/>
    <n v="3837.1200000000003"/>
    <n v="10"/>
    <n v="20"/>
    <n v="383.71199999999999"/>
    <n v="50"/>
    <n v="50"/>
    <n v="1918.5600000000002"/>
    <n v="10"/>
    <n v="38"/>
    <n v="383.71199999999999"/>
    <n v="22"/>
    <n v="50"/>
    <n v="1918.5600000000002"/>
    <n v="40"/>
    <n v="24"/>
    <n v="1534.848"/>
    <n v="38"/>
    <n v="100"/>
    <n v="3837.1200000000003"/>
    <n v="20"/>
    <n v="20"/>
    <n v="767.42399999999998"/>
    <n v="38"/>
    <n v="200"/>
    <n v="7674.2400000000007"/>
    <n v="100"/>
    <n v="64"/>
    <n v="3837.1200000000003"/>
    <n v="74"/>
    <n v="80"/>
    <n v="3069.6959999999999"/>
    <n v="0"/>
    <n v="35"/>
    <n v="0"/>
    <n v="39"/>
    <n v="100"/>
    <n v="3837.1200000000003"/>
    <n v="40"/>
    <m/>
    <n v="1534.848"/>
    <n v="79"/>
    <n v="780"/>
    <n v="29929.536"/>
    <n v="280"/>
    <n v="10743.936"/>
  </r>
  <r>
    <x v="3"/>
    <s v="东区"/>
    <s v="廖荣平"/>
    <s v="刘挺"/>
    <s v="黄淼"/>
    <s v="一级"/>
    <x v="1"/>
    <x v="56"/>
    <n v="38.371200000000002"/>
    <n v="550"/>
    <n v="100"/>
    <n v="3837.1200000000003"/>
    <n v="234"/>
    <n v="550"/>
    <n v="21104.16"/>
    <n v="660"/>
    <n v="384"/>
    <n v="25324.992000000002"/>
    <n v="510"/>
    <n v="600"/>
    <n v="23022.720000000001"/>
    <n v="400"/>
    <n v="246"/>
    <n v="15348.480000000001"/>
    <n v="664"/>
    <n v="700"/>
    <n v="26859.84"/>
    <n v="0"/>
    <n v="472"/>
    <n v="0"/>
    <n v="192"/>
    <n v="800"/>
    <n v="30696.960000000003"/>
    <n v="750"/>
    <n v="279"/>
    <n v="28778.400000000001"/>
    <n v="663"/>
    <n v="500"/>
    <n v="19185.600000000002"/>
    <n v="0"/>
    <n v="276"/>
    <n v="0"/>
    <n v="387"/>
    <n v="500"/>
    <n v="19185.600000000002"/>
    <n v="100"/>
    <n v="341"/>
    <n v="3837.1200000000003"/>
    <n v="146"/>
    <n v="600"/>
    <n v="23022.720000000001"/>
    <n v="310"/>
    <n v="307"/>
    <n v="11895.072"/>
    <n v="149"/>
    <n v="600"/>
    <n v="23022.720000000001"/>
    <n v="350"/>
    <n v="368"/>
    <n v="13429.92"/>
    <n v="131"/>
    <n v="400"/>
    <n v="15348.480000000001"/>
    <n v="490"/>
    <n v="430"/>
    <n v="18801.888000000003"/>
    <n v="191"/>
    <n v="300"/>
    <n v="11511.36"/>
    <n v="490"/>
    <n v="397"/>
    <n v="18801.888000000003"/>
    <n v="284"/>
    <n v="500"/>
    <n v="19185.600000000002"/>
    <n v="550"/>
    <n v="426"/>
    <n v="21104.16"/>
    <n v="408"/>
    <n v="550"/>
    <n v="21104.16"/>
    <n v="50"/>
    <m/>
    <n v="1918.5600000000002"/>
    <n v="458"/>
    <n v="6600"/>
    <n v="253249.92000000004"/>
    <n v="4150"/>
    <n v="159240.48000000001"/>
  </r>
  <r>
    <x v="3"/>
    <s v="东区"/>
    <s v="廖荣平"/>
    <s v="刘挺"/>
    <s v="孙春艳"/>
    <s v="一级"/>
    <x v="1"/>
    <x v="57"/>
    <n v="38.371200000000002"/>
    <n v="0"/>
    <n v="1.6666666666666667"/>
    <n v="63.952000000000005"/>
    <n v="20"/>
    <m/>
    <n v="0"/>
    <n v="0"/>
    <n v="0"/>
    <n v="0"/>
    <n v="20"/>
    <m/>
    <n v="0"/>
    <n v="40"/>
    <n v="0"/>
    <n v="1534.848"/>
    <n v="60"/>
    <n v="100"/>
    <n v="3837.1200000000003"/>
    <n v="0"/>
    <n v="0"/>
    <n v="0"/>
    <n v="60"/>
    <n v="200"/>
    <n v="7674.2400000000007"/>
    <n v="0"/>
    <n v="0"/>
    <n v="0"/>
    <n v="60"/>
    <n v="50"/>
    <n v="1918.5600000000002"/>
    <n v="40"/>
    <n v="0"/>
    <n v="1534.848"/>
    <n v="100"/>
    <n v="50"/>
    <n v="1918.5600000000002"/>
    <n v="0"/>
    <n v="0"/>
    <n v="0"/>
    <n v="100"/>
    <n v="200"/>
    <n v="7674.2400000000007"/>
    <n v="90"/>
    <n v="50"/>
    <n v="3453.4080000000004"/>
    <n v="140"/>
    <n v="200"/>
    <n v="7674.2400000000007"/>
    <n v="0"/>
    <n v="44"/>
    <n v="0"/>
    <n v="96"/>
    <n v="50"/>
    <n v="1918.5600000000002"/>
    <n v="0"/>
    <n v="18"/>
    <n v="0"/>
    <n v="78"/>
    <n v="50"/>
    <n v="1918.5600000000002"/>
    <n v="0"/>
    <n v="34"/>
    <n v="0"/>
    <n v="44"/>
    <n v="50"/>
    <n v="1918.5600000000002"/>
    <n v="80"/>
    <n v="12"/>
    <n v="3069.6959999999999"/>
    <n v="112"/>
    <n v="80"/>
    <n v="3069.6959999999999"/>
    <n v="0"/>
    <m/>
    <n v="0"/>
    <n v="112"/>
    <n v="1030"/>
    <n v="39522.335999999996"/>
    <n v="250"/>
    <n v="9592.7999999999993"/>
  </r>
  <r>
    <x v="3"/>
    <s v="东区"/>
    <s v="廖荣平"/>
    <s v="刘挺"/>
    <s v="孙春艳"/>
    <s v="一级"/>
    <x v="1"/>
    <x v="58"/>
    <n v="38.371200000000002"/>
    <n v="0"/>
    <n v="0"/>
    <n v="0"/>
    <n v="0"/>
    <m/>
    <n v="0"/>
    <n v="0"/>
    <n v="0"/>
    <n v="0"/>
    <n v="0"/>
    <m/>
    <n v="0"/>
    <n v="0"/>
    <n v="0"/>
    <n v="0"/>
    <n v="0"/>
    <m/>
    <n v="0"/>
    <n v="0"/>
    <n v="0"/>
    <n v="0"/>
    <n v="0"/>
    <m/>
    <n v="0"/>
    <n v="0"/>
    <n v="0"/>
    <n v="0"/>
    <n v="0"/>
    <n v="0"/>
    <n v="0"/>
    <n v="0"/>
    <n v="0"/>
    <n v="0"/>
    <n v="0"/>
    <n v="0"/>
    <n v="0"/>
    <n v="0"/>
    <n v="0"/>
    <n v="0"/>
    <n v="0"/>
    <n v="200"/>
    <n v="7674.2400000000007"/>
    <n v="20"/>
    <n v="10"/>
    <n v="767.42399999999998"/>
    <n v="10"/>
    <n v="200"/>
    <n v="7674.2400000000007"/>
    <n v="0"/>
    <n v="2"/>
    <n v="0"/>
    <n v="8"/>
    <n v="50"/>
    <n v="1918.5600000000002"/>
    <n v="40"/>
    <n v="15"/>
    <n v="1534.848"/>
    <n v="33"/>
    <n v="50"/>
    <n v="1918.5600000000002"/>
    <n v="20"/>
    <n v="8"/>
    <n v="767.42399999999998"/>
    <n v="45"/>
    <n v="50"/>
    <n v="1918.5600000000002"/>
    <n v="20"/>
    <n v="20"/>
    <n v="767.42399999999998"/>
    <n v="45"/>
    <n v="80"/>
    <n v="3069.6959999999999"/>
    <n v="0"/>
    <m/>
    <n v="0"/>
    <n v="45"/>
    <n v="630"/>
    <n v="24173.856000000003"/>
    <n v="100"/>
    <n v="3837.12"/>
  </r>
  <r>
    <x v="3"/>
    <s v="东区"/>
    <s v="廖荣平"/>
    <s v="刘挺"/>
    <s v="汪承文"/>
    <s v="二级"/>
    <x v="2"/>
    <x v="59"/>
    <n v="38.371200000000002"/>
    <n v="100"/>
    <n v="100"/>
    <n v="3837.1200000000003"/>
    <n v="113"/>
    <n v="200"/>
    <n v="7674.2400000000007"/>
    <n v="200"/>
    <n v="96"/>
    <n v="7674.2400000000007"/>
    <n v="217"/>
    <n v="200"/>
    <n v="7674.2400000000007"/>
    <n v="0"/>
    <n v="86"/>
    <n v="0"/>
    <n v="131"/>
    <n v="400"/>
    <n v="15348.480000000001"/>
    <n v="0"/>
    <n v="96"/>
    <n v="0"/>
    <n v="35"/>
    <n v="500"/>
    <n v="19185.600000000002"/>
    <n v="100"/>
    <n v="64"/>
    <n v="3837.1200000000003"/>
    <n v="71"/>
    <n v="200"/>
    <n v="7674.2400000000007"/>
    <n v="200"/>
    <n v="89"/>
    <n v="7674.2400000000007"/>
    <n v="182"/>
    <n v="200"/>
    <n v="7674.2400000000007"/>
    <n v="0"/>
    <n v="95"/>
    <n v="0"/>
    <n v="87"/>
    <n v="300"/>
    <n v="11511.36"/>
    <n v="200"/>
    <n v="164"/>
    <n v="7674.2400000000007"/>
    <n v="123"/>
    <n v="300"/>
    <n v="11511.36"/>
    <n v="100"/>
    <n v="116"/>
    <n v="3837.1200000000003"/>
    <n v="107"/>
    <n v="540"/>
    <n v="20720.448"/>
    <n v="200"/>
    <n v="111"/>
    <n v="7674.2400000000007"/>
    <n v="196"/>
    <n v="670"/>
    <n v="25708.704000000002"/>
    <n v="200"/>
    <n v="177"/>
    <n v="7674.2400000000007"/>
    <n v="219"/>
    <n v="800"/>
    <n v="30696.960000000003"/>
    <n v="100"/>
    <n v="160"/>
    <n v="3837.1200000000003"/>
    <n v="159"/>
    <n v="1000"/>
    <n v="38371.200000000004"/>
    <n v="50"/>
    <m/>
    <n v="1918.5600000000002"/>
    <n v="209"/>
    <n v="5310"/>
    <n v="203751.07200000001"/>
    <n v="1350"/>
    <n v="51801.120000000003"/>
  </r>
  <r>
    <x v="3"/>
    <s v="东区"/>
    <s v="廖荣平"/>
    <s v="刘挺"/>
    <s v="彭琦"/>
    <s v="二级"/>
    <x v="2"/>
    <x v="60"/>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s v="东区"/>
    <s v="廖荣平"/>
    <s v="刘挺"/>
    <s v="彭琦"/>
    <s v="三级"/>
    <x v="2"/>
    <x v="2"/>
    <n v="38.371200000000002"/>
    <n v="0"/>
    <n v="525"/>
    <n v="20144.88"/>
    <n v="80"/>
    <n v="800"/>
    <n v="30696.960000000003"/>
    <n v="1200"/>
    <n v="655"/>
    <n v="46045.440000000002"/>
    <n v="625"/>
    <n v="800"/>
    <n v="30696.960000000003"/>
    <n v="900"/>
    <n v="685"/>
    <n v="34534.080000000002"/>
    <n v="840"/>
    <n v="1000"/>
    <n v="38371.200000000004"/>
    <n v="600"/>
    <n v="701"/>
    <n v="23022.720000000001"/>
    <n v="739"/>
    <n v="1100"/>
    <n v="42208.32"/>
    <n v="1200"/>
    <n v="698"/>
    <n v="46045.440000000002"/>
    <n v="1241"/>
    <n v="1000"/>
    <n v="38371.200000000004"/>
    <n v="600"/>
    <n v="744"/>
    <n v="23022.720000000001"/>
    <n v="1097"/>
    <n v="1000"/>
    <n v="38371.200000000004"/>
    <n v="900"/>
    <n v="653"/>
    <n v="34534.080000000002"/>
    <n v="1344"/>
    <n v="600"/>
    <n v="23022.720000000001"/>
    <n v="300"/>
    <n v="812"/>
    <n v="11511.36"/>
    <n v="832"/>
    <n v="700"/>
    <n v="26859.84"/>
    <n v="600"/>
    <n v="689"/>
    <n v="23022.720000000001"/>
    <n v="743"/>
    <n v="700"/>
    <n v="26859.84"/>
    <n v="600"/>
    <n v="622"/>
    <n v="23022.720000000001"/>
    <n v="721"/>
    <n v="600"/>
    <n v="23022.720000000001"/>
    <n v="300"/>
    <n v="652"/>
    <n v="11511.36"/>
    <n v="369"/>
    <n v="600"/>
    <n v="23022.720000000001"/>
    <n v="900"/>
    <n v="645"/>
    <n v="34534.080000000002"/>
    <n v="624"/>
    <n v="700"/>
    <n v="26859.84"/>
    <n v="0"/>
    <m/>
    <n v="0"/>
    <n v="624"/>
    <n v="9600"/>
    <n v="368363.52000000008"/>
    <n v="8100"/>
    <n v="310806.71999999997"/>
  </r>
  <r>
    <x v="3"/>
    <s v="东区"/>
    <s v="廖荣平"/>
    <s v="刘挺"/>
    <s v="孙春艳"/>
    <s v="三级"/>
    <x v="1"/>
    <x v="61"/>
    <n v="38.371200000000002"/>
    <n v="90"/>
    <n v="51.666666666666664"/>
    <n v="1982.5119999999999"/>
    <n v="42"/>
    <n v="100"/>
    <n v="3837.1200000000003"/>
    <n v="180"/>
    <n v="157"/>
    <n v="6906.8160000000007"/>
    <n v="65"/>
    <n v="100"/>
    <n v="3837.1200000000003"/>
    <n v="160"/>
    <n v="90"/>
    <n v="6139.3919999999998"/>
    <n v="135"/>
    <n v="250"/>
    <n v="9592.8000000000011"/>
    <n v="500"/>
    <n v="368"/>
    <n v="19185.600000000002"/>
    <n v="267"/>
    <n v="300"/>
    <n v="11511.36"/>
    <n v="500"/>
    <n v="581"/>
    <n v="19185.600000000002"/>
    <n v="186"/>
    <n v="600"/>
    <n v="23022.720000000001"/>
    <n v="250"/>
    <n v="270"/>
    <n v="9592.8000000000011"/>
    <n v="166"/>
    <n v="600"/>
    <n v="23022.720000000001"/>
    <n v="300"/>
    <n v="360"/>
    <n v="11511.36"/>
    <n v="106"/>
    <n v="200"/>
    <n v="7674.2400000000007"/>
    <n v="300"/>
    <n v="338"/>
    <n v="11511.36"/>
    <n v="68"/>
    <n v="300"/>
    <n v="11511.36"/>
    <n v="300"/>
    <n v="324"/>
    <n v="11511.36"/>
    <n v="44"/>
    <n v="300"/>
    <n v="11511.36"/>
    <n v="450"/>
    <n v="350"/>
    <n v="17267.04"/>
    <n v="144"/>
    <n v="250"/>
    <n v="9592.8000000000011"/>
    <n v="200"/>
    <n v="267"/>
    <n v="7674.2400000000007"/>
    <n v="77"/>
    <n v="200"/>
    <n v="7674.2400000000007"/>
    <n v="450"/>
    <n v="322"/>
    <n v="17267.04"/>
    <n v="205"/>
    <n v="250"/>
    <n v="9592.8000000000011"/>
    <n v="200"/>
    <m/>
    <n v="7674.2400000000007"/>
    <n v="405"/>
    <n v="3450"/>
    <n v="132380.64000000001"/>
    <n v="3790"/>
    <n v="145426.848"/>
  </r>
  <r>
    <x v="3"/>
    <s v="东区"/>
    <s v="廖荣平"/>
    <s v="刘挺"/>
    <s v="黄淼"/>
    <s v="一级"/>
    <x v="1"/>
    <x v="62"/>
    <n v="38.371200000000002"/>
    <n v="390"/>
    <n v="255.83333333333334"/>
    <n v="9816.6320000000014"/>
    <n v="481"/>
    <n v="450"/>
    <n v="17267.04"/>
    <n v="300"/>
    <n v="328"/>
    <n v="11511.36"/>
    <n v="453"/>
    <n v="450"/>
    <n v="17267.04"/>
    <n v="560"/>
    <n v="331"/>
    <n v="21487.871999999999"/>
    <n v="682"/>
    <n v="500"/>
    <n v="19185.600000000002"/>
    <n v="50"/>
    <n v="455"/>
    <n v="1918.5600000000002"/>
    <n v="277"/>
    <n v="600"/>
    <n v="23022.720000000001"/>
    <n v="860"/>
    <n v="325"/>
    <n v="32999.232000000004"/>
    <n v="812"/>
    <n v="700"/>
    <n v="26859.84"/>
    <n v="60"/>
    <n v="342"/>
    <n v="2302.2719999999999"/>
    <n v="530"/>
    <n v="700"/>
    <n v="26859.84"/>
    <n v="20"/>
    <n v="243"/>
    <n v="767.42399999999998"/>
    <n v="307"/>
    <n v="500"/>
    <n v="19185.600000000002"/>
    <n v="820"/>
    <n v="423"/>
    <n v="31464.384000000002"/>
    <n v="704"/>
    <n v="500"/>
    <n v="19185.600000000002"/>
    <n v="120"/>
    <n v="444"/>
    <n v="4604.5439999999999"/>
    <n v="380"/>
    <n v="500"/>
    <n v="19185.600000000002"/>
    <n v="420"/>
    <n v="436"/>
    <n v="16115.904"/>
    <n v="364"/>
    <n v="400"/>
    <n v="15348.480000000001"/>
    <n v="280"/>
    <n v="435"/>
    <n v="10743.936"/>
    <n v="209"/>
    <n v="500"/>
    <n v="19185.600000000002"/>
    <n v="860"/>
    <n v="451"/>
    <n v="32999.232000000004"/>
    <n v="618"/>
    <n v="500"/>
    <n v="19185.600000000002"/>
    <n v="100"/>
    <m/>
    <n v="3837.1200000000003"/>
    <n v="718"/>
    <n v="6300"/>
    <n v="241738.56000000003"/>
    <n v="4450"/>
    <n v="170751.83999999997"/>
  </r>
  <r>
    <x v="3"/>
    <s v="东区"/>
    <s v="廖荣平"/>
    <s v="刘挺"/>
    <s v="孙春艳"/>
    <s v="一级"/>
    <x v="1"/>
    <x v="63"/>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徐丽莉"/>
    <s v="一级"/>
    <x v="1"/>
    <x v="64"/>
    <n v="38.371200000000002"/>
    <n v="0"/>
    <n v="0"/>
    <n v="0"/>
    <n v="0"/>
    <m/>
    <n v="0"/>
    <n v="0"/>
    <n v="0"/>
    <n v="0"/>
    <n v="0"/>
    <m/>
    <n v="0"/>
    <n v="1000"/>
    <n v="46"/>
    <n v="38371.200000000004"/>
    <n v="954"/>
    <n v="500"/>
    <n v="19185.600000000002"/>
    <n v="50"/>
    <n v="277"/>
    <n v="1918.5600000000002"/>
    <n v="727"/>
    <n v="1000"/>
    <n v="38371.200000000004"/>
    <n v="50"/>
    <n v="362"/>
    <n v="1918.5600000000002"/>
    <n v="415"/>
    <n v="500"/>
    <n v="19185.600000000002"/>
    <n v="460"/>
    <n v="520"/>
    <n v="17650.752"/>
    <n v="355"/>
    <n v="500"/>
    <n v="19185.600000000002"/>
    <n v="640"/>
    <n v="570"/>
    <n v="24557.567999999999"/>
    <n v="425"/>
    <n v="500"/>
    <n v="19185.600000000002"/>
    <n v="1010"/>
    <n v="822"/>
    <n v="38754.912000000004"/>
    <n v="613"/>
    <n v="600"/>
    <n v="23022.720000000001"/>
    <n v="570"/>
    <n v="637"/>
    <n v="21871.584000000003"/>
    <n v="546"/>
    <n v="600"/>
    <n v="23022.720000000001"/>
    <n v="960"/>
    <n v="777"/>
    <n v="36836.351999999999"/>
    <n v="729"/>
    <n v="500"/>
    <n v="19185.600000000002"/>
    <n v="610"/>
    <n v="706"/>
    <n v="23406.432000000001"/>
    <n v="633"/>
    <n v="600"/>
    <n v="23022.720000000001"/>
    <n v="1030"/>
    <n v="781"/>
    <n v="39522.336000000003"/>
    <n v="882"/>
    <n v="700"/>
    <n v="26859.84"/>
    <n v="270"/>
    <m/>
    <n v="10360.224"/>
    <n v="1152"/>
    <n v="6000"/>
    <n v="230227.20000000001"/>
    <n v="6650"/>
    <n v="255168.48"/>
  </r>
  <r>
    <x v="3"/>
    <s v="东区"/>
    <s v="廖荣平"/>
    <s v="刘挺"/>
    <s v="徐丽莉"/>
    <s v="一级"/>
    <x v="1"/>
    <x v="65"/>
    <n v="38.371200000000002"/>
    <n v="0"/>
    <n v="0"/>
    <n v="0"/>
    <n v="0"/>
    <m/>
    <n v="0"/>
    <n v="0"/>
    <n v="0"/>
    <n v="0"/>
    <n v="0"/>
    <m/>
    <n v="0"/>
    <n v="0"/>
    <n v="0"/>
    <n v="0"/>
    <n v="0"/>
    <m/>
    <n v="0"/>
    <n v="0"/>
    <n v="0"/>
    <n v="0"/>
    <n v="0"/>
    <m/>
    <n v="0"/>
    <n v="0"/>
    <n v="0"/>
    <n v="0"/>
    <n v="0"/>
    <n v="0"/>
    <n v="0"/>
    <n v="0"/>
    <n v="0"/>
    <n v="0"/>
    <n v="0"/>
    <n v="0"/>
    <n v="0"/>
    <n v="0"/>
    <n v="0"/>
    <n v="0"/>
    <n v="0"/>
    <n v="0"/>
    <n v="0"/>
    <n v="0"/>
    <n v="0"/>
    <n v="0"/>
    <n v="0"/>
    <n v="0"/>
    <n v="0"/>
    <n v="20"/>
    <n v="5"/>
    <n v="767.42399999999998"/>
    <n v="15"/>
    <n v="20"/>
    <n v="767.42399999999998"/>
    <n v="0"/>
    <n v="5"/>
    <n v="0"/>
    <n v="10"/>
    <n v="50"/>
    <n v="1918.5600000000002"/>
    <n v="0"/>
    <n v="0"/>
    <n v="0"/>
    <n v="10"/>
    <n v="20"/>
    <n v="767.42399999999998"/>
    <n v="0"/>
    <n v="0"/>
    <n v="0"/>
    <n v="10"/>
    <n v="50"/>
    <n v="1918.5600000000002"/>
    <n v="0"/>
    <m/>
    <n v="0"/>
    <n v="10"/>
    <n v="140"/>
    <n v="5371.9680000000008"/>
    <n v="20"/>
    <n v="767.42399999999998"/>
  </r>
  <r>
    <x v="3"/>
    <s v="东区"/>
    <s v="廖荣平"/>
    <s v="刘挺"/>
    <s v="孙春艳"/>
    <s v="一级"/>
    <x v="1"/>
    <x v="66"/>
    <n v="38.371200000000002"/>
    <n v="12"/>
    <n v="1"/>
    <n v="38.371200000000002"/>
    <n v="12"/>
    <m/>
    <n v="0"/>
    <n v="50"/>
    <n v="4"/>
    <n v="1918.5600000000002"/>
    <n v="58"/>
    <m/>
    <n v="0"/>
    <n v="0"/>
    <n v="18"/>
    <n v="0"/>
    <n v="40"/>
    <n v="300"/>
    <n v="11511.36"/>
    <n v="100"/>
    <n v="138"/>
    <n v="3837.1200000000003"/>
    <n v="2"/>
    <n v="500"/>
    <n v="19185.600000000002"/>
    <n v="200"/>
    <n v="101"/>
    <n v="7674.2400000000007"/>
    <n v="101"/>
    <n v="300"/>
    <n v="11511.36"/>
    <n v="150"/>
    <n v="150"/>
    <n v="5755.68"/>
    <n v="101"/>
    <n v="300"/>
    <n v="11511.36"/>
    <n v="100"/>
    <n v="140"/>
    <n v="3837.1200000000003"/>
    <n v="61"/>
    <n v="100"/>
    <n v="3837.1200000000003"/>
    <n v="300"/>
    <n v="224"/>
    <n v="11511.36"/>
    <n v="137"/>
    <n v="150"/>
    <n v="5755.68"/>
    <n v="100"/>
    <n v="180"/>
    <n v="3837.1200000000003"/>
    <n v="57"/>
    <n v="200"/>
    <n v="7674.2400000000007"/>
    <n v="200"/>
    <n v="138"/>
    <n v="7674.2400000000007"/>
    <n v="119"/>
    <n v="150"/>
    <n v="5755.68"/>
    <n v="200"/>
    <n v="138"/>
    <n v="7674.2400000000007"/>
    <n v="181"/>
    <n v="150"/>
    <n v="5755.68"/>
    <n v="300"/>
    <n v="171"/>
    <n v="11511.36"/>
    <n v="310"/>
    <n v="200"/>
    <n v="7674.2400000000007"/>
    <n v="0"/>
    <m/>
    <n v="0"/>
    <n v="310"/>
    <n v="2350"/>
    <n v="90172.320000000022"/>
    <n v="1700"/>
    <n v="65231.040000000001"/>
  </r>
  <r>
    <x v="3"/>
    <s v="东区"/>
    <s v="廖荣平"/>
    <s v="刘挺"/>
    <s v="孙春艳"/>
    <s v="一级"/>
    <x v="1"/>
    <x v="67"/>
    <n v="38.371200000000002"/>
    <n v="100"/>
    <n v="19.166666666666668"/>
    <n v="735.44800000000009"/>
    <n v="90"/>
    <n v="150"/>
    <n v="5755.68"/>
    <n v="150"/>
    <n v="79"/>
    <n v="5755.68"/>
    <n v="161"/>
    <n v="200"/>
    <n v="7674.2400000000007"/>
    <n v="100"/>
    <n v="80"/>
    <n v="3837.1200000000003"/>
    <n v="181"/>
    <n v="200"/>
    <n v="7674.2400000000007"/>
    <n v="330"/>
    <n v="280"/>
    <n v="12662.496000000001"/>
    <n v="231"/>
    <n v="400"/>
    <n v="15348.480000000001"/>
    <n v="370"/>
    <n v="330"/>
    <n v="14197.344000000001"/>
    <n v="271"/>
    <n v="500"/>
    <n v="19185.600000000002"/>
    <n v="80"/>
    <n v="232"/>
    <n v="3069.6959999999999"/>
    <n v="119"/>
    <n v="500"/>
    <n v="19185.600000000002"/>
    <n v="690"/>
    <n v="208"/>
    <n v="26476.128000000001"/>
    <n v="601"/>
    <n v="50"/>
    <n v="1918.5600000000002"/>
    <n v="300"/>
    <n v="352"/>
    <n v="11511.36"/>
    <n v="549"/>
    <n v="200"/>
    <n v="7674.2400000000007"/>
    <n v="0"/>
    <n v="247"/>
    <n v="0"/>
    <n v="302"/>
    <n v="300"/>
    <n v="11511.36"/>
    <n v="200"/>
    <n v="240"/>
    <n v="7674.2400000000007"/>
    <n v="262"/>
    <n v="200"/>
    <n v="7674.2400000000007"/>
    <n v="200"/>
    <n v="240"/>
    <n v="7674.2400000000007"/>
    <n v="222"/>
    <n v="200"/>
    <n v="7674.2400000000007"/>
    <n v="140"/>
    <n v="122"/>
    <n v="5371.9679999999998"/>
    <n v="240"/>
    <n v="250"/>
    <n v="9592.8000000000011"/>
    <n v="0"/>
    <m/>
    <n v="0"/>
    <n v="240"/>
    <n v="3150"/>
    <n v="120869.28000000003"/>
    <n v="2560"/>
    <n v="98230.271999999997"/>
  </r>
  <r>
    <x v="3"/>
    <s v="东区"/>
    <s v="廖荣平"/>
    <s v="刘挺"/>
    <s v="孙春艳"/>
    <s v="一级"/>
    <x v="1"/>
    <x v="68"/>
    <n v="38.371200000000002"/>
    <n v="0"/>
    <n v="0"/>
    <n v="0"/>
    <n v="0"/>
    <m/>
    <n v="0"/>
    <n v="0"/>
    <n v="0"/>
    <n v="0"/>
    <n v="0"/>
    <m/>
    <n v="0"/>
    <n v="0"/>
    <n v="0"/>
    <n v="0"/>
    <n v="0"/>
    <m/>
    <n v="0"/>
    <n v="0"/>
    <n v="0"/>
    <n v="0"/>
    <n v="0"/>
    <m/>
    <n v="0"/>
    <n v="0"/>
    <n v="0"/>
    <n v="0"/>
    <n v="0"/>
    <n v="0"/>
    <n v="0"/>
    <n v="0"/>
    <n v="0"/>
    <n v="0"/>
    <n v="0"/>
    <n v="0"/>
    <n v="0"/>
    <n v="0"/>
    <n v="0"/>
    <n v="0"/>
    <n v="0"/>
    <n v="0"/>
    <n v="0"/>
    <n v="0"/>
    <n v="0"/>
    <n v="0"/>
    <n v="0"/>
    <n v="0"/>
    <n v="0"/>
    <n v="20"/>
    <n v="0"/>
    <n v="767.42399999999998"/>
    <n v="20"/>
    <n v="20"/>
    <n v="767.42399999999998"/>
    <n v="0"/>
    <n v="0"/>
    <n v="0"/>
    <n v="20"/>
    <n v="50"/>
    <n v="1918.5600000000002"/>
    <n v="20"/>
    <n v="12"/>
    <n v="767.42399999999998"/>
    <n v="28"/>
    <n v="20"/>
    <n v="767.42399999999998"/>
    <n v="50"/>
    <n v="32"/>
    <n v="1918.5600000000002"/>
    <n v="46"/>
    <n v="50"/>
    <n v="1918.5600000000002"/>
    <n v="0"/>
    <m/>
    <n v="0"/>
    <n v="46"/>
    <n v="140"/>
    <n v="5371.9680000000008"/>
    <n v="90"/>
    <n v="3453.4080000000004"/>
  </r>
  <r>
    <x v="3"/>
    <s v="东区"/>
    <s v="廖荣平"/>
    <s v="刘挺"/>
    <s v="孙春艳"/>
    <s v="二级"/>
    <x v="1"/>
    <x v="69"/>
    <n v="38.371200000000002"/>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3"/>
    <s v="东区"/>
    <s v="廖荣平"/>
    <s v="刘挺"/>
    <s v="徐丽莉"/>
    <s v="二级"/>
    <x v="1"/>
    <x v="70"/>
    <n v="38.371200000000002"/>
    <n v="0"/>
    <n v="283.33333333333331"/>
    <n v="10871.84"/>
    <n v="84"/>
    <n v="500"/>
    <n v="19185.600000000002"/>
    <n v="300"/>
    <n v="302"/>
    <n v="11511.36"/>
    <n v="82"/>
    <n v="500"/>
    <n v="19185.600000000002"/>
    <n v="900"/>
    <n v="301"/>
    <n v="34534.080000000002"/>
    <n v="681"/>
    <n v="400"/>
    <n v="15348.480000000001"/>
    <n v="0"/>
    <n v="338"/>
    <n v="0"/>
    <n v="343"/>
    <n v="500"/>
    <n v="19185.600000000002"/>
    <n v="600"/>
    <n v="305"/>
    <n v="23022.720000000001"/>
    <n v="638"/>
    <n v="500"/>
    <n v="19185.600000000002"/>
    <n v="0"/>
    <n v="301"/>
    <n v="0"/>
    <n v="337"/>
    <n v="500"/>
    <n v="19185.600000000002"/>
    <n v="0"/>
    <n v="305"/>
    <n v="0"/>
    <n v="32"/>
    <n v="300"/>
    <n v="11511.36"/>
    <n v="900"/>
    <n v="351"/>
    <n v="34534.080000000002"/>
    <n v="581"/>
    <n v="300"/>
    <n v="11511.36"/>
    <n v="0"/>
    <n v="348"/>
    <n v="0"/>
    <n v="233"/>
    <n v="300"/>
    <n v="11511.36"/>
    <n v="300"/>
    <n v="324"/>
    <n v="11511.36"/>
    <n v="209"/>
    <n v="200"/>
    <n v="7674.2400000000007"/>
    <n v="600"/>
    <n v="324"/>
    <n v="23022.720000000001"/>
    <n v="485"/>
    <n v="300"/>
    <n v="11511.36"/>
    <n v="300"/>
    <n v="307"/>
    <n v="11511.36"/>
    <n v="478"/>
    <n v="300"/>
    <n v="11511.36"/>
    <n v="0"/>
    <m/>
    <n v="0"/>
    <n v="478"/>
    <n v="4600"/>
    <n v="176507.51999999996"/>
    <n v="3900"/>
    <n v="149647.67999999999"/>
  </r>
  <r>
    <x v="3"/>
    <s v="东区"/>
    <s v="廖荣平"/>
    <s v="刘挺"/>
    <s v="徐丽莉"/>
    <s v="二级"/>
    <x v="1"/>
    <x v="3"/>
    <n v="38.371200000000002"/>
    <n v="200"/>
    <n v="173.33333333333334"/>
    <n v="6651.0080000000007"/>
    <n v="45"/>
    <n v="150"/>
    <n v="5755.68"/>
    <n v="350"/>
    <n v="256"/>
    <n v="13429.92"/>
    <n v="139"/>
    <n v="150"/>
    <n v="5755.68"/>
    <n v="60"/>
    <n v="151"/>
    <n v="2302.2719999999999"/>
    <n v="48"/>
    <n v="200"/>
    <n v="7674.2400000000007"/>
    <n v="250"/>
    <n v="203"/>
    <n v="9592.8000000000011"/>
    <n v="95"/>
    <n v="200"/>
    <n v="7674.2400000000007"/>
    <n v="200"/>
    <n v="218"/>
    <n v="7674.2400000000007"/>
    <n v="77"/>
    <n v="200"/>
    <n v="7674.2400000000007"/>
    <n v="60"/>
    <n v="68"/>
    <n v="2302.2719999999999"/>
    <n v="69"/>
    <n v="200"/>
    <n v="7674.2400000000007"/>
    <n v="100"/>
    <n v="128"/>
    <n v="3837.1200000000003"/>
    <n v="41"/>
    <n v="100"/>
    <n v="3837.1200000000003"/>
    <n v="150"/>
    <n v="162"/>
    <n v="5755.68"/>
    <n v="29"/>
    <n v="100"/>
    <n v="3837.1200000000003"/>
    <n v="120"/>
    <n v="95"/>
    <n v="4604.5439999999999"/>
    <n v="54"/>
    <n v="100"/>
    <n v="3837.1200000000003"/>
    <n v="150"/>
    <n v="162"/>
    <n v="5755.68"/>
    <n v="42"/>
    <n v="50"/>
    <n v="1918.5600000000002"/>
    <n v="250"/>
    <n v="180"/>
    <n v="9592.8000000000011"/>
    <n v="112"/>
    <n v="100"/>
    <n v="3837.1200000000003"/>
    <n v="100"/>
    <n v="111"/>
    <n v="3837.1200000000003"/>
    <n v="101"/>
    <n v="100"/>
    <n v="3837.1200000000003"/>
    <n v="100"/>
    <m/>
    <n v="3837.1200000000003"/>
    <n v="201"/>
    <n v="1650"/>
    <n v="63312.48000000001"/>
    <n v="1890"/>
    <n v="72521.567999999999"/>
  </r>
  <r>
    <x v="3"/>
    <s v="东区"/>
    <s v="廖荣平"/>
    <s v="刘挺"/>
    <s v="孙春艳"/>
    <s v="三级"/>
    <x v="1"/>
    <x v="71"/>
    <n v="38.371200000000002"/>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3"/>
    <s v="东区"/>
    <s v="廖荣平"/>
    <s v="刘挺"/>
    <s v="刘挺代"/>
    <s v="一级"/>
    <x v="1"/>
    <x v="72"/>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徐丽莉"/>
    <s v="一级"/>
    <x v="1"/>
    <x v="73"/>
    <n v="38.371200000000002"/>
    <n v="150"/>
    <n v="14.166666666666666"/>
    <n v="543.59199999999998"/>
    <n v="108"/>
    <n v="200"/>
    <n v="7674.2400000000007"/>
    <n v="200"/>
    <n v="148"/>
    <n v="7674.2400000000007"/>
    <n v="160"/>
    <n v="250"/>
    <n v="9592.8000000000011"/>
    <n v="50"/>
    <n v="122"/>
    <n v="1918.5600000000002"/>
    <n v="88"/>
    <n v="300"/>
    <n v="11511.36"/>
    <n v="450"/>
    <n v="244"/>
    <n v="17267.04"/>
    <n v="294"/>
    <n v="400"/>
    <n v="15348.480000000001"/>
    <n v="150"/>
    <n v="205"/>
    <n v="5755.68"/>
    <n v="239"/>
    <n v="400"/>
    <n v="15348.480000000001"/>
    <n v="150"/>
    <n v="312"/>
    <n v="5755.68"/>
    <n v="77"/>
    <n v="400"/>
    <n v="15348.480000000001"/>
    <n v="400"/>
    <n v="202"/>
    <n v="15348.480000000001"/>
    <n v="275"/>
    <n v="100"/>
    <n v="3837.1200000000003"/>
    <n v="0"/>
    <n v="253"/>
    <n v="0"/>
    <n v="22"/>
    <n v="200"/>
    <n v="7674.2400000000007"/>
    <n v="320"/>
    <n v="257"/>
    <n v="12278.784"/>
    <n v="85"/>
    <n v="250"/>
    <n v="9592.8000000000011"/>
    <n v="190"/>
    <n v="207"/>
    <n v="7290.5280000000002"/>
    <n v="68"/>
    <n v="200"/>
    <n v="7674.2400000000007"/>
    <n v="250"/>
    <n v="255"/>
    <n v="9592.8000000000011"/>
    <n v="63"/>
    <n v="200"/>
    <n v="7674.2400000000007"/>
    <n v="450"/>
    <n v="206"/>
    <n v="17267.04"/>
    <n v="307"/>
    <n v="300"/>
    <n v="11511.36"/>
    <n v="0"/>
    <m/>
    <n v="0"/>
    <n v="307"/>
    <n v="3200"/>
    <n v="122787.84000000003"/>
    <n v="2610"/>
    <n v="100148.83200000002"/>
  </r>
  <r>
    <x v="3"/>
    <s v="东区"/>
    <s v="廖荣平"/>
    <s v="刘挺"/>
    <s v="徐丽莉"/>
    <s v="一级"/>
    <x v="1"/>
    <x v="74"/>
    <n v="38.371200000000002"/>
    <n v="0"/>
    <n v="0"/>
    <n v="0"/>
    <n v="0"/>
    <m/>
    <n v="0"/>
    <n v="200"/>
    <n v="27"/>
    <n v="7674.2400000000007"/>
    <n v="173"/>
    <n v="50"/>
    <n v="1918.5600000000002"/>
    <n v="0"/>
    <n v="108"/>
    <n v="0"/>
    <n v="65"/>
    <n v="300"/>
    <n v="11511.36"/>
    <n v="800"/>
    <n v="439"/>
    <n v="30696.960000000003"/>
    <n v="426"/>
    <n v="500"/>
    <n v="19185.600000000002"/>
    <n v="300"/>
    <n v="662"/>
    <n v="11511.36"/>
    <n v="64"/>
    <n v="600"/>
    <n v="23022.720000000001"/>
    <n v="1050"/>
    <n v="882"/>
    <n v="40289.760000000002"/>
    <n v="232"/>
    <n v="700"/>
    <n v="26859.84"/>
    <n v="1600"/>
    <n v="730"/>
    <n v="61393.920000000006"/>
    <n v="1102"/>
    <n v="600"/>
    <n v="23022.720000000001"/>
    <n v="150"/>
    <n v="854"/>
    <n v="5755.68"/>
    <n v="398"/>
    <n v="600"/>
    <n v="23022.720000000001"/>
    <n v="600"/>
    <n v="795"/>
    <n v="23022.720000000001"/>
    <n v="203"/>
    <n v="700"/>
    <n v="26859.84"/>
    <n v="950"/>
    <n v="774"/>
    <n v="36452.639999999999"/>
    <n v="379"/>
    <n v="600"/>
    <n v="23022.720000000001"/>
    <n v="1250"/>
    <n v="640"/>
    <n v="47964"/>
    <n v="989"/>
    <n v="700"/>
    <n v="26859.84"/>
    <n v="600"/>
    <n v="803"/>
    <n v="23022.720000000001"/>
    <n v="786"/>
    <n v="800"/>
    <n v="30696.960000000003"/>
    <n v="30"/>
    <m/>
    <n v="1151.136"/>
    <n v="816"/>
    <n v="6150"/>
    <n v="235982.88"/>
    <n v="7530"/>
    <n v="288935.136"/>
  </r>
  <r>
    <x v="3"/>
    <s v="东区"/>
    <s v="廖荣平"/>
    <s v="刘挺"/>
    <s v="黄淼"/>
    <s v="一级"/>
    <x v="1"/>
    <x v="75"/>
    <n v="38.371200000000002"/>
    <n v="0"/>
    <n v="0"/>
    <n v="0"/>
    <n v="0"/>
    <m/>
    <n v="0"/>
    <n v="0"/>
    <n v="0"/>
    <n v="0"/>
    <n v="0"/>
    <m/>
    <n v="0"/>
    <n v="0"/>
    <n v="0"/>
    <n v="0"/>
    <n v="0"/>
    <m/>
    <n v="0"/>
    <n v="100"/>
    <n v="0"/>
    <n v="3837.1200000000003"/>
    <n v="100"/>
    <m/>
    <n v="0"/>
    <n v="0"/>
    <n v="0"/>
    <n v="0"/>
    <n v="100"/>
    <n v="100"/>
    <n v="3837.1200000000003"/>
    <n v="0"/>
    <n v="0"/>
    <n v="0"/>
    <n v="100"/>
    <n v="100"/>
    <n v="3837.1200000000003"/>
    <n v="0"/>
    <n v="4"/>
    <n v="0"/>
    <n v="96"/>
    <n v="200"/>
    <n v="7674.2400000000007"/>
    <n v="0"/>
    <n v="22"/>
    <n v="0"/>
    <n v="74"/>
    <n v="200"/>
    <n v="7674.2400000000007"/>
    <n v="0"/>
    <n v="12"/>
    <n v="0"/>
    <n v="62"/>
    <n v="100"/>
    <n v="3837.1200000000003"/>
    <n v="0"/>
    <n v="36"/>
    <n v="0"/>
    <n v="26"/>
    <n v="50"/>
    <n v="1918.5600000000002"/>
    <n v="50"/>
    <n v="32"/>
    <n v="1918.5600000000002"/>
    <n v="44"/>
    <n v="50"/>
    <n v="1918.5600000000002"/>
    <n v="0"/>
    <n v="34"/>
    <n v="0"/>
    <n v="10"/>
    <n v="60"/>
    <n v="2302.2719999999999"/>
    <n v="30"/>
    <m/>
    <n v="1151.136"/>
    <n v="40"/>
    <n v="860"/>
    <n v="32999.232000000004"/>
    <n v="180"/>
    <n v="6906.8160000000007"/>
  </r>
  <r>
    <x v="3"/>
    <s v="东区"/>
    <s v="廖荣平"/>
    <s v="饶顺荣"/>
    <s v="孙娟"/>
    <s v="三级"/>
    <x v="3"/>
    <x v="8"/>
    <n v="34.371200000000002"/>
    <n v="520"/>
    <n v="265.83333333333331"/>
    <n v="9137.010666666667"/>
    <n v="206"/>
    <n v="450"/>
    <n v="15467.04"/>
    <n v="680"/>
    <n v="577"/>
    <n v="23372.416000000001"/>
    <n v="309"/>
    <n v="450"/>
    <n v="15467.04"/>
    <n v="280"/>
    <n v="443"/>
    <n v="9623.9359999999997"/>
    <n v="146"/>
    <n v="700"/>
    <n v="24059.84"/>
    <n v="1030"/>
    <n v="835"/>
    <n v="35402.336000000003"/>
    <n v="341"/>
    <n v="850"/>
    <n v="29215.52"/>
    <n v="950"/>
    <n v="810"/>
    <n v="32652.640000000003"/>
    <n v="481"/>
    <n v="1000"/>
    <n v="34371.200000000004"/>
    <n v="990"/>
    <n v="1051"/>
    <n v="34027.488000000005"/>
    <n v="420"/>
    <n v="1000"/>
    <n v="34371.200000000004"/>
    <n v="760"/>
    <n v="836"/>
    <n v="26122.112000000001"/>
    <n v="344"/>
    <n v="1000"/>
    <n v="34371.200000000004"/>
    <n v="750"/>
    <n v="822"/>
    <n v="25778.400000000001"/>
    <n v="272"/>
    <n v="1000"/>
    <n v="34371.200000000004"/>
    <n v="960"/>
    <n v="897"/>
    <n v="32996.351999999999"/>
    <n v="335"/>
    <n v="1000"/>
    <n v="34371.200000000004"/>
    <n v="1250"/>
    <n v="937"/>
    <n v="42964"/>
    <n v="648"/>
    <n v="900"/>
    <n v="30934.080000000002"/>
    <n v="810"/>
    <n v="967"/>
    <n v="27840.672000000002"/>
    <n v="491"/>
    <n v="1000"/>
    <n v="34371.200000000004"/>
    <n v="730"/>
    <n v="788"/>
    <n v="25090.976000000002"/>
    <n v="433"/>
    <n v="1050"/>
    <n v="36089.760000000002"/>
    <n v="0"/>
    <m/>
    <n v="0"/>
    <n v="433"/>
    <n v="10400"/>
    <n v="357460.4800000001"/>
    <n v="9190"/>
    <n v="315871.32800000004"/>
  </r>
  <r>
    <x v="3"/>
    <s v="东区"/>
    <s v="廖荣平"/>
    <s v="饶顺荣"/>
    <s v="孙华江"/>
    <s v="一级"/>
    <x v="3"/>
    <x v="4"/>
    <n v="34.371200000000002"/>
    <n v="250"/>
    <n v="125"/>
    <n v="4296.4000000000005"/>
    <n v="1304"/>
    <n v="300"/>
    <n v="10311.36"/>
    <n v="300"/>
    <n v="272"/>
    <n v="10311.36"/>
    <n v="1332"/>
    <n v="300"/>
    <n v="10311.36"/>
    <n v="750"/>
    <n v="268"/>
    <n v="25778.400000000001"/>
    <n v="1814"/>
    <n v="500"/>
    <n v="17185.600000000002"/>
    <n v="0"/>
    <n v="352"/>
    <n v="0"/>
    <n v="1462"/>
    <n v="600"/>
    <n v="20622.72"/>
    <n v="300"/>
    <n v="270"/>
    <n v="10311.36"/>
    <n v="1492"/>
    <n v="400"/>
    <n v="13748.480000000001"/>
    <n v="0"/>
    <n v="350"/>
    <n v="0"/>
    <n v="1142"/>
    <n v="400"/>
    <n v="13748.480000000001"/>
    <n v="600"/>
    <n v="464"/>
    <n v="20622.72"/>
    <n v="1278"/>
    <n v="400"/>
    <n v="13748.480000000001"/>
    <n v="0"/>
    <n v="403"/>
    <n v="0"/>
    <n v="875"/>
    <n v="500"/>
    <n v="17185.600000000002"/>
    <n v="300"/>
    <n v="283"/>
    <n v="10311.36"/>
    <n v="892"/>
    <n v="400"/>
    <n v="13748.480000000001"/>
    <n v="400"/>
    <n v="389"/>
    <n v="13748.480000000001"/>
    <n v="903"/>
    <n v="400"/>
    <n v="13748.480000000001"/>
    <n v="400"/>
    <n v="307"/>
    <n v="13748.480000000001"/>
    <n v="996"/>
    <n v="500"/>
    <n v="17185.600000000002"/>
    <n v="100"/>
    <n v="296"/>
    <n v="3437.1200000000003"/>
    <n v="800"/>
    <n v="550"/>
    <n v="18904.16"/>
    <n v="200"/>
    <m/>
    <n v="6874.2400000000007"/>
    <n v="1000"/>
    <n v="5250"/>
    <n v="180448.80000000002"/>
    <n v="3350"/>
    <n v="115143.51999999999"/>
  </r>
  <r>
    <x v="3"/>
    <s v="东区"/>
    <s v="廖荣平"/>
    <s v="饶顺荣"/>
    <s v="王丽"/>
    <s v="一级"/>
    <x v="3"/>
    <x v="5"/>
    <n v="34.371200000000002"/>
    <n v="300"/>
    <n v="185.83333333333334"/>
    <n v="6387.3146666666671"/>
    <n v="1370"/>
    <n v="350"/>
    <n v="12029.92"/>
    <n v="400"/>
    <n v="401"/>
    <n v="13748.480000000001"/>
    <n v="1369"/>
    <n v="350"/>
    <n v="12029.92"/>
    <n v="300"/>
    <n v="337"/>
    <n v="10311.36"/>
    <n v="1332"/>
    <n v="550"/>
    <n v="18904.16"/>
    <n v="300"/>
    <n v="388"/>
    <n v="10311.36"/>
    <n v="1244"/>
    <n v="650"/>
    <n v="22341.280000000002"/>
    <n v="300"/>
    <n v="316"/>
    <n v="10311.36"/>
    <n v="1228"/>
    <n v="400"/>
    <n v="13748.480000000001"/>
    <n v="400"/>
    <n v="328"/>
    <n v="13748.480000000001"/>
    <n v="1300"/>
    <n v="400"/>
    <n v="13748.480000000001"/>
    <n v="300"/>
    <n v="444"/>
    <n v="10311.36"/>
    <n v="1156"/>
    <n v="400"/>
    <n v="13748.480000000001"/>
    <n v="600"/>
    <n v="512"/>
    <n v="20622.72"/>
    <n v="1244"/>
    <n v="450"/>
    <n v="15467.04"/>
    <n v="600"/>
    <n v="609"/>
    <n v="20622.72"/>
    <n v="1235"/>
    <n v="500"/>
    <n v="17185.600000000002"/>
    <n v="1000"/>
    <n v="746"/>
    <n v="34371.200000000004"/>
    <n v="1489"/>
    <n v="400"/>
    <n v="13748.480000000001"/>
    <n v="300"/>
    <n v="627"/>
    <n v="10311.36"/>
    <n v="1162"/>
    <n v="750"/>
    <n v="25778.400000000001"/>
    <n v="404"/>
    <n v="423"/>
    <n v="13885.964800000002"/>
    <n v="1143"/>
    <n v="800"/>
    <n v="27496.960000000003"/>
    <n v="305"/>
    <m/>
    <n v="10483.216"/>
    <n v="1448"/>
    <n v="6000"/>
    <n v="206227.19999999998"/>
    <n v="5209"/>
    <n v="179039.58080000005"/>
  </r>
  <r>
    <x v="3"/>
    <s v="东区"/>
    <s v="廖荣平"/>
    <s v="饶顺荣"/>
    <s v="TBA"/>
    <s v="二级"/>
    <x v="3"/>
    <x v="76"/>
    <n v="34.371200000000002"/>
    <n v="0"/>
    <n v="30.833333333333332"/>
    <n v="1059.7786666666666"/>
    <n v="50"/>
    <m/>
    <n v="0"/>
    <n v="0"/>
    <n v="40"/>
    <n v="0"/>
    <n v="10"/>
    <m/>
    <n v="0"/>
    <n v="0"/>
    <n v="0"/>
    <n v="0"/>
    <n v="10"/>
    <n v="100"/>
    <n v="3437.1200000000003"/>
    <n v="0"/>
    <n v="0"/>
    <n v="0"/>
    <n v="10"/>
    <n v="200"/>
    <n v="6874.2400000000007"/>
    <n v="-39"/>
    <n v="0"/>
    <n v="-1340.4768000000001"/>
    <n v="-29"/>
    <n v="0"/>
    <n v="0"/>
    <n v="0"/>
    <n v="0"/>
    <n v="0"/>
    <n v="-29"/>
    <n v="0"/>
    <n v="0"/>
    <n v="0"/>
    <n v="0"/>
    <n v="0"/>
    <n v="-29"/>
    <n v="0"/>
    <n v="0"/>
    <n v="0"/>
    <n v="0"/>
    <n v="0"/>
    <n v="-29"/>
    <n v="0"/>
    <n v="0"/>
    <n v="0"/>
    <n v="0"/>
    <n v="0"/>
    <n v="-29"/>
    <n v="0"/>
    <n v="0"/>
    <n v="0"/>
    <n v="0"/>
    <n v="0"/>
    <n v="-29"/>
    <n v="0"/>
    <n v="0"/>
    <n v="0"/>
    <n v="0"/>
    <n v="0"/>
    <n v="-29"/>
    <n v="0"/>
    <n v="0"/>
    <n v="0"/>
    <n v="0"/>
    <n v="0"/>
    <n v="-29"/>
    <n v="0"/>
    <n v="0"/>
    <n v="0"/>
    <m/>
    <n v="0"/>
    <n v="-29"/>
    <n v="300"/>
    <n v="10311.36"/>
    <n v="-39"/>
    <n v="-1340.4768000000001"/>
  </r>
  <r>
    <x v="3"/>
    <s v="东区"/>
    <s v="廖荣平"/>
    <s v="饶顺荣"/>
    <s v="孙华江"/>
    <s v="二级"/>
    <x v="3"/>
    <x v="77"/>
    <n v="34.371200000000002"/>
    <n v="40"/>
    <n v="30"/>
    <n v="1031.136"/>
    <n v="47"/>
    <m/>
    <n v="0"/>
    <n v="40"/>
    <n v="80"/>
    <n v="1374.848"/>
    <n v="7"/>
    <m/>
    <n v="0"/>
    <n v="40"/>
    <n v="0"/>
    <n v="1374.848"/>
    <n v="47"/>
    <n v="300"/>
    <n v="10311.36"/>
    <n v="40"/>
    <n v="0"/>
    <n v="1374.848"/>
    <n v="87"/>
    <n v="500"/>
    <n v="17185.600000000002"/>
    <n v="40"/>
    <n v="0"/>
    <n v="1374.848"/>
    <n v="127"/>
    <n v="200"/>
    <n v="6874.2400000000007"/>
    <n v="10"/>
    <n v="100"/>
    <n v="343.71199999999999"/>
    <n v="37"/>
    <n v="200"/>
    <n v="6874.2400000000007"/>
    <n v="40"/>
    <n v="0"/>
    <n v="1374.848"/>
    <n v="77"/>
    <n v="100"/>
    <n v="3437.1200000000003"/>
    <n v="50"/>
    <n v="50"/>
    <n v="1718.5600000000002"/>
    <n v="77"/>
    <n v="150"/>
    <n v="5155.68"/>
    <n v="40"/>
    <n v="100"/>
    <n v="1374.848"/>
    <n v="17"/>
    <n v="150"/>
    <n v="5155.68"/>
    <n v="40"/>
    <n v="50"/>
    <n v="1374.848"/>
    <n v="7"/>
    <n v="100"/>
    <n v="3437.1200000000003"/>
    <n v="40"/>
    <n v="40"/>
    <n v="1374.848"/>
    <n v="7"/>
    <n v="55"/>
    <n v="1890.4160000000002"/>
    <n v="40"/>
    <n v="40"/>
    <n v="1374.848"/>
    <n v="7"/>
    <n v="60"/>
    <n v="2062.2719999999999"/>
    <n v="0"/>
    <m/>
    <n v="0"/>
    <n v="7"/>
    <n v="1815"/>
    <n v="62383.728000000003"/>
    <n v="420"/>
    <n v="14435.903999999999"/>
  </r>
  <r>
    <x v="3"/>
    <s v="东区"/>
    <s v="廖荣平"/>
    <s v="饶顺荣"/>
    <s v="王丽"/>
    <s v="一级"/>
    <x v="3"/>
    <x v="6"/>
    <n v="34.371200000000002"/>
    <n v="0"/>
    <n v="134.16666666666666"/>
    <n v="4611.4693333333335"/>
    <n v="1101"/>
    <n v="300"/>
    <n v="10311.36"/>
    <n v="0"/>
    <n v="0"/>
    <n v="0"/>
    <n v="1101"/>
    <n v="300"/>
    <n v="10311.36"/>
    <n v="0"/>
    <n v="0"/>
    <n v="0"/>
    <n v="1101"/>
    <n v="300"/>
    <n v="10311.36"/>
    <n v="0"/>
    <n v="0"/>
    <n v="0"/>
    <n v="1101"/>
    <n v="450"/>
    <n v="15467.04"/>
    <n v="0"/>
    <n v="0"/>
    <n v="0"/>
    <n v="1101"/>
    <n v="100"/>
    <n v="3437.1200000000003"/>
    <n v="0"/>
    <n v="0"/>
    <n v="0"/>
    <n v="1101"/>
    <n v="100"/>
    <n v="3437.1200000000003"/>
    <n v="0"/>
    <n v="0"/>
    <n v="0"/>
    <n v="1101"/>
    <n v="100"/>
    <n v="3437.1200000000003"/>
    <n v="0"/>
    <n v="0"/>
    <n v="0"/>
    <n v="1101"/>
    <n v="100"/>
    <n v="3437.1200000000003"/>
    <n v="0"/>
    <n v="0"/>
    <n v="0"/>
    <n v="1101"/>
    <n v="50"/>
    <n v="1718.5600000000002"/>
    <n v="0"/>
    <n v="0"/>
    <n v="0"/>
    <n v="1101"/>
    <n v="30"/>
    <n v="1031.136"/>
    <n v="0"/>
    <n v="0"/>
    <n v="0"/>
    <n v="1101"/>
    <n v="0"/>
    <n v="0"/>
    <n v="0"/>
    <n v="0"/>
    <n v="0"/>
    <n v="1101"/>
    <n v="0"/>
    <n v="0"/>
    <n v="0"/>
    <m/>
    <n v="0"/>
    <n v="1101"/>
    <n v="1830"/>
    <n v="62899.296000000009"/>
    <n v="0"/>
    <n v="0"/>
  </r>
  <r>
    <x v="3"/>
    <s v="东区"/>
    <s v="廖荣平"/>
    <s v="饶顺荣"/>
    <s v="孙娟"/>
    <s v="一级"/>
    <x v="3"/>
    <x v="78"/>
    <n v="34.371200000000002"/>
    <n v="400"/>
    <n v="293.25"/>
    <n v="10079.3544"/>
    <n v="424"/>
    <n v="400"/>
    <n v="13748.480000000001"/>
    <n v="700"/>
    <n v="688"/>
    <n v="24059.84"/>
    <n v="436"/>
    <n v="400"/>
    <n v="13748.480000000001"/>
    <n v="404"/>
    <n v="444"/>
    <n v="13885.964800000002"/>
    <n v="396"/>
    <n v="700"/>
    <n v="24059.84"/>
    <n v="824"/>
    <n v="884"/>
    <n v="28321.8688"/>
    <n v="336"/>
    <n v="800"/>
    <n v="27496.960000000003"/>
    <n v="583"/>
    <n v="682"/>
    <n v="20038.409600000003"/>
    <n v="237"/>
    <n v="800"/>
    <n v="27496.960000000003"/>
    <n v="722"/>
    <n v="693"/>
    <n v="24816.006400000002"/>
    <n v="266"/>
    <n v="800"/>
    <n v="27496.960000000003"/>
    <n v="1116"/>
    <n v="637"/>
    <n v="38358.2592"/>
    <n v="745"/>
    <n v="550"/>
    <n v="18904.16"/>
    <n v="132"/>
    <n v="622"/>
    <n v="4536.9984000000004"/>
    <n v="255"/>
    <n v="800"/>
    <n v="27496.960000000003"/>
    <n v="980"/>
    <n v="678"/>
    <n v="33683.776000000005"/>
    <n v="557"/>
    <n v="800"/>
    <n v="27496.960000000003"/>
    <n v="452"/>
    <n v="776"/>
    <n v="15535.7824"/>
    <n v="233"/>
    <n v="650"/>
    <n v="22341.280000000002"/>
    <n v="665"/>
    <n v="646"/>
    <n v="22856.848000000002"/>
    <n v="252"/>
    <n v="850"/>
    <n v="29215.52"/>
    <n v="800"/>
    <n v="816"/>
    <n v="27496.960000000003"/>
    <n v="236"/>
    <n v="900"/>
    <n v="30934.080000000002"/>
    <n v="544"/>
    <m/>
    <n v="18697.932800000002"/>
    <n v="780"/>
    <n v="8450"/>
    <n v="290436.64"/>
    <n v="7922"/>
    <n v="272288.64639999997"/>
  </r>
  <r>
    <x v="3"/>
    <s v="东区"/>
    <s v="廖荣平"/>
    <s v="饶顺荣"/>
    <s v="张红芳"/>
    <s v="一级"/>
    <x v="5"/>
    <x v="79"/>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160"/>
    <n v="41"/>
    <n v="6139.3919999999998"/>
    <n v="119"/>
    <m/>
    <n v="0"/>
    <n v="305"/>
    <n v="218"/>
    <n v="11703.216"/>
    <n v="206"/>
    <n v="200"/>
    <n v="7674.2400000000007"/>
    <n v="380"/>
    <n v="362"/>
    <n v="14581.056"/>
    <n v="224"/>
    <n v="300"/>
    <n v="11511.36"/>
    <n v="280"/>
    <m/>
    <n v="10743.936"/>
    <n v="504"/>
    <n v="500"/>
    <n v="19185.600000000002"/>
    <n v="1125"/>
    <n v="43167.6"/>
  </r>
  <r>
    <x v="3"/>
    <s v="东区"/>
    <s v="廖荣平"/>
    <s v="饶顺荣"/>
    <s v="王丽"/>
    <s v="一级"/>
    <x v="5"/>
    <x v="80"/>
    <n v="38.371200000000002"/>
    <n v="0"/>
    <n v="0"/>
    <n v="0"/>
    <n v="0"/>
    <m/>
    <n v="0"/>
    <n v="0"/>
    <n v="0"/>
    <n v="0"/>
    <n v="0"/>
    <m/>
    <n v="0"/>
    <n v="0"/>
    <n v="0"/>
    <n v="0"/>
    <n v="0"/>
    <m/>
    <n v="0"/>
    <n v="0"/>
    <n v="0"/>
    <n v="0"/>
    <n v="0"/>
    <m/>
    <n v="0"/>
    <n v="0"/>
    <n v="0"/>
    <n v="0"/>
    <n v="0"/>
    <n v="0"/>
    <n v="0"/>
    <n v="0"/>
    <n v="0"/>
    <n v="0"/>
    <n v="0"/>
    <n v="0"/>
    <n v="0"/>
    <n v="0"/>
    <n v="0"/>
    <n v="0"/>
    <n v="0"/>
    <n v="0"/>
    <n v="0"/>
    <n v="0"/>
    <n v="0"/>
    <n v="0"/>
    <n v="0"/>
    <n v="0"/>
    <n v="0"/>
    <n v="100"/>
    <n v="42"/>
    <n v="3837.1200000000003"/>
    <n v="58"/>
    <n v="150"/>
    <n v="5755.68"/>
    <n v="150"/>
    <n v="19"/>
    <n v="5755.68"/>
    <n v="189"/>
    <n v="150"/>
    <n v="5755.68"/>
    <n v="330"/>
    <n v="64"/>
    <n v="12662.496000000001"/>
    <n v="455"/>
    <n v="250"/>
    <n v="9592.8000000000011"/>
    <n v="70"/>
    <n v="208"/>
    <n v="2685.9839999999999"/>
    <n v="317"/>
    <n v="300"/>
    <n v="11511.36"/>
    <n v="150"/>
    <m/>
    <n v="5755.68"/>
    <n v="467"/>
    <n v="850"/>
    <n v="32615.520000000004"/>
    <n v="800"/>
    <n v="30696.960000000003"/>
  </r>
  <r>
    <x v="3"/>
    <s v="东区"/>
    <s v="廖荣平"/>
    <s v="饶顺荣"/>
    <s v="孙娟"/>
    <s v="一级"/>
    <x v="5"/>
    <x v="81"/>
    <n v="38.371200000000002"/>
    <n v="0"/>
    <n v="0"/>
    <n v="0"/>
    <n v="0"/>
    <m/>
    <n v="0"/>
    <n v="0"/>
    <n v="0"/>
    <n v="0"/>
    <n v="0"/>
    <m/>
    <n v="0"/>
    <n v="0"/>
    <n v="0"/>
    <n v="0"/>
    <n v="0"/>
    <m/>
    <n v="0"/>
    <n v="0"/>
    <n v="0"/>
    <n v="0"/>
    <n v="0"/>
    <m/>
    <n v="0"/>
    <n v="0"/>
    <n v="0"/>
    <n v="0"/>
    <n v="0"/>
    <n v="0"/>
    <n v="0"/>
    <n v="0"/>
    <n v="0"/>
    <n v="0"/>
    <n v="0"/>
    <n v="0"/>
    <n v="0"/>
    <n v="0"/>
    <n v="0"/>
    <n v="0"/>
    <n v="0"/>
    <n v="0"/>
    <n v="0"/>
    <n v="0"/>
    <n v="0"/>
    <n v="0"/>
    <n v="0"/>
    <n v="0"/>
    <n v="0"/>
    <n v="180"/>
    <n v="22"/>
    <n v="6906.8160000000007"/>
    <n v="158"/>
    <n v="150"/>
    <n v="5755.68"/>
    <n v="190"/>
    <n v="133"/>
    <n v="7290.5280000000002"/>
    <n v="215"/>
    <n v="150"/>
    <n v="5755.68"/>
    <n v="310"/>
    <n v="244"/>
    <n v="11895.072"/>
    <n v="281"/>
    <n v="200"/>
    <n v="7674.2400000000007"/>
    <n v="280"/>
    <n v="334"/>
    <n v="10743.936"/>
    <n v="227"/>
    <n v="300"/>
    <n v="11511.36"/>
    <n v="230"/>
    <m/>
    <n v="8825.3760000000002"/>
    <n v="457"/>
    <n v="800"/>
    <n v="30696.960000000003"/>
    <n v="1190"/>
    <n v="45661.728000000003"/>
  </r>
  <r>
    <x v="3"/>
    <s v="东区"/>
    <s v="廖荣平"/>
    <s v="饶顺荣"/>
    <s v="王丽"/>
    <s v="一级"/>
    <x v="5"/>
    <x v="82"/>
    <n v="38.371200000000002"/>
    <n v="0"/>
    <n v="0"/>
    <n v="0"/>
    <n v="0"/>
    <m/>
    <n v="0"/>
    <n v="0"/>
    <n v="0"/>
    <n v="0"/>
    <n v="0"/>
    <m/>
    <n v="0"/>
    <n v="0"/>
    <n v="0"/>
    <n v="0"/>
    <n v="0"/>
    <m/>
    <n v="0"/>
    <n v="0"/>
    <n v="0"/>
    <n v="0"/>
    <n v="0"/>
    <m/>
    <n v="0"/>
    <n v="0"/>
    <n v="0"/>
    <n v="0"/>
    <n v="0"/>
    <n v="0"/>
    <n v="0"/>
    <n v="0"/>
    <n v="0"/>
    <n v="0"/>
    <n v="0"/>
    <n v="0"/>
    <n v="0"/>
    <n v="0"/>
    <n v="0"/>
    <n v="0"/>
    <n v="0"/>
    <n v="0"/>
    <n v="0"/>
    <n v="0"/>
    <n v="0"/>
    <n v="0"/>
    <n v="0"/>
    <n v="0"/>
    <n v="0"/>
    <n v="0"/>
    <n v="0"/>
    <n v="0"/>
    <n v="0"/>
    <n v="80"/>
    <n v="3069.6959999999999"/>
    <n v="100"/>
    <n v="33"/>
    <n v="3837.1200000000003"/>
    <n v="67"/>
    <n v="150"/>
    <n v="5755.68"/>
    <n v="100"/>
    <n v="37"/>
    <n v="3837.1200000000003"/>
    <n v="130"/>
    <n v="142"/>
    <n v="5448.7103999999999"/>
    <n v="0"/>
    <n v="40"/>
    <n v="0"/>
    <n v="90"/>
    <n v="150"/>
    <n v="5755.68"/>
    <n v="100"/>
    <m/>
    <n v="3837.1200000000003"/>
    <n v="190"/>
    <n v="522"/>
    <n v="20029.7664"/>
    <n v="300"/>
    <n v="11511.36"/>
  </r>
  <r>
    <x v="3"/>
    <s v="东区"/>
    <s v="廖荣平"/>
    <s v="饶顺荣"/>
    <s v="余丽红"/>
    <s v="一级"/>
    <x v="5"/>
    <x v="83"/>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50"/>
    <n v="0"/>
    <n v="1918.5600000000002"/>
    <n v="50"/>
    <n v="0"/>
    <n v="0"/>
    <n v="120"/>
    <m/>
    <n v="4604.5439999999999"/>
    <n v="170"/>
    <n v="0"/>
    <n v="0"/>
    <n v="170"/>
    <n v="6523.1040000000003"/>
  </r>
  <r>
    <x v="3"/>
    <s v="东区"/>
    <s v="廖荣平"/>
    <s v="饶顺荣"/>
    <s v="孙娟"/>
    <s v="一级"/>
    <x v="5"/>
    <x v="84"/>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40"/>
    <n v="5"/>
    <n v="1534.848"/>
    <n v="35"/>
    <n v="0"/>
    <n v="0"/>
    <n v="100"/>
    <m/>
    <n v="3837.1200000000003"/>
    <n v="135"/>
    <n v="0"/>
    <n v="0"/>
    <n v="140"/>
    <n v="5371.9680000000008"/>
  </r>
  <r>
    <x v="3"/>
    <s v="东区"/>
    <s v="廖荣平"/>
    <s v="饶顺荣"/>
    <s v="孙华江"/>
    <s v="一级"/>
    <x v="5"/>
    <x v="85"/>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50"/>
    <n v="46"/>
    <n v="1918.5600000000002"/>
    <n v="4"/>
    <n v="100"/>
    <n v="3837.1200000000003"/>
    <n v="0"/>
    <n v="0"/>
    <n v="0"/>
    <n v="4"/>
    <n v="200"/>
    <n v="7674.2400000000007"/>
    <n v="30"/>
    <m/>
    <n v="1151.136"/>
    <n v="34"/>
    <n v="300"/>
    <n v="11511.36"/>
    <n v="80"/>
    <n v="3069.6959999999999"/>
  </r>
  <r>
    <x v="3"/>
    <s v="东区"/>
    <s v="廖荣平"/>
    <s v="饶顺荣"/>
    <s v="王丽"/>
    <s v="三级"/>
    <x v="5"/>
    <x v="86"/>
    <n v="38.371200000000002"/>
    <n v="0"/>
    <n v="620.83333333333337"/>
    <n v="23822.120000000003"/>
    <n v="658"/>
    <n v="800"/>
    <n v="30696.960000000003"/>
    <n v="300"/>
    <n v="515"/>
    <n v="11511.36"/>
    <n v="443"/>
    <n v="800"/>
    <n v="30696.960000000003"/>
    <n v="300"/>
    <n v="365"/>
    <n v="11511.36"/>
    <n v="378"/>
    <n v="1200"/>
    <n v="46045.440000000002"/>
    <n v="200"/>
    <n v="530"/>
    <n v="7674.2400000000007"/>
    <n v="48"/>
    <n v="1450"/>
    <n v="55638.240000000005"/>
    <n v="350"/>
    <n v="397"/>
    <n v="13429.92"/>
    <n v="1"/>
    <n v="600"/>
    <n v="23022.720000000001"/>
    <n v="600"/>
    <n v="596"/>
    <n v="23022.720000000001"/>
    <n v="5"/>
    <n v="650"/>
    <n v="24941.280000000002"/>
    <n v="600"/>
    <n v="533"/>
    <n v="23022.720000000001"/>
    <n v="72"/>
    <n v="650"/>
    <n v="24941.280000000002"/>
    <n v="630"/>
    <n v="575"/>
    <n v="24173.856"/>
    <n v="127"/>
    <n v="750"/>
    <n v="28778.400000000001"/>
    <n v="630"/>
    <n v="514"/>
    <n v="24173.856"/>
    <n v="243"/>
    <n v="700"/>
    <n v="26859.84"/>
    <n v="350"/>
    <n v="573"/>
    <n v="13429.92"/>
    <n v="20"/>
    <n v="600"/>
    <n v="23022.720000000001"/>
    <n v="600"/>
    <n v="495"/>
    <n v="23022.720000000001"/>
    <n v="125"/>
    <n v="700"/>
    <n v="26859.84"/>
    <n v="330"/>
    <n v="443"/>
    <n v="12662.496000000001"/>
    <n v="12"/>
    <n v="760"/>
    <n v="29162.112000000001"/>
    <n v="600"/>
    <m/>
    <n v="23022.720000000001"/>
    <n v="612"/>
    <n v="9660"/>
    <n v="370665.79200000013"/>
    <n v="5490"/>
    <n v="210657.88800000004"/>
  </r>
  <r>
    <x v="3"/>
    <s v="东区"/>
    <s v="廖荣平"/>
    <s v="饶顺荣"/>
    <s v="张红芳"/>
    <s v="一级"/>
    <x v="5"/>
    <x v="87"/>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东区"/>
    <s v="廖荣平"/>
    <s v="饶顺荣"/>
    <s v="孙华江"/>
    <s v="三级"/>
    <x v="3"/>
    <x v="88"/>
    <n v="38.371200000000002"/>
    <n v="300"/>
    <n v="330"/>
    <n v="12662.496000000001"/>
    <n v="313"/>
    <n v="550"/>
    <n v="21104.16"/>
    <n v="700"/>
    <n v="604"/>
    <n v="26859.84"/>
    <n v="409"/>
    <n v="600"/>
    <n v="23022.720000000001"/>
    <n v="400"/>
    <n v="541"/>
    <n v="15348.480000000001"/>
    <n v="268"/>
    <n v="800"/>
    <n v="30696.960000000003"/>
    <n v="700"/>
    <n v="648"/>
    <n v="26859.84"/>
    <n v="320"/>
    <n v="900"/>
    <n v="34534.080000000002"/>
    <n v="700"/>
    <n v="564"/>
    <n v="26859.84"/>
    <n v="456"/>
    <n v="800"/>
    <n v="30696.960000000003"/>
    <n v="300"/>
    <n v="417"/>
    <n v="11511.36"/>
    <n v="339"/>
    <n v="800"/>
    <n v="30696.960000000003"/>
    <n v="300"/>
    <n v="321"/>
    <n v="11511.36"/>
    <n v="318"/>
    <n v="700"/>
    <n v="26859.84"/>
    <n v="400"/>
    <n v="407"/>
    <n v="15348.480000000001"/>
    <n v="311"/>
    <n v="750"/>
    <n v="28778.400000000001"/>
    <n v="330"/>
    <n v="448"/>
    <n v="12662.496000000001"/>
    <n v="193"/>
    <n v="700"/>
    <n v="26859.84"/>
    <n v="400"/>
    <n v="395"/>
    <n v="15348.480000000001"/>
    <n v="198"/>
    <n v="750"/>
    <n v="28778.400000000001"/>
    <n v="1200"/>
    <n v="772"/>
    <n v="46045.440000000002"/>
    <n v="626"/>
    <n v="782"/>
    <n v="30006.278400000003"/>
    <n v="1200"/>
    <n v="1084"/>
    <n v="46045.440000000002"/>
    <n v="742"/>
    <n v="830"/>
    <n v="31848.096000000001"/>
    <n v="600"/>
    <m/>
    <n v="23022.720000000001"/>
    <n v="1342"/>
    <n v="8962"/>
    <n v="343882.69440000004"/>
    <n v="7230"/>
    <n v="277423.77600000007"/>
  </r>
  <r>
    <x v="3"/>
    <s v="东区"/>
    <s v="廖荣平"/>
    <s v="饶顺荣"/>
    <s v="孙娟"/>
    <s v="二级"/>
    <x v="5"/>
    <x v="89"/>
    <n v="38.371200000000002"/>
    <n v="0"/>
    <n v="8.3333333333333339"/>
    <n v="319.76000000000005"/>
    <n v="2"/>
    <n v="30"/>
    <n v="1151.136"/>
    <n v="10"/>
    <n v="10"/>
    <n v="383.71199999999999"/>
    <n v="2"/>
    <n v="30"/>
    <n v="1151.136"/>
    <n v="20"/>
    <n v="10"/>
    <n v="767.42399999999998"/>
    <n v="12"/>
    <n v="30"/>
    <n v="1151.136"/>
    <n v="0"/>
    <n v="10"/>
    <n v="0"/>
    <n v="2"/>
    <n v="30"/>
    <n v="1151.136"/>
    <n v="10"/>
    <n v="10"/>
    <n v="383.71199999999999"/>
    <n v="2"/>
    <n v="20"/>
    <n v="767.42399999999998"/>
    <n v="20"/>
    <n v="10"/>
    <n v="767.42399999999998"/>
    <n v="12"/>
    <n v="20"/>
    <n v="767.42399999999998"/>
    <n v="10"/>
    <n v="10"/>
    <n v="383.71199999999999"/>
    <n v="12"/>
    <n v="10"/>
    <n v="383.71199999999999"/>
    <n v="0"/>
    <n v="10"/>
    <n v="0"/>
    <n v="2"/>
    <n v="10"/>
    <n v="383.71199999999999"/>
    <n v="20"/>
    <n v="10"/>
    <n v="767.42399999999998"/>
    <n v="12"/>
    <n v="10"/>
    <n v="383.71199999999999"/>
    <n v="10"/>
    <n v="10"/>
    <n v="383.71199999999999"/>
    <n v="12"/>
    <n v="10"/>
    <n v="383.71199999999999"/>
    <n v="0"/>
    <n v="10"/>
    <n v="0"/>
    <n v="2"/>
    <n v="20"/>
    <n v="767.42399999999998"/>
    <n v="0"/>
    <n v="1"/>
    <n v="0"/>
    <n v="1"/>
    <n v="20"/>
    <n v="767.42399999999998"/>
    <n v="0"/>
    <m/>
    <n v="0"/>
    <n v="1"/>
    <n v="240"/>
    <n v="9209.0879999999961"/>
    <n v="100"/>
    <n v="3837.12"/>
  </r>
  <r>
    <x v="3"/>
    <s v="东区"/>
    <s v="廖荣平"/>
    <s v="饶顺荣"/>
    <s v="孙娟"/>
    <s v="三级"/>
    <x v="5"/>
    <x v="90"/>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饶顺荣"/>
    <s v="孙娟"/>
    <s v="二级"/>
    <x v="5"/>
    <x v="91"/>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饶顺荣"/>
    <s v="TBA"/>
    <s v="二级"/>
    <x v="3"/>
    <x v="92"/>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东区"/>
    <s v="廖荣平"/>
    <s v="饶顺荣"/>
    <s v="张红芳"/>
    <s v="二级"/>
    <x v="3"/>
    <x v="93"/>
    <n v="34.371200000000002"/>
    <n v="1200"/>
    <n v="675"/>
    <n v="23200.560000000001"/>
    <n v="639"/>
    <n v="700"/>
    <n v="24059.84"/>
    <n v="0"/>
    <n v="588"/>
    <n v="0"/>
    <n v="51"/>
    <n v="700"/>
    <n v="24059.84"/>
    <n v="600"/>
    <n v="645"/>
    <n v="20622.72"/>
    <n v="6"/>
    <n v="900"/>
    <n v="30934.080000000002"/>
    <n v="900"/>
    <n v="820"/>
    <n v="30934.080000000002"/>
    <n v="86"/>
    <n v="1100"/>
    <n v="37808.32"/>
    <n v="600"/>
    <n v="662"/>
    <n v="20622.72"/>
    <n v="24"/>
    <n v="1000"/>
    <n v="34371.200000000004"/>
    <n v="900"/>
    <n v="812"/>
    <n v="30934.080000000002"/>
    <n v="112"/>
    <n v="900"/>
    <n v="30934.080000000002"/>
    <n v="600"/>
    <n v="712"/>
    <n v="20622.72"/>
    <n v="0"/>
    <n v="850"/>
    <n v="29215.52"/>
    <n v="900"/>
    <n v="747"/>
    <n v="30934.080000000002"/>
    <n v="153"/>
    <n v="900"/>
    <n v="30934.080000000002"/>
    <n v="900"/>
    <n v="829"/>
    <n v="30934.080000000002"/>
    <n v="224"/>
    <n v="900"/>
    <n v="30934.080000000002"/>
    <n v="900"/>
    <n v="890"/>
    <n v="30934.080000000002"/>
    <n v="234"/>
    <n v="800"/>
    <n v="27496.960000000003"/>
    <n v="900"/>
    <n v="912"/>
    <n v="30934.080000000002"/>
    <n v="222"/>
    <n v="950"/>
    <n v="32652.640000000003"/>
    <n v="900"/>
    <n v="1018"/>
    <n v="30934.080000000002"/>
    <n v="104"/>
    <n v="1000"/>
    <n v="34371.200000000004"/>
    <n v="0"/>
    <m/>
    <n v="0"/>
    <n v="104"/>
    <n v="10700"/>
    <n v="367771.84000000008"/>
    <n v="8100"/>
    <n v="278406.72000000009"/>
  </r>
  <r>
    <x v="3"/>
    <s v="东区"/>
    <s v="廖荣平"/>
    <s v="饶顺荣"/>
    <s v="张红芳"/>
    <s v="二级"/>
    <x v="3"/>
    <x v="94"/>
    <n v="34.371200000000002"/>
    <n v="670"/>
    <n v="448.33333333333331"/>
    <n v="15409.754666666668"/>
    <n v="256"/>
    <n v="650"/>
    <n v="22341.280000000002"/>
    <n v="780"/>
    <n v="680"/>
    <n v="26809.536"/>
    <n v="356"/>
    <n v="650"/>
    <n v="22341.280000000002"/>
    <n v="250"/>
    <n v="320"/>
    <n v="8592.8000000000011"/>
    <n v="286"/>
    <n v="800"/>
    <n v="27496.960000000003"/>
    <n v="520"/>
    <n v="688"/>
    <n v="17873.024000000001"/>
    <n v="118"/>
    <n v="1000"/>
    <n v="34371.200000000004"/>
    <n v="930"/>
    <n v="768"/>
    <n v="31965.216"/>
    <n v="280"/>
    <n v="850"/>
    <n v="29215.52"/>
    <n v="720"/>
    <n v="745"/>
    <n v="24747.264000000003"/>
    <n v="255"/>
    <n v="900"/>
    <n v="30934.080000000002"/>
    <n v="660"/>
    <n v="678"/>
    <n v="22684.992000000002"/>
    <n v="237"/>
    <n v="800"/>
    <n v="27496.960000000003"/>
    <n v="710"/>
    <n v="710"/>
    <n v="24403.552"/>
    <n v="237"/>
    <n v="850"/>
    <n v="29215.52"/>
    <n v="660"/>
    <n v="688"/>
    <n v="22684.992000000002"/>
    <n v="209"/>
    <n v="850"/>
    <n v="29215.52"/>
    <n v="600"/>
    <n v="638"/>
    <n v="20622.72"/>
    <n v="171"/>
    <n v="800"/>
    <n v="27496.960000000003"/>
    <n v="710"/>
    <n v="730"/>
    <n v="24403.552"/>
    <n v="151"/>
    <n v="800"/>
    <n v="27496.960000000003"/>
    <n v="2710"/>
    <n v="2188"/>
    <n v="93145.952000000005"/>
    <n v="673"/>
    <n v="850"/>
    <n v="29215.52"/>
    <n v="940"/>
    <m/>
    <n v="32308.928"/>
    <n v="1613"/>
    <n v="9800"/>
    <n v="336837.76"/>
    <n v="10190"/>
    <n v="350242.52799999999"/>
  </r>
  <r>
    <x v="3"/>
    <s v="东区"/>
    <s v="廖荣平"/>
    <s v="饶顺荣"/>
    <s v="余丽红"/>
    <s v="一级"/>
    <x v="3"/>
    <x v="95"/>
    <n v="34.371200000000002"/>
    <n v="50"/>
    <n v="55"/>
    <n v="1890.4160000000002"/>
    <n v="815"/>
    <n v="300"/>
    <n v="10311.36"/>
    <n v="80"/>
    <n v="68"/>
    <n v="2749.6959999999999"/>
    <n v="827"/>
    <n v="350"/>
    <n v="12029.92"/>
    <n v="80"/>
    <n v="59"/>
    <n v="2749.6959999999999"/>
    <n v="848"/>
    <n v="400"/>
    <n v="13748.480000000001"/>
    <n v="120"/>
    <n v="82"/>
    <n v="4124.5439999999999"/>
    <n v="886"/>
    <n v="550"/>
    <n v="18904.16"/>
    <n v="120"/>
    <n v="35"/>
    <n v="4124.5439999999999"/>
    <n v="971"/>
    <n v="200"/>
    <n v="6874.2400000000007"/>
    <n v="80"/>
    <n v="192"/>
    <n v="2749.6959999999999"/>
    <n v="859"/>
    <n v="300"/>
    <n v="10311.36"/>
    <n v="100"/>
    <n v="167"/>
    <n v="3437.1200000000003"/>
    <n v="792"/>
    <n v="250"/>
    <n v="8592.8000000000011"/>
    <n v="160"/>
    <n v="188"/>
    <n v="5499.3919999999998"/>
    <n v="764"/>
    <n v="300"/>
    <n v="10311.36"/>
    <n v="90"/>
    <n v="208"/>
    <n v="3093.4080000000004"/>
    <n v="646"/>
    <n v="500"/>
    <n v="17185.600000000002"/>
    <n v="140"/>
    <n v="196"/>
    <n v="4811.9679999999998"/>
    <n v="590"/>
    <n v="500"/>
    <n v="17185.600000000002"/>
    <n v="120"/>
    <n v="224"/>
    <n v="4124.5439999999999"/>
    <n v="486"/>
    <n v="200"/>
    <n v="6874.2400000000007"/>
    <n v="120"/>
    <n v="180"/>
    <n v="4124.5439999999999"/>
    <n v="426"/>
    <n v="250"/>
    <n v="8592.8000000000011"/>
    <n v="60"/>
    <m/>
    <n v="2062.2719999999999"/>
    <n v="486"/>
    <n v="4100"/>
    <n v="140921.91999999998"/>
    <n v="1270"/>
    <n v="43651.423999999999"/>
  </r>
  <r>
    <x v="3"/>
    <s v="东区"/>
    <s v="廖荣平"/>
    <s v="饶顺荣"/>
    <s v="孙华江"/>
    <s v="一级"/>
    <x v="3"/>
    <x v="96"/>
    <n v="34.371200000000002"/>
    <n v="200"/>
    <n v="89.166666666666671"/>
    <n v="3064.7653333333337"/>
    <n v="2198"/>
    <n v="300"/>
    <n v="10311.36"/>
    <n v="150"/>
    <n v="109"/>
    <n v="5155.68"/>
    <n v="2239"/>
    <n v="300"/>
    <n v="10311.36"/>
    <n v="0"/>
    <n v="100"/>
    <n v="0"/>
    <n v="2139"/>
    <n v="450"/>
    <n v="15467.04"/>
    <n v="150"/>
    <n v="148"/>
    <n v="5155.68"/>
    <n v="2141"/>
    <n v="550"/>
    <n v="18904.16"/>
    <n v="150"/>
    <n v="132"/>
    <n v="5155.68"/>
    <n v="2159"/>
    <n v="200"/>
    <n v="6874.2400000000007"/>
    <n v="100"/>
    <n v="155"/>
    <n v="3437.1200000000003"/>
    <n v="2104"/>
    <n v="300"/>
    <n v="10311.36"/>
    <n v="400"/>
    <n v="178"/>
    <n v="13748.480000000001"/>
    <n v="2326"/>
    <n v="250"/>
    <n v="8592.8000000000011"/>
    <n v="0"/>
    <n v="133"/>
    <n v="0"/>
    <n v="2193"/>
    <n v="300"/>
    <n v="10311.36"/>
    <n v="100"/>
    <n v="188"/>
    <n v="3437.1200000000003"/>
    <n v="2105"/>
    <n v="200"/>
    <n v="6874.2400000000007"/>
    <n v="100"/>
    <n v="160"/>
    <n v="3437.1200000000003"/>
    <n v="2045"/>
    <n v="200"/>
    <n v="6874.2400000000007"/>
    <n v="200"/>
    <n v="185"/>
    <n v="6874.2400000000007"/>
    <n v="2060"/>
    <n v="200"/>
    <n v="6874.2400000000007"/>
    <n v="200"/>
    <n v="231"/>
    <n v="6874.2400000000007"/>
    <n v="2029"/>
    <n v="200"/>
    <n v="6874.2400000000007"/>
    <n v="100"/>
    <m/>
    <n v="3437.1200000000003"/>
    <n v="2129"/>
    <n v="3450"/>
    <n v="118580.64000000001"/>
    <n v="1650"/>
    <n v="56712.480000000003"/>
  </r>
  <r>
    <x v="3"/>
    <s v="东区"/>
    <s v="廖荣平"/>
    <s v="饶顺荣"/>
    <s v="张红芳"/>
    <s v="二级"/>
    <x v="3"/>
    <x v="97"/>
    <n v="34.371200000000002"/>
    <n v="0"/>
    <n v="0"/>
    <n v="0"/>
    <n v="50"/>
    <m/>
    <n v="0"/>
    <n v="0"/>
    <n v="0"/>
    <n v="0"/>
    <n v="50"/>
    <m/>
    <n v="0"/>
    <n v="0"/>
    <n v="0"/>
    <n v="0"/>
    <n v="50"/>
    <m/>
    <n v="0"/>
    <n v="0"/>
    <n v="0"/>
    <n v="0"/>
    <n v="50"/>
    <m/>
    <n v="0"/>
    <n v="0"/>
    <n v="0"/>
    <n v="0"/>
    <n v="50"/>
    <n v="0"/>
    <n v="0"/>
    <n v="0"/>
    <n v="0"/>
    <n v="0"/>
    <n v="50"/>
    <n v="0"/>
    <n v="0"/>
    <n v="0"/>
    <n v="0"/>
    <n v="0"/>
    <n v="50"/>
    <n v="0"/>
    <n v="0"/>
    <n v="0"/>
    <n v="0"/>
    <n v="0"/>
    <n v="50"/>
    <n v="0"/>
    <n v="0"/>
    <n v="0"/>
    <n v="0"/>
    <n v="0"/>
    <n v="50"/>
    <n v="0"/>
    <n v="0"/>
    <n v="0"/>
    <n v="0"/>
    <n v="0"/>
    <n v="50"/>
    <n v="0"/>
    <n v="0"/>
    <n v="0"/>
    <n v="0"/>
    <n v="0"/>
    <n v="50"/>
    <n v="0"/>
    <n v="0"/>
    <n v="0"/>
    <n v="0"/>
    <n v="0"/>
    <n v="50"/>
    <n v="0"/>
    <n v="0"/>
    <n v="0"/>
    <m/>
    <n v="0"/>
    <n v="50"/>
    <n v="0"/>
    <n v="0"/>
    <n v="0"/>
    <n v="0"/>
  </r>
  <r>
    <x v="3"/>
    <s v="东区"/>
    <s v="廖荣平"/>
    <s v="饶顺荣"/>
    <s v="张红芳"/>
    <s v="二级"/>
    <x v="3"/>
    <x v="98"/>
    <n v="34.371200000000002"/>
    <n v="0"/>
    <n v="0"/>
    <n v="0"/>
    <n v="18"/>
    <m/>
    <n v="0"/>
    <n v="0"/>
    <n v="0"/>
    <n v="0"/>
    <n v="18"/>
    <m/>
    <n v="0"/>
    <n v="0"/>
    <n v="0"/>
    <n v="0"/>
    <n v="18"/>
    <m/>
    <n v="0"/>
    <n v="0"/>
    <n v="0"/>
    <n v="0"/>
    <n v="18"/>
    <m/>
    <n v="0"/>
    <n v="0"/>
    <n v="0"/>
    <n v="0"/>
    <n v="18"/>
    <n v="0"/>
    <n v="0"/>
    <n v="0"/>
    <n v="0"/>
    <n v="0"/>
    <n v="18"/>
    <n v="0"/>
    <n v="0"/>
    <n v="0"/>
    <n v="0"/>
    <n v="0"/>
    <n v="18"/>
    <n v="0"/>
    <n v="0"/>
    <n v="0"/>
    <n v="0"/>
    <n v="0"/>
    <n v="18"/>
    <n v="0"/>
    <n v="0"/>
    <n v="0"/>
    <n v="0"/>
    <n v="0"/>
    <n v="18"/>
    <n v="0"/>
    <n v="0"/>
    <n v="0"/>
    <n v="0"/>
    <n v="0"/>
    <n v="18"/>
    <n v="0"/>
    <n v="0"/>
    <n v="0"/>
    <n v="0"/>
    <n v="0"/>
    <n v="18"/>
    <n v="0"/>
    <n v="0"/>
    <n v="0"/>
    <n v="0"/>
    <n v="0"/>
    <n v="18"/>
    <n v="0"/>
    <n v="0"/>
    <n v="0"/>
    <m/>
    <n v="0"/>
    <n v="18"/>
    <n v="0"/>
    <n v="0"/>
    <n v="0"/>
    <n v="0"/>
  </r>
  <r>
    <x v="3"/>
    <s v="东区"/>
    <s v="廖荣平"/>
    <s v="饶顺荣"/>
    <s v="张红芳"/>
    <s v="一级"/>
    <x v="3"/>
    <x v="99"/>
    <n v="34.371200000000002"/>
    <n v="900"/>
    <n v="370"/>
    <n v="12717.344000000001"/>
    <n v="2056"/>
    <n v="400"/>
    <n v="13748.480000000001"/>
    <n v="1200"/>
    <n v="1180"/>
    <n v="41245.440000000002"/>
    <n v="2076"/>
    <n v="400"/>
    <n v="13748.480000000001"/>
    <n v="900"/>
    <n v="1088"/>
    <n v="30934.080000000002"/>
    <n v="1888"/>
    <n v="1000"/>
    <n v="34371.200000000004"/>
    <n v="1200"/>
    <n v="1488"/>
    <n v="41245.440000000002"/>
    <n v="1600"/>
    <n v="1200"/>
    <n v="41245.440000000002"/>
    <n v="1500"/>
    <n v="1216"/>
    <n v="51556.800000000003"/>
    <n v="1884"/>
    <n v="1200"/>
    <n v="41245.440000000002"/>
    <n v="1500"/>
    <n v="1478"/>
    <n v="51556.800000000003"/>
    <n v="1906"/>
    <n v="1300"/>
    <n v="44682.560000000005"/>
    <n v="900"/>
    <n v="1126"/>
    <n v="30934.080000000002"/>
    <n v="1680"/>
    <n v="1300"/>
    <n v="44682.560000000005"/>
    <n v="1800"/>
    <n v="1628"/>
    <n v="61868.160000000003"/>
    <n v="1852"/>
    <n v="1350"/>
    <n v="46401.120000000003"/>
    <n v="900"/>
    <n v="1210"/>
    <n v="30934.080000000002"/>
    <n v="1542"/>
    <n v="1400"/>
    <n v="48119.68"/>
    <n v="2424"/>
    <n v="1668"/>
    <n v="83315.788800000009"/>
    <n v="2298"/>
    <n v="1200"/>
    <n v="41245.440000000002"/>
    <n v="325"/>
    <n v="1468"/>
    <n v="11170.640000000001"/>
    <n v="1155"/>
    <n v="1500"/>
    <n v="51556.800000000003"/>
    <n v="951"/>
    <n v="1210"/>
    <n v="32687.011200000001"/>
    <n v="896"/>
    <n v="1550"/>
    <n v="53275.360000000001"/>
    <n v="948"/>
    <m/>
    <n v="32583.8976"/>
    <n v="1844"/>
    <n v="13800"/>
    <n v="474322.56"/>
    <n v="14548"/>
    <n v="500032.21760000015"/>
  </r>
  <r>
    <x v="3"/>
    <s v="东区"/>
    <s v="廖荣平"/>
    <s v="饶顺荣"/>
    <s v="余丽红"/>
    <s v="一级"/>
    <x v="3"/>
    <x v="100"/>
    <n v="34.371200000000002"/>
    <n v="800"/>
    <n v="683.33333333333337"/>
    <n v="23486.986666666668"/>
    <n v="1931"/>
    <n v="700"/>
    <n v="24059.84"/>
    <n v="800"/>
    <n v="809"/>
    <n v="27496.960000000003"/>
    <n v="1922"/>
    <n v="700"/>
    <n v="24059.84"/>
    <n v="400"/>
    <n v="456"/>
    <n v="13748.480000000001"/>
    <n v="1866"/>
    <n v="900"/>
    <n v="30934.080000000002"/>
    <n v="1200"/>
    <n v="1003"/>
    <n v="41245.440000000002"/>
    <n v="2063"/>
    <n v="1100"/>
    <n v="37808.32"/>
    <n v="400"/>
    <n v="543"/>
    <n v="13748.480000000001"/>
    <n v="1920"/>
    <n v="800"/>
    <n v="27496.960000000003"/>
    <n v="800"/>
    <n v="704"/>
    <n v="27496.960000000003"/>
    <n v="2016"/>
    <n v="800"/>
    <n v="27496.960000000003"/>
    <n v="400"/>
    <n v="622"/>
    <n v="13748.480000000001"/>
    <n v="1794"/>
    <n v="750"/>
    <n v="25778.400000000001"/>
    <n v="600"/>
    <n v="648"/>
    <n v="20622.72"/>
    <n v="1746"/>
    <n v="800"/>
    <n v="27496.960000000003"/>
    <n v="600"/>
    <n v="448"/>
    <n v="20622.72"/>
    <n v="1898"/>
    <n v="1100"/>
    <n v="37808.32"/>
    <n v="600"/>
    <n v="608"/>
    <n v="20622.72"/>
    <n v="1890"/>
    <n v="1100"/>
    <n v="37808.32"/>
    <n v="800"/>
    <n v="834"/>
    <n v="27496.960000000003"/>
    <n v="1856"/>
    <n v="921"/>
    <n v="31655.875200000002"/>
    <n v="760"/>
    <n v="720"/>
    <n v="26122.112000000001"/>
    <n v="1896"/>
    <n v="950"/>
    <n v="32652.640000000003"/>
    <n v="400"/>
    <m/>
    <n v="13748.480000000001"/>
    <n v="2296"/>
    <n v="10621"/>
    <n v="365056.51520000002"/>
    <n v="7760"/>
    <n v="266720.51199999999"/>
  </r>
  <r>
    <x v="3"/>
    <s v="东区"/>
    <s v="廖荣平"/>
    <s v="饶顺荣"/>
    <s v="孙华江"/>
    <s v="一级"/>
    <x v="3"/>
    <x v="101"/>
    <n v="34.371200000000002"/>
    <n v="680"/>
    <n v="696.66666666666663"/>
    <n v="23945.269333333334"/>
    <n v="789"/>
    <n v="800"/>
    <n v="27496.960000000003"/>
    <n v="960"/>
    <n v="928"/>
    <n v="32996.351999999999"/>
    <n v="821"/>
    <n v="850"/>
    <n v="29215.52"/>
    <n v="480"/>
    <n v="482"/>
    <n v="16498.175999999999"/>
    <n v="819"/>
    <n v="1000"/>
    <n v="34371.200000000004"/>
    <n v="930"/>
    <n v="1024"/>
    <n v="31965.216"/>
    <n v="725"/>
    <n v="1150"/>
    <n v="39526.880000000005"/>
    <n v="1270"/>
    <n v="1314"/>
    <n v="43651.423999999999"/>
    <n v="681"/>
    <n v="1200"/>
    <n v="41245.440000000002"/>
    <n v="1490"/>
    <n v="1509"/>
    <n v="51213.088000000003"/>
    <n v="662"/>
    <n v="1200"/>
    <n v="41245.440000000002"/>
    <n v="1860"/>
    <n v="1564"/>
    <n v="63930.432000000001"/>
    <n v="958"/>
    <n v="1300"/>
    <n v="44682.560000000005"/>
    <n v="820"/>
    <n v="1665"/>
    <n v="28184.384000000002"/>
    <n v="113"/>
    <n v="1300"/>
    <n v="44682.560000000005"/>
    <n v="1560"/>
    <n v="1544"/>
    <n v="53619.072"/>
    <n v="129"/>
    <n v="1400"/>
    <n v="48119.68"/>
    <n v="1600"/>
    <n v="1498"/>
    <n v="54993.920000000006"/>
    <n v="231"/>
    <n v="1400"/>
    <n v="48119.68"/>
    <n v="1500"/>
    <n v="1436"/>
    <n v="51556.800000000003"/>
    <n v="295"/>
    <n v="1700"/>
    <n v="58431.040000000001"/>
    <n v="1480"/>
    <n v="1352"/>
    <n v="50869.376000000004"/>
    <n v="423"/>
    <n v="1800"/>
    <n v="61868.160000000003"/>
    <n v="500"/>
    <m/>
    <n v="17185.600000000002"/>
    <n v="923"/>
    <n v="15100"/>
    <n v="519005.12"/>
    <n v="14450"/>
    <n v="496663.83999999991"/>
  </r>
  <r>
    <x v="3"/>
    <s v="东区"/>
    <s v="廖荣平"/>
    <s v="饶顺荣"/>
    <s v="余丽红"/>
    <s v="二级"/>
    <x v="3"/>
    <x v="7"/>
    <n v="34.371200000000002"/>
    <n v="400"/>
    <n v="245.83333333333334"/>
    <n v="8449.586666666668"/>
    <n v="266"/>
    <n v="400"/>
    <n v="13748.480000000001"/>
    <n v="100"/>
    <n v="303"/>
    <n v="3437.1200000000003"/>
    <n v="63"/>
    <n v="400"/>
    <n v="13748.480000000001"/>
    <n v="500"/>
    <n v="178"/>
    <n v="17185.600000000002"/>
    <n v="385"/>
    <n v="550"/>
    <n v="18904.16"/>
    <n v="0"/>
    <n v="231"/>
    <n v="0"/>
    <n v="154"/>
    <n v="700"/>
    <n v="24059.84"/>
    <n v="100"/>
    <n v="188"/>
    <n v="3437.1200000000003"/>
    <n v="66"/>
    <n v="400"/>
    <n v="13748.480000000001"/>
    <n v="100"/>
    <n v="157"/>
    <n v="3437.1200000000003"/>
    <n v="9"/>
    <n v="400"/>
    <n v="13748.480000000001"/>
    <n v="300"/>
    <n v="244"/>
    <n v="10311.36"/>
    <n v="65"/>
    <n v="300"/>
    <n v="10311.36"/>
    <n v="300"/>
    <n v="226"/>
    <n v="10311.36"/>
    <n v="139"/>
    <n v="300"/>
    <n v="10311.36"/>
    <n v="400"/>
    <n v="255"/>
    <n v="13748.480000000001"/>
    <n v="284"/>
    <n v="500"/>
    <n v="17185.600000000002"/>
    <n v="0"/>
    <n v="244"/>
    <n v="0"/>
    <n v="40"/>
    <n v="460"/>
    <n v="15810.752"/>
    <n v="200"/>
    <n v="183"/>
    <n v="6874.2400000000007"/>
    <n v="57"/>
    <n v="300"/>
    <n v="10311.36"/>
    <n v="300"/>
    <n v="236"/>
    <n v="10311.36"/>
    <n v="121"/>
    <n v="350"/>
    <n v="12029.92"/>
    <n v="100"/>
    <m/>
    <n v="3437.1200000000003"/>
    <n v="221"/>
    <n v="5060"/>
    <n v="173918.27200000003"/>
    <n v="2400"/>
    <n v="82490.880000000005"/>
  </r>
  <r>
    <x v="3"/>
    <s v="东区"/>
    <s v="廖荣平"/>
    <s v="饶顺荣"/>
    <s v="余丽红"/>
    <s v="一级"/>
    <x v="3"/>
    <x v="102"/>
    <n v="34.371200000000002"/>
    <n v="500"/>
    <n v="200"/>
    <n v="6874.2400000000007"/>
    <n v="1233"/>
    <n v="350"/>
    <n v="12029.92"/>
    <n v="0"/>
    <n v="212"/>
    <n v="0"/>
    <n v="1021"/>
    <n v="400"/>
    <n v="13748.480000000001"/>
    <n v="400"/>
    <n v="157"/>
    <n v="13748.480000000001"/>
    <n v="1264"/>
    <n v="550"/>
    <n v="18904.16"/>
    <n v="0"/>
    <n v="215"/>
    <n v="0"/>
    <n v="1049"/>
    <n v="700"/>
    <n v="24059.84"/>
    <n v="100"/>
    <n v="221"/>
    <n v="3437.1200000000003"/>
    <n v="928"/>
    <n v="300"/>
    <n v="10311.36"/>
    <n v="100"/>
    <n v="230"/>
    <n v="3437.1200000000003"/>
    <n v="798"/>
    <n v="300"/>
    <n v="10311.36"/>
    <n v="100"/>
    <n v="193"/>
    <n v="3437.1200000000003"/>
    <n v="705"/>
    <n v="250"/>
    <n v="8592.8000000000011"/>
    <n v="300"/>
    <n v="303"/>
    <n v="10311.36"/>
    <n v="702"/>
    <n v="300"/>
    <n v="10311.36"/>
    <n v="200"/>
    <n v="268"/>
    <n v="6874.2400000000007"/>
    <n v="634"/>
    <n v="500"/>
    <n v="17185.600000000002"/>
    <n v="200"/>
    <n v="241"/>
    <n v="6874.2400000000007"/>
    <n v="593"/>
    <n v="500"/>
    <n v="17185.600000000002"/>
    <n v="500"/>
    <n v="351"/>
    <n v="17185.600000000002"/>
    <n v="742"/>
    <n v="300"/>
    <n v="10311.36"/>
    <n v="210"/>
    <n v="297"/>
    <n v="7217.9520000000002"/>
    <n v="655"/>
    <n v="350"/>
    <n v="12029.92"/>
    <n v="400"/>
    <m/>
    <n v="13748.480000000001"/>
    <n v="1055"/>
    <n v="4800"/>
    <n v="164981.76000000004"/>
    <n v="2510"/>
    <n v="86271.712"/>
  </r>
  <r>
    <x v="3"/>
    <s v="东区"/>
    <s v="廖荣平"/>
    <s v="饶顺荣"/>
    <s v="余丽红"/>
    <s v="一级"/>
    <x v="3"/>
    <x v="103"/>
    <n v="34.371200000000002"/>
    <n v="300"/>
    <n v="254.66666666666666"/>
    <n v="8753.1989333333331"/>
    <n v="1005"/>
    <n v="300"/>
    <n v="10311.36"/>
    <n v="300"/>
    <n v="347"/>
    <n v="10311.36"/>
    <n v="958"/>
    <n v="300"/>
    <n v="10311.36"/>
    <n v="307"/>
    <n v="239"/>
    <n v="10551.958400000001"/>
    <n v="1026"/>
    <n v="500"/>
    <n v="17185.600000000002"/>
    <n v="308"/>
    <n v="305"/>
    <n v="10586.329600000001"/>
    <n v="1029"/>
    <n v="650"/>
    <n v="22341.280000000002"/>
    <n v="304"/>
    <n v="321"/>
    <n v="10448.844800000001"/>
    <n v="1012"/>
    <n v="400"/>
    <n v="13748.480000000001"/>
    <n v="300"/>
    <n v="320"/>
    <n v="10311.36"/>
    <n v="992"/>
    <n v="400"/>
    <n v="13748.480000000001"/>
    <n v="305"/>
    <n v="311"/>
    <n v="10483.216"/>
    <n v="986"/>
    <n v="400"/>
    <n v="13748.480000000001"/>
    <n v="325"/>
    <n v="369"/>
    <n v="11170.640000000001"/>
    <n v="942"/>
    <n v="400"/>
    <n v="13748.480000000001"/>
    <n v="341"/>
    <n v="324"/>
    <n v="11720.5792"/>
    <n v="959"/>
    <n v="600"/>
    <n v="20622.72"/>
    <n v="361"/>
    <n v="383"/>
    <n v="12408.003200000001"/>
    <n v="937"/>
    <n v="500"/>
    <n v="17185.600000000002"/>
    <n v="303"/>
    <n v="325"/>
    <n v="10414.473600000001"/>
    <n v="915"/>
    <n v="450"/>
    <n v="15467.04"/>
    <n v="305"/>
    <n v="448"/>
    <n v="10483.216"/>
    <n v="772"/>
    <n v="500"/>
    <n v="17185.600000000002"/>
    <n v="363"/>
    <m/>
    <n v="12476.7456"/>
    <n v="1135"/>
    <n v="5400"/>
    <n v="185604.48000000001"/>
    <n v="3822"/>
    <n v="131366.72640000001"/>
  </r>
  <r>
    <x v="3"/>
    <s v="东区"/>
    <s v="廖荣平"/>
    <s v="饶顺荣"/>
    <s v="余丽红"/>
    <s v="一级"/>
    <x v="3"/>
    <x v="104"/>
    <n v="38.371200000000002"/>
    <n v="0"/>
    <n v="4.166666666666667"/>
    <n v="159.88000000000002"/>
    <n v="50"/>
    <n v="20"/>
    <n v="767.42399999999998"/>
    <n v="0"/>
    <n v="22"/>
    <n v="0"/>
    <n v="28"/>
    <n v="20"/>
    <n v="767.42399999999998"/>
    <n v="0"/>
    <n v="6"/>
    <n v="0"/>
    <n v="22"/>
    <n v="20"/>
    <n v="767.42399999999998"/>
    <n v="0"/>
    <n v="0"/>
    <n v="0"/>
    <n v="22"/>
    <n v="20"/>
    <n v="767.42399999999998"/>
    <n v="0"/>
    <n v="0"/>
    <n v="0"/>
    <n v="22"/>
    <n v="50"/>
    <n v="1918.5600000000002"/>
    <n v="10"/>
    <n v="30"/>
    <n v="383.71199999999999"/>
    <n v="2"/>
    <n v="50"/>
    <n v="1918.5600000000002"/>
    <n v="10"/>
    <n v="10"/>
    <n v="383.71199999999999"/>
    <n v="2"/>
    <n v="40"/>
    <n v="1534.848"/>
    <n v="30"/>
    <n v="18"/>
    <n v="1151.136"/>
    <n v="14"/>
    <n v="40"/>
    <n v="1534.848"/>
    <n v="0"/>
    <n v="10"/>
    <n v="0"/>
    <n v="4"/>
    <n v="200"/>
    <n v="7674.2400000000007"/>
    <n v="0"/>
    <n v="0"/>
    <n v="0"/>
    <n v="4"/>
    <n v="150"/>
    <n v="5755.68"/>
    <n v="0"/>
    <n v="0"/>
    <n v="0"/>
    <n v="4"/>
    <n v="30"/>
    <n v="1151.136"/>
    <n v="30"/>
    <n v="8"/>
    <n v="1151.136"/>
    <n v="26"/>
    <n v="30"/>
    <n v="1151.136"/>
    <n v="30"/>
    <m/>
    <n v="1151.136"/>
    <n v="56"/>
    <n v="670"/>
    <n v="25708.703999999998"/>
    <n v="110"/>
    <n v="4220.8320000000003"/>
  </r>
  <r>
    <x v="4"/>
    <s v="东区"/>
    <s v="廖荣平"/>
    <s v="张慧涛"/>
    <s v="王海军"/>
    <s v="二级"/>
    <x v="6"/>
    <x v="105"/>
    <n v="31.581849999999999"/>
    <n v="2400"/>
    <n v="4920.5"/>
    <n v="155398.492925"/>
    <n v="1746"/>
    <n v="4800"/>
    <n v="151592.88"/>
    <n v="6000"/>
    <n v="3700"/>
    <n v="189491.1"/>
    <n v="4046"/>
    <n v="3600"/>
    <n v="113694.66"/>
    <n v="0"/>
    <n v="3000"/>
    <n v="0"/>
    <n v="1046"/>
    <n v="4800"/>
    <n v="151592.88"/>
    <n v="4800"/>
    <n v="2946"/>
    <n v="151592.88"/>
    <n v="2900"/>
    <n v="4800"/>
    <n v="151592.88"/>
    <n v="2796"/>
    <n v="2700"/>
    <n v="88302.852599999998"/>
    <n v="2996"/>
    <n v="4800"/>
    <n v="151592.88"/>
    <n v="4800"/>
    <n v="4161"/>
    <n v="151592.88"/>
    <n v="3635"/>
    <n v="4800"/>
    <n v="151592.88"/>
    <n v="2400"/>
    <n v="3720"/>
    <n v="75796.44"/>
    <n v="2315"/>
    <n v="4000"/>
    <n v="126327.4"/>
    <n v="2400"/>
    <n v="3800"/>
    <n v="75796.44"/>
    <n v="915"/>
    <n v="4000"/>
    <n v="126327.4"/>
    <n v="1200"/>
    <n v="1000"/>
    <n v="37898.22"/>
    <n v="1115"/>
    <n v="4000"/>
    <n v="126327.4"/>
    <n v="3600"/>
    <n v="3497"/>
    <n v="113694.66"/>
    <n v="1218"/>
    <n v="3800"/>
    <n v="120011.03"/>
    <n v="1200"/>
    <n v="1470"/>
    <n v="37898.22"/>
    <n v="948"/>
    <n v="4000"/>
    <n v="126327.4"/>
    <n v="1200"/>
    <n v="1500"/>
    <n v="37898.22"/>
    <n v="648"/>
    <n v="4000"/>
    <n v="126327.4"/>
    <n v="0"/>
    <m/>
    <n v="0"/>
    <n v="648"/>
    <n v="51400"/>
    <n v="1623307.0899999999"/>
    <n v="30396"/>
    <n v="959961.91259999981"/>
  </r>
  <r>
    <x v="4"/>
    <s v="东区"/>
    <s v="廖荣平"/>
    <s v="刘挺"/>
    <s v="彭琦"/>
    <s v="二级"/>
    <x v="2"/>
    <x v="59"/>
    <n v="31.581849999999999"/>
    <n v="600"/>
    <n v="50"/>
    <n v="1579.0925"/>
    <n v="600"/>
    <n v="800"/>
    <n v="25265.48"/>
    <n v="600"/>
    <n v="488"/>
    <n v="18949.11"/>
    <n v="712"/>
    <n v="600"/>
    <n v="18949.11"/>
    <n v="2400"/>
    <n v="1244"/>
    <n v="75796.44"/>
    <n v="1868"/>
    <n v="1200"/>
    <n v="37898.22"/>
    <n v="2400"/>
    <n v="2804"/>
    <n v="75796.44"/>
    <n v="1464"/>
    <n v="1300"/>
    <n v="41056.404999999999"/>
    <n v="4800"/>
    <n v="3011"/>
    <n v="151592.88"/>
    <n v="3253"/>
    <n v="1400"/>
    <n v="44214.59"/>
    <n v="7200"/>
    <n v="5629"/>
    <n v="227389.32"/>
    <n v="4824"/>
    <n v="1500"/>
    <n v="47372.775000000001"/>
    <n v="3600"/>
    <n v="4796"/>
    <n v="113694.66"/>
    <n v="3628"/>
    <n v="1500"/>
    <n v="47372.775000000001"/>
    <n v="4800"/>
    <n v="6268"/>
    <n v="151592.88"/>
    <n v="2160"/>
    <n v="1500"/>
    <n v="47372.775000000001"/>
    <n v="1200"/>
    <n v="3360"/>
    <n v="37898.22"/>
    <n v="0"/>
    <n v="1500"/>
    <n v="47372.775000000001"/>
    <n v="0"/>
    <n v="0"/>
    <n v="0"/>
    <n v="0"/>
    <n v="1200"/>
    <n v="37898.22"/>
    <n v="0"/>
    <n v="0"/>
    <n v="0"/>
    <n v="0"/>
    <n v="1500"/>
    <n v="47372.775000000001"/>
    <n v="0"/>
    <n v="0"/>
    <n v="0"/>
    <n v="0"/>
    <n v="1500"/>
    <n v="47372.775000000001"/>
    <n v="0"/>
    <m/>
    <n v="0"/>
    <n v="0"/>
    <n v="15500"/>
    <n v="489518.67500000005"/>
    <n v="27000"/>
    <n v="852709.95"/>
  </r>
  <r>
    <x v="4"/>
    <s v="东区"/>
    <s v="廖荣平"/>
    <s v="刘挺"/>
    <s v="孙春艳"/>
    <s v="三级"/>
    <x v="1"/>
    <x v="61"/>
    <n v="31.581849999999999"/>
    <n v="3600"/>
    <n v="2025"/>
    <n v="63953.246249999997"/>
    <n v="1740"/>
    <n v="3600"/>
    <n v="113694.66"/>
    <n v="4800"/>
    <n v="2930"/>
    <n v="151592.88"/>
    <n v="3610"/>
    <n v="2500"/>
    <n v="78954.625"/>
    <n v="0"/>
    <n v="2043"/>
    <n v="0"/>
    <n v="1567"/>
    <n v="3600"/>
    <n v="113694.66"/>
    <n v="1800"/>
    <n v="1770"/>
    <n v="56847.33"/>
    <n v="1597"/>
    <n v="3600"/>
    <n v="113694.66"/>
    <n v="1800"/>
    <n v="1072"/>
    <n v="56847.33"/>
    <n v="2325"/>
    <n v="3600"/>
    <n v="113694.66"/>
    <n v="0"/>
    <n v="1312"/>
    <n v="0"/>
    <n v="1013"/>
    <n v="3600"/>
    <n v="113694.66"/>
    <n v="600"/>
    <n v="1167"/>
    <n v="18949.11"/>
    <n v="446"/>
    <n v="3600"/>
    <n v="113694.66"/>
    <n v="1200"/>
    <n v="872"/>
    <n v="37898.22"/>
    <n v="774"/>
    <n v="3600"/>
    <n v="113694.66"/>
    <n v="1200"/>
    <n v="1428"/>
    <n v="37898.22"/>
    <n v="546"/>
    <n v="3600"/>
    <n v="113694.66"/>
    <n v="1800"/>
    <n v="1417"/>
    <n v="56847.33"/>
    <n v="929"/>
    <n v="3000"/>
    <n v="94745.55"/>
    <n v="2928"/>
    <n v="3230"/>
    <n v="92471.656799999997"/>
    <n v="627"/>
    <n v="3600"/>
    <n v="113694.66"/>
    <n v="600"/>
    <n v="1227"/>
    <n v="18949.11"/>
    <n v="0"/>
    <n v="3600"/>
    <n v="113694.66"/>
    <n v="0"/>
    <m/>
    <n v="0"/>
    <n v="0"/>
    <n v="41500"/>
    <n v="1310646.7749999999"/>
    <n v="16728"/>
    <n v="528301.18680000002"/>
  </r>
  <r>
    <x v="4"/>
    <s v="东区"/>
    <s v="廖荣平"/>
    <s v="刘挺"/>
    <s v="孙春艳"/>
    <s v="二级"/>
    <x v="1"/>
    <x v="70"/>
    <n v="31.581849999999999"/>
    <n v="1200"/>
    <n v="775"/>
    <n v="24475.93375"/>
    <n v="294"/>
    <n v="1500"/>
    <n v="47372.775000000001"/>
    <n v="2100"/>
    <n v="1474"/>
    <n v="66321.884999999995"/>
    <n v="920"/>
    <n v="1000"/>
    <n v="31581.85"/>
    <n v="1320"/>
    <n v="1046"/>
    <n v="41688.042000000001"/>
    <n v="1194"/>
    <n v="1600"/>
    <n v="50530.96"/>
    <n v="540"/>
    <n v="1210"/>
    <n v="17054.199000000001"/>
    <n v="524"/>
    <n v="1600"/>
    <n v="50530.96"/>
    <n v="1320"/>
    <n v="1300"/>
    <n v="41688.042000000001"/>
    <n v="544"/>
    <n v="1500"/>
    <n v="47372.775000000001"/>
    <n v="1020"/>
    <n v="1230"/>
    <n v="32213.487000000001"/>
    <n v="334"/>
    <n v="1600"/>
    <n v="50530.96"/>
    <n v="3120"/>
    <n v="3400"/>
    <n v="98535.372000000003"/>
    <n v="54"/>
    <n v="1500"/>
    <n v="47372.775000000001"/>
    <n v="4800"/>
    <n v="4400"/>
    <n v="151592.88"/>
    <n v="454"/>
    <n v="1600"/>
    <n v="50530.96"/>
    <n v="2400"/>
    <n v="1915"/>
    <n v="75796.44"/>
    <n v="939"/>
    <n v="1600"/>
    <n v="50530.96"/>
    <n v="300"/>
    <n v="1150"/>
    <n v="9474.5550000000003"/>
    <n v="89"/>
    <n v="1400"/>
    <n v="44214.59"/>
    <n v="2100"/>
    <n v="1800"/>
    <n v="66321.884999999995"/>
    <n v="389"/>
    <n v="1500"/>
    <n v="47372.775000000001"/>
    <n v="600"/>
    <n v="900"/>
    <n v="18949.11"/>
    <n v="89"/>
    <n v="1600"/>
    <n v="50530.96"/>
    <n v="120"/>
    <m/>
    <n v="3789.8220000000001"/>
    <n v="209"/>
    <n v="18000"/>
    <n v="568473.30000000005"/>
    <n v="19740"/>
    <n v="623425.71900000016"/>
  </r>
  <r>
    <x v="4"/>
    <s v="东区"/>
    <s v="廖荣平"/>
    <s v="刘挺"/>
    <s v="TBA"/>
    <s v="三级"/>
    <x v="1"/>
    <x v="71"/>
    <n v="31.581849999999999"/>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4"/>
    <s v="东区"/>
    <s v="廖荣平"/>
    <s v="刘挺"/>
    <s v="TBA"/>
    <s v="二级"/>
    <x v="1"/>
    <x v="3"/>
    <n v="31.581849999999999"/>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4"/>
    <s v="东区"/>
    <s v="廖荣平"/>
    <s v="饶顺荣"/>
    <s v="王丽"/>
    <s v="三级"/>
    <x v="5"/>
    <x v="86"/>
    <n v="31.581849999999999"/>
    <n v="7200"/>
    <n v="4500"/>
    <n v="142118.32499999998"/>
    <n v="4896"/>
    <n v="5000"/>
    <n v="157909.25"/>
    <n v="0"/>
    <n v="3396"/>
    <n v="0"/>
    <n v="1500"/>
    <n v="3500"/>
    <n v="110536.47499999999"/>
    <n v="7800"/>
    <n v="2381"/>
    <n v="246338.43"/>
    <n v="6919"/>
    <n v="5000"/>
    <n v="157909.25"/>
    <n v="0"/>
    <n v="3562"/>
    <n v="0"/>
    <n v="3357"/>
    <n v="5000"/>
    <n v="157909.25"/>
    <n v="2400"/>
    <n v="4742"/>
    <n v="75796.44"/>
    <n v="1015"/>
    <n v="5000"/>
    <n v="157909.25"/>
    <n v="2400"/>
    <n v="3402"/>
    <n v="75796.44"/>
    <n v="13"/>
    <n v="5000"/>
    <n v="157909.25"/>
    <n v="6300"/>
    <n v="2819"/>
    <n v="198965.655"/>
    <n v="3494"/>
    <n v="3600"/>
    <n v="113694.66"/>
    <n v="2400"/>
    <n v="2860"/>
    <n v="75796.44"/>
    <n v="3034"/>
    <n v="4000"/>
    <n v="126327.4"/>
    <n v="0"/>
    <n v="0"/>
    <n v="0"/>
    <n v="3034"/>
    <n v="5000"/>
    <n v="157909.25"/>
    <n v="-4086"/>
    <n v="0"/>
    <n v="-129043.4391"/>
    <n v="-1052"/>
    <n v="4500"/>
    <n v="142118.32499999998"/>
    <n v="0"/>
    <n v="0"/>
    <n v="0"/>
    <n v="0"/>
    <n v="5000"/>
    <n v="157909.25"/>
    <n v="0"/>
    <n v="0"/>
    <n v="0"/>
    <n v="0"/>
    <n v="5000"/>
    <n v="157909.25"/>
    <n v="0"/>
    <m/>
    <n v="0"/>
    <n v="0"/>
    <n v="55600"/>
    <n v="1755950.8599999999"/>
    <n v="17214"/>
    <n v="543649.96590000007"/>
  </r>
  <r>
    <x v="5"/>
    <s v="东区"/>
    <s v="廖荣平"/>
    <s v="张慧涛"/>
    <s v="王海军"/>
    <s v="二级"/>
    <x v="6"/>
    <x v="105"/>
    <n v="99.340800000000002"/>
    <n v="0"/>
    <n v="133.33333333333334"/>
    <n v="13245.44"/>
    <n v="10"/>
    <n v="250"/>
    <n v="24835.200000000001"/>
    <n v="0"/>
    <n v="0"/>
    <n v="0"/>
    <n v="10"/>
    <n v="180"/>
    <n v="17881.344000000001"/>
    <n v="320"/>
    <n v="60"/>
    <n v="31789.056"/>
    <n v="270"/>
    <n v="280"/>
    <n v="27815.423999999999"/>
    <n v="320"/>
    <n v="353"/>
    <n v="31789.056"/>
    <n v="237"/>
    <n v="250"/>
    <n v="24835.200000000001"/>
    <n v="960"/>
    <n v="507"/>
    <n v="95367.168000000005"/>
    <n v="690"/>
    <n v="250"/>
    <n v="24835.200000000001"/>
    <n v="640"/>
    <n v="1092"/>
    <n v="63578.112000000001"/>
    <n v="238"/>
    <n v="260"/>
    <n v="25828.608"/>
    <n v="640"/>
    <n v="650"/>
    <n v="63578.112000000001"/>
    <n v="228"/>
    <n v="260"/>
    <n v="25828.608"/>
    <n v="640"/>
    <n v="650"/>
    <n v="63578.112000000001"/>
    <n v="218"/>
    <n v="260"/>
    <n v="25828.608"/>
    <n v="320"/>
    <n v="400"/>
    <n v="31789.056"/>
    <n v="138"/>
    <n v="260"/>
    <n v="25828.608"/>
    <n v="480"/>
    <n v="611"/>
    <n v="47683.584000000003"/>
    <n v="7"/>
    <n v="220"/>
    <n v="21854.975999999999"/>
    <n v="552"/>
    <n v="500"/>
    <n v="54836.121599999999"/>
    <n v="59"/>
    <n v="260"/>
    <n v="25828.608"/>
    <n v="1120"/>
    <n v="800"/>
    <n v="111261.696"/>
    <n v="379"/>
    <n v="270"/>
    <n v="26822.016"/>
    <n v="800"/>
    <m/>
    <n v="79472.639999999999"/>
    <n v="1179"/>
    <n v="3000"/>
    <n v="298022.40000000002"/>
    <n v="6792"/>
    <n v="674722.71360000002"/>
  </r>
  <r>
    <x v="6"/>
    <s v="东区"/>
    <s v="廖荣平"/>
    <s v="饶顺荣"/>
    <s v="王丽"/>
    <s v="三级"/>
    <x v="5"/>
    <x v="86"/>
    <n v="17.8552"/>
    <n v="480"/>
    <n v="540"/>
    <n v="9641.8079999999991"/>
    <n v="747"/>
    <n v="600"/>
    <n v="10713.12"/>
    <n v="240"/>
    <n v="621"/>
    <n v="4285.2479999999996"/>
    <n v="366"/>
    <n v="450"/>
    <n v="8034.84"/>
    <n v="0"/>
    <n v="272"/>
    <n v="0"/>
    <n v="94"/>
    <n v="600"/>
    <n v="10713.12"/>
    <n v="0"/>
    <n v="0"/>
    <n v="0"/>
    <n v="94"/>
    <n v="550"/>
    <n v="9820.36"/>
    <n v="0"/>
    <n v="0"/>
    <n v="0"/>
    <n v="94"/>
    <m/>
    <n v="0"/>
    <n v="0"/>
    <n v="0"/>
    <n v="0"/>
    <n v="94"/>
    <m/>
    <n v="0"/>
    <n v="0"/>
    <n v="0"/>
    <n v="0"/>
    <n v="94"/>
    <n v="550"/>
    <n v="9820.36"/>
    <n v="0"/>
    <n v="0"/>
    <n v="0"/>
    <n v="94"/>
    <n v="600"/>
    <n v="10713.12"/>
    <n v="0"/>
    <n v="0"/>
    <n v="0"/>
    <n v="94"/>
    <n v="600"/>
    <n v="10713.12"/>
    <n v="0"/>
    <n v="0"/>
    <n v="0"/>
    <n v="94"/>
    <n v="550"/>
    <n v="9820.36"/>
    <n v="0"/>
    <n v="0"/>
    <n v="0"/>
    <n v="94"/>
    <n v="550"/>
    <n v="9820.36"/>
    <n v="0"/>
    <n v="0"/>
    <n v="0"/>
    <n v="94"/>
    <m/>
    <n v="0"/>
    <n v="0"/>
    <m/>
    <n v="0"/>
    <n v="94"/>
    <n v="5050"/>
    <n v="90168.760000000009"/>
    <n v="240"/>
    <n v="4285.2479999999996"/>
  </r>
  <r>
    <x v="6"/>
    <s v="东区"/>
    <s v="廖荣平"/>
    <s v="饶顺荣"/>
    <s v="张红芳"/>
    <s v="三级"/>
    <x v="3"/>
    <x v="8"/>
    <n v="16.8752"/>
    <n v="390"/>
    <n v="498.33333333333331"/>
    <n v="8409.474666666667"/>
    <n v="58"/>
    <n v="500"/>
    <n v="8437.6"/>
    <n v="0"/>
    <n v="48"/>
    <n v="0"/>
    <n v="10"/>
    <n v="350"/>
    <n v="5906.32"/>
    <n v="0"/>
    <n v="10"/>
    <n v="0"/>
    <n v="0"/>
    <n v="550"/>
    <n v="9281.36"/>
    <n v="0"/>
    <n v="0"/>
    <n v="0"/>
    <n v="0"/>
    <n v="500"/>
    <n v="8437.6"/>
    <n v="0"/>
    <n v="0"/>
    <n v="0"/>
    <n v="0"/>
    <m/>
    <n v="0"/>
    <n v="0"/>
    <n v="0"/>
    <n v="0"/>
    <n v="0"/>
    <m/>
    <n v="0"/>
    <n v="0"/>
    <n v="0"/>
    <n v="0"/>
    <n v="0"/>
    <n v="500"/>
    <n v="8437.6"/>
    <n v="0"/>
    <n v="0"/>
    <n v="0"/>
    <n v="0"/>
    <n v="550"/>
    <n v="9281.36"/>
    <n v="0"/>
    <n v="0"/>
    <n v="0"/>
    <n v="0"/>
    <n v="500"/>
    <n v="8437.6"/>
    <n v="0"/>
    <n v="0"/>
    <n v="0"/>
    <n v="0"/>
    <n v="450"/>
    <n v="7593.84"/>
    <n v="0"/>
    <n v="0"/>
    <n v="0"/>
    <n v="0"/>
    <n v="500"/>
    <n v="8437.6"/>
    <n v="0"/>
    <n v="0"/>
    <n v="0"/>
    <n v="0"/>
    <m/>
    <n v="0"/>
    <n v="0"/>
    <m/>
    <n v="0"/>
    <n v="0"/>
    <n v="4400"/>
    <n v="74250.880000000005"/>
    <n v="0"/>
    <n v="0"/>
  </r>
  <r>
    <x v="7"/>
    <s v="东区"/>
    <s v="廖荣平"/>
    <s v="薛伟"/>
    <s v="李秀广"/>
    <s v="二级"/>
    <x v="4"/>
    <x v="13"/>
    <n v="28.876799999999999"/>
    <n v="400"/>
    <n v="275"/>
    <n v="7941.12"/>
    <n v="17"/>
    <n v="350"/>
    <n v="10106.879999999999"/>
    <n v="400"/>
    <n v="400"/>
    <n v="11550.72"/>
    <n v="17"/>
    <n v="200"/>
    <n v="5775.36"/>
    <n v="200"/>
    <n v="200"/>
    <n v="5775.36"/>
    <n v="17"/>
    <n v="450"/>
    <n v="12994.56"/>
    <n v="400"/>
    <n v="400"/>
    <n v="11550.72"/>
    <n v="17"/>
    <n v="400"/>
    <n v="11550.72"/>
    <n v="500"/>
    <n v="500"/>
    <n v="14438.4"/>
    <n v="17"/>
    <n v="500"/>
    <n v="14438.4"/>
    <n v="330"/>
    <n v="330"/>
    <n v="9529.3439999999991"/>
    <n v="17"/>
    <n v="450"/>
    <n v="12994.56"/>
    <n v="150"/>
    <n v="150"/>
    <n v="4331.5199999999995"/>
    <n v="17"/>
    <n v="500"/>
    <n v="14438.4"/>
    <n v="660"/>
    <n v="660"/>
    <n v="19058.687999999998"/>
    <n v="17"/>
    <n v="500"/>
    <n v="14438.4"/>
    <n v="400"/>
    <n v="400"/>
    <n v="11550.72"/>
    <n v="17"/>
    <n v="500"/>
    <n v="14438.4"/>
    <n v="400"/>
    <n v="400"/>
    <n v="11550.72"/>
    <n v="17"/>
    <n v="400"/>
    <n v="11550.72"/>
    <n v="620"/>
    <n v="620"/>
    <n v="17903.615999999998"/>
    <n v="17"/>
    <n v="400"/>
    <n v="11550.72"/>
    <n v="200"/>
    <n v="200"/>
    <n v="5775.36"/>
    <n v="17"/>
    <n v="350"/>
    <n v="10106.879999999999"/>
    <n v="200"/>
    <m/>
    <n v="5775.36"/>
    <n v="217"/>
    <n v="5000"/>
    <n v="144383.99999999997"/>
    <n v="4460"/>
    <n v="128790.52799999999"/>
  </r>
  <r>
    <x v="7"/>
    <s v="东区"/>
    <s v="廖荣平"/>
    <s v="薛伟"/>
    <s v="易俐轩"/>
    <s v="二级"/>
    <x v="4"/>
    <x v="32"/>
    <n v="28.876799999999999"/>
    <n v="860"/>
    <n v="815.83333333333337"/>
    <n v="23558.655999999999"/>
    <n v="471"/>
    <n v="800"/>
    <n v="23101.439999999999"/>
    <n v="710"/>
    <n v="736"/>
    <n v="20502.527999999998"/>
    <n v="445"/>
    <n v="500"/>
    <n v="14438.4"/>
    <n v="610"/>
    <n v="652"/>
    <n v="17614.847999999998"/>
    <n v="403"/>
    <n v="1100"/>
    <n v="31764.48"/>
    <n v="1060"/>
    <n v="1076"/>
    <n v="30609.407999999999"/>
    <n v="387"/>
    <n v="900"/>
    <n v="25989.119999999999"/>
    <n v="1090"/>
    <n v="1078"/>
    <n v="31475.712"/>
    <n v="399"/>
    <n v="1200"/>
    <n v="34652.159999999996"/>
    <n v="1410"/>
    <n v="1389"/>
    <n v="40716.288"/>
    <n v="420"/>
    <n v="1100"/>
    <n v="31764.48"/>
    <n v="1290"/>
    <n v="1277"/>
    <n v="37251.072"/>
    <n v="433"/>
    <n v="1200"/>
    <n v="34652.159999999996"/>
    <n v="1480"/>
    <n v="1442"/>
    <n v="42737.663999999997"/>
    <n v="471"/>
    <n v="1200"/>
    <n v="34652.159999999996"/>
    <n v="1310"/>
    <n v="1274"/>
    <n v="37828.608"/>
    <n v="507"/>
    <n v="1100"/>
    <n v="31764.48"/>
    <n v="1210"/>
    <n v="1221"/>
    <n v="34940.928"/>
    <n v="496"/>
    <n v="900"/>
    <n v="25989.119999999999"/>
    <n v="1040"/>
    <n v="1156"/>
    <n v="30031.871999999999"/>
    <n v="380"/>
    <n v="1000"/>
    <n v="28876.799999999999"/>
    <n v="1310"/>
    <n v="1161"/>
    <n v="37828.608"/>
    <n v="529"/>
    <n v="1000"/>
    <n v="28876.799999999999"/>
    <n v="600"/>
    <m/>
    <n v="17326.079999999998"/>
    <n v="1129"/>
    <n v="12000"/>
    <n v="346521.59999999998"/>
    <n v="13120"/>
    <n v="378863.61599999998"/>
  </r>
  <r>
    <x v="7"/>
    <s v="东区"/>
    <s v="廖荣平"/>
    <s v="薛伟"/>
    <s v="李秀广"/>
    <s v="三级"/>
    <x v="4"/>
    <x v="38"/>
    <n v="28.876799999999999"/>
    <n v="4519"/>
    <n v="4199.083333333333"/>
    <n v="121256.08959999999"/>
    <n v="2265"/>
    <n v="1600"/>
    <n v="46202.879999999997"/>
    <n v="1800"/>
    <n v="1800"/>
    <n v="51978.239999999998"/>
    <n v="2265"/>
    <n v="1000"/>
    <n v="28876.799999999999"/>
    <n v="1400"/>
    <n v="1400"/>
    <n v="40427.519999999997"/>
    <n v="2265"/>
    <n v="2300"/>
    <n v="66416.639999999999"/>
    <n v="1200"/>
    <n v="1200"/>
    <n v="34652.159999999996"/>
    <n v="2265"/>
    <n v="1900"/>
    <n v="54865.919999999998"/>
    <n v="2400"/>
    <n v="2400"/>
    <n v="69304.319999999992"/>
    <n v="2265"/>
    <n v="2200"/>
    <n v="63528.959999999999"/>
    <n v="1800"/>
    <n v="2800"/>
    <n v="51978.239999999998"/>
    <n v="1265"/>
    <n v="2100"/>
    <n v="60641.279999999999"/>
    <n v="2600"/>
    <n v="2600"/>
    <n v="75079.679999999993"/>
    <n v="1265"/>
    <n v="2500"/>
    <n v="72192"/>
    <n v="2600"/>
    <n v="2600"/>
    <n v="75079.679999999993"/>
    <n v="1265"/>
    <m/>
    <n v="0"/>
    <n v="2073"/>
    <n v="2000"/>
    <n v="59861.606399999997"/>
    <n v="1338"/>
    <n v="2500"/>
    <n v="72192"/>
    <n v="3258"/>
    <n v="3300"/>
    <n v="94080.614399999991"/>
    <n v="1296"/>
    <n v="1900"/>
    <n v="54865.919999999998"/>
    <n v="1200"/>
    <n v="1200"/>
    <n v="34652.159999999996"/>
    <n v="1296"/>
    <n v="2300"/>
    <n v="66416.639999999999"/>
    <n v="3000"/>
    <n v="3000"/>
    <n v="86630.399999999994"/>
    <n v="1296"/>
    <n v="2150"/>
    <n v="62085.119999999995"/>
    <n v="1000"/>
    <m/>
    <n v="28876.799999999999"/>
    <n v="2296"/>
    <n v="22450"/>
    <n v="648284.15999999992"/>
    <n v="24331"/>
    <n v="702601.42080000008"/>
  </r>
  <r>
    <x v="7"/>
    <s v="东区"/>
    <s v="廖荣平"/>
    <s v="刘挺"/>
    <s v="彭琦"/>
    <s v="二级"/>
    <x v="2"/>
    <x v="59"/>
    <n v="28.876799999999999"/>
    <n v="800"/>
    <n v="800"/>
    <n v="23101.439999999999"/>
    <n v="1472"/>
    <n v="800"/>
    <n v="23101.439999999999"/>
    <n v="800"/>
    <n v="688"/>
    <n v="23101.439999999999"/>
    <n v="1584"/>
    <n v="500"/>
    <n v="14438.4"/>
    <n v="400"/>
    <n v="644"/>
    <n v="11550.72"/>
    <n v="1340"/>
    <n v="1000"/>
    <n v="28876.799999999999"/>
    <n v="800"/>
    <n v="641"/>
    <n v="23101.439999999999"/>
    <n v="1499"/>
    <n v="800"/>
    <n v="23101.439999999999"/>
    <n v="1000"/>
    <n v="762"/>
    <n v="28876.799999999999"/>
    <n v="1737"/>
    <n v="1000"/>
    <n v="28876.799999999999"/>
    <n v="2600"/>
    <n v="1944"/>
    <n v="75079.679999999993"/>
    <n v="2393"/>
    <n v="1000"/>
    <n v="28876.799999999999"/>
    <n v="1400"/>
    <n v="1214"/>
    <n v="40427.519999999997"/>
    <n v="2579"/>
    <n v="1000"/>
    <n v="28876.799999999999"/>
    <n v="400"/>
    <n v="1204"/>
    <n v="11550.72"/>
    <n v="1775"/>
    <n v="1100"/>
    <n v="31764.48"/>
    <n v="800"/>
    <n v="858"/>
    <n v="23101.439999999999"/>
    <n v="1717"/>
    <n v="1000"/>
    <n v="28876.799999999999"/>
    <n v="1200"/>
    <n v="1368"/>
    <n v="34652.159999999996"/>
    <n v="1549"/>
    <n v="900"/>
    <n v="25989.119999999999"/>
    <n v="400"/>
    <n v="666"/>
    <n v="11550.72"/>
    <n v="1283"/>
    <n v="1000"/>
    <n v="28876.799999999999"/>
    <n v="200"/>
    <n v="568"/>
    <n v="5775.36"/>
    <n v="915"/>
    <n v="900"/>
    <n v="25989.119999999999"/>
    <n v="400"/>
    <m/>
    <n v="11550.72"/>
    <n v="1315"/>
    <n v="11000"/>
    <n v="317644.79999999999"/>
    <n v="10400"/>
    <n v="300318.71999999991"/>
  </r>
  <r>
    <x v="7"/>
    <s v="东区"/>
    <s v="廖荣平"/>
    <s v="刘挺"/>
    <s v="彭琦"/>
    <s v="二级"/>
    <x v="2"/>
    <x v="60"/>
    <n v="28.876799999999999"/>
    <n v="100"/>
    <n v="96.666666666666671"/>
    <n v="2791.424"/>
    <n v="131"/>
    <n v="100"/>
    <n v="2887.68"/>
    <n v="100"/>
    <n v="76"/>
    <n v="2887.68"/>
    <n v="155"/>
    <n v="50"/>
    <n v="1443.84"/>
    <n v="100"/>
    <n v="89"/>
    <n v="2887.68"/>
    <n v="166"/>
    <n v="120"/>
    <n v="3465.2159999999999"/>
    <n v="100"/>
    <n v="96"/>
    <n v="2887.68"/>
    <n v="170"/>
    <n v="100"/>
    <n v="2887.68"/>
    <n v="100"/>
    <n v="88"/>
    <n v="2887.68"/>
    <n v="182"/>
    <n v="150"/>
    <n v="4331.5199999999995"/>
    <n v="100"/>
    <n v="132"/>
    <n v="2887.68"/>
    <n v="150"/>
    <n v="100"/>
    <n v="2887.68"/>
    <n v="100"/>
    <n v="68"/>
    <n v="2887.68"/>
    <n v="182"/>
    <n v="150"/>
    <n v="4331.5199999999995"/>
    <n v="100"/>
    <n v="86"/>
    <n v="2887.68"/>
    <n v="196"/>
    <n v="100"/>
    <n v="2887.68"/>
    <n v="100"/>
    <n v="136"/>
    <n v="2887.68"/>
    <n v="160"/>
    <n v="130"/>
    <n v="3753.9839999999999"/>
    <n v="150"/>
    <n v="122"/>
    <n v="4331.5199999999995"/>
    <n v="188"/>
    <n v="100"/>
    <n v="2887.68"/>
    <n v="100"/>
    <n v="124"/>
    <n v="2887.68"/>
    <n v="164"/>
    <n v="100"/>
    <n v="2887.68"/>
    <n v="50"/>
    <n v="123"/>
    <n v="1443.84"/>
    <n v="91"/>
    <n v="100"/>
    <n v="2887.68"/>
    <n v="50"/>
    <m/>
    <n v="1443.84"/>
    <n v="141"/>
    <n v="1300"/>
    <n v="37539.839999999997"/>
    <n v="1150"/>
    <n v="33208.32"/>
  </r>
  <r>
    <x v="7"/>
    <s v="东区"/>
    <s v="廖荣平"/>
    <s v="刘挺"/>
    <s v="彭琦"/>
    <s v="三级"/>
    <x v="2"/>
    <x v="2"/>
    <n v="28.876799999999999"/>
    <n v="1600"/>
    <n v="1616.6666666666667"/>
    <n v="46684.160000000003"/>
    <n v="1923"/>
    <n v="1800"/>
    <n v="51978.239999999998"/>
    <n v="1200"/>
    <n v="1148"/>
    <n v="34652.159999999996"/>
    <n v="1975"/>
    <n v="1000"/>
    <n v="28876.799999999999"/>
    <n v="1400"/>
    <n v="1322"/>
    <n v="40427.519999999997"/>
    <n v="2053"/>
    <n v="2000"/>
    <n v="57753.599999999999"/>
    <n v="2000"/>
    <n v="1674"/>
    <n v="57753.599999999999"/>
    <n v="2379"/>
    <n v="1500"/>
    <n v="43315.199999999997"/>
    <n v="1200"/>
    <n v="1621"/>
    <n v="34652.159999999996"/>
    <n v="1958"/>
    <n v="2100"/>
    <n v="60641.279999999999"/>
    <n v="3200"/>
    <n v="3643"/>
    <n v="92405.759999999995"/>
    <n v="1515"/>
    <n v="2000"/>
    <n v="57753.599999999999"/>
    <n v="3400"/>
    <n v="1935"/>
    <n v="98181.119999999995"/>
    <n v="2980"/>
    <n v="2000"/>
    <n v="57753.599999999999"/>
    <n v="600"/>
    <n v="1896"/>
    <n v="17326.079999999998"/>
    <n v="1684"/>
    <n v="2200"/>
    <n v="63528.959999999999"/>
    <n v="1200"/>
    <n v="1864"/>
    <n v="34652.159999999996"/>
    <n v="1020"/>
    <n v="2000"/>
    <n v="57753.599999999999"/>
    <n v="2200"/>
    <n v="1565"/>
    <n v="63528.959999999999"/>
    <n v="1655"/>
    <n v="1600"/>
    <n v="46202.879999999997"/>
    <n v="1000"/>
    <n v="1221"/>
    <n v="28876.799999999999"/>
    <n v="1434"/>
    <n v="2000"/>
    <n v="57753.599999999999"/>
    <n v="2000"/>
    <n v="1488"/>
    <n v="57753.599999999999"/>
    <n v="1946"/>
    <n v="1800"/>
    <n v="51978.239999999998"/>
    <n v="200"/>
    <m/>
    <n v="5775.36"/>
    <n v="2146"/>
    <n v="22000"/>
    <n v="635289.59999999986"/>
    <n v="19600"/>
    <n v="565985.28000000003"/>
  </r>
  <r>
    <x v="7"/>
    <s v="东区"/>
    <s v="廖荣平"/>
    <s v="刘挺"/>
    <s v="刘挺代"/>
    <s v="二级"/>
    <x v="1"/>
    <x v="106"/>
    <n v="28.876799999999999"/>
    <n v="180"/>
    <n v="114.16666666666667"/>
    <n v="3296.768"/>
    <n v="36"/>
    <n v="100"/>
    <n v="2887.68"/>
    <n v="100"/>
    <n v="100"/>
    <n v="2887.68"/>
    <n v="36"/>
    <n v="50"/>
    <n v="1443.84"/>
    <n v="120"/>
    <n v="120"/>
    <n v="3465.2159999999999"/>
    <n v="36"/>
    <n v="150"/>
    <n v="4331.5199999999995"/>
    <n v="200"/>
    <n v="200"/>
    <n v="5775.36"/>
    <n v="36"/>
    <n v="100"/>
    <n v="2887.68"/>
    <n v="230"/>
    <n v="200"/>
    <n v="6641.6639999999998"/>
    <n v="66"/>
    <n v="150"/>
    <n v="4331.5199999999995"/>
    <n v="250"/>
    <n v="250"/>
    <n v="7219.2"/>
    <n v="66"/>
    <n v="150"/>
    <n v="4331.5199999999995"/>
    <n v="150"/>
    <n v="150"/>
    <n v="4331.5199999999995"/>
    <n v="66"/>
    <n v="150"/>
    <n v="4331.5199999999995"/>
    <n v="300"/>
    <n v="300"/>
    <n v="8663.0399999999991"/>
    <n v="66"/>
    <n v="150"/>
    <n v="4331.5199999999995"/>
    <n v="220"/>
    <n v="220"/>
    <n v="6352.8959999999997"/>
    <n v="66"/>
    <n v="150"/>
    <n v="4331.5199999999995"/>
    <n v="200"/>
    <n v="200"/>
    <n v="5775.36"/>
    <n v="66"/>
    <n v="100"/>
    <n v="2887.68"/>
    <n v="350"/>
    <n v="350"/>
    <n v="10106.879999999999"/>
    <n v="66"/>
    <n v="150"/>
    <n v="4331.5199999999995"/>
    <n v="550"/>
    <n v="550"/>
    <n v="15882.24"/>
    <n v="66"/>
    <n v="100"/>
    <n v="2887.68"/>
    <n v="200"/>
    <m/>
    <n v="5775.36"/>
    <n v="266"/>
    <n v="1500"/>
    <n v="43315.199999999997"/>
    <n v="2870"/>
    <n v="82876.415999999997"/>
  </r>
  <r>
    <x v="7"/>
    <s v="东区"/>
    <s v="廖荣平"/>
    <s v="饶顺荣"/>
    <s v="孙娟"/>
    <s v="二级"/>
    <x v="5"/>
    <x v="89"/>
    <n v="28.876799999999999"/>
    <n v="200"/>
    <n v="280"/>
    <n v="8085.5039999999999"/>
    <n v="30"/>
    <n v="250"/>
    <n v="7219.2"/>
    <n v="230"/>
    <n v="200"/>
    <n v="6641.6639999999998"/>
    <n v="60"/>
    <n v="150"/>
    <n v="4331.5199999999995"/>
    <n v="200"/>
    <n v="200"/>
    <n v="5775.36"/>
    <n v="60"/>
    <n v="350"/>
    <n v="10106.879999999999"/>
    <n v="300"/>
    <n v="300"/>
    <n v="8663.0399999999991"/>
    <n v="60"/>
    <n v="300"/>
    <n v="8663.0399999999991"/>
    <n v="400"/>
    <n v="400"/>
    <n v="11550.72"/>
    <n v="60"/>
    <n v="350"/>
    <n v="10106.879999999999"/>
    <n v="400"/>
    <n v="400"/>
    <n v="11550.72"/>
    <n v="60"/>
    <n v="300"/>
    <n v="8663.0399999999991"/>
    <n v="280"/>
    <n v="300"/>
    <n v="8085.5039999999999"/>
    <n v="40"/>
    <n v="350"/>
    <n v="10106.879999999999"/>
    <n v="350"/>
    <n v="300"/>
    <n v="10106.879999999999"/>
    <n v="90"/>
    <n v="300"/>
    <n v="8663.0399999999991"/>
    <n v="250"/>
    <n v="300"/>
    <n v="7219.2"/>
    <n v="40"/>
    <n v="350"/>
    <n v="10106.879999999999"/>
    <n v="350"/>
    <n v="300"/>
    <n v="10106.879999999999"/>
    <n v="90"/>
    <n v="300"/>
    <n v="8663.0399999999991"/>
    <n v="350"/>
    <n v="300"/>
    <n v="10106.879999999999"/>
    <n v="140"/>
    <n v="300"/>
    <n v="8663.0399999999991"/>
    <n v="250"/>
    <n v="300"/>
    <n v="7219.2"/>
    <n v="90"/>
    <n v="300"/>
    <n v="8663.0399999999991"/>
    <n v="50"/>
    <m/>
    <n v="1443.84"/>
    <n v="140"/>
    <n v="3600"/>
    <n v="103956.47999999998"/>
    <n v="3410"/>
    <n v="98469.888000000006"/>
  </r>
  <r>
    <x v="7"/>
    <s v="东区"/>
    <s v="廖荣平"/>
    <s v="饶顺荣"/>
    <s v="王丽"/>
    <s v="三级"/>
    <x v="5"/>
    <x v="86"/>
    <n v="28.876799999999999"/>
    <n v="1220"/>
    <n v="1362.5"/>
    <n v="39344.639999999999"/>
    <n v="1049"/>
    <n v="1500"/>
    <n v="43315.199999999997"/>
    <n v="1400"/>
    <n v="1360"/>
    <n v="40427.519999999997"/>
    <n v="1089"/>
    <n v="800"/>
    <n v="23101.439999999999"/>
    <n v="800"/>
    <n v="777"/>
    <n v="23101.439999999999"/>
    <n v="1112"/>
    <n v="1800"/>
    <n v="51978.239999999998"/>
    <n v="1800"/>
    <n v="1440"/>
    <n v="51978.239999999998"/>
    <n v="1472"/>
    <n v="1500"/>
    <n v="43315.199999999997"/>
    <n v="2000"/>
    <n v="1655"/>
    <n v="57753.599999999999"/>
    <n v="1817"/>
    <n v="2000"/>
    <n v="57753.599999999999"/>
    <n v="1200"/>
    <n v="1619"/>
    <n v="34652.159999999996"/>
    <n v="1398"/>
    <n v="1800"/>
    <n v="51978.239999999998"/>
    <n v="2000"/>
    <n v="1467"/>
    <n v="57753.599999999999"/>
    <n v="1931"/>
    <n v="1800"/>
    <n v="51978.239999999998"/>
    <n v="1800"/>
    <n v="1835"/>
    <n v="51978.239999999998"/>
    <n v="1896"/>
    <n v="1800"/>
    <n v="51978.239999999998"/>
    <n v="1600"/>
    <n v="1702"/>
    <n v="46202.879999999997"/>
    <n v="1794"/>
    <n v="1900"/>
    <n v="54865.919999999998"/>
    <n v="2200"/>
    <n v="1958"/>
    <n v="63528.959999999999"/>
    <n v="2036"/>
    <n v="1500"/>
    <n v="43315.199999999997"/>
    <n v="1000"/>
    <n v="1750"/>
    <n v="28876.799999999999"/>
    <n v="1286"/>
    <n v="1800"/>
    <n v="51978.239999999998"/>
    <n v="1800"/>
    <n v="1698"/>
    <n v="51978.239999999998"/>
    <n v="1388"/>
    <n v="1800"/>
    <n v="51978.239999999998"/>
    <n v="800"/>
    <m/>
    <n v="23101.439999999999"/>
    <n v="2188"/>
    <n v="20000"/>
    <n v="577536"/>
    <n v="18400"/>
    <n v="531333.12"/>
  </r>
  <r>
    <x v="7"/>
    <s v="东区"/>
    <s v="廖荣平"/>
    <s v="饶顺荣"/>
    <s v="孙娟"/>
    <s v="三级"/>
    <x v="5"/>
    <x v="107"/>
    <n v="28.876799999999999"/>
    <n v="4664"/>
    <n v="3846.9166666666665"/>
    <n v="111086.64319999999"/>
    <n v="121"/>
    <n v="4000"/>
    <n v="115507.2"/>
    <n v="2452"/>
    <n v="2528"/>
    <n v="70805.9136"/>
    <n v="45"/>
    <n v="2500"/>
    <n v="72192"/>
    <n v="2098"/>
    <n v="2108"/>
    <n v="60583.526399999995"/>
    <n v="35"/>
    <n v="5000"/>
    <n v="144384"/>
    <n v="6798"/>
    <n v="5608"/>
    <n v="196304.48639999999"/>
    <n v="1225"/>
    <n v="4000"/>
    <n v="115507.2"/>
    <n v="3371"/>
    <n v="4502"/>
    <n v="97343.692800000004"/>
    <n v="94"/>
    <n v="5500"/>
    <n v="158822.39999999999"/>
    <n v="4832"/>
    <n v="4821"/>
    <n v="139532.69759999998"/>
    <n v="105"/>
    <n v="5000"/>
    <n v="144384"/>
    <n v="6052"/>
    <n v="4933"/>
    <n v="174762.39360000001"/>
    <n v="1224"/>
    <n v="5000"/>
    <n v="144384"/>
    <n v="4935"/>
    <n v="4886"/>
    <n v="142507.008"/>
    <n v="1273"/>
    <n v="5000"/>
    <n v="144384"/>
    <n v="4198"/>
    <n v="5153"/>
    <n v="121224.8064"/>
    <n v="318"/>
    <n v="5000"/>
    <n v="144384"/>
    <n v="4318"/>
    <n v="4510"/>
    <n v="124690.0224"/>
    <n v="126"/>
    <n v="4000"/>
    <n v="115507.2"/>
    <n v="2654"/>
    <n v="2638"/>
    <n v="76639.027199999997"/>
    <n v="142"/>
    <n v="5000"/>
    <n v="144384"/>
    <n v="4090"/>
    <n v="3992"/>
    <n v="118106.11199999999"/>
    <n v="240"/>
    <n v="5000"/>
    <n v="144384"/>
    <n v="2479"/>
    <m/>
    <n v="71585.587199999994"/>
    <n v="2719"/>
    <n v="55000"/>
    <n v="1588224"/>
    <n v="48277"/>
    <n v="1394085.2735999997"/>
  </r>
  <r>
    <x v="7"/>
    <s v="东区"/>
    <s v="廖荣平"/>
    <s v="饶顺荣"/>
    <s v="孙娟"/>
    <s v="三级"/>
    <x v="5"/>
    <x v="108"/>
    <n v="28.876799999999999"/>
    <n v="2113"/>
    <n v="3223.5"/>
    <n v="93084.364799999996"/>
    <n v="117"/>
    <n v="3000"/>
    <n v="86630.399999999994"/>
    <n v="2488"/>
    <n v="2503"/>
    <n v="71845.478399999993"/>
    <n v="102"/>
    <n v="2000"/>
    <n v="57753.599999999999"/>
    <n v="1624"/>
    <n v="1650"/>
    <n v="46895.923199999997"/>
    <n v="76"/>
    <n v="4000"/>
    <n v="115507.2"/>
    <n v="3769"/>
    <n v="3299"/>
    <n v="108836.65919999999"/>
    <n v="546"/>
    <n v="3500"/>
    <n v="101068.8"/>
    <n v="3028"/>
    <n v="3462"/>
    <n v="87438.950400000002"/>
    <n v="112"/>
    <n v="4000"/>
    <n v="115507.2"/>
    <n v="3638"/>
    <n v="3644"/>
    <n v="105053.7984"/>
    <n v="106"/>
    <n v="4000"/>
    <n v="115507.2"/>
    <n v="2978"/>
    <n v="3023"/>
    <n v="85995.110400000005"/>
    <n v="61"/>
    <n v="4500"/>
    <n v="129945.59999999999"/>
    <n v="3260"/>
    <n v="3313"/>
    <n v="94138.368000000002"/>
    <n v="8"/>
    <n v="4000"/>
    <n v="115507.2"/>
    <n v="3573"/>
    <n v="3317"/>
    <n v="103176.8064"/>
    <n v="264"/>
    <n v="4500"/>
    <n v="129945.59999999999"/>
    <n v="3341"/>
    <n v="3355"/>
    <n v="96477.388800000001"/>
    <n v="250"/>
    <n v="3500"/>
    <n v="101068.8"/>
    <n v="1956"/>
    <n v="2107"/>
    <n v="56483.020799999998"/>
    <n v="99"/>
    <n v="4000"/>
    <n v="115507.2"/>
    <n v="2771"/>
    <n v="2623"/>
    <n v="80017.612800000003"/>
    <n v="247"/>
    <n v="4000"/>
    <n v="115507.2"/>
    <n v="2764"/>
    <m/>
    <n v="79815.475200000001"/>
    <n v="3011"/>
    <n v="45000"/>
    <n v="1299455.9999999998"/>
    <n v="35190"/>
    <n v="1016174.5919999999"/>
  </r>
  <r>
    <x v="7"/>
    <s v="东区"/>
    <s v="廖荣平"/>
    <s v="饶顺荣"/>
    <s v="孙娟"/>
    <s v="二级"/>
    <x v="5"/>
    <x v="109"/>
    <n v="28.876799999999999"/>
    <n v="1000"/>
    <n v="966.66666666666663"/>
    <n v="27914.239999999998"/>
    <n v="106"/>
    <n v="1000"/>
    <n v="28876.799999999999"/>
    <n v="800"/>
    <n v="840"/>
    <n v="23101.439999999999"/>
    <n v="66"/>
    <n v="500"/>
    <n v="14438.4"/>
    <n v="900"/>
    <n v="648"/>
    <n v="25989.119999999999"/>
    <n v="318"/>
    <n v="1200"/>
    <n v="34652.159999999996"/>
    <n v="1000"/>
    <n v="1210"/>
    <n v="28876.799999999999"/>
    <n v="108"/>
    <n v="1000"/>
    <n v="28876.799999999999"/>
    <n v="1300"/>
    <n v="1318"/>
    <n v="37539.839999999997"/>
    <n v="90"/>
    <n v="1300"/>
    <n v="37539.839999999997"/>
    <n v="1300"/>
    <n v="1280"/>
    <n v="37539.839999999997"/>
    <n v="110"/>
    <n v="1200"/>
    <n v="34652.159999999996"/>
    <n v="1200"/>
    <n v="1210"/>
    <n v="34652.159999999996"/>
    <n v="100"/>
    <n v="1200"/>
    <n v="34652.159999999996"/>
    <n v="1600"/>
    <n v="1526"/>
    <n v="46202.879999999997"/>
    <n v="174"/>
    <n v="1200"/>
    <n v="34652.159999999996"/>
    <n v="1200"/>
    <n v="1246"/>
    <n v="34652.159999999996"/>
    <n v="128"/>
    <n v="1200"/>
    <n v="34652.159999999996"/>
    <n v="1200"/>
    <n v="1228"/>
    <n v="34652.159999999996"/>
    <n v="100"/>
    <n v="1000"/>
    <n v="28876.799999999999"/>
    <n v="1200"/>
    <n v="1198"/>
    <n v="34652.159999999996"/>
    <n v="102"/>
    <n v="1100"/>
    <n v="31764.48"/>
    <n v="1200"/>
    <n v="1240"/>
    <n v="34652.159999999996"/>
    <n v="62"/>
    <n v="1100"/>
    <n v="31764.48"/>
    <n v="400"/>
    <m/>
    <n v="11550.72"/>
    <n v="462"/>
    <n v="13000"/>
    <n v="375398.39999999997"/>
    <n v="13300"/>
    <n v="384061.43999999989"/>
  </r>
  <r>
    <x v="7"/>
    <s v="东区"/>
    <s v="廖荣平"/>
    <s v="饶顺荣"/>
    <s v="张红芳"/>
    <s v="二级"/>
    <x v="3"/>
    <x v="7"/>
    <n v="22.8568"/>
    <n v="1000"/>
    <n v="933.33333333333337"/>
    <n v="21333.013333333332"/>
    <n v="267"/>
    <n v="800"/>
    <n v="18285.439999999999"/>
    <n v="1200"/>
    <n v="1214"/>
    <n v="27428.16"/>
    <n v="253"/>
    <n v="500"/>
    <n v="11428.4"/>
    <n v="800"/>
    <n v="820"/>
    <n v="18285.439999999999"/>
    <n v="233"/>
    <n v="1100"/>
    <n v="25142.48"/>
    <n v="1400"/>
    <n v="1426"/>
    <n v="31999.52"/>
    <n v="207"/>
    <n v="1000"/>
    <n v="22856.799999999999"/>
    <n v="1000"/>
    <n v="1132"/>
    <n v="22856.799999999999"/>
    <n v="75"/>
    <n v="1200"/>
    <n v="27428.16"/>
    <n v="1600"/>
    <n v="1536"/>
    <n v="36570.879999999997"/>
    <n v="139"/>
    <n v="1100"/>
    <n v="25142.48"/>
    <n v="1200"/>
    <n v="1216"/>
    <n v="27428.16"/>
    <n v="123"/>
    <n v="1200"/>
    <n v="27428.16"/>
    <n v="1200"/>
    <n v="1186"/>
    <n v="27428.16"/>
    <n v="137"/>
    <n v="1200"/>
    <n v="27428.16"/>
    <n v="1400"/>
    <n v="1411"/>
    <n v="31999.52"/>
    <n v="126"/>
    <n v="1200"/>
    <n v="27428.16"/>
    <n v="1600"/>
    <n v="1592"/>
    <n v="36570.879999999997"/>
    <n v="134"/>
    <n v="1000"/>
    <n v="22856.799999999999"/>
    <n v="800"/>
    <n v="824"/>
    <n v="18285.439999999999"/>
    <n v="110"/>
    <n v="1100"/>
    <n v="25142.48"/>
    <n v="1600"/>
    <n v="1609"/>
    <n v="36570.879999999997"/>
    <n v="101"/>
    <n v="1100"/>
    <n v="25142.48"/>
    <n v="1000"/>
    <m/>
    <n v="22856.799999999999"/>
    <n v="1101"/>
    <n v="12500"/>
    <n v="285710"/>
    <n v="14800"/>
    <n v="338280.63999999996"/>
  </r>
  <r>
    <x v="7"/>
    <s v="东区"/>
    <s v="廖荣平"/>
    <s v="饶顺荣"/>
    <s v="张红芳"/>
    <s v="三级"/>
    <x v="3"/>
    <x v="8"/>
    <n v="25.866800000000001"/>
    <n v="2600"/>
    <n v="2735.8333333333335"/>
    <n v="70767.253666666671"/>
    <n v="424"/>
    <n v="2800"/>
    <n v="72427.040000000008"/>
    <n v="2050"/>
    <n v="2134"/>
    <n v="53026.94"/>
    <n v="340"/>
    <n v="1800"/>
    <n v="46560.240000000005"/>
    <n v="1950"/>
    <n v="1980"/>
    <n v="50440.26"/>
    <n v="310"/>
    <n v="3300"/>
    <n v="85360.44"/>
    <n v="3780"/>
    <n v="3860"/>
    <n v="97776.504000000001"/>
    <n v="230"/>
    <n v="2800"/>
    <n v="72427.040000000008"/>
    <n v="3810"/>
    <n v="3745"/>
    <n v="98552.508000000002"/>
    <n v="295"/>
    <n v="3200"/>
    <n v="82773.760000000009"/>
    <n v="3440"/>
    <n v="3148"/>
    <n v="88981.792000000001"/>
    <n v="587"/>
    <n v="3200"/>
    <n v="82773.760000000009"/>
    <n v="2790"/>
    <n v="2918"/>
    <n v="72168.372000000003"/>
    <n v="459"/>
    <n v="3200"/>
    <n v="82773.760000000009"/>
    <n v="3215"/>
    <n v="3318"/>
    <n v="83161.762000000002"/>
    <n v="356"/>
    <n v="3200"/>
    <n v="82773.760000000009"/>
    <n v="2130"/>
    <n v="2128"/>
    <n v="55096.284"/>
    <n v="358"/>
    <n v="3300"/>
    <n v="85360.44"/>
    <n v="2330"/>
    <n v="2018"/>
    <n v="60269.644"/>
    <n v="670"/>
    <n v="2800"/>
    <n v="72427.040000000008"/>
    <n v="2860"/>
    <n v="3231"/>
    <n v="73979.04800000001"/>
    <n v="299"/>
    <n v="3300"/>
    <n v="85360.44"/>
    <n v="2768"/>
    <n v="2852"/>
    <n v="71599.3024"/>
    <n v="215"/>
    <n v="3100"/>
    <n v="80187.08"/>
    <n v="1350"/>
    <m/>
    <n v="34920.18"/>
    <n v="1565"/>
    <n v="36000"/>
    <n v="931204.79999999993"/>
    <n v="32473"/>
    <n v="839972.59640000015"/>
  </r>
  <r>
    <x v="8"/>
    <s v="东区"/>
    <s v="廖荣平"/>
    <s v="饶顺荣"/>
    <s v="孙娟"/>
    <s v="三级"/>
    <x v="5"/>
    <x v="108"/>
    <n v="254.87039999999999"/>
    <n v="312"/>
    <n v="198.33333333333334"/>
    <n v="50549.296000000002"/>
    <n v="6"/>
    <n v="250"/>
    <n v="63717.599999999999"/>
    <n v="493"/>
    <n v="314"/>
    <n v="125651.1072"/>
    <n v="185"/>
    <n v="150"/>
    <n v="38230.559999999998"/>
    <n v="4"/>
    <n v="141"/>
    <n v="1019.4816"/>
    <n v="48"/>
    <n v="260"/>
    <n v="66266.304000000004"/>
    <n v="240"/>
    <n v="262"/>
    <n v="61168.896000000001"/>
    <n v="26"/>
    <n v="270"/>
    <n v="68815.008000000002"/>
    <n v="263"/>
    <n v="229"/>
    <n v="67030.915200000003"/>
    <n v="60"/>
    <n v="270"/>
    <n v="68815.008000000002"/>
    <n v="72"/>
    <n v="124"/>
    <n v="18350.668799999999"/>
    <n v="8"/>
    <n v="280"/>
    <n v="71363.712"/>
    <n v="240"/>
    <n v="165"/>
    <n v="61168.896000000001"/>
    <n v="83"/>
    <n v="280"/>
    <n v="71363.712"/>
    <n v="268"/>
    <n v="344"/>
    <n v="68305.267200000002"/>
    <n v="7"/>
    <n v="290"/>
    <n v="73912.415999999997"/>
    <n v="843"/>
    <n v="469"/>
    <n v="214855.74719999998"/>
    <n v="381"/>
    <n v="290"/>
    <n v="73912.415999999997"/>
    <n v="730"/>
    <n v="472"/>
    <n v="186055.39199999999"/>
    <n v="639"/>
    <n v="270"/>
    <n v="68815.008000000002"/>
    <n v="35"/>
    <n v="478"/>
    <n v="8920.4639999999999"/>
    <n v="196"/>
    <n v="290"/>
    <n v="73912.415999999997"/>
    <n v="480"/>
    <n v="578"/>
    <n v="122337.792"/>
    <n v="98"/>
    <n v="300"/>
    <n v="76461.119999999995"/>
    <n v="600"/>
    <m/>
    <n v="152922.23999999999"/>
    <n v="698"/>
    <n v="3200"/>
    <n v="815585.27999999991"/>
    <n v="4268"/>
    <n v="1087786.8672"/>
  </r>
  <r>
    <x v="8"/>
    <s v="东区"/>
    <s v="廖荣平"/>
    <s v="饶顺荣"/>
    <s v="孙娟"/>
    <s v="三级"/>
    <x v="5"/>
    <x v="107"/>
    <n v="254.87039999999999"/>
    <n v="480"/>
    <n v="250.66666666666666"/>
    <n v="63887.513599999998"/>
    <n v="76"/>
    <n v="280"/>
    <n v="71363.712"/>
    <n v="480"/>
    <n v="476"/>
    <n v="122337.792"/>
    <n v="80"/>
    <n v="250"/>
    <n v="63717.599999999999"/>
    <n v="0"/>
    <n v="20"/>
    <n v="0"/>
    <n v="60"/>
    <n v="310"/>
    <n v="79009.823999999993"/>
    <n v="120"/>
    <n v="147"/>
    <n v="30584.448"/>
    <n v="33"/>
    <n v="320"/>
    <n v="81558.527999999991"/>
    <n v="480"/>
    <n v="347"/>
    <n v="122337.792"/>
    <n v="166"/>
    <n v="330"/>
    <n v="84107.232000000004"/>
    <n v="0"/>
    <n v="162"/>
    <n v="0"/>
    <n v="4"/>
    <n v="330"/>
    <n v="84107.232000000004"/>
    <n v="240"/>
    <n v="200"/>
    <n v="61168.896000000001"/>
    <n v="44"/>
    <n v="360"/>
    <n v="91753.343999999997"/>
    <n v="240"/>
    <n v="259"/>
    <n v="61168.896000000001"/>
    <n v="25"/>
    <n v="370"/>
    <n v="94302.047999999995"/>
    <n v="151"/>
    <n v="168"/>
    <n v="38485.430399999997"/>
    <n v="8"/>
    <n v="370"/>
    <n v="94302.047999999995"/>
    <n v="469"/>
    <n v="320"/>
    <n v="119534.21759999999"/>
    <n v="157"/>
    <n v="350"/>
    <n v="89204.64"/>
    <n v="120"/>
    <n v="168"/>
    <n v="30584.448"/>
    <n v="109"/>
    <n v="380"/>
    <n v="96850.751999999993"/>
    <n v="360"/>
    <n v="268"/>
    <n v="91753.343999999997"/>
    <n v="201"/>
    <n v="350"/>
    <n v="89204.64"/>
    <n v="240"/>
    <m/>
    <n v="61168.896000000001"/>
    <n v="441"/>
    <n v="4000"/>
    <n v="1019481.6"/>
    <n v="2900"/>
    <n v="739124.16"/>
  </r>
  <r>
    <x v="9"/>
    <s v="东区"/>
    <s v="廖荣平"/>
    <s v="刘挺"/>
    <s v="彭琦"/>
    <s v="三级"/>
    <x v="2"/>
    <x v="2"/>
    <n v="38.448"/>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10"/>
    <s v="东区"/>
    <s v="廖荣平"/>
    <s v="饶顺荣"/>
    <s v="王丽"/>
    <s v="三级"/>
    <x v="5"/>
    <x v="86"/>
    <n v="44.534399999999998"/>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1"/>
    <s v="西区"/>
    <s v="张志洁"/>
    <s v="黄新晖"/>
    <s v="马俊"/>
    <s v="一级"/>
    <x v="7"/>
    <x v="110"/>
    <n v="32.280999999999999"/>
    <n v="0"/>
    <n v="0"/>
    <n v="0"/>
    <n v="0"/>
    <n v="0"/>
    <n v="0"/>
    <n v="0"/>
    <n v="0"/>
    <n v="0"/>
    <n v="0"/>
    <n v="0"/>
    <n v="0"/>
    <n v="0"/>
    <n v="0"/>
    <n v="0"/>
    <n v="0"/>
    <n v="0"/>
    <n v="0"/>
    <n v="0"/>
    <n v="0"/>
    <n v="0"/>
    <n v="0"/>
    <n v="0"/>
    <n v="0"/>
    <n v="0"/>
    <n v="0"/>
    <n v="0"/>
    <n v="0"/>
    <n v="0"/>
    <n v="0"/>
    <n v="0"/>
    <n v="0"/>
    <n v="0"/>
    <n v="0"/>
    <n v="0"/>
    <n v="0"/>
    <n v="0"/>
    <n v="0"/>
    <n v="0"/>
    <n v="0"/>
    <n v="80"/>
    <n v="2582.48"/>
    <n v="130"/>
    <n v="70"/>
    <n v="4196.53"/>
    <n v="60"/>
    <n v="100"/>
    <n v="3228.1"/>
    <n v="30"/>
    <n v="87"/>
    <n v="968.43"/>
    <n v="3"/>
    <n v="30"/>
    <n v="968.43"/>
    <n v="70"/>
    <n v="59"/>
    <n v="2259.67"/>
    <n v="14"/>
    <n v="30"/>
    <n v="968.43"/>
    <n v="50"/>
    <n v="45"/>
    <n v="1614.05"/>
    <n v="19"/>
    <n v="30"/>
    <n v="968.43"/>
    <n v="50"/>
    <n v="56"/>
    <n v="1614.05"/>
    <n v="13"/>
    <n v="30"/>
    <n v="968.43"/>
    <n v="60"/>
    <m/>
    <n v="1936.86"/>
    <n v="73"/>
    <n v="300"/>
    <n v="9684.3000000000011"/>
    <n v="390"/>
    <n v="12589.59"/>
  </r>
  <r>
    <x v="2"/>
    <s v="西区"/>
    <s v="张志洁"/>
    <s v="黄新晖"/>
    <s v="马俊"/>
    <s v="一级"/>
    <x v="7"/>
    <x v="110"/>
    <n v="18.192499999999999"/>
    <n v="50"/>
    <n v="135"/>
    <n v="2455.9874999999997"/>
    <n v="2"/>
    <n v="100"/>
    <n v="1819.25"/>
    <n v="20"/>
    <n v="10"/>
    <n v="363.84999999999997"/>
    <n v="12"/>
    <n v="60"/>
    <n v="1091.55"/>
    <n v="50"/>
    <n v="30"/>
    <n v="909.625"/>
    <n v="32"/>
    <n v="200"/>
    <n v="3638.5"/>
    <n v="130"/>
    <n v="80"/>
    <n v="2365.0250000000001"/>
    <n v="82"/>
    <n v="240"/>
    <n v="4366.2"/>
    <n v="50"/>
    <n v="70"/>
    <n v="909.625"/>
    <n v="62"/>
    <n v="300"/>
    <n v="5457.75"/>
    <n v="50"/>
    <n v="60"/>
    <n v="909.625"/>
    <n v="52"/>
    <n v="300"/>
    <n v="5457.75"/>
    <n v="50"/>
    <n v="60"/>
    <n v="909.625"/>
    <n v="42"/>
    <m/>
    <n v="0"/>
    <n v="0"/>
    <n v="42"/>
    <n v="0"/>
    <n v="0"/>
    <m/>
    <n v="0"/>
    <n v="0"/>
    <n v="0"/>
    <n v="0"/>
    <n v="0"/>
    <m/>
    <n v="0"/>
    <n v="0"/>
    <n v="0"/>
    <n v="0"/>
    <n v="0"/>
    <m/>
    <n v="0"/>
    <n v="0"/>
    <n v="0"/>
    <n v="0"/>
    <n v="0"/>
    <n v="0"/>
    <n v="0"/>
    <n v="0"/>
    <n v="0"/>
    <n v="0"/>
    <n v="0"/>
    <n v="0"/>
    <n v="0"/>
    <n v="0"/>
    <m/>
    <n v="0"/>
    <n v="0"/>
    <n v="1200"/>
    <n v="21831"/>
    <n v="350"/>
    <n v="6367.375"/>
  </r>
  <r>
    <x v="1"/>
    <s v="西区"/>
    <s v="张志洁"/>
    <s v="黄新晖"/>
    <s v="黄新晖代"/>
    <s v="三级"/>
    <x v="8"/>
    <x v="111"/>
    <n v="32.280999999999999"/>
    <m/>
    <m/>
    <m/>
    <m/>
    <m/>
    <m/>
    <m/>
    <m/>
    <m/>
    <m/>
    <m/>
    <m/>
    <m/>
    <m/>
    <m/>
    <m/>
    <m/>
    <m/>
    <m/>
    <m/>
    <m/>
    <m/>
    <m/>
    <m/>
    <m/>
    <m/>
    <m/>
    <m/>
    <m/>
    <m/>
    <m/>
    <m/>
    <m/>
    <m/>
    <m/>
    <m/>
    <m/>
    <m/>
    <m/>
    <m/>
    <m/>
    <m/>
    <m/>
    <m/>
    <m/>
    <m/>
    <n v="500"/>
    <n v="16140.5"/>
    <n v="540"/>
    <n v="300"/>
    <n v="17431.739999999998"/>
    <n v="240"/>
    <n v="800"/>
    <n v="25824.799999999999"/>
    <n v="540"/>
    <n v="400"/>
    <n v="17431.739999999998"/>
    <n v="380"/>
    <n v="800"/>
    <n v="25824.799999999999"/>
    <n v="180"/>
    <n v="400"/>
    <n v="5810.58"/>
    <n v="160"/>
    <n v="800"/>
    <n v="25824.799999999999"/>
    <n v="360"/>
    <n v="400"/>
    <n v="11621.16"/>
    <n v="120"/>
    <n v="800"/>
    <n v="25824.799999999999"/>
    <n v="180"/>
    <m/>
    <n v="5810.58"/>
    <n v="300"/>
    <n v="3700"/>
    <n v="119439.70000000001"/>
    <n v="1800"/>
    <n v="58105.8"/>
  </r>
  <r>
    <x v="2"/>
    <s v="西区"/>
    <s v="张志洁"/>
    <s v="黄新晖"/>
    <s v="冯玲"/>
    <s v="一级"/>
    <x v="7"/>
    <x v="112"/>
    <n v="18.192499999999999"/>
    <n v="450"/>
    <n v="230.83333333333334"/>
    <n v="4199.4354166666662"/>
    <n v="375"/>
    <n v="200"/>
    <n v="3638.5"/>
    <n v="430"/>
    <n v="508"/>
    <n v="7822.7749999999996"/>
    <n v="297"/>
    <n v="160"/>
    <n v="2910.7999999999997"/>
    <n v="100"/>
    <n v="104"/>
    <n v="1819.25"/>
    <n v="293"/>
    <n v="300"/>
    <n v="5457.75"/>
    <n v="210"/>
    <n v="242"/>
    <n v="3820.4249999999997"/>
    <n v="261"/>
    <n v="300"/>
    <n v="5457.75"/>
    <n v="80"/>
    <n v="78"/>
    <n v="1455.3999999999999"/>
    <n v="263"/>
    <n v="320"/>
    <n v="5821.5999999999995"/>
    <n v="80"/>
    <n v="242"/>
    <n v="1455.3999999999999"/>
    <n v="101"/>
    <n v="330"/>
    <n v="6003.5249999999996"/>
    <n v="60"/>
    <n v="66"/>
    <n v="1091.55"/>
    <n v="95"/>
    <m/>
    <n v="0"/>
    <n v="50"/>
    <n v="145"/>
    <n v="909.625"/>
    <n v="0"/>
    <m/>
    <n v="0"/>
    <n v="0"/>
    <n v="0"/>
    <n v="0"/>
    <n v="0"/>
    <m/>
    <n v="0"/>
    <n v="0"/>
    <n v="0"/>
    <n v="0"/>
    <n v="0"/>
    <m/>
    <n v="0"/>
    <n v="0"/>
    <n v="0"/>
    <n v="0"/>
    <n v="0"/>
    <n v="0"/>
    <n v="0"/>
    <n v="0"/>
    <n v="0"/>
    <n v="0"/>
    <n v="0"/>
    <n v="0"/>
    <n v="0"/>
    <n v="0"/>
    <m/>
    <n v="0"/>
    <n v="0"/>
    <n v="1610"/>
    <n v="29289.924999999996"/>
    <n v="1010"/>
    <n v="18374.424999999999"/>
  </r>
  <r>
    <x v="1"/>
    <s v="西区"/>
    <s v="张志洁"/>
    <s v="黄新晖"/>
    <s v="冯玲"/>
    <s v="一级"/>
    <x v="7"/>
    <x v="112"/>
    <n v="32.280999999999999"/>
    <m/>
    <m/>
    <m/>
    <m/>
    <m/>
    <m/>
    <m/>
    <m/>
    <m/>
    <m/>
    <m/>
    <m/>
    <m/>
    <m/>
    <m/>
    <m/>
    <m/>
    <m/>
    <m/>
    <m/>
    <m/>
    <m/>
    <m/>
    <m/>
    <m/>
    <m/>
    <m/>
    <m/>
    <m/>
    <m/>
    <m/>
    <m/>
    <m/>
    <m/>
    <m/>
    <m/>
    <m/>
    <m/>
    <m/>
    <m/>
    <m/>
    <m/>
    <m/>
    <m/>
    <m/>
    <m/>
    <m/>
    <m/>
    <n v="80"/>
    <n v="53"/>
    <n v="2582.48"/>
    <n v="27"/>
    <n v="150"/>
    <n v="4842.1499999999996"/>
    <n v="160"/>
    <n v="100"/>
    <n v="5164.96"/>
    <n v="87"/>
    <n v="150"/>
    <n v="4842.1499999999996"/>
    <n v="110"/>
    <n v="177"/>
    <n v="3550.91"/>
    <n v="20"/>
    <n v="150"/>
    <n v="4842.1499999999996"/>
    <n v="60"/>
    <n v="60"/>
    <n v="1936.86"/>
    <n v="20"/>
    <n v="150"/>
    <n v="4842.1499999999996"/>
    <n v="30"/>
    <m/>
    <n v="968.43"/>
    <n v="50"/>
    <n v="600"/>
    <n v="19368.599999999999"/>
    <n v="440"/>
    <n v="14203.640000000001"/>
  </r>
  <r>
    <x v="1"/>
    <s v="西区"/>
    <s v="张志洁"/>
    <s v="周夙"/>
    <s v="王成"/>
    <s v="一级"/>
    <x v="9"/>
    <x v="113"/>
    <n v="32.280999999999999"/>
    <m/>
    <m/>
    <m/>
    <m/>
    <m/>
    <m/>
    <m/>
    <m/>
    <m/>
    <m/>
    <m/>
    <m/>
    <m/>
    <m/>
    <m/>
    <m/>
    <m/>
    <m/>
    <m/>
    <m/>
    <m/>
    <m/>
    <m/>
    <m/>
    <m/>
    <m/>
    <m/>
    <m/>
    <m/>
    <m/>
    <m/>
    <m/>
    <m/>
    <m/>
    <m/>
    <m/>
    <m/>
    <m/>
    <m/>
    <m/>
    <m/>
    <m/>
    <m/>
    <m/>
    <m/>
    <m/>
    <m/>
    <n v="0"/>
    <n v="30"/>
    <n v="30"/>
    <n v="968.43"/>
    <n v="0"/>
    <n v="30"/>
    <n v="968.43"/>
    <n v="0"/>
    <n v="0"/>
    <n v="0"/>
    <n v="0"/>
    <n v="30"/>
    <n v="968.43"/>
    <n v="0"/>
    <n v="0"/>
    <n v="0"/>
    <n v="0"/>
    <n v="30"/>
    <n v="968.43"/>
    <n v="0"/>
    <n v="0"/>
    <n v="0"/>
    <n v="0"/>
    <n v="30"/>
    <n v="968.43"/>
    <n v="0"/>
    <m/>
    <n v="0"/>
    <n v="0"/>
    <n v="120"/>
    <n v="3873.72"/>
    <n v="30"/>
    <n v="968.43"/>
  </r>
  <r>
    <x v="2"/>
    <s v="西区"/>
    <s v="张志洁"/>
    <s v="周夙"/>
    <s v="王成"/>
    <s v="一级"/>
    <x v="9"/>
    <x v="113"/>
    <n v="18.192499999999999"/>
    <n v="130"/>
    <n v="27.5"/>
    <n v="500.29374999999999"/>
    <n v="2"/>
    <n v="50"/>
    <n v="909.625"/>
    <n v="150"/>
    <n v="150"/>
    <n v="2728.875"/>
    <n v="2"/>
    <n v="30"/>
    <n v="545.77499999999998"/>
    <n v="50"/>
    <n v="50"/>
    <n v="909.625"/>
    <n v="2"/>
    <n v="60"/>
    <n v="1091.55"/>
    <n v="0"/>
    <n v="0"/>
    <n v="0"/>
    <n v="2"/>
    <n v="80"/>
    <n v="1455.3999999999999"/>
    <n v="30"/>
    <n v="30"/>
    <n v="545.77499999999998"/>
    <n v="2"/>
    <n v="100"/>
    <n v="1819.25"/>
    <n v="0"/>
    <n v="0"/>
    <n v="0"/>
    <n v="2"/>
    <n v="130"/>
    <n v="2365.0250000000001"/>
    <n v="0"/>
    <n v="0"/>
    <n v="0"/>
    <n v="2"/>
    <m/>
    <n v="0"/>
    <n v="0"/>
    <n v="0"/>
    <n v="0"/>
    <n v="2"/>
    <m/>
    <n v="0"/>
    <n v="0"/>
    <n v="0"/>
    <n v="0"/>
    <n v="2"/>
    <m/>
    <n v="0"/>
    <n v="0"/>
    <n v="0"/>
    <n v="0"/>
    <n v="2"/>
    <m/>
    <n v="0"/>
    <n v="0"/>
    <n v="0"/>
    <n v="0"/>
    <n v="2"/>
    <n v="0"/>
    <n v="0"/>
    <n v="0"/>
    <n v="0"/>
    <n v="0"/>
    <n v="2"/>
    <n v="0"/>
    <n v="0"/>
    <n v="0"/>
    <m/>
    <n v="0"/>
    <n v="2"/>
    <n v="450"/>
    <n v="8186.625"/>
    <n v="230"/>
    <n v="4184.2749999999996"/>
  </r>
  <r>
    <x v="1"/>
    <s v="西区"/>
    <s v="张志洁"/>
    <s v="周夙"/>
    <s v="魏来"/>
    <s v="二级"/>
    <x v="9"/>
    <x v="114"/>
    <n v="32.280999999999999"/>
    <m/>
    <m/>
    <m/>
    <m/>
    <m/>
    <m/>
    <m/>
    <m/>
    <m/>
    <m/>
    <m/>
    <m/>
    <m/>
    <m/>
    <m/>
    <m/>
    <m/>
    <m/>
    <m/>
    <m/>
    <m/>
    <m/>
    <m/>
    <m/>
    <m/>
    <m/>
    <m/>
    <m/>
    <m/>
    <m/>
    <m/>
    <m/>
    <m/>
    <m/>
    <m/>
    <m/>
    <m/>
    <m/>
    <m/>
    <m/>
    <n v="200"/>
    <n v="6456.2"/>
    <n v="180"/>
    <n v="130"/>
    <n v="5810.58"/>
    <n v="50"/>
    <n v="250"/>
    <n v="8070.25"/>
    <n v="180"/>
    <n v="196"/>
    <n v="5810.58"/>
    <n v="34"/>
    <n v="300"/>
    <n v="9684.2999999999993"/>
    <n v="360"/>
    <n v="310"/>
    <n v="11621.16"/>
    <n v="84"/>
    <n v="300"/>
    <n v="9684.2999999999993"/>
    <n v="180"/>
    <n v="200"/>
    <n v="5810.58"/>
    <n v="64"/>
    <n v="300"/>
    <n v="9684.2999999999993"/>
    <n v="360"/>
    <n v="345"/>
    <n v="11621.16"/>
    <n v="79"/>
    <n v="300"/>
    <n v="9684.2999999999993"/>
    <n v="0"/>
    <m/>
    <n v="0"/>
    <n v="79"/>
    <n v="1650"/>
    <n v="53263.650000000009"/>
    <n v="1260"/>
    <n v="40674.06"/>
  </r>
  <r>
    <x v="2"/>
    <s v="西区"/>
    <s v="张志洁"/>
    <s v="周夙"/>
    <s v="魏来"/>
    <s v="二级"/>
    <x v="9"/>
    <x v="114"/>
    <n v="18.192499999999999"/>
    <n v="360"/>
    <n v="225"/>
    <n v="4093.3125"/>
    <n v="228"/>
    <n v="300"/>
    <n v="5457.75"/>
    <n v="720"/>
    <n v="550"/>
    <n v="13098.599999999999"/>
    <n v="398"/>
    <n v="200"/>
    <n v="3638.5"/>
    <n v="180"/>
    <n v="428"/>
    <n v="3274.6499999999996"/>
    <n v="150"/>
    <n v="400"/>
    <n v="7277"/>
    <n v="720"/>
    <n v="702"/>
    <n v="13098.599999999999"/>
    <n v="168"/>
    <n v="300"/>
    <n v="5457.75"/>
    <n v="360"/>
    <n v="386"/>
    <n v="6549.2999999999993"/>
    <n v="142"/>
    <n v="300"/>
    <n v="5457.75"/>
    <n v="360"/>
    <n v="352"/>
    <n v="6549.2999999999993"/>
    <n v="150"/>
    <n v="300"/>
    <n v="5457.75"/>
    <n v="360"/>
    <n v="346"/>
    <n v="6549.2999999999993"/>
    <n v="164"/>
    <m/>
    <n v="0"/>
    <n v="0"/>
    <n v="146"/>
    <n v="0"/>
    <n v="18"/>
    <m/>
    <n v="0"/>
    <n v="0"/>
    <n v="18"/>
    <n v="0"/>
    <n v="0"/>
    <m/>
    <n v="0"/>
    <n v="0"/>
    <n v="0"/>
    <n v="0"/>
    <n v="0"/>
    <m/>
    <n v="0"/>
    <n v="0"/>
    <n v="0"/>
    <n v="0"/>
    <n v="0"/>
    <n v="0"/>
    <n v="0"/>
    <n v="0"/>
    <n v="0"/>
    <n v="0"/>
    <n v="0"/>
    <n v="0"/>
    <n v="0"/>
    <n v="0"/>
    <m/>
    <n v="0"/>
    <n v="0"/>
    <n v="1800"/>
    <n v="32746.5"/>
    <n v="2700"/>
    <n v="49119.75"/>
  </r>
  <r>
    <x v="1"/>
    <s v="西区"/>
    <s v="张志洁"/>
    <s v="周夙"/>
    <s v="沈丹峰"/>
    <s v="二级"/>
    <x v="9"/>
    <x v="115"/>
    <n v="32.280999999999999"/>
    <m/>
    <m/>
    <m/>
    <m/>
    <m/>
    <m/>
    <m/>
    <m/>
    <m/>
    <m/>
    <m/>
    <m/>
    <m/>
    <m/>
    <m/>
    <m/>
    <m/>
    <m/>
    <m/>
    <m/>
    <m/>
    <m/>
    <m/>
    <m/>
    <m/>
    <m/>
    <m/>
    <m/>
    <m/>
    <m/>
    <m/>
    <m/>
    <m/>
    <m/>
    <m/>
    <m/>
    <m/>
    <m/>
    <m/>
    <m/>
    <n v="450"/>
    <n v="14526.449999999999"/>
    <n v="410"/>
    <n v="371"/>
    <n v="13235.21"/>
    <n v="39"/>
    <n v="700"/>
    <n v="22596.7"/>
    <n v="820"/>
    <n v="788"/>
    <n v="26470.42"/>
    <n v="71"/>
    <n v="1600"/>
    <n v="51649.599999999999"/>
    <n v="640"/>
    <n v="560"/>
    <n v="20659.84"/>
    <n v="151"/>
    <n v="1600"/>
    <n v="51649.599999999999"/>
    <n v="410"/>
    <n v="456"/>
    <n v="13235.21"/>
    <n v="105"/>
    <n v="1600"/>
    <n v="51649.599999999999"/>
    <n v="590"/>
    <n v="556"/>
    <n v="19045.79"/>
    <n v="139"/>
    <n v="1600"/>
    <n v="51649.599999999999"/>
    <n v="230"/>
    <m/>
    <n v="7424.63"/>
    <n v="369"/>
    <n v="7550"/>
    <n v="243721.55000000002"/>
    <n v="3100"/>
    <n v="100071.1"/>
  </r>
  <r>
    <x v="2"/>
    <s v="西区"/>
    <s v="张志洁"/>
    <s v="周夙"/>
    <s v="沈丹峰"/>
    <s v="二级"/>
    <x v="9"/>
    <x v="115"/>
    <n v="18.192499999999999"/>
    <n v="180"/>
    <n v="98.333333333333329"/>
    <n v="1788.9291666666666"/>
    <n v="292"/>
    <n v="150"/>
    <n v="2728.875"/>
    <n v="360"/>
    <n v="367"/>
    <n v="6549.2999999999993"/>
    <n v="285"/>
    <n v="90"/>
    <n v="1637.3249999999998"/>
    <n v="540"/>
    <n v="452"/>
    <n v="9823.9499999999989"/>
    <n v="373"/>
    <n v="300"/>
    <n v="5457.75"/>
    <n v="590"/>
    <n v="762"/>
    <n v="10733.574999999999"/>
    <n v="201"/>
    <n v="400"/>
    <n v="7277"/>
    <n v="770"/>
    <n v="720"/>
    <n v="14008.224999999999"/>
    <n v="251"/>
    <n v="500"/>
    <n v="9096.25"/>
    <n v="950"/>
    <n v="702"/>
    <n v="17282.875"/>
    <n v="499"/>
    <n v="600"/>
    <n v="10915.5"/>
    <n v="540"/>
    <n v="885"/>
    <n v="9823.9499999999989"/>
    <n v="154"/>
    <m/>
    <n v="0"/>
    <n v="50"/>
    <n v="204"/>
    <n v="909.625"/>
    <n v="0"/>
    <m/>
    <n v="0"/>
    <n v="0"/>
    <n v="0"/>
    <n v="0"/>
    <n v="0"/>
    <m/>
    <n v="0"/>
    <n v="0"/>
    <n v="0"/>
    <n v="0"/>
    <n v="0"/>
    <m/>
    <n v="0"/>
    <n v="0"/>
    <n v="0"/>
    <n v="0"/>
    <n v="0"/>
    <n v="0"/>
    <n v="0"/>
    <n v="0"/>
    <m/>
    <n v="0"/>
    <n v="0"/>
    <n v="0"/>
    <n v="0"/>
    <n v="0"/>
    <m/>
    <n v="0"/>
    <n v="0"/>
    <n v="2040"/>
    <n v="37112.699999999997"/>
    <n v="3800"/>
    <n v="69131.5"/>
  </r>
  <r>
    <x v="3"/>
    <s v="西区"/>
    <s v="张志洁"/>
    <s v="黄新晖"/>
    <s v="TBA"/>
    <s v="二级"/>
    <x v="7"/>
    <x v="116"/>
    <n v="38.371200000000002"/>
    <n v="0"/>
    <n v="354.16666666666669"/>
    <n v="13589.800000000001"/>
    <n v="0"/>
    <m/>
    <n v="0"/>
    <n v="-54"/>
    <n v="0"/>
    <n v="-2072.0448000000001"/>
    <n v="-54"/>
    <m/>
    <n v="0"/>
    <n v="0"/>
    <n v="0"/>
    <n v="0"/>
    <n v="-54"/>
    <m/>
    <n v="0"/>
    <n v="0"/>
    <n v="0"/>
    <n v="0"/>
    <n v="-54"/>
    <m/>
    <n v="0"/>
    <n v="0"/>
    <n v="0"/>
    <n v="0"/>
    <n v="-54"/>
    <n v="0"/>
    <n v="0"/>
    <n v="0"/>
    <n v="0"/>
    <n v="0"/>
    <n v="-54"/>
    <n v="0"/>
    <n v="0"/>
    <n v="0"/>
    <n v="0"/>
    <n v="0"/>
    <n v="-54"/>
    <n v="0"/>
    <n v="0"/>
    <n v="0"/>
    <n v="0"/>
    <n v="0"/>
    <n v="-54"/>
    <n v="0"/>
    <n v="0"/>
    <n v="0"/>
    <n v="0"/>
    <n v="0"/>
    <n v="-54"/>
    <m/>
    <n v="0"/>
    <n v="0"/>
    <n v="0"/>
    <n v="0"/>
    <n v="-54"/>
    <m/>
    <n v="0"/>
    <n v="0"/>
    <n v="0"/>
    <n v="0"/>
    <n v="-54"/>
    <n v="0"/>
    <n v="0"/>
    <n v="0"/>
    <n v="0"/>
    <n v="0"/>
    <n v="-54"/>
    <n v="0"/>
    <n v="0"/>
    <n v="0"/>
    <m/>
    <n v="0"/>
    <n v="-54"/>
    <n v="0"/>
    <n v="0"/>
    <n v="-54"/>
    <n v="-2072.0448000000001"/>
  </r>
  <r>
    <x v="3"/>
    <s v="西区"/>
    <s v="张志洁"/>
    <s v="黄新晖"/>
    <s v="马俊"/>
    <s v="一级"/>
    <x v="7"/>
    <x v="117"/>
    <n v="38.371200000000002"/>
    <n v="200"/>
    <n v="166.66666666666666"/>
    <n v="6395.2"/>
    <n v="58"/>
    <n v="300"/>
    <n v="11511.36"/>
    <n v="400"/>
    <n v="308"/>
    <n v="15348.480000000001"/>
    <n v="150"/>
    <n v="350"/>
    <n v="13429.92"/>
    <n v="400"/>
    <n v="193"/>
    <n v="15348.480000000001"/>
    <n v="357"/>
    <n v="300"/>
    <n v="11511.36"/>
    <n v="100"/>
    <n v="364"/>
    <n v="3837.1200000000003"/>
    <n v="93"/>
    <n v="400"/>
    <n v="15348.480000000001"/>
    <n v="400"/>
    <n v="189"/>
    <n v="15348.480000000001"/>
    <n v="304"/>
    <n v="200"/>
    <n v="7674.2400000000007"/>
    <n v="200"/>
    <n v="250"/>
    <n v="7674.2400000000007"/>
    <n v="254"/>
    <n v="200"/>
    <n v="7674.2400000000007"/>
    <n v="310"/>
    <n v="244"/>
    <n v="11895.072"/>
    <n v="320"/>
    <n v="100"/>
    <n v="3837.1200000000003"/>
    <n v="200"/>
    <n v="274"/>
    <n v="7674.2400000000007"/>
    <n v="246"/>
    <n v="300"/>
    <n v="11511.36"/>
    <n v="100"/>
    <n v="274"/>
    <n v="3837.1200000000003"/>
    <n v="72"/>
    <n v="300"/>
    <n v="11511.36"/>
    <n v="200"/>
    <n v="233"/>
    <n v="7674.2400000000007"/>
    <n v="39"/>
    <n v="200"/>
    <n v="7674.2400000000007"/>
    <n v="300"/>
    <n v="242"/>
    <n v="11511.36"/>
    <n v="97"/>
    <n v="400"/>
    <n v="15348.480000000001"/>
    <n v="500"/>
    <n v="238"/>
    <n v="19185.600000000002"/>
    <n v="359"/>
    <n v="400"/>
    <n v="15348.480000000001"/>
    <n v="0"/>
    <m/>
    <n v="0"/>
    <n v="359"/>
    <n v="3450"/>
    <n v="132380.64000000001"/>
    <n v="3110"/>
    <n v="119334.43200000002"/>
  </r>
  <r>
    <x v="3"/>
    <s v="西区"/>
    <s v="张志洁"/>
    <s v="黄新晖"/>
    <s v="黄成名"/>
    <s v="一级"/>
    <x v="7"/>
    <x v="118"/>
    <n v="38.371200000000002"/>
    <n v="200"/>
    <n v="225"/>
    <n v="8633.52"/>
    <n v="42"/>
    <n v="350"/>
    <n v="13429.92"/>
    <n v="400"/>
    <n v="324"/>
    <n v="15348.480000000001"/>
    <n v="118"/>
    <n v="400"/>
    <n v="15348.480000000001"/>
    <n v="100"/>
    <n v="166"/>
    <n v="3837.1200000000003"/>
    <n v="52"/>
    <n v="1400"/>
    <n v="53719.68"/>
    <n v="400"/>
    <n v="355"/>
    <n v="15348.480000000001"/>
    <n v="97"/>
    <n v="1600"/>
    <n v="61393.920000000006"/>
    <n v="400"/>
    <n v="319"/>
    <n v="15348.480000000001"/>
    <n v="178"/>
    <n v="500"/>
    <n v="19185.600000000002"/>
    <n v="440"/>
    <n v="355"/>
    <n v="16883.328000000001"/>
    <n v="263"/>
    <n v="500"/>
    <n v="19185.600000000002"/>
    <n v="0"/>
    <n v="207"/>
    <n v="0"/>
    <n v="56"/>
    <n v="600"/>
    <n v="23022.720000000001"/>
    <n v="250"/>
    <n v="209"/>
    <n v="9592.8000000000011"/>
    <n v="97"/>
    <n v="500"/>
    <n v="19185.600000000002"/>
    <n v="250"/>
    <n v="254"/>
    <n v="9592.8000000000011"/>
    <n v="93"/>
    <n v="400"/>
    <n v="15348.480000000001"/>
    <n v="250"/>
    <n v="271"/>
    <n v="9592.8000000000011"/>
    <n v="72"/>
    <n v="400"/>
    <n v="15348.480000000001"/>
    <n v="250"/>
    <n v="221"/>
    <n v="9592.8000000000011"/>
    <n v="101"/>
    <n v="300"/>
    <n v="11511.36"/>
    <n v="250"/>
    <n v="276"/>
    <n v="9592.8000000000011"/>
    <n v="75"/>
    <n v="300"/>
    <n v="11511.36"/>
    <n v="250"/>
    <m/>
    <n v="9592.8000000000011"/>
    <n v="325"/>
    <n v="7250"/>
    <n v="278191.2"/>
    <n v="3240"/>
    <n v="124322.68800000002"/>
  </r>
  <r>
    <x v="3"/>
    <s v="西区"/>
    <s v="张志洁"/>
    <s v="黄新晖"/>
    <s v="冯玲"/>
    <s v="一级"/>
    <x v="7"/>
    <x v="119"/>
    <n v="38.371200000000002"/>
    <n v="200"/>
    <n v="120.83333333333333"/>
    <n v="4636.5200000000004"/>
    <n v="106"/>
    <n v="250"/>
    <n v="9592.8000000000011"/>
    <n v="230"/>
    <n v="130"/>
    <n v="8825.3760000000002"/>
    <n v="206"/>
    <n v="300"/>
    <n v="11511.36"/>
    <n v="0"/>
    <n v="76"/>
    <n v="0"/>
    <n v="130"/>
    <n v="100"/>
    <n v="3837.1200000000003"/>
    <n v="50"/>
    <n v="67"/>
    <n v="1918.5600000000002"/>
    <n v="113"/>
    <n v="200"/>
    <n v="7674.2400000000007"/>
    <n v="100"/>
    <n v="87"/>
    <n v="3837.1200000000003"/>
    <n v="126"/>
    <n v="300"/>
    <n v="11511.36"/>
    <n v="450"/>
    <n v="169"/>
    <n v="17267.04"/>
    <n v="407"/>
    <n v="300"/>
    <n v="11511.36"/>
    <n v="200"/>
    <n v="194"/>
    <n v="7674.2400000000007"/>
    <n v="413"/>
    <n v="300"/>
    <n v="11511.36"/>
    <n v="200"/>
    <n v="238"/>
    <n v="7674.2400000000007"/>
    <n v="375"/>
    <n v="300"/>
    <n v="11511.36"/>
    <n v="350"/>
    <n v="272"/>
    <n v="13429.92"/>
    <n v="453"/>
    <n v="200"/>
    <n v="7674.2400000000007"/>
    <n v="280"/>
    <n v="377"/>
    <n v="10743.936"/>
    <n v="356"/>
    <n v="200"/>
    <n v="7674.2400000000007"/>
    <n v="600"/>
    <n v="405"/>
    <n v="23022.720000000001"/>
    <n v="551"/>
    <n v="500"/>
    <n v="19185.600000000002"/>
    <n v="200"/>
    <n v="487"/>
    <n v="7674.2400000000007"/>
    <n v="264"/>
    <n v="500"/>
    <n v="19185.600000000002"/>
    <n v="300"/>
    <m/>
    <n v="11511.36"/>
    <n v="564"/>
    <n v="3450"/>
    <n v="132380.64000000001"/>
    <n v="2960"/>
    <n v="113578.75200000001"/>
  </r>
  <r>
    <x v="3"/>
    <s v="西区"/>
    <s v="张志洁"/>
    <s v="黄新晖"/>
    <s v="冯玲"/>
    <s v="二级"/>
    <x v="7"/>
    <x v="120"/>
    <n v="38.371200000000002"/>
    <n v="160"/>
    <n v="79.166666666666671"/>
    <n v="3037.7200000000003"/>
    <n v="0"/>
    <n v="250"/>
    <n v="9592.8000000000011"/>
    <n v="30"/>
    <n v="29"/>
    <n v="1151.136"/>
    <n v="1"/>
    <n v="250"/>
    <n v="9592.8000000000011"/>
    <n v="100"/>
    <n v="29"/>
    <n v="3837.1200000000003"/>
    <n v="72"/>
    <n v="160"/>
    <n v="6139.3919999999998"/>
    <n v="0"/>
    <n v="50"/>
    <n v="0"/>
    <n v="22"/>
    <n v="200"/>
    <n v="7674.2400000000007"/>
    <n v="50"/>
    <n v="53"/>
    <n v="1918.5600000000002"/>
    <n v="19"/>
    <n v="200"/>
    <n v="7674.2400000000007"/>
    <n v="60"/>
    <n v="79"/>
    <n v="2302.2719999999999"/>
    <n v="0"/>
    <n v="200"/>
    <n v="7674.2400000000007"/>
    <n v="280"/>
    <n v="153"/>
    <n v="10743.936"/>
    <n v="127"/>
    <n v="200"/>
    <n v="7674.2400000000007"/>
    <n v="200"/>
    <n v="233"/>
    <n v="7674.2400000000007"/>
    <n v="94"/>
    <n v="200"/>
    <n v="7674.2400000000007"/>
    <n v="200"/>
    <n v="158"/>
    <n v="7674.2400000000007"/>
    <n v="136"/>
    <n v="100"/>
    <n v="3837.1200000000003"/>
    <n v="300"/>
    <n v="180"/>
    <n v="11511.36"/>
    <n v="256"/>
    <n v="200"/>
    <n v="7674.2400000000007"/>
    <n v="0"/>
    <n v="172"/>
    <n v="0"/>
    <n v="84"/>
    <n v="300"/>
    <n v="11511.36"/>
    <n v="460"/>
    <n v="138"/>
    <n v="17650.752"/>
    <n v="406"/>
    <n v="300"/>
    <n v="11511.36"/>
    <n v="0"/>
    <m/>
    <n v="0"/>
    <n v="406"/>
    <n v="2560"/>
    <n v="98230.271999999997"/>
    <n v="1680"/>
    <n v="64463.616000000002"/>
  </r>
  <r>
    <x v="3"/>
    <s v="西区"/>
    <s v="张志洁"/>
    <s v="黄新晖"/>
    <s v="冯玲"/>
    <s v="一级"/>
    <x v="7"/>
    <x v="112"/>
    <n v="38.371200000000002"/>
    <n v="100"/>
    <n v="99.166666666666671"/>
    <n v="3805.1440000000002"/>
    <n v="268"/>
    <n v="200"/>
    <n v="7674.2400000000007"/>
    <n v="200"/>
    <n v="161"/>
    <n v="7674.2400000000007"/>
    <n v="307"/>
    <n v="250"/>
    <n v="9592.8000000000011"/>
    <n v="50"/>
    <n v="76"/>
    <n v="1918.5600000000002"/>
    <n v="281"/>
    <n v="330"/>
    <n v="12662.496000000001"/>
    <n v="80"/>
    <n v="127"/>
    <n v="3069.6959999999999"/>
    <n v="234"/>
    <n v="350"/>
    <n v="13429.92"/>
    <n v="100"/>
    <n v="72"/>
    <n v="3837.1200000000003"/>
    <n v="262"/>
    <n v="200"/>
    <n v="7674.2400000000007"/>
    <n v="100"/>
    <n v="127"/>
    <n v="3837.1200000000003"/>
    <n v="235"/>
    <n v="200"/>
    <n v="7674.2400000000007"/>
    <n v="100"/>
    <n v="88"/>
    <n v="3837.1200000000003"/>
    <n v="247"/>
    <n v="200"/>
    <n v="7674.2400000000007"/>
    <n v="130"/>
    <n v="95"/>
    <n v="4988.2560000000003"/>
    <n v="282"/>
    <n v="200"/>
    <n v="7674.2400000000007"/>
    <n v="100"/>
    <n v="76"/>
    <n v="3837.1200000000003"/>
    <n v="306"/>
    <n v="100"/>
    <n v="3837.1200000000003"/>
    <n v="100"/>
    <n v="106"/>
    <n v="3837.1200000000003"/>
    <n v="300"/>
    <n v="200"/>
    <n v="7674.2400000000007"/>
    <n v="100"/>
    <n v="95"/>
    <n v="3837.1200000000003"/>
    <n v="305"/>
    <n v="200"/>
    <n v="7674.2400000000007"/>
    <n v="400"/>
    <n v="118"/>
    <n v="15348.480000000001"/>
    <n v="587"/>
    <n v="300"/>
    <n v="11511.36"/>
    <n v="0"/>
    <m/>
    <n v="0"/>
    <n v="587"/>
    <n v="2730"/>
    <n v="104753.376"/>
    <n v="1460"/>
    <n v="56021.952000000012"/>
  </r>
  <r>
    <x v="3"/>
    <s v="西区"/>
    <s v="张志洁"/>
    <s v="黄新晖"/>
    <s v="马俊"/>
    <s v="一级"/>
    <x v="7"/>
    <x v="110"/>
    <n v="38.371200000000002"/>
    <n v="60"/>
    <n v="74.166666666666671"/>
    <n v="2845.8640000000005"/>
    <n v="39"/>
    <n v="150"/>
    <n v="5755.68"/>
    <n v="90"/>
    <n v="90"/>
    <n v="3453.4080000000004"/>
    <n v="39"/>
    <n v="200"/>
    <n v="7674.2400000000007"/>
    <n v="50"/>
    <n v="47"/>
    <n v="1918.5600000000002"/>
    <n v="42"/>
    <n v="200"/>
    <n v="7674.2400000000007"/>
    <n v="110"/>
    <n v="111"/>
    <n v="4220.8320000000003"/>
    <n v="41"/>
    <n v="200"/>
    <n v="7674.2400000000007"/>
    <n v="80"/>
    <n v="93"/>
    <n v="3069.6959999999999"/>
    <n v="28"/>
    <n v="200"/>
    <n v="7674.2400000000007"/>
    <n v="100"/>
    <n v="80"/>
    <n v="3837.1200000000003"/>
    <n v="48"/>
    <n v="200"/>
    <n v="7674.2400000000007"/>
    <n v="100"/>
    <n v="76"/>
    <n v="3837.1200000000003"/>
    <n v="72"/>
    <n v="100"/>
    <n v="3837.1200000000003"/>
    <n v="80"/>
    <n v="67"/>
    <n v="3069.6959999999999"/>
    <n v="85"/>
    <n v="200"/>
    <n v="7674.2400000000007"/>
    <n v="30"/>
    <n v="67"/>
    <n v="1151.136"/>
    <n v="48"/>
    <n v="100"/>
    <n v="3837.1200000000003"/>
    <n v="100"/>
    <n v="105"/>
    <n v="3837.1200000000003"/>
    <n v="43"/>
    <n v="100"/>
    <n v="3837.1200000000003"/>
    <n v="90"/>
    <n v="89"/>
    <n v="3453.4080000000004"/>
    <n v="44"/>
    <n v="200"/>
    <n v="7674.2400000000007"/>
    <n v="80"/>
    <n v="72"/>
    <n v="3069.6959999999999"/>
    <n v="52"/>
    <n v="200"/>
    <n v="7674.2400000000007"/>
    <n v="30"/>
    <m/>
    <n v="1151.136"/>
    <n v="82"/>
    <n v="2050"/>
    <n v="78660.960000000021"/>
    <n v="940"/>
    <n v="36068.928"/>
  </r>
  <r>
    <x v="3"/>
    <s v="西区"/>
    <s v="张志洁"/>
    <s v="黄新晖"/>
    <s v="黄成名"/>
    <s v="二级"/>
    <x v="7"/>
    <x v="121"/>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黄新晖"/>
    <s v="TBA"/>
    <s v="三级"/>
    <x v="7"/>
    <x v="122"/>
    <n v="38.371200000000002"/>
    <n v="0"/>
    <n v="-5.416666666666667"/>
    <n v="-207.84400000000002"/>
    <n v="-65"/>
    <m/>
    <n v="0"/>
    <n v="0"/>
    <n v="0"/>
    <n v="0"/>
    <n v="-65"/>
    <m/>
    <n v="0"/>
    <n v="0"/>
    <n v="0"/>
    <n v="0"/>
    <n v="-65"/>
    <m/>
    <n v="0"/>
    <n v="0"/>
    <n v="0"/>
    <n v="0"/>
    <n v="-65"/>
    <m/>
    <n v="0"/>
    <n v="0"/>
    <n v="0"/>
    <n v="0"/>
    <n v="-65"/>
    <n v="0"/>
    <n v="0"/>
    <n v="0"/>
    <n v="0"/>
    <n v="0"/>
    <n v="-65"/>
    <n v="0"/>
    <n v="0"/>
    <n v="0"/>
    <n v="0"/>
    <n v="0"/>
    <n v="-65"/>
    <n v="0"/>
    <n v="0"/>
    <n v="0"/>
    <n v="0"/>
    <n v="0"/>
    <n v="-65"/>
    <n v="0"/>
    <n v="0"/>
    <n v="0"/>
    <n v="0"/>
    <n v="0"/>
    <n v="-65"/>
    <m/>
    <n v="0"/>
    <n v="0"/>
    <n v="0"/>
    <n v="0"/>
    <n v="-65"/>
    <m/>
    <n v="0"/>
    <n v="0"/>
    <n v="0"/>
    <n v="0"/>
    <n v="-65"/>
    <n v="0"/>
    <n v="0"/>
    <n v="0"/>
    <n v="0"/>
    <n v="0"/>
    <n v="-65"/>
    <n v="0"/>
    <n v="0"/>
    <n v="0"/>
    <m/>
    <n v="0"/>
    <n v="-65"/>
    <n v="0"/>
    <n v="0"/>
    <n v="0"/>
    <n v="0"/>
  </r>
  <r>
    <x v="3"/>
    <s v="西区"/>
    <s v="张志洁"/>
    <s v="黄新晖"/>
    <s v="黄成名"/>
    <s v="二级"/>
    <x v="7"/>
    <x v="123"/>
    <n v="38.371200000000002"/>
    <n v="2400"/>
    <n v="1175"/>
    <n v="45086.16"/>
    <n v="2132"/>
    <n v="1300"/>
    <n v="49882.560000000005"/>
    <n v="0"/>
    <n v="1082"/>
    <n v="0"/>
    <n v="1050"/>
    <n v="1350"/>
    <n v="51801.120000000003"/>
    <n v="0"/>
    <n v="730"/>
    <n v="0"/>
    <n v="320"/>
    <n v="2000"/>
    <n v="76742.400000000009"/>
    <n v="1200"/>
    <n v="841"/>
    <n v="46045.440000000002"/>
    <n v="679"/>
    <n v="2400"/>
    <n v="92090.880000000005"/>
    <n v="600"/>
    <n v="794"/>
    <n v="23022.720000000001"/>
    <n v="485"/>
    <n v="1200"/>
    <n v="46045.440000000002"/>
    <n v="600"/>
    <n v="641"/>
    <n v="23022.720000000001"/>
    <n v="444"/>
    <n v="1200"/>
    <n v="46045.440000000002"/>
    <n v="1200"/>
    <n v="144"/>
    <n v="46045.440000000002"/>
    <n v="1500"/>
    <n v="900"/>
    <n v="34534.080000000002"/>
    <n v="300"/>
    <n v="706"/>
    <n v="11511.36"/>
    <n v="1094"/>
    <n v="900"/>
    <n v="34534.080000000002"/>
    <n v="600"/>
    <n v="744"/>
    <n v="23022.720000000001"/>
    <n v="950"/>
    <n v="800"/>
    <n v="30696.960000000003"/>
    <n v="300"/>
    <n v="827"/>
    <n v="11511.36"/>
    <n v="423"/>
    <n v="800"/>
    <n v="30696.960000000003"/>
    <n v="1200"/>
    <n v="589"/>
    <n v="46045.440000000002"/>
    <n v="1034"/>
    <n v="900"/>
    <n v="34534.080000000002"/>
    <n v="600"/>
    <n v="737"/>
    <n v="23022.720000000001"/>
    <n v="897"/>
    <n v="1000"/>
    <n v="38371.200000000004"/>
    <n v="0"/>
    <m/>
    <n v="0"/>
    <n v="897"/>
    <n v="14750"/>
    <n v="565975.20000000007"/>
    <n v="6600"/>
    <n v="253249.92000000001"/>
  </r>
  <r>
    <x v="3"/>
    <s v="西区"/>
    <s v="张志洁"/>
    <s v="黄新晖"/>
    <s v="黄成名"/>
    <s v="三级"/>
    <x v="7"/>
    <x v="124"/>
    <n v="38.371200000000002"/>
    <n v="800"/>
    <n v="312.5"/>
    <n v="11991"/>
    <n v="179"/>
    <n v="1200"/>
    <n v="46045.440000000002"/>
    <n v="400"/>
    <n v="578"/>
    <n v="15348.480000000001"/>
    <n v="1"/>
    <n v="1200"/>
    <n v="46045.440000000002"/>
    <n v="600"/>
    <n v="458"/>
    <n v="23022.720000000001"/>
    <n v="143"/>
    <n v="1200"/>
    <n v="46045.440000000002"/>
    <n v="700"/>
    <n v="773"/>
    <n v="26859.84"/>
    <n v="70"/>
    <n v="1700"/>
    <n v="65231.040000000001"/>
    <n v="800"/>
    <n v="614"/>
    <n v="30696.960000000003"/>
    <n v="256"/>
    <n v="1000"/>
    <n v="38371.200000000004"/>
    <n v="400"/>
    <n v="559"/>
    <n v="15348.480000000001"/>
    <n v="97"/>
    <n v="1000"/>
    <n v="38371.200000000004"/>
    <n v="400"/>
    <n v="308"/>
    <n v="15348.480000000001"/>
    <n v="189"/>
    <n v="900"/>
    <n v="34534.080000000002"/>
    <n v="400"/>
    <n v="500"/>
    <n v="15348.480000000001"/>
    <n v="89"/>
    <n v="700"/>
    <n v="26859.84"/>
    <n v="400"/>
    <n v="273"/>
    <n v="15348.480000000001"/>
    <n v="216"/>
    <n v="500"/>
    <n v="19185.600000000002"/>
    <n v="400"/>
    <n v="364"/>
    <n v="15348.480000000001"/>
    <n v="252"/>
    <n v="500"/>
    <n v="19185.600000000002"/>
    <n v="200"/>
    <n v="269"/>
    <n v="7674.2400000000007"/>
    <n v="183"/>
    <n v="500"/>
    <n v="19185.600000000002"/>
    <n v="300"/>
    <n v="413"/>
    <n v="11511.36"/>
    <n v="70"/>
    <n v="500"/>
    <n v="19185.600000000002"/>
    <n v="600"/>
    <m/>
    <n v="23022.720000000001"/>
    <n v="670"/>
    <n v="10900"/>
    <n v="418246.07999999996"/>
    <n v="5600"/>
    <n v="214878.72"/>
  </r>
  <r>
    <x v="3"/>
    <s v="西区"/>
    <s v="张志洁"/>
    <s v="黄新晖"/>
    <s v="黄成名"/>
    <s v="一级"/>
    <x v="7"/>
    <x v="125"/>
    <n v="38.371200000000002"/>
    <n v="1800"/>
    <n v="1000"/>
    <n v="38371.200000000004"/>
    <n v="1059"/>
    <n v="1250"/>
    <n v="47964"/>
    <n v="300"/>
    <n v="1234"/>
    <n v="11511.36"/>
    <n v="125"/>
    <n v="1250"/>
    <n v="47964"/>
    <n v="900"/>
    <n v="795"/>
    <n v="34534.080000000002"/>
    <n v="230"/>
    <n v="2000"/>
    <n v="76742.400000000009"/>
    <n v="1200"/>
    <n v="1225"/>
    <n v="46045.440000000002"/>
    <n v="205"/>
    <n v="2700"/>
    <n v="103602.24000000001"/>
    <n v="900"/>
    <n v="953"/>
    <n v="34534.080000000002"/>
    <n v="152"/>
    <n v="1200"/>
    <n v="46045.440000000002"/>
    <n v="900"/>
    <n v="852"/>
    <n v="34534.080000000002"/>
    <n v="200"/>
    <n v="1200"/>
    <n v="46045.440000000002"/>
    <n v="900"/>
    <n v="713"/>
    <n v="34534.080000000002"/>
    <n v="387"/>
    <n v="1200"/>
    <n v="46045.440000000002"/>
    <n v="900"/>
    <n v="997"/>
    <n v="34534.080000000002"/>
    <n v="290"/>
    <n v="1200"/>
    <n v="46045.440000000002"/>
    <n v="900"/>
    <n v="972"/>
    <n v="34534.080000000002"/>
    <n v="218"/>
    <n v="1200"/>
    <n v="46045.440000000002"/>
    <n v="900"/>
    <n v="950"/>
    <n v="34534.080000000002"/>
    <n v="168"/>
    <n v="1000"/>
    <n v="38371.200000000004"/>
    <n v="1200"/>
    <n v="914"/>
    <n v="46045.440000000002"/>
    <n v="454"/>
    <n v="1000"/>
    <n v="38371.200000000004"/>
    <n v="900"/>
    <n v="932"/>
    <n v="34534.080000000002"/>
    <n v="422"/>
    <n v="1200"/>
    <n v="46045.440000000002"/>
    <n v="600"/>
    <m/>
    <n v="23022.720000000001"/>
    <n v="1022"/>
    <n v="16400"/>
    <n v="629287.67999999993"/>
    <n v="10500"/>
    <n v="402897.60000000009"/>
  </r>
  <r>
    <x v="3"/>
    <s v="西区"/>
    <s v="张志洁"/>
    <s v="黄新晖"/>
    <s v="黄成名"/>
    <s v="一级"/>
    <x v="7"/>
    <x v="126"/>
    <n v="38.371200000000002"/>
    <n v="1600"/>
    <n v="391.66666666666669"/>
    <n v="15028.720000000001"/>
    <n v="1399"/>
    <n v="600"/>
    <n v="23022.720000000001"/>
    <n v="0"/>
    <n v="483"/>
    <n v="0"/>
    <n v="916"/>
    <n v="600"/>
    <n v="23022.720000000001"/>
    <n v="0"/>
    <n v="320"/>
    <n v="0"/>
    <n v="596"/>
    <n v="1560"/>
    <n v="59859.072"/>
    <n v="0"/>
    <n v="494"/>
    <n v="0"/>
    <n v="102"/>
    <n v="1930"/>
    <n v="74056.415999999997"/>
    <n v="600"/>
    <n v="446"/>
    <n v="23022.720000000001"/>
    <n v="256"/>
    <n v="600"/>
    <n v="23022.720000000001"/>
    <n v="400"/>
    <n v="494"/>
    <n v="15348.480000000001"/>
    <n v="162"/>
    <n v="600"/>
    <n v="23022.720000000001"/>
    <n v="700"/>
    <n v="447"/>
    <n v="26859.84"/>
    <n v="415"/>
    <n v="700"/>
    <n v="26859.84"/>
    <n v="300"/>
    <n v="406"/>
    <n v="11511.36"/>
    <n v="309"/>
    <n v="800"/>
    <n v="30696.960000000003"/>
    <n v="300"/>
    <n v="436"/>
    <n v="11511.36"/>
    <n v="173"/>
    <n v="500"/>
    <n v="19185.600000000002"/>
    <n v="600"/>
    <n v="413"/>
    <n v="23022.720000000001"/>
    <n v="360"/>
    <n v="500"/>
    <n v="19185.600000000002"/>
    <n v="300"/>
    <n v="466"/>
    <n v="11511.36"/>
    <n v="194"/>
    <n v="600"/>
    <n v="23022.720000000001"/>
    <n v="900"/>
    <n v="400"/>
    <n v="34534.080000000002"/>
    <n v="694"/>
    <n v="600"/>
    <n v="23022.720000000001"/>
    <n v="0"/>
    <m/>
    <n v="0"/>
    <n v="694"/>
    <n v="9590"/>
    <n v="367979.80799999996"/>
    <n v="4100"/>
    <n v="157321.92000000001"/>
  </r>
  <r>
    <x v="3"/>
    <s v="西区"/>
    <s v="张志洁"/>
    <s v="黄新晖"/>
    <s v="马俊"/>
    <s v="三级"/>
    <x v="7"/>
    <x v="127"/>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黄新晖"/>
    <s v="马俊"/>
    <s v="三级"/>
    <x v="7"/>
    <x v="128"/>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黄新晖"/>
    <s v="马俊"/>
    <s v="二级"/>
    <x v="7"/>
    <x v="129"/>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黄新晖"/>
    <s v="马俊"/>
    <s v="一级"/>
    <x v="7"/>
    <x v="130"/>
    <n v="38.371200000000002"/>
    <n v="600"/>
    <n v="350"/>
    <n v="13429.92"/>
    <n v="273"/>
    <n v="550"/>
    <n v="21104.16"/>
    <n v="600"/>
    <n v="741"/>
    <n v="23022.720000000001"/>
    <n v="132"/>
    <n v="500"/>
    <n v="19185.600000000002"/>
    <n v="500"/>
    <n v="472"/>
    <n v="19185.600000000002"/>
    <n v="160"/>
    <n v="1100"/>
    <n v="42208.32"/>
    <n v="900"/>
    <n v="858"/>
    <n v="34534.080000000002"/>
    <n v="202"/>
    <n v="1200"/>
    <n v="46045.440000000002"/>
    <n v="950"/>
    <n v="634"/>
    <n v="36452.639999999999"/>
    <n v="518"/>
    <n v="600"/>
    <n v="23022.720000000001"/>
    <n v="620"/>
    <n v="700"/>
    <n v="23790.144"/>
    <n v="438"/>
    <n v="600"/>
    <n v="23022.720000000001"/>
    <n v="600"/>
    <n v="662"/>
    <n v="23022.720000000001"/>
    <n v="376"/>
    <n v="500"/>
    <n v="19185.600000000002"/>
    <n v="800"/>
    <n v="798"/>
    <n v="30696.960000000003"/>
    <n v="378"/>
    <n v="600"/>
    <n v="23022.720000000001"/>
    <n v="700"/>
    <n v="760"/>
    <n v="26859.84"/>
    <n v="318"/>
    <n v="800"/>
    <n v="30696.960000000003"/>
    <n v="800"/>
    <n v="728"/>
    <n v="30696.960000000003"/>
    <n v="390"/>
    <n v="700"/>
    <n v="26859.84"/>
    <n v="500"/>
    <n v="660"/>
    <n v="19185.600000000002"/>
    <n v="230"/>
    <n v="800"/>
    <n v="30696.960000000003"/>
    <n v="900"/>
    <n v="619"/>
    <n v="34534.080000000002"/>
    <n v="511"/>
    <n v="700"/>
    <n v="26859.84"/>
    <n v="0"/>
    <m/>
    <n v="0"/>
    <n v="511"/>
    <n v="8650"/>
    <n v="331910.88000000006"/>
    <n v="7870"/>
    <n v="301981.34399999998"/>
  </r>
  <r>
    <x v="3"/>
    <s v="西区"/>
    <s v="张志洁"/>
    <s v="黄新晖"/>
    <s v="马俊"/>
    <s v="一级"/>
    <x v="7"/>
    <x v="131"/>
    <n v="38.371200000000002"/>
    <n v="0"/>
    <n v="121.66666666666667"/>
    <n v="4668.4960000000001"/>
    <n v="68"/>
    <n v="150"/>
    <n v="5755.68"/>
    <n v="250"/>
    <n v="180"/>
    <n v="9592.8000000000011"/>
    <n v="138"/>
    <n v="100"/>
    <n v="3837.1200000000003"/>
    <n v="50"/>
    <n v="132"/>
    <n v="1918.5600000000002"/>
    <n v="56"/>
    <n v="300"/>
    <n v="11511.36"/>
    <n v="200"/>
    <n v="209"/>
    <n v="7674.2400000000007"/>
    <n v="47"/>
    <n v="500"/>
    <n v="19185.600000000002"/>
    <n v="50"/>
    <n v="95"/>
    <n v="1918.5600000000002"/>
    <n v="2"/>
    <n v="200"/>
    <n v="7674.2400000000007"/>
    <n v="180"/>
    <n v="160"/>
    <n v="6906.8160000000007"/>
    <n v="22"/>
    <n v="200"/>
    <n v="7674.2400000000007"/>
    <n v="100"/>
    <n v="116"/>
    <n v="3837.1200000000003"/>
    <n v="6"/>
    <n v="100"/>
    <n v="3837.1200000000003"/>
    <n v="200"/>
    <n v="139"/>
    <n v="7674.2400000000007"/>
    <n v="67"/>
    <n v="200"/>
    <n v="7674.2400000000007"/>
    <n v="80"/>
    <n v="116"/>
    <n v="3069.6959999999999"/>
    <n v="31"/>
    <n v="200"/>
    <n v="7674.2400000000007"/>
    <n v="130"/>
    <n v="137"/>
    <n v="4988.2560000000003"/>
    <n v="24"/>
    <n v="200"/>
    <n v="7674.2400000000007"/>
    <n v="150"/>
    <n v="118"/>
    <n v="5755.68"/>
    <n v="56"/>
    <n v="200"/>
    <n v="7674.2400000000007"/>
    <n v="130"/>
    <n v="120"/>
    <n v="4988.2560000000003"/>
    <n v="66"/>
    <n v="200"/>
    <n v="7674.2400000000007"/>
    <n v="80"/>
    <m/>
    <n v="3069.6959999999999"/>
    <n v="146"/>
    <n v="2550"/>
    <n v="97846.560000000027"/>
    <n v="1600"/>
    <n v="61393.920000000013"/>
  </r>
  <r>
    <x v="3"/>
    <s v="西区"/>
    <s v="张志洁"/>
    <s v="黄新晖"/>
    <s v="马俊"/>
    <s v="一级"/>
    <x v="7"/>
    <x v="132"/>
    <n v="38.371200000000002"/>
    <n v="100"/>
    <n v="108.33333333333333"/>
    <n v="4156.88"/>
    <n v="50"/>
    <n v="150"/>
    <n v="5755.68"/>
    <n v="300"/>
    <n v="260"/>
    <n v="11511.36"/>
    <n v="90"/>
    <n v="100"/>
    <n v="3837.1200000000003"/>
    <n v="100"/>
    <n v="120"/>
    <n v="3837.1200000000003"/>
    <n v="70"/>
    <n v="210"/>
    <n v="8057.9520000000002"/>
    <n v="300"/>
    <n v="260"/>
    <n v="11511.36"/>
    <n v="110"/>
    <n v="340"/>
    <n v="13046.208000000001"/>
    <n v="600"/>
    <n v="70"/>
    <n v="23022.720000000001"/>
    <n v="640"/>
    <n v="200"/>
    <n v="7674.2400000000007"/>
    <n v="0"/>
    <n v="200"/>
    <n v="0"/>
    <n v="440"/>
    <n v="200"/>
    <n v="7674.2400000000007"/>
    <n v="0"/>
    <n v="124"/>
    <n v="0"/>
    <n v="316"/>
    <n v="0"/>
    <n v="0"/>
    <n v="0"/>
    <n v="147"/>
    <n v="0"/>
    <n v="169"/>
    <n v="100"/>
    <n v="3837.1200000000003"/>
    <n v="0"/>
    <n v="147"/>
    <n v="0"/>
    <n v="22"/>
    <n v="100"/>
    <n v="3837.1200000000003"/>
    <n v="200"/>
    <n v="146"/>
    <n v="7674.2400000000007"/>
    <n v="76"/>
    <n v="100"/>
    <n v="3837.1200000000003"/>
    <n v="200"/>
    <n v="152"/>
    <n v="7674.2400000000007"/>
    <n v="124"/>
    <n v="200"/>
    <n v="7674.2400000000007"/>
    <n v="400"/>
    <n v="170"/>
    <n v="15348.480000000001"/>
    <n v="354"/>
    <n v="200"/>
    <n v="7674.2400000000007"/>
    <n v="0"/>
    <m/>
    <n v="0"/>
    <n v="354"/>
    <n v="1900"/>
    <n v="72905.279999999999"/>
    <n v="2100"/>
    <n v="80579.520000000004"/>
  </r>
  <r>
    <x v="3"/>
    <s v="西区"/>
    <s v="张志洁"/>
    <s v="黄新晖"/>
    <s v="马俊"/>
    <s v="二级"/>
    <x v="7"/>
    <x v="133"/>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邓向阳"/>
    <s v="朱磊"/>
    <s v="二级"/>
    <x v="10"/>
    <x v="134"/>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邓向阳"/>
    <s v="邓向阳代"/>
    <s v="一级"/>
    <x v="10"/>
    <x v="135"/>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邓向阳"/>
    <s v="邓向阳代"/>
    <s v="一级"/>
    <x v="10"/>
    <x v="136"/>
    <n v="34.371200000000002"/>
    <n v="0"/>
    <n v="0"/>
    <n v="0"/>
    <n v="0"/>
    <m/>
    <n v="0"/>
    <n v="0"/>
    <n v="0"/>
    <n v="0"/>
    <n v="0"/>
    <m/>
    <n v="0"/>
    <n v="0"/>
    <n v="0"/>
    <n v="0"/>
    <n v="0"/>
    <m/>
    <n v="0"/>
    <n v="0"/>
    <n v="0"/>
    <n v="0"/>
    <n v="0"/>
    <m/>
    <n v="0"/>
    <n v="0"/>
    <n v="0"/>
    <n v="0"/>
    <n v="0"/>
    <n v="0"/>
    <n v="0"/>
    <n v="0"/>
    <n v="0"/>
    <n v="0"/>
    <n v="0"/>
    <n v="0"/>
    <n v="0"/>
    <n v="0"/>
    <n v="0"/>
    <n v="0"/>
    <n v="0"/>
    <n v="0"/>
    <n v="0"/>
    <n v="0"/>
    <n v="0"/>
    <n v="0"/>
    <n v="0"/>
    <n v="0"/>
    <n v="0"/>
    <n v="0"/>
    <n v="0"/>
    <n v="0"/>
    <n v="0"/>
    <n v="50"/>
    <n v="1718.5600000000002"/>
    <n v="0"/>
    <n v="0"/>
    <n v="0"/>
    <n v="0"/>
    <n v="100"/>
    <n v="3437.1200000000003"/>
    <n v="0"/>
    <n v="0"/>
    <n v="0"/>
    <n v="0"/>
    <n v="50"/>
    <n v="1718.5600000000002"/>
    <n v="0"/>
    <n v="0"/>
    <n v="0"/>
    <n v="0"/>
    <n v="100"/>
    <n v="3437.1200000000003"/>
    <n v="0"/>
    <m/>
    <n v="0"/>
    <n v="0"/>
    <n v="300"/>
    <n v="10311.36"/>
    <n v="0"/>
    <n v="0"/>
  </r>
  <r>
    <x v="3"/>
    <s v="西区"/>
    <s v="张志洁"/>
    <s v="邓向阳"/>
    <s v="朱磊"/>
    <s v="二级"/>
    <x v="10"/>
    <x v="137"/>
    <n v="34.371200000000002"/>
    <n v="3600"/>
    <n v="1850"/>
    <n v="63586.720000000001"/>
    <n v="2457"/>
    <n v="3000"/>
    <n v="103113.60000000001"/>
    <n v="0"/>
    <n v="2394"/>
    <n v="0"/>
    <n v="63"/>
    <n v="3200"/>
    <n v="109987.84000000001"/>
    <n v="1800"/>
    <n v="1606"/>
    <n v="61868.160000000003"/>
    <n v="257"/>
    <n v="6200"/>
    <n v="213101.44"/>
    <n v="3300"/>
    <n v="3183"/>
    <n v="113424.96000000001"/>
    <n v="374"/>
    <n v="7600"/>
    <n v="261221.12000000002"/>
    <n v="2700"/>
    <n v="2906"/>
    <n v="92802.240000000005"/>
    <n v="168"/>
    <n v="3300"/>
    <n v="113424.96000000001"/>
    <n v="3600"/>
    <n v="2564"/>
    <n v="123736.32000000001"/>
    <n v="1204"/>
    <n v="3500"/>
    <n v="120299.20000000001"/>
    <n v="2100"/>
    <n v="2406"/>
    <n v="72179.520000000004"/>
    <n v="898"/>
    <n v="2900"/>
    <n v="99676.48000000001"/>
    <n v="3000"/>
    <n v="3021"/>
    <n v="103113.60000000001"/>
    <n v="877"/>
    <n v="3000"/>
    <n v="103113.60000000001"/>
    <n v="2700"/>
    <n v="3200"/>
    <n v="92802.240000000005"/>
    <n v="377"/>
    <n v="3200"/>
    <n v="109987.84000000001"/>
    <n v="3300"/>
    <n v="3100"/>
    <n v="113424.96000000001"/>
    <n v="577"/>
    <n v="2800"/>
    <n v="96239.360000000001"/>
    <n v="3300"/>
    <n v="3100"/>
    <n v="113424.96000000001"/>
    <n v="777"/>
    <n v="3000"/>
    <n v="103113.60000000001"/>
    <n v="2700"/>
    <n v="3100"/>
    <n v="92802.240000000005"/>
    <n v="377"/>
    <n v="3100"/>
    <n v="106550.72"/>
    <n v="1500"/>
    <m/>
    <n v="51556.800000000003"/>
    <n v="1877"/>
    <n v="44800"/>
    <n v="1539829.7600000002"/>
    <n v="30000"/>
    <n v="1031136"/>
  </r>
  <r>
    <x v="3"/>
    <s v="西区"/>
    <s v="张志洁"/>
    <s v="邓向阳"/>
    <s v="邓向阳代"/>
    <s v="一级"/>
    <x v="10"/>
    <x v="138"/>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邓向阳"/>
    <s v="熊璐"/>
    <s v="二级"/>
    <x v="10"/>
    <x v="139"/>
    <n v="34.371200000000002"/>
    <n v="0"/>
    <n v="0"/>
    <n v="0"/>
    <n v="30"/>
    <m/>
    <n v="0"/>
    <n v="0"/>
    <n v="0"/>
    <n v="0"/>
    <n v="30"/>
    <m/>
    <n v="0"/>
    <n v="0"/>
    <n v="0"/>
    <n v="0"/>
    <n v="30"/>
    <m/>
    <n v="0"/>
    <n v="0"/>
    <n v="0"/>
    <n v="0"/>
    <n v="30"/>
    <m/>
    <n v="0"/>
    <n v="0"/>
    <n v="0"/>
    <n v="0"/>
    <n v="30"/>
    <n v="0"/>
    <n v="0"/>
    <n v="0"/>
    <n v="0"/>
    <n v="0"/>
    <n v="30"/>
    <n v="0"/>
    <n v="0"/>
    <n v="0"/>
    <n v="0"/>
    <n v="0"/>
    <n v="30"/>
    <n v="0"/>
    <n v="0"/>
    <n v="0"/>
    <n v="0"/>
    <n v="0"/>
    <n v="30"/>
    <n v="0"/>
    <n v="0"/>
    <n v="0"/>
    <n v="0"/>
    <n v="0"/>
    <n v="30"/>
    <n v="0"/>
    <n v="0"/>
    <n v="0"/>
    <n v="0"/>
    <n v="0"/>
    <n v="30"/>
    <n v="0"/>
    <n v="0"/>
    <n v="0"/>
    <n v="0"/>
    <n v="0"/>
    <n v="30"/>
    <n v="0"/>
    <n v="0"/>
    <n v="100"/>
    <n v="0"/>
    <n v="3437.1200000000003"/>
    <n v="130"/>
    <n v="0"/>
    <n v="0"/>
    <n v="0"/>
    <m/>
    <n v="0"/>
    <n v="130"/>
    <n v="0"/>
    <n v="0"/>
    <n v="100"/>
    <n v="3437.1200000000003"/>
  </r>
  <r>
    <x v="3"/>
    <s v="西区"/>
    <s v="张志洁"/>
    <s v="邓向阳"/>
    <s v="邓向阳代"/>
    <s v="一级"/>
    <x v="10"/>
    <x v="140"/>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邓向阳"/>
    <s v="熊璐"/>
    <s v="一级"/>
    <x v="10"/>
    <x v="141"/>
    <n v="34.371200000000002"/>
    <n v="100"/>
    <n v="10"/>
    <n v="343.71199999999999"/>
    <n v="120"/>
    <n v="300"/>
    <n v="10311.36"/>
    <n v="100"/>
    <n v="121"/>
    <n v="3437.1200000000003"/>
    <n v="99"/>
    <n v="300"/>
    <n v="10311.36"/>
    <n v="0"/>
    <n v="62"/>
    <n v="0"/>
    <n v="37"/>
    <n v="300"/>
    <n v="10311.36"/>
    <n v="0"/>
    <n v="0"/>
    <n v="0"/>
    <n v="37"/>
    <n v="400"/>
    <n v="13748.480000000001"/>
    <n v="0"/>
    <n v="0"/>
    <n v="0"/>
    <n v="37"/>
    <n v="100"/>
    <n v="3437.1200000000003"/>
    <n v="0"/>
    <n v="20"/>
    <n v="0"/>
    <n v="17"/>
    <n v="100"/>
    <n v="3437.1200000000003"/>
    <n v="0"/>
    <n v="10"/>
    <n v="0"/>
    <n v="7"/>
    <n v="50"/>
    <n v="1718.5600000000002"/>
    <n v="10"/>
    <n v="16"/>
    <n v="343.71199999999999"/>
    <n v="1"/>
    <n v="100"/>
    <n v="3437.1200000000003"/>
    <n v="120"/>
    <n v="47"/>
    <n v="4124.5439999999999"/>
    <n v="74"/>
    <n v="100"/>
    <n v="3437.1200000000003"/>
    <n v="50"/>
    <n v="67"/>
    <n v="1718.5600000000002"/>
    <n v="57"/>
    <n v="100"/>
    <n v="3437.1200000000003"/>
    <n v="200"/>
    <n v="90"/>
    <n v="6874.2400000000007"/>
    <n v="167"/>
    <n v="100"/>
    <n v="3437.1200000000003"/>
    <n v="0"/>
    <n v="120"/>
    <n v="0"/>
    <n v="47"/>
    <n v="100"/>
    <n v="3437.1200000000003"/>
    <n v="0"/>
    <m/>
    <n v="0"/>
    <n v="47"/>
    <n v="2050"/>
    <n v="70460.960000000006"/>
    <n v="480"/>
    <n v="16498.175999999999"/>
  </r>
  <r>
    <x v="3"/>
    <s v="西区"/>
    <s v="张志洁"/>
    <s v="邓向阳"/>
    <s v="TBA"/>
    <s v="一级"/>
    <x v="10"/>
    <x v="142"/>
    <n v="34.371200000000002"/>
    <n v="5"/>
    <n v="0.41666666666666669"/>
    <n v="14.321333333333335"/>
    <n v="5"/>
    <m/>
    <n v="0"/>
    <n v="0"/>
    <n v="0"/>
    <n v="0"/>
    <n v="5"/>
    <m/>
    <n v="0"/>
    <n v="0"/>
    <n v="0"/>
    <n v="0"/>
    <n v="5"/>
    <m/>
    <n v="0"/>
    <n v="0"/>
    <n v="0"/>
    <n v="0"/>
    <n v="5"/>
    <m/>
    <n v="0"/>
    <n v="0"/>
    <n v="0"/>
    <n v="0"/>
    <n v="5"/>
    <n v="0"/>
    <n v="0"/>
    <n v="0"/>
    <n v="0"/>
    <n v="0"/>
    <n v="5"/>
    <n v="0"/>
    <n v="0"/>
    <n v="0"/>
    <n v="0"/>
    <n v="0"/>
    <n v="5"/>
    <n v="0"/>
    <n v="0"/>
    <n v="0"/>
    <n v="0"/>
    <n v="0"/>
    <n v="5"/>
    <n v="0"/>
    <n v="0"/>
    <n v="0"/>
    <n v="0"/>
    <n v="0"/>
    <n v="5"/>
    <n v="0"/>
    <n v="0"/>
    <n v="0"/>
    <n v="0"/>
    <n v="0"/>
    <n v="5"/>
    <n v="0"/>
    <n v="0"/>
    <n v="0"/>
    <n v="0"/>
    <n v="0"/>
    <n v="5"/>
    <n v="0"/>
    <n v="0"/>
    <n v="0"/>
    <n v="0"/>
    <n v="0"/>
    <n v="5"/>
    <n v="0"/>
    <n v="0"/>
    <n v="0"/>
    <m/>
    <n v="0"/>
    <n v="5"/>
    <n v="0"/>
    <n v="0"/>
    <n v="0"/>
    <n v="0"/>
  </r>
  <r>
    <x v="3"/>
    <s v="西区"/>
    <s v="张志洁"/>
    <s v="邓向阳"/>
    <s v="熊璐"/>
    <s v="一级"/>
    <x v="10"/>
    <x v="143"/>
    <n v="34.371200000000002"/>
    <n v="0"/>
    <n v="0"/>
    <n v="0"/>
    <n v="0"/>
    <m/>
    <n v="0"/>
    <n v="0"/>
    <n v="0"/>
    <n v="0"/>
    <n v="0"/>
    <m/>
    <n v="0"/>
    <n v="0"/>
    <n v="0"/>
    <n v="0"/>
    <n v="0"/>
    <m/>
    <n v="0"/>
    <n v="0"/>
    <n v="0"/>
    <n v="0"/>
    <n v="0"/>
    <m/>
    <n v="0"/>
    <n v="0"/>
    <n v="0"/>
    <n v="0"/>
    <n v="0"/>
    <n v="0"/>
    <n v="0"/>
    <n v="0"/>
    <n v="0"/>
    <n v="0"/>
    <n v="0"/>
    <n v="0"/>
    <n v="0"/>
    <n v="0"/>
    <n v="0"/>
    <n v="0"/>
    <n v="0"/>
    <n v="0"/>
    <n v="0"/>
    <n v="0"/>
    <n v="0"/>
    <n v="0"/>
    <n v="0"/>
    <n v="0"/>
    <n v="0"/>
    <n v="0"/>
    <n v="0"/>
    <n v="0"/>
    <n v="0"/>
    <n v="50"/>
    <n v="1718.5600000000002"/>
    <n v="0"/>
    <n v="0"/>
    <n v="0"/>
    <n v="0"/>
    <n v="50"/>
    <n v="1718.5600000000002"/>
    <n v="0"/>
    <n v="0"/>
    <n v="0"/>
    <n v="0"/>
    <n v="50"/>
    <n v="1718.5600000000002"/>
    <n v="0"/>
    <n v="0"/>
    <n v="0"/>
    <n v="0"/>
    <n v="50"/>
    <n v="1718.5600000000002"/>
    <n v="0"/>
    <m/>
    <n v="0"/>
    <n v="0"/>
    <n v="200"/>
    <n v="6874.2400000000007"/>
    <n v="0"/>
    <n v="0"/>
  </r>
  <r>
    <x v="3"/>
    <s v="西区"/>
    <s v="张志洁"/>
    <s v="邓向阳"/>
    <s v="TBA"/>
    <s v="一级"/>
    <x v="10"/>
    <x v="144"/>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邓向阳"/>
    <s v="朱磊"/>
    <s v="一级"/>
    <x v="10"/>
    <x v="145"/>
    <n v="34.371200000000002"/>
    <n v="0"/>
    <n v="0"/>
    <n v="0"/>
    <n v="0"/>
    <m/>
    <n v="0"/>
    <n v="0"/>
    <n v="0"/>
    <n v="0"/>
    <n v="0"/>
    <m/>
    <n v="0"/>
    <n v="0"/>
    <n v="0"/>
    <n v="0"/>
    <n v="0"/>
    <n v="100"/>
    <n v="3437.1200000000003"/>
    <n v="0"/>
    <n v="0"/>
    <n v="0"/>
    <n v="0"/>
    <n v="500"/>
    <n v="17185.600000000002"/>
    <n v="0"/>
    <n v="0"/>
    <n v="0"/>
    <n v="0"/>
    <n v="50"/>
    <n v="1718.5600000000002"/>
    <n v="0"/>
    <n v="0"/>
    <n v="0"/>
    <n v="0"/>
    <n v="100"/>
    <n v="3437.1200000000003"/>
    <n v="0"/>
    <n v="0"/>
    <n v="0"/>
    <n v="0"/>
    <n v="100"/>
    <n v="3437.1200000000003"/>
    <n v="0"/>
    <n v="0"/>
    <n v="0"/>
    <n v="0"/>
    <n v="300"/>
    <n v="10311.36"/>
    <n v="0"/>
    <n v="0"/>
    <n v="0"/>
    <n v="0"/>
    <n v="300"/>
    <n v="10311.36"/>
    <n v="0"/>
    <n v="0"/>
    <n v="0"/>
    <n v="0"/>
    <n v="300"/>
    <n v="10311.36"/>
    <n v="0"/>
    <n v="0"/>
    <n v="0"/>
    <n v="0"/>
    <n v="300"/>
    <n v="10311.36"/>
    <n v="0"/>
    <n v="0"/>
    <n v="0"/>
    <n v="0"/>
    <n v="300"/>
    <n v="10311.36"/>
    <n v="0"/>
    <m/>
    <n v="0"/>
    <n v="0"/>
    <n v="2350"/>
    <n v="80772.320000000007"/>
    <n v="0"/>
    <n v="0"/>
  </r>
  <r>
    <x v="3"/>
    <s v="西区"/>
    <s v="张志洁"/>
    <s v="邓向阳"/>
    <s v="熊璐"/>
    <s v="三级"/>
    <x v="10"/>
    <x v="146"/>
    <n v="38.371200000000002"/>
    <n v="900"/>
    <n v="634.16666666666663"/>
    <n v="24333.736000000001"/>
    <n v="113"/>
    <n v="1200"/>
    <n v="46045.440000000002"/>
    <n v="950"/>
    <n v="879"/>
    <n v="36452.639999999999"/>
    <n v="184"/>
    <n v="1300"/>
    <n v="49882.560000000005"/>
    <n v="600"/>
    <n v="588"/>
    <n v="23022.720000000001"/>
    <n v="196"/>
    <n v="1200"/>
    <n v="46045.440000000002"/>
    <n v="600"/>
    <n v="620"/>
    <n v="23022.720000000001"/>
    <n v="176"/>
    <n v="1400"/>
    <n v="53719.68"/>
    <n v="500"/>
    <n v="527"/>
    <n v="19185.600000000002"/>
    <n v="149"/>
    <n v="600"/>
    <n v="23022.720000000001"/>
    <n v="600"/>
    <n v="508"/>
    <n v="23022.720000000001"/>
    <n v="241"/>
    <n v="650"/>
    <n v="24941.280000000002"/>
    <n v="450"/>
    <n v="589"/>
    <n v="17267.04"/>
    <n v="102"/>
    <n v="500"/>
    <n v="19185.600000000002"/>
    <n v="600"/>
    <n v="608"/>
    <n v="23022.720000000001"/>
    <n v="94"/>
    <n v="700"/>
    <n v="26859.84"/>
    <n v="550"/>
    <n v="605"/>
    <n v="21104.16"/>
    <n v="39"/>
    <n v="700"/>
    <n v="26859.84"/>
    <n v="600"/>
    <n v="620"/>
    <n v="23022.720000000001"/>
    <n v="19"/>
    <n v="500"/>
    <n v="19185.600000000002"/>
    <n v="400"/>
    <n v="400"/>
    <n v="15348.480000000001"/>
    <n v="19"/>
    <n v="600"/>
    <n v="23022.720000000001"/>
    <n v="200"/>
    <n v="210"/>
    <n v="7674.2400000000007"/>
    <n v="9"/>
    <n v="600"/>
    <n v="23022.720000000001"/>
    <n v="200"/>
    <m/>
    <n v="7674.2400000000007"/>
    <n v="209"/>
    <n v="9950"/>
    <n v="381793.43999999994"/>
    <n v="6250"/>
    <n v="239820"/>
  </r>
  <r>
    <x v="3"/>
    <s v="西区"/>
    <s v="张志洁"/>
    <s v="邓向阳"/>
    <s v="邓向阳代"/>
    <s v="二级"/>
    <x v="10"/>
    <x v="147"/>
    <n v="34.371200000000002"/>
    <n v="4800"/>
    <n v="2328.3333333333335"/>
    <n v="80027.610666666675"/>
    <n v="655"/>
    <n v="4000"/>
    <n v="137484.80000000002"/>
    <n v="1500"/>
    <n v="1987"/>
    <n v="51556.800000000003"/>
    <n v="168"/>
    <n v="4200"/>
    <n v="144359.04000000001"/>
    <n v="1200"/>
    <n v="1200"/>
    <n v="41245.440000000002"/>
    <n v="168"/>
    <n v="7600"/>
    <n v="261221.12000000002"/>
    <n v="1500"/>
    <n v="1510"/>
    <n v="51556.800000000003"/>
    <n v="158"/>
    <n v="9500"/>
    <n v="326526.40000000002"/>
    <n v="1800"/>
    <n v="500"/>
    <n v="61868.160000000003"/>
    <n v="1458"/>
    <n v="2200"/>
    <n v="75616.639999999999"/>
    <n v="1500"/>
    <n v="1500"/>
    <n v="51556.800000000003"/>
    <n v="1458"/>
    <n v="2300"/>
    <n v="79053.760000000009"/>
    <n v="1500"/>
    <n v="1225"/>
    <n v="51556.800000000003"/>
    <n v="1733"/>
    <n v="2400"/>
    <n v="82490.880000000005"/>
    <n v="1820"/>
    <n v="1968"/>
    <n v="62555.584000000003"/>
    <n v="1585"/>
    <n v="2400"/>
    <n v="82490.880000000005"/>
    <n v="1230"/>
    <n v="1876"/>
    <n v="42276.576000000001"/>
    <n v="939"/>
    <n v="2600"/>
    <n v="89365.12000000001"/>
    <n v="1870"/>
    <n v="1600"/>
    <n v="64274.144"/>
    <n v="1209"/>
    <n v="2500"/>
    <n v="85928"/>
    <n v="1200"/>
    <n v="1503"/>
    <n v="41245.440000000002"/>
    <n v="906"/>
    <n v="2640"/>
    <n v="90739.968000000008"/>
    <n v="1840"/>
    <n v="1500"/>
    <n v="63243.008000000002"/>
    <n v="1246"/>
    <n v="2650"/>
    <n v="91083.680000000008"/>
    <n v="1500"/>
    <m/>
    <n v="51556.800000000003"/>
    <n v="2746"/>
    <n v="44990"/>
    <n v="1546360.2880000002"/>
    <n v="18460"/>
    <n v="634492.35199999996"/>
  </r>
  <r>
    <x v="3"/>
    <s v="西区"/>
    <s v="张志洁"/>
    <s v="邓向阳"/>
    <s v="邓向阳代"/>
    <s v="一级"/>
    <x v="10"/>
    <x v="148"/>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50"/>
    <n v="1718.5600000000002"/>
    <n v="0"/>
    <n v="0"/>
    <n v="0"/>
    <n v="0"/>
    <n v="50"/>
    <n v="1718.5600000000002"/>
    <n v="0"/>
    <n v="0"/>
    <n v="0"/>
    <n v="0"/>
    <n v="50"/>
    <n v="1718.5600000000002"/>
    <n v="0"/>
    <m/>
    <n v="0"/>
    <n v="0"/>
    <n v="150"/>
    <n v="5155.68"/>
    <n v="0"/>
    <n v="0"/>
  </r>
  <r>
    <x v="3"/>
    <s v="西区"/>
    <s v="张志洁"/>
    <s v="邓向阳"/>
    <s v="邓向阳代"/>
    <s v="一级"/>
    <x v="10"/>
    <x v="149"/>
    <n v="34.371200000000002"/>
    <n v="0"/>
    <n v="0"/>
    <n v="0"/>
    <n v="0"/>
    <m/>
    <n v="0"/>
    <n v="0"/>
    <n v="0"/>
    <n v="0"/>
    <n v="0"/>
    <m/>
    <n v="0"/>
    <n v="0"/>
    <n v="0"/>
    <n v="0"/>
    <n v="0"/>
    <m/>
    <n v="0"/>
    <n v="0"/>
    <n v="0"/>
    <n v="0"/>
    <n v="0"/>
    <m/>
    <n v="0"/>
    <n v="0"/>
    <n v="0"/>
    <n v="0"/>
    <n v="0"/>
    <n v="0"/>
    <n v="0"/>
    <n v="0"/>
    <n v="0"/>
    <n v="0"/>
    <n v="0"/>
    <n v="0"/>
    <n v="0"/>
    <n v="0"/>
    <n v="0"/>
    <n v="0"/>
    <n v="0"/>
    <n v="0"/>
    <n v="0"/>
    <n v="0"/>
    <n v="0"/>
    <n v="0"/>
    <n v="0"/>
    <n v="0"/>
    <n v="0"/>
    <n v="0"/>
    <n v="0"/>
    <n v="0"/>
    <n v="0"/>
    <n v="50"/>
    <n v="1718.5600000000002"/>
    <n v="0"/>
    <n v="0"/>
    <n v="0"/>
    <n v="0"/>
    <n v="50"/>
    <n v="1718.5600000000002"/>
    <n v="0"/>
    <n v="0"/>
    <n v="0"/>
    <n v="0"/>
    <n v="50"/>
    <n v="1718.5600000000002"/>
    <n v="0"/>
    <n v="0"/>
    <n v="0"/>
    <n v="0"/>
    <n v="50"/>
    <n v="1718.5600000000002"/>
    <n v="0"/>
    <m/>
    <n v="0"/>
    <n v="0"/>
    <n v="200"/>
    <n v="6874.2400000000007"/>
    <n v="0"/>
    <n v="0"/>
  </r>
  <r>
    <x v="3"/>
    <s v="西区"/>
    <s v="张志洁"/>
    <s v="周夙"/>
    <s v="魏来"/>
    <s v="二级"/>
    <x v="9"/>
    <x v="114"/>
    <n v="38.371200000000002"/>
    <n v="0"/>
    <n v="25"/>
    <n v="959.28000000000009"/>
    <n v="16"/>
    <n v="100"/>
    <n v="3837.1200000000003"/>
    <n v="50"/>
    <n v="35"/>
    <n v="1918.5600000000002"/>
    <n v="31"/>
    <n v="100"/>
    <n v="3837.1200000000003"/>
    <n v="0"/>
    <n v="13"/>
    <n v="0"/>
    <n v="18"/>
    <n v="900"/>
    <n v="34534.080000000002"/>
    <n v="50"/>
    <n v="41"/>
    <n v="1918.5600000000002"/>
    <n v="27"/>
    <n v="1280"/>
    <n v="49115.135999999999"/>
    <n v="50"/>
    <n v="23"/>
    <n v="1918.5600000000002"/>
    <n v="54"/>
    <n v="200"/>
    <n v="7674.2400000000007"/>
    <n v="50"/>
    <n v="24"/>
    <n v="1918.5600000000002"/>
    <n v="80"/>
    <n v="520"/>
    <n v="19953.024000000001"/>
    <n v="50"/>
    <n v="29"/>
    <n v="1918.5600000000002"/>
    <n v="101"/>
    <n v="150"/>
    <n v="5755.68"/>
    <n v="0"/>
    <n v="45"/>
    <n v="0"/>
    <n v="56"/>
    <n v="200"/>
    <n v="7674.2400000000007"/>
    <n v="50"/>
    <n v="52"/>
    <n v="1918.5600000000002"/>
    <n v="54"/>
    <n v="150"/>
    <n v="5755.68"/>
    <n v="100"/>
    <n v="82"/>
    <n v="3837.1200000000003"/>
    <n v="72"/>
    <n v="200"/>
    <n v="7674.2400000000007"/>
    <n v="50"/>
    <n v="82"/>
    <n v="1918.5600000000002"/>
    <n v="40"/>
    <n v="200"/>
    <n v="7674.2400000000007"/>
    <n v="150"/>
    <n v="120"/>
    <n v="5755.68"/>
    <n v="70"/>
    <n v="300"/>
    <n v="11511.36"/>
    <n v="100"/>
    <m/>
    <n v="3837.1200000000003"/>
    <n v="170"/>
    <n v="4300"/>
    <n v="164996.15999999997"/>
    <n v="700"/>
    <n v="26859.84"/>
  </r>
  <r>
    <x v="3"/>
    <s v="西区"/>
    <s v="张志洁"/>
    <s v="邓向阳"/>
    <s v="盛慧芳"/>
    <s v="二级"/>
    <x v="11"/>
    <x v="150"/>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m/>
    <n v="0"/>
    <n v="0"/>
    <n v="0"/>
    <n v="0"/>
    <n v="0"/>
    <m/>
    <n v="0"/>
    <n v="0"/>
    <m/>
    <n v="0"/>
    <n v="0"/>
    <n v="0"/>
    <n v="0"/>
    <n v="0"/>
    <n v="0"/>
  </r>
  <r>
    <x v="3"/>
    <s v="西区"/>
    <s v="张志洁"/>
    <s v="邓向阳"/>
    <s v="盛慧芳"/>
    <s v="二级"/>
    <x v="11"/>
    <x v="151"/>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m/>
    <n v="0"/>
    <n v="0"/>
    <n v="0"/>
    <n v="0"/>
    <n v="0"/>
    <m/>
    <n v="0"/>
    <n v="0"/>
    <m/>
    <n v="0"/>
    <n v="0"/>
    <n v="0"/>
    <n v="0"/>
    <n v="0"/>
    <n v="0"/>
  </r>
  <r>
    <x v="3"/>
    <s v="西区"/>
    <s v="张志洁"/>
    <s v="邓向阳"/>
    <s v="盛慧芳"/>
    <s v="一级"/>
    <x v="11"/>
    <x v="152"/>
    <n v="34.371200000000002"/>
    <n v="60"/>
    <n v="59.166666666666664"/>
    <n v="2033.6293333333333"/>
    <n v="33"/>
    <n v="100"/>
    <n v="3437.1200000000003"/>
    <n v="90"/>
    <n v="103"/>
    <n v="3093.4080000000004"/>
    <n v="20"/>
    <n v="100"/>
    <n v="3437.1200000000003"/>
    <n v="95"/>
    <n v="97"/>
    <n v="3265.2640000000001"/>
    <n v="18"/>
    <n v="200"/>
    <n v="6874.2400000000007"/>
    <n v="143"/>
    <n v="126"/>
    <n v="4915.0816000000004"/>
    <n v="35"/>
    <n v="300"/>
    <n v="10311.36"/>
    <n v="120"/>
    <n v="118"/>
    <n v="4124.5439999999999"/>
    <n v="37"/>
    <n v="200"/>
    <n v="6874.2400000000007"/>
    <n v="115"/>
    <n v="129"/>
    <n v="3952.6880000000001"/>
    <n v="23"/>
    <n v="120"/>
    <n v="4124.5439999999999"/>
    <n v="155"/>
    <n v="152"/>
    <n v="5327.5360000000001"/>
    <n v="26"/>
    <n v="150"/>
    <n v="5155.68"/>
    <n v="140"/>
    <n v="148"/>
    <n v="4811.9679999999998"/>
    <n v="18"/>
    <n v="150"/>
    <n v="5155.68"/>
    <n v="120"/>
    <n v="110"/>
    <n v="4124.5439999999999"/>
    <n v="28"/>
    <n v="200"/>
    <n v="6874.2400000000007"/>
    <n v="145"/>
    <n v="140"/>
    <n v="4983.8240000000005"/>
    <n v="33"/>
    <n v="200"/>
    <n v="6874.2400000000007"/>
    <n v="155"/>
    <n v="167"/>
    <n v="5327.5360000000001"/>
    <n v="21"/>
    <n v="150"/>
    <n v="5155.68"/>
    <n v="165"/>
    <n v="157"/>
    <n v="5671.2480000000005"/>
    <n v="29"/>
    <n v="120"/>
    <n v="4124.5439999999999"/>
    <n v="100"/>
    <m/>
    <n v="3437.1200000000003"/>
    <n v="129"/>
    <n v="1990"/>
    <n v="68398.687999999995"/>
    <n v="1543"/>
    <n v="53034.761600000005"/>
  </r>
  <r>
    <x v="3"/>
    <s v="西区"/>
    <s v="张志洁"/>
    <s v="邓向阳"/>
    <s v="盛慧芳"/>
    <s v="一级"/>
    <x v="11"/>
    <x v="153"/>
    <n v="34.371200000000002"/>
    <n v="260"/>
    <n v="190.83333333333334"/>
    <n v="6559.1706666666669"/>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m/>
    <n v="0"/>
    <n v="0"/>
    <n v="0"/>
    <n v="0"/>
    <n v="0"/>
    <m/>
    <n v="0"/>
    <n v="0"/>
    <m/>
    <n v="0"/>
    <n v="0"/>
    <n v="0"/>
    <n v="0"/>
    <n v="0"/>
    <n v="0"/>
  </r>
  <r>
    <x v="3"/>
    <s v="西区"/>
    <s v="张志洁"/>
    <s v="邓向阳"/>
    <s v="盛慧芳"/>
    <s v="一级"/>
    <x v="11"/>
    <x v="154"/>
    <n v="34.371200000000002"/>
    <n v="20"/>
    <n v="6.666666666666667"/>
    <n v="229.14133333333336"/>
    <n v="17"/>
    <m/>
    <n v="0"/>
    <n v="20"/>
    <n v="0"/>
    <n v="687.42399999999998"/>
    <n v="37"/>
    <m/>
    <n v="0"/>
    <n v="25"/>
    <n v="0"/>
    <n v="859.28000000000009"/>
    <n v="62"/>
    <m/>
    <n v="0"/>
    <n v="20"/>
    <n v="20"/>
    <n v="687.42399999999998"/>
    <n v="62"/>
    <m/>
    <n v="0"/>
    <n v="20"/>
    <n v="10"/>
    <n v="687.42399999999998"/>
    <n v="72"/>
    <n v="50"/>
    <n v="1718.5600000000002"/>
    <n v="10"/>
    <n v="10"/>
    <n v="343.71199999999999"/>
    <n v="72"/>
    <n v="50"/>
    <n v="1718.5600000000002"/>
    <n v="20"/>
    <n v="22"/>
    <n v="687.42399999999998"/>
    <n v="70"/>
    <n v="50"/>
    <n v="1718.5600000000002"/>
    <n v="20"/>
    <n v="18"/>
    <n v="687.42399999999998"/>
    <n v="72"/>
    <n v="50"/>
    <n v="1718.5600000000002"/>
    <n v="40"/>
    <n v="31"/>
    <n v="1374.848"/>
    <n v="81"/>
    <n v="50"/>
    <n v="1718.5600000000002"/>
    <n v="40"/>
    <n v="34"/>
    <n v="1374.848"/>
    <n v="87"/>
    <n v="50"/>
    <n v="1718.5600000000002"/>
    <n v="45"/>
    <n v="34"/>
    <n v="1546.7040000000002"/>
    <n v="98"/>
    <n v="60"/>
    <n v="2062.2719999999999"/>
    <n v="50"/>
    <n v="34"/>
    <n v="1718.5600000000002"/>
    <n v="114"/>
    <n v="100"/>
    <n v="3437.1200000000003"/>
    <n v="20"/>
    <m/>
    <n v="687.42399999999998"/>
    <n v="134"/>
    <n v="460"/>
    <n v="15810.752000000002"/>
    <n v="330"/>
    <n v="11342.495999999999"/>
  </r>
  <r>
    <x v="3"/>
    <s v="西区"/>
    <s v="张志洁"/>
    <s v="邓向阳"/>
    <s v="盛慧芳"/>
    <s v="一级"/>
    <x v="11"/>
    <x v="155"/>
    <n v="34.371200000000002"/>
    <n v="490"/>
    <n v="260"/>
    <n v="8936.5120000000006"/>
    <n v="465"/>
    <n v="500"/>
    <n v="17185.600000000002"/>
    <n v="730"/>
    <n v="755"/>
    <n v="25090.976000000002"/>
    <n v="440"/>
    <n v="500"/>
    <n v="17185.600000000002"/>
    <n v="570"/>
    <n v="788"/>
    <n v="19591.584000000003"/>
    <n v="222"/>
    <n v="600"/>
    <n v="20622.72"/>
    <n v="870"/>
    <n v="935"/>
    <n v="29902.944000000003"/>
    <n v="157"/>
    <n v="600"/>
    <n v="20622.72"/>
    <n v="930"/>
    <n v="1038"/>
    <n v="31965.216"/>
    <n v="49"/>
    <n v="1100"/>
    <n v="37808.32"/>
    <n v="1190"/>
    <n v="992"/>
    <n v="40901.728000000003"/>
    <n v="247"/>
    <n v="1100"/>
    <n v="37808.32"/>
    <n v="900"/>
    <n v="950"/>
    <n v="30934.080000000002"/>
    <n v="197"/>
    <n v="1000"/>
    <n v="34371.200000000004"/>
    <n v="1210"/>
    <n v="1177"/>
    <n v="41589.152000000002"/>
    <n v="230"/>
    <n v="1100"/>
    <n v="37808.32"/>
    <n v="1100"/>
    <n v="1157"/>
    <n v="37808.32"/>
    <n v="173"/>
    <n v="1200"/>
    <n v="41245.440000000002"/>
    <n v="1400"/>
    <n v="1249"/>
    <n v="48119.68"/>
    <n v="324"/>
    <n v="1300"/>
    <n v="44682.560000000005"/>
    <n v="1500"/>
    <n v="1456"/>
    <n v="51556.800000000003"/>
    <n v="368"/>
    <n v="1300"/>
    <n v="44682.560000000005"/>
    <n v="1490"/>
    <n v="1560"/>
    <n v="51213.088000000003"/>
    <n v="298"/>
    <n v="1420"/>
    <n v="48807.103999999999"/>
    <n v="1230"/>
    <m/>
    <n v="42276.576000000001"/>
    <n v="1528"/>
    <n v="11720"/>
    <n v="402830.46400000004"/>
    <n v="13120"/>
    <n v="450950.14400000003"/>
  </r>
  <r>
    <x v="3"/>
    <s v="西区"/>
    <s v="张志洁"/>
    <s v="邓向阳"/>
    <s v="盛慧芳"/>
    <s v="一级"/>
    <x v="11"/>
    <x v="156"/>
    <n v="34.371200000000002"/>
    <n v="0"/>
    <n v="15.833333333333334"/>
    <n v="544.21066666666673"/>
    <n v="55"/>
    <m/>
    <n v="0"/>
    <n v="50"/>
    <n v="0"/>
    <n v="1718.5600000000002"/>
    <n v="105"/>
    <m/>
    <n v="0"/>
    <n v="40"/>
    <n v="0"/>
    <n v="1374.848"/>
    <n v="145"/>
    <m/>
    <n v="0"/>
    <n v="60"/>
    <n v="60"/>
    <n v="2062.2719999999999"/>
    <n v="145"/>
    <m/>
    <n v="0"/>
    <n v="20"/>
    <n v="13"/>
    <n v="687.42399999999998"/>
    <n v="152"/>
    <n v="60"/>
    <n v="2062.2719999999999"/>
    <n v="70"/>
    <n v="61"/>
    <n v="2405.9839999999999"/>
    <n v="161"/>
    <n v="50"/>
    <n v="1718.5600000000002"/>
    <n v="50"/>
    <n v="61"/>
    <n v="1718.5600000000002"/>
    <n v="150"/>
    <n v="100"/>
    <n v="3437.1200000000003"/>
    <n v="70"/>
    <n v="51"/>
    <n v="2405.9839999999999"/>
    <n v="169"/>
    <n v="100"/>
    <n v="3437.1200000000003"/>
    <n v="30"/>
    <n v="51"/>
    <n v="1031.136"/>
    <n v="148"/>
    <n v="100"/>
    <n v="3437.1200000000003"/>
    <n v="100"/>
    <n v="51"/>
    <n v="3437.1200000000003"/>
    <n v="197"/>
    <n v="100"/>
    <n v="3437.1200000000003"/>
    <n v="50"/>
    <n v="55"/>
    <n v="1718.5600000000002"/>
    <n v="192"/>
    <n v="100"/>
    <n v="3437.1200000000003"/>
    <n v="20"/>
    <n v="37"/>
    <n v="687.42399999999998"/>
    <n v="175"/>
    <n v="80"/>
    <n v="2749.6959999999999"/>
    <n v="50"/>
    <m/>
    <n v="1718.5600000000002"/>
    <n v="225"/>
    <n v="690"/>
    <n v="23716.128000000001"/>
    <n v="610"/>
    <n v="20966.432000000001"/>
  </r>
  <r>
    <x v="3"/>
    <s v="西区"/>
    <s v="张志洁"/>
    <s v="邓向阳"/>
    <s v="盛慧芳"/>
    <s v="一级"/>
    <x v="11"/>
    <x v="157"/>
    <n v="34.371200000000002"/>
    <n v="80"/>
    <n v="10.833333333333334"/>
    <n v="372.35466666666673"/>
    <n v="87"/>
    <n v="100"/>
    <n v="3437.1200000000003"/>
    <n v="120"/>
    <n v="123"/>
    <n v="4124.5439999999999"/>
    <n v="84"/>
    <n v="200"/>
    <n v="6874.2400000000007"/>
    <n v="110"/>
    <n v="156"/>
    <n v="3780.8320000000003"/>
    <n v="38"/>
    <n v="200"/>
    <n v="6874.2400000000007"/>
    <n v="180"/>
    <n v="191"/>
    <n v="6186.8160000000007"/>
    <n v="27"/>
    <n v="300"/>
    <n v="10311.36"/>
    <n v="50"/>
    <n v="48"/>
    <n v="1718.5600000000002"/>
    <n v="29"/>
    <n v="100"/>
    <n v="3437.1200000000003"/>
    <n v="100"/>
    <n v="44"/>
    <n v="3437.1200000000003"/>
    <n v="85"/>
    <n v="100"/>
    <n v="3437.1200000000003"/>
    <n v="0"/>
    <n v="32"/>
    <n v="0"/>
    <n v="53"/>
    <n v="100"/>
    <n v="3437.1200000000003"/>
    <n v="0"/>
    <n v="24"/>
    <n v="0"/>
    <n v="29"/>
    <n v="100"/>
    <n v="3437.1200000000003"/>
    <n v="0"/>
    <n v="29"/>
    <n v="0"/>
    <n v="0"/>
    <n v="100"/>
    <n v="3437.1200000000003"/>
    <n v="50"/>
    <n v="37"/>
    <n v="1718.5600000000002"/>
    <n v="13"/>
    <n v="100"/>
    <n v="3437.1200000000003"/>
    <n v="50"/>
    <n v="40"/>
    <n v="1718.5600000000002"/>
    <n v="23"/>
    <n v="50"/>
    <n v="1718.5600000000002"/>
    <n v="50"/>
    <n v="40"/>
    <n v="1718.5600000000002"/>
    <n v="33"/>
    <n v="0"/>
    <n v="0"/>
    <n v="50"/>
    <m/>
    <n v="1718.5600000000002"/>
    <n v="83"/>
    <n v="1450"/>
    <n v="49838.240000000013"/>
    <n v="760"/>
    <n v="26122.112000000005"/>
  </r>
  <r>
    <x v="3"/>
    <s v="西区"/>
    <s v="张志洁"/>
    <s v="邓向阳"/>
    <s v="盛慧芳"/>
    <s v="一级"/>
    <x v="11"/>
    <x v="158"/>
    <n v="34.371200000000002"/>
    <n v="200"/>
    <n v="142.5"/>
    <n v="4897.8960000000006"/>
    <n v="131"/>
    <n v="300"/>
    <n v="10311.36"/>
    <n v="180"/>
    <n v="246"/>
    <n v="6186.8160000000007"/>
    <n v="65"/>
    <n v="300"/>
    <n v="10311.36"/>
    <n v="200"/>
    <n v="214"/>
    <n v="6874.2400000000007"/>
    <n v="51"/>
    <n v="300"/>
    <n v="10311.36"/>
    <n v="160"/>
    <n v="186"/>
    <n v="5499.3919999999998"/>
    <n v="25"/>
    <n v="500"/>
    <n v="17185.600000000002"/>
    <n v="270"/>
    <n v="222"/>
    <n v="9280.2240000000002"/>
    <n v="73"/>
    <n v="300"/>
    <n v="10311.36"/>
    <n v="190"/>
    <n v="179"/>
    <n v="6530.5280000000002"/>
    <n v="84"/>
    <n v="200"/>
    <n v="6874.2400000000007"/>
    <n v="220"/>
    <n v="228"/>
    <n v="7561.6640000000007"/>
    <n v="76"/>
    <n v="200"/>
    <n v="6874.2400000000007"/>
    <n v="170"/>
    <n v="229"/>
    <n v="5843.1040000000003"/>
    <n v="17"/>
    <n v="200"/>
    <n v="6874.2400000000007"/>
    <n v="240"/>
    <n v="181"/>
    <n v="8249.0879999999997"/>
    <n v="76"/>
    <n v="200"/>
    <n v="6874.2400000000007"/>
    <n v="150"/>
    <n v="198"/>
    <n v="5155.68"/>
    <n v="28"/>
    <n v="200"/>
    <n v="6874.2400000000007"/>
    <n v="170"/>
    <n v="154"/>
    <n v="5843.1040000000003"/>
    <n v="44"/>
    <n v="200"/>
    <n v="6874.2400000000007"/>
    <n v="180"/>
    <n v="181"/>
    <n v="6186.8160000000007"/>
    <n v="43"/>
    <n v="180"/>
    <n v="6186.8160000000007"/>
    <n v="120"/>
    <m/>
    <n v="4124.5439999999999"/>
    <n v="163"/>
    <n v="3080"/>
    <n v="105863.29600000003"/>
    <n v="2250"/>
    <n v="77335.199999999997"/>
  </r>
  <r>
    <x v="3"/>
    <s v="西区"/>
    <s v="张志洁"/>
    <s v="邓向阳"/>
    <s v="TBA"/>
    <s v="一级"/>
    <x v="11"/>
    <x v="159"/>
    <n v="34.371200000000002"/>
    <n v="0"/>
    <n v="0"/>
    <n v="0"/>
    <n v="8"/>
    <m/>
    <n v="0"/>
    <n v="0"/>
    <n v="0"/>
    <n v="0"/>
    <n v="8"/>
    <m/>
    <n v="0"/>
    <n v="0"/>
    <n v="0"/>
    <n v="0"/>
    <n v="8"/>
    <m/>
    <n v="0"/>
    <n v="0"/>
    <n v="0"/>
    <n v="0"/>
    <n v="8"/>
    <m/>
    <n v="0"/>
    <n v="0"/>
    <n v="0"/>
    <n v="0"/>
    <n v="8"/>
    <n v="0"/>
    <n v="0"/>
    <n v="0"/>
    <n v="0"/>
    <n v="0"/>
    <n v="8"/>
    <n v="0"/>
    <n v="0"/>
    <n v="0"/>
    <n v="0"/>
    <n v="0"/>
    <n v="8"/>
    <n v="0"/>
    <n v="0"/>
    <n v="0"/>
    <n v="0"/>
    <n v="0"/>
    <n v="8"/>
    <n v="0"/>
    <n v="0"/>
    <n v="0"/>
    <n v="0"/>
    <n v="0"/>
    <n v="8"/>
    <n v="0"/>
    <n v="0"/>
    <n v="0"/>
    <n v="0"/>
    <n v="0"/>
    <n v="8"/>
    <n v="0"/>
    <n v="0"/>
    <n v="0"/>
    <n v="0"/>
    <n v="0"/>
    <n v="8"/>
    <n v="0"/>
    <n v="0"/>
    <n v="0"/>
    <n v="0"/>
    <n v="0"/>
    <n v="8"/>
    <n v="0"/>
    <n v="0"/>
    <n v="0"/>
    <m/>
    <n v="0"/>
    <n v="8"/>
    <n v="0"/>
    <n v="0"/>
    <n v="0"/>
    <n v="0"/>
  </r>
  <r>
    <x v="3"/>
    <s v="西区"/>
    <s v="张志洁"/>
    <s v="邓向阳"/>
    <s v="TBA"/>
    <s v="一级"/>
    <x v="11"/>
    <x v="160"/>
    <n v="34.371200000000002"/>
    <n v="0"/>
    <n v="0"/>
    <n v="0"/>
    <n v="5"/>
    <m/>
    <n v="0"/>
    <n v="0"/>
    <n v="0"/>
    <n v="0"/>
    <n v="5"/>
    <m/>
    <n v="0"/>
    <n v="0"/>
    <n v="0"/>
    <n v="0"/>
    <n v="5"/>
    <m/>
    <n v="0"/>
    <n v="0"/>
    <n v="0"/>
    <n v="0"/>
    <n v="5"/>
    <m/>
    <n v="0"/>
    <n v="0"/>
    <n v="0"/>
    <n v="0"/>
    <n v="5"/>
    <n v="0"/>
    <n v="0"/>
    <n v="0"/>
    <n v="0"/>
    <n v="0"/>
    <n v="5"/>
    <n v="0"/>
    <n v="0"/>
    <n v="0"/>
    <n v="0"/>
    <n v="0"/>
    <n v="5"/>
    <n v="0"/>
    <n v="0"/>
    <n v="0"/>
    <n v="0"/>
    <n v="0"/>
    <n v="5"/>
    <n v="0"/>
    <n v="0"/>
    <n v="0"/>
    <n v="0"/>
    <n v="0"/>
    <n v="5"/>
    <n v="0"/>
    <n v="0"/>
    <n v="0"/>
    <n v="0"/>
    <n v="0"/>
    <n v="5"/>
    <n v="0"/>
    <n v="0"/>
    <n v="0"/>
    <n v="0"/>
    <n v="0"/>
    <n v="5"/>
    <n v="0"/>
    <n v="0"/>
    <n v="0"/>
    <n v="0"/>
    <n v="0"/>
    <n v="5"/>
    <n v="0"/>
    <n v="0"/>
    <n v="0"/>
    <m/>
    <n v="0"/>
    <n v="5"/>
    <n v="0"/>
    <n v="0"/>
    <n v="0"/>
    <n v="0"/>
  </r>
  <r>
    <x v="3"/>
    <s v="西区"/>
    <s v="张志洁"/>
    <s v="邓向阳"/>
    <s v="TBA"/>
    <s v="一级"/>
    <x v="11"/>
    <x v="161"/>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邓向阳"/>
    <s v="盛慧芳"/>
    <s v="一级"/>
    <x v="11"/>
    <x v="162"/>
    <n v="34.371200000000002"/>
    <n v="0"/>
    <n v="2.5"/>
    <n v="85.927999999999997"/>
    <n v="63"/>
    <n v="300"/>
    <n v="10311.36"/>
    <n v="700"/>
    <n v="455"/>
    <n v="24059.84"/>
    <n v="308"/>
    <n v="300"/>
    <n v="10311.36"/>
    <n v="110"/>
    <n v="332"/>
    <n v="3780.8320000000003"/>
    <n v="86"/>
    <n v="500"/>
    <n v="17185.600000000002"/>
    <n v="210"/>
    <n v="296"/>
    <n v="7217.9520000000002"/>
    <n v="0"/>
    <n v="600"/>
    <n v="20622.72"/>
    <n v="80"/>
    <n v="80"/>
    <n v="2749.6959999999999"/>
    <n v="0"/>
    <n v="100"/>
    <n v="3437.1200000000003"/>
    <n v="320"/>
    <n v="243"/>
    <n v="10998.784"/>
    <n v="77"/>
    <n v="300"/>
    <n v="10311.36"/>
    <n v="140"/>
    <n v="195"/>
    <n v="4811.9679999999998"/>
    <n v="22"/>
    <n v="150"/>
    <n v="5155.68"/>
    <n v="210"/>
    <n v="185"/>
    <n v="7217.9520000000002"/>
    <n v="47"/>
    <n v="150"/>
    <n v="5155.68"/>
    <n v="140"/>
    <n v="175"/>
    <n v="4811.9679999999998"/>
    <n v="12"/>
    <n v="200"/>
    <n v="6874.2400000000007"/>
    <n v="120"/>
    <n v="87"/>
    <n v="4124.5439999999999"/>
    <n v="45"/>
    <n v="200"/>
    <n v="6874.2400000000007"/>
    <n v="42"/>
    <n v="64"/>
    <n v="1443.5904"/>
    <n v="23"/>
    <n v="50"/>
    <n v="1718.5600000000002"/>
    <n v="60"/>
    <n v="59"/>
    <n v="2062.2719999999999"/>
    <n v="24"/>
    <n v="50"/>
    <n v="1718.5600000000002"/>
    <n v="80"/>
    <m/>
    <n v="2749.6959999999999"/>
    <n v="104"/>
    <n v="2900"/>
    <n v="99676.48000000001"/>
    <n v="2212"/>
    <n v="76029.094399999973"/>
  </r>
  <r>
    <x v="3"/>
    <s v="西区"/>
    <s v="张志洁"/>
    <s v="邓向阳"/>
    <s v="TBA"/>
    <s v="一级"/>
    <x v="11"/>
    <x v="163"/>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邓向阳"/>
    <s v="TBA"/>
    <s v="一级"/>
    <x v="11"/>
    <x v="164"/>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周夙"/>
    <s v="魏来"/>
    <s v="二级"/>
    <x v="9"/>
    <x v="165"/>
    <n v="38.371200000000002"/>
    <n v="1800"/>
    <n v="1000"/>
    <n v="38371.200000000004"/>
    <n v="708"/>
    <n v="1500"/>
    <n v="57556.800000000003"/>
    <n v="1800"/>
    <n v="1762"/>
    <n v="69068.160000000003"/>
    <n v="746"/>
    <n v="1500"/>
    <n v="57556.800000000003"/>
    <n v="900"/>
    <n v="1260"/>
    <n v="34534.080000000002"/>
    <n v="386"/>
    <n v="2100"/>
    <n v="80579.520000000004"/>
    <n v="1800"/>
    <n v="1763"/>
    <n v="69068.160000000003"/>
    <n v="423"/>
    <n v="2100"/>
    <n v="80579.520000000004"/>
    <n v="1500"/>
    <n v="1504"/>
    <n v="57556.800000000003"/>
    <n v="419"/>
    <n v="2000"/>
    <n v="76742.400000000009"/>
    <n v="1200"/>
    <n v="1315"/>
    <n v="46045.440000000002"/>
    <n v="304"/>
    <n v="2500"/>
    <n v="95928"/>
    <n v="1800"/>
    <n v="1397"/>
    <n v="69068.160000000003"/>
    <n v="707"/>
    <n v="1850"/>
    <n v="70986.720000000001"/>
    <n v="1200"/>
    <n v="1455"/>
    <n v="46045.440000000002"/>
    <n v="452"/>
    <n v="1950"/>
    <n v="74823.839999999997"/>
    <n v="2400"/>
    <n v="1457"/>
    <n v="92090.880000000005"/>
    <n v="1395"/>
    <n v="1800"/>
    <n v="69068.160000000003"/>
    <n v="1200"/>
    <n v="1467"/>
    <n v="46045.440000000002"/>
    <n v="1128"/>
    <n v="1800"/>
    <n v="69068.160000000003"/>
    <n v="1300"/>
    <n v="1550"/>
    <n v="49882.560000000005"/>
    <n v="878"/>
    <n v="2000"/>
    <n v="76742.400000000009"/>
    <n v="2000"/>
    <n v="1667"/>
    <n v="76742.400000000009"/>
    <n v="1211"/>
    <n v="2300"/>
    <n v="88253.760000000009"/>
    <n v="600"/>
    <m/>
    <n v="23022.720000000001"/>
    <n v="1811"/>
    <n v="23400"/>
    <n v="897886.08000000007"/>
    <n v="17700"/>
    <n v="679170.24000000011"/>
  </r>
  <r>
    <x v="3"/>
    <s v="西区"/>
    <s v="张志洁"/>
    <s v="周夙"/>
    <s v="魏来"/>
    <s v="一级"/>
    <x v="9"/>
    <x v="166"/>
    <n v="38.371200000000002"/>
    <n v="60"/>
    <n v="58.333333333333336"/>
    <n v="2238.3200000000002"/>
    <n v="18"/>
    <n v="100"/>
    <n v="3837.1200000000003"/>
    <n v="360"/>
    <n v="213"/>
    <n v="13813.632000000001"/>
    <n v="165"/>
    <n v="100"/>
    <n v="3837.1200000000003"/>
    <n v="150"/>
    <n v="166"/>
    <n v="5755.68"/>
    <n v="149"/>
    <n v="200"/>
    <n v="7674.2400000000007"/>
    <n v="200"/>
    <n v="201"/>
    <n v="7674.2400000000007"/>
    <n v="148"/>
    <n v="300"/>
    <n v="11511.36"/>
    <n v="300"/>
    <n v="327"/>
    <n v="11511.36"/>
    <n v="121"/>
    <n v="450"/>
    <n v="17267.04"/>
    <n v="400"/>
    <n v="338"/>
    <n v="15348.480000000001"/>
    <n v="183"/>
    <n v="600"/>
    <n v="23022.720000000001"/>
    <n v="200"/>
    <n v="283"/>
    <n v="7674.2400000000007"/>
    <n v="100"/>
    <n v="300"/>
    <n v="11511.36"/>
    <n v="450"/>
    <n v="295"/>
    <n v="17267.04"/>
    <n v="255"/>
    <n v="500"/>
    <n v="19185.600000000002"/>
    <n v="200"/>
    <n v="310"/>
    <n v="7674.2400000000007"/>
    <n v="145"/>
    <n v="350"/>
    <n v="13429.92"/>
    <n v="500"/>
    <n v="362"/>
    <n v="19185.600000000002"/>
    <n v="283"/>
    <n v="400"/>
    <n v="15348.480000000001"/>
    <n v="450"/>
    <n v="385"/>
    <n v="17267.04"/>
    <n v="348"/>
    <n v="500"/>
    <n v="19185.600000000002"/>
    <n v="100"/>
    <n v="358"/>
    <n v="3837.1200000000003"/>
    <n v="90"/>
    <n v="650"/>
    <n v="24941.280000000002"/>
    <n v="200"/>
    <m/>
    <n v="7674.2400000000007"/>
    <n v="290"/>
    <n v="4450"/>
    <n v="170751.84"/>
    <n v="3510"/>
    <n v="134682.91200000001"/>
  </r>
  <r>
    <x v="3"/>
    <s v="西区"/>
    <s v="张志洁"/>
    <s v="周夙"/>
    <s v="沈丹峰"/>
    <s v="一级"/>
    <x v="9"/>
    <x v="167"/>
    <n v="38.371200000000002"/>
    <n v="60"/>
    <n v="86.666666666666671"/>
    <n v="3325.5040000000004"/>
    <n v="62"/>
    <n v="100"/>
    <n v="3837.1200000000003"/>
    <n v="220"/>
    <n v="163"/>
    <n v="8441.6640000000007"/>
    <n v="119"/>
    <n v="150"/>
    <n v="5755.68"/>
    <n v="120"/>
    <n v="114"/>
    <n v="4604.5439999999999"/>
    <n v="125"/>
    <n v="200"/>
    <n v="7674.2400000000007"/>
    <n v="190"/>
    <n v="179"/>
    <n v="7290.5280000000002"/>
    <n v="136"/>
    <n v="300"/>
    <n v="11511.36"/>
    <n v="150"/>
    <n v="143"/>
    <n v="5755.68"/>
    <n v="143"/>
    <n v="260"/>
    <n v="9976.5120000000006"/>
    <n v="230"/>
    <n v="175"/>
    <n v="8825.3760000000002"/>
    <n v="198"/>
    <n v="150"/>
    <n v="5755.68"/>
    <n v="160"/>
    <n v="198"/>
    <n v="6139.3919999999998"/>
    <n v="160"/>
    <n v="250"/>
    <n v="9592.8000000000011"/>
    <n v="180"/>
    <n v="189"/>
    <n v="6906.8160000000007"/>
    <n v="151"/>
    <n v="350"/>
    <n v="13429.92"/>
    <n v="130"/>
    <n v="189"/>
    <n v="4988.2560000000003"/>
    <n v="92"/>
    <n v="250"/>
    <n v="9592.8000000000011"/>
    <n v="180"/>
    <n v="186"/>
    <n v="6906.8160000000007"/>
    <n v="86"/>
    <n v="300"/>
    <n v="11511.36"/>
    <n v="170"/>
    <n v="178"/>
    <n v="6523.1040000000003"/>
    <n v="78"/>
    <n v="250"/>
    <n v="9592.8000000000011"/>
    <n v="310"/>
    <n v="162"/>
    <n v="11895.072"/>
    <n v="226"/>
    <n v="300"/>
    <n v="11511.36"/>
    <n v="0"/>
    <m/>
    <n v="0"/>
    <n v="226"/>
    <n v="2860"/>
    <n v="109741.63200000001"/>
    <n v="2040"/>
    <n v="78277.248000000007"/>
  </r>
  <r>
    <x v="3"/>
    <s v="西区"/>
    <s v="张志洁"/>
    <s v="周夙"/>
    <s v="王成"/>
    <s v="一级"/>
    <x v="9"/>
    <x v="168"/>
    <n v="38.371200000000002"/>
    <n v="250"/>
    <n v="73.333333333333329"/>
    <n v="2813.8879999999999"/>
    <n v="153"/>
    <n v="450"/>
    <n v="17267.04"/>
    <n v="140"/>
    <n v="115"/>
    <n v="5371.9679999999998"/>
    <n v="178"/>
    <n v="450"/>
    <n v="17267.04"/>
    <n v="0"/>
    <n v="135"/>
    <n v="0"/>
    <n v="43"/>
    <n v="100"/>
    <n v="3837.1200000000003"/>
    <n v="300"/>
    <n v="288"/>
    <n v="11511.36"/>
    <n v="55"/>
    <n v="100"/>
    <n v="3837.1200000000003"/>
    <n v="200"/>
    <n v="205"/>
    <n v="7674.2400000000007"/>
    <n v="50"/>
    <n v="350"/>
    <n v="13429.92"/>
    <n v="130"/>
    <n v="125"/>
    <n v="4988.2560000000003"/>
    <n v="55"/>
    <n v="150"/>
    <n v="5755.68"/>
    <n v="230"/>
    <n v="225"/>
    <n v="8825.3760000000002"/>
    <n v="60"/>
    <n v="250"/>
    <n v="9592.8000000000011"/>
    <n v="80"/>
    <n v="114"/>
    <n v="3069.6959999999999"/>
    <n v="26"/>
    <n v="350"/>
    <n v="13429.92"/>
    <n v="430"/>
    <n v="236"/>
    <n v="16499.616000000002"/>
    <n v="220"/>
    <n v="400"/>
    <n v="15348.480000000001"/>
    <n v="300"/>
    <n v="254"/>
    <n v="11511.36"/>
    <n v="266"/>
    <n v="350"/>
    <n v="13429.92"/>
    <n v="60"/>
    <n v="162"/>
    <n v="2302.2719999999999"/>
    <n v="164"/>
    <n v="400"/>
    <n v="15348.480000000001"/>
    <n v="300"/>
    <n v="294"/>
    <n v="11511.36"/>
    <n v="170"/>
    <n v="450"/>
    <n v="17267.04"/>
    <n v="100"/>
    <m/>
    <n v="3837.1200000000003"/>
    <n v="270"/>
    <n v="3800"/>
    <n v="145810.56"/>
    <n v="2270"/>
    <n v="87102.623999999996"/>
  </r>
  <r>
    <x v="3"/>
    <s v="西区"/>
    <s v="张志洁"/>
    <s v="周夙"/>
    <s v="王成"/>
    <s v="一级"/>
    <x v="9"/>
    <x v="169"/>
    <n v="38.371200000000002"/>
    <n v="100"/>
    <n v="18.75"/>
    <n v="719.46"/>
    <n v="10"/>
    <n v="100"/>
    <n v="3837.1200000000003"/>
    <n v="230"/>
    <n v="162"/>
    <n v="8825.3760000000002"/>
    <n v="78"/>
    <n v="100"/>
    <n v="3837.1200000000003"/>
    <n v="150"/>
    <n v="156"/>
    <n v="5755.68"/>
    <n v="72"/>
    <n v="200"/>
    <n v="7674.2400000000007"/>
    <n v="190"/>
    <n v="215"/>
    <n v="7290.5280000000002"/>
    <n v="47"/>
    <n v="200"/>
    <n v="7674.2400000000007"/>
    <n v="420"/>
    <n v="356"/>
    <n v="16115.904"/>
    <n v="111"/>
    <n v="400"/>
    <n v="15348.480000000001"/>
    <n v="330"/>
    <n v="385"/>
    <n v="12662.496000000001"/>
    <n v="56"/>
    <n v="300"/>
    <n v="11511.36"/>
    <n v="360"/>
    <n v="395"/>
    <n v="13813.632000000001"/>
    <n v="21"/>
    <n v="400"/>
    <n v="15348.480000000001"/>
    <n v="780"/>
    <n v="663"/>
    <n v="29929.536"/>
    <n v="138"/>
    <n v="450"/>
    <n v="17267.04"/>
    <n v="600"/>
    <n v="688"/>
    <n v="23022.720000000001"/>
    <n v="50"/>
    <n v="600"/>
    <n v="23022.720000000001"/>
    <n v="800"/>
    <n v="696"/>
    <n v="30696.960000000003"/>
    <n v="154"/>
    <n v="600"/>
    <n v="23022.720000000001"/>
    <n v="350"/>
    <n v="408"/>
    <n v="13429.92"/>
    <n v="96"/>
    <n v="650"/>
    <n v="24941.280000000002"/>
    <n v="500"/>
    <n v="508"/>
    <n v="19185.600000000002"/>
    <n v="88"/>
    <n v="700"/>
    <n v="26859.84"/>
    <n v="400"/>
    <m/>
    <n v="15348.480000000001"/>
    <n v="488"/>
    <n v="4700"/>
    <n v="180344.64"/>
    <n v="5110"/>
    <n v="196076.83200000002"/>
  </r>
  <r>
    <x v="3"/>
    <s v="西区"/>
    <s v="张志洁"/>
    <s v="周夙"/>
    <s v="王成"/>
    <s v="一级"/>
    <x v="9"/>
    <x v="113"/>
    <n v="38.371200000000002"/>
    <n v="240"/>
    <n v="41.666666666666664"/>
    <n v="1598.8"/>
    <n v="278"/>
    <n v="100"/>
    <n v="3837.1200000000003"/>
    <n v="250"/>
    <n v="260"/>
    <n v="9592.8000000000011"/>
    <n v="268"/>
    <n v="200"/>
    <n v="7674.2400000000007"/>
    <n v="50"/>
    <n v="234"/>
    <n v="1918.5600000000002"/>
    <n v="84"/>
    <n v="300"/>
    <n v="11511.36"/>
    <n v="250"/>
    <n v="254"/>
    <n v="9592.8000000000011"/>
    <n v="80"/>
    <n v="500"/>
    <n v="19185.600000000002"/>
    <n v="460"/>
    <n v="332"/>
    <n v="17650.752"/>
    <n v="208"/>
    <n v="400"/>
    <n v="15348.480000000001"/>
    <n v="130"/>
    <n v="205"/>
    <n v="4988.2560000000003"/>
    <n v="133"/>
    <n v="150"/>
    <n v="5755.68"/>
    <n v="230"/>
    <n v="246"/>
    <n v="8825.3760000000002"/>
    <n v="117"/>
    <n v="400"/>
    <n v="15348.480000000001"/>
    <n v="180"/>
    <n v="195"/>
    <n v="6906.8160000000007"/>
    <n v="102"/>
    <n v="450"/>
    <n v="17267.04"/>
    <n v="250"/>
    <n v="234"/>
    <n v="9592.8000000000011"/>
    <n v="118"/>
    <n v="450"/>
    <n v="17267.04"/>
    <n v="220"/>
    <n v="224"/>
    <n v="8441.6640000000007"/>
    <n v="114"/>
    <n v="450"/>
    <n v="17267.04"/>
    <n v="200"/>
    <n v="264"/>
    <n v="7674.2400000000007"/>
    <n v="50"/>
    <n v="450"/>
    <n v="17267.04"/>
    <n v="340"/>
    <n v="310"/>
    <n v="13046.208000000001"/>
    <n v="80"/>
    <n v="450"/>
    <n v="17267.04"/>
    <n v="150"/>
    <m/>
    <n v="5755.68"/>
    <n v="230"/>
    <n v="4300"/>
    <n v="164996.16000000003"/>
    <n v="2710"/>
    <n v="103985.95200000002"/>
  </r>
  <r>
    <x v="3"/>
    <s v="西区"/>
    <s v="张志洁"/>
    <s v="周夙"/>
    <s v="沈丹峰"/>
    <s v="一级"/>
    <x v="9"/>
    <x v="170"/>
    <n v="38.371200000000002"/>
    <n v="0"/>
    <n v="6.666666666666667"/>
    <n v="255.80800000000002"/>
    <n v="20"/>
    <n v="350"/>
    <n v="13429.92"/>
    <n v="0"/>
    <n v="0"/>
    <n v="0"/>
    <n v="20"/>
    <n v="400"/>
    <n v="15348.480000000001"/>
    <n v="0"/>
    <n v="0"/>
    <n v="0"/>
    <n v="20"/>
    <n v="100"/>
    <n v="3837.1200000000003"/>
    <n v="80"/>
    <n v="72"/>
    <n v="3069.6959999999999"/>
    <n v="28"/>
    <n v="200"/>
    <n v="7674.2400000000007"/>
    <n v="130"/>
    <n v="98"/>
    <n v="4988.2560000000003"/>
    <n v="60"/>
    <n v="150"/>
    <n v="5755.68"/>
    <n v="110"/>
    <n v="140"/>
    <n v="4220.8320000000003"/>
    <n v="30"/>
    <n v="150"/>
    <n v="5755.68"/>
    <n v="320"/>
    <n v="279"/>
    <n v="12278.784"/>
    <n v="71"/>
    <n v="350"/>
    <n v="13429.92"/>
    <n v="550"/>
    <n v="475"/>
    <n v="21104.16"/>
    <n v="146"/>
    <n v="400"/>
    <n v="15348.480000000001"/>
    <n v="400"/>
    <n v="445"/>
    <n v="15348.480000000001"/>
    <n v="101"/>
    <n v="400"/>
    <n v="15348.480000000001"/>
    <n v="400"/>
    <n v="390"/>
    <n v="15348.480000000001"/>
    <n v="111"/>
    <n v="400"/>
    <n v="15348.480000000001"/>
    <n v="300"/>
    <n v="309"/>
    <n v="11511.36"/>
    <n v="102"/>
    <n v="450"/>
    <n v="17267.04"/>
    <n v="150"/>
    <n v="208"/>
    <n v="5755.68"/>
    <n v="44"/>
    <n v="450"/>
    <n v="17267.04"/>
    <n v="200"/>
    <m/>
    <n v="7674.2400000000007"/>
    <n v="244"/>
    <n v="3800"/>
    <n v="145810.56"/>
    <n v="2640"/>
    <n v="101299.96800000001"/>
  </r>
  <r>
    <x v="3"/>
    <s v="西区"/>
    <s v="张志洁"/>
    <s v="周夙"/>
    <s v="沈丹峰"/>
    <s v="一级"/>
    <x v="9"/>
    <x v="171"/>
    <n v="38.371200000000002"/>
    <n v="200"/>
    <n v="25"/>
    <n v="959.28000000000009"/>
    <n v="200"/>
    <n v="200"/>
    <n v="7674.2400000000007"/>
    <n v="200"/>
    <n v="164"/>
    <n v="7674.2400000000007"/>
    <n v="236"/>
    <n v="250"/>
    <n v="9592.8000000000011"/>
    <n v="220"/>
    <n v="159"/>
    <n v="8441.6640000000007"/>
    <n v="297"/>
    <n v="300"/>
    <n v="11511.36"/>
    <n v="520"/>
    <n v="334"/>
    <n v="19953.024000000001"/>
    <n v="483"/>
    <n v="400"/>
    <n v="15348.480000000001"/>
    <n v="300"/>
    <n v="380"/>
    <n v="11511.36"/>
    <n v="403"/>
    <n v="300"/>
    <n v="11511.36"/>
    <n v="300"/>
    <n v="449"/>
    <n v="11511.36"/>
    <n v="254"/>
    <n v="300"/>
    <n v="11511.36"/>
    <n v="600"/>
    <n v="412"/>
    <n v="23022.720000000001"/>
    <n v="442"/>
    <n v="350"/>
    <n v="13429.92"/>
    <n v="300"/>
    <n v="361"/>
    <n v="11511.36"/>
    <n v="381"/>
    <n v="400"/>
    <n v="15348.480000000001"/>
    <n v="300"/>
    <n v="396"/>
    <n v="11511.36"/>
    <n v="285"/>
    <n v="350"/>
    <n v="13429.92"/>
    <n v="300"/>
    <n v="390"/>
    <n v="11511.36"/>
    <n v="195"/>
    <n v="350"/>
    <n v="13429.92"/>
    <n v="600"/>
    <n v="355"/>
    <n v="23022.720000000001"/>
    <n v="440"/>
    <n v="400"/>
    <n v="15348.480000000001"/>
    <n v="0"/>
    <n v="312"/>
    <n v="0"/>
    <n v="128"/>
    <n v="500"/>
    <n v="19185.600000000002"/>
    <n v="300"/>
    <m/>
    <n v="11511.36"/>
    <n v="428"/>
    <n v="4100"/>
    <n v="157321.92000000001"/>
    <n v="3940"/>
    <n v="151182.52799999999"/>
  </r>
  <r>
    <x v="3"/>
    <s v="西区"/>
    <s v="张志洁"/>
    <s v="周夙"/>
    <s v="王成"/>
    <s v="一级"/>
    <x v="9"/>
    <x v="172"/>
    <n v="38.371200000000002"/>
    <n v="300"/>
    <n v="86.666666666666671"/>
    <n v="3325.5040000000004"/>
    <n v="198"/>
    <n v="300"/>
    <n v="11511.36"/>
    <n v="100"/>
    <n v="177"/>
    <n v="3837.1200000000003"/>
    <n v="121"/>
    <n v="300"/>
    <n v="11511.36"/>
    <n v="100"/>
    <n v="132"/>
    <n v="3837.1200000000003"/>
    <n v="89"/>
    <n v="600"/>
    <n v="23022.720000000001"/>
    <n v="400"/>
    <n v="220"/>
    <n v="15348.480000000001"/>
    <n v="269"/>
    <n v="800"/>
    <n v="30696.960000000003"/>
    <n v="300"/>
    <n v="209"/>
    <n v="11511.36"/>
    <n v="360"/>
    <n v="300"/>
    <n v="11511.36"/>
    <n v="200"/>
    <n v="266"/>
    <n v="7674.2400000000007"/>
    <n v="294"/>
    <n v="200"/>
    <n v="7674.2400000000007"/>
    <n v="200"/>
    <n v="278"/>
    <n v="7674.2400000000007"/>
    <n v="216"/>
    <n v="250"/>
    <n v="9592.8000000000011"/>
    <n v="300"/>
    <n v="271"/>
    <n v="11511.36"/>
    <n v="245"/>
    <n v="300"/>
    <n v="11511.36"/>
    <n v="0"/>
    <n v="130"/>
    <n v="0"/>
    <n v="115"/>
    <n v="350"/>
    <n v="13429.92"/>
    <n v="300"/>
    <n v="196"/>
    <n v="11511.36"/>
    <n v="219"/>
    <n v="300"/>
    <n v="11511.36"/>
    <n v="0"/>
    <n v="108"/>
    <n v="0"/>
    <n v="111"/>
    <n v="300"/>
    <n v="11511.36"/>
    <n v="0"/>
    <n v="56"/>
    <n v="0"/>
    <n v="55"/>
    <n v="300"/>
    <n v="11511.36"/>
    <n v="0"/>
    <m/>
    <n v="0"/>
    <n v="55"/>
    <n v="4300"/>
    <n v="164996.15999999997"/>
    <n v="1900"/>
    <n v="72905.279999999999"/>
  </r>
  <r>
    <x v="3"/>
    <s v="西区"/>
    <s v="张志洁"/>
    <s v="周夙"/>
    <s v="沈丹峰"/>
    <s v="一级"/>
    <x v="9"/>
    <x v="173"/>
    <n v="38.371200000000002"/>
    <n v="0"/>
    <n v="0.83333333333333337"/>
    <n v="31.976000000000003"/>
    <n v="10"/>
    <n v="100"/>
    <n v="3837.1200000000003"/>
    <n v="50"/>
    <n v="34"/>
    <n v="1918.5600000000002"/>
    <n v="26"/>
    <n v="100"/>
    <n v="3837.1200000000003"/>
    <n v="50"/>
    <n v="25"/>
    <n v="1918.5600000000002"/>
    <n v="51"/>
    <n v="500"/>
    <n v="19185.600000000002"/>
    <n v="80"/>
    <n v="22"/>
    <n v="3069.6959999999999"/>
    <n v="109"/>
    <n v="700"/>
    <n v="26859.84"/>
    <n v="0"/>
    <n v="16"/>
    <n v="0"/>
    <n v="93"/>
    <n v="100"/>
    <n v="3837.1200000000003"/>
    <n v="0"/>
    <n v="20"/>
    <n v="0"/>
    <n v="73"/>
    <n v="30"/>
    <n v="1151.136"/>
    <n v="30"/>
    <n v="41"/>
    <n v="1151.136"/>
    <n v="62"/>
    <n v="150"/>
    <n v="5755.68"/>
    <n v="50"/>
    <n v="44"/>
    <n v="1918.5600000000002"/>
    <n v="68"/>
    <n v="200"/>
    <n v="7674.2400000000007"/>
    <n v="60"/>
    <n v="56"/>
    <n v="2302.2719999999999"/>
    <n v="72"/>
    <n v="150"/>
    <n v="5755.68"/>
    <n v="100"/>
    <n v="68"/>
    <n v="3837.1200000000003"/>
    <n v="104"/>
    <n v="200"/>
    <n v="7674.2400000000007"/>
    <n v="50"/>
    <n v="76"/>
    <n v="1918.5600000000002"/>
    <n v="78"/>
    <n v="100"/>
    <n v="3837.1200000000003"/>
    <n v="100"/>
    <n v="82"/>
    <n v="3837.1200000000003"/>
    <n v="96"/>
    <n v="150"/>
    <n v="5755.68"/>
    <n v="150"/>
    <m/>
    <n v="5755.68"/>
    <n v="246"/>
    <n v="2480"/>
    <n v="95160.57600000003"/>
    <n v="720"/>
    <n v="27627.263999999999"/>
  </r>
  <r>
    <x v="3"/>
    <s v="西区"/>
    <s v="张志洁"/>
    <s v="周夙"/>
    <s v="沈丹峰"/>
    <s v="一级"/>
    <x v="9"/>
    <x v="174"/>
    <n v="38.371200000000002"/>
    <n v="0"/>
    <n v="4.166666666666667"/>
    <n v="159.88000000000002"/>
    <n v="50"/>
    <n v="50"/>
    <n v="1918.5600000000002"/>
    <n v="0"/>
    <n v="0"/>
    <n v="0"/>
    <n v="50"/>
    <n v="50"/>
    <n v="1918.5600000000002"/>
    <n v="50"/>
    <n v="28"/>
    <n v="1918.5600000000002"/>
    <n v="72"/>
    <n v="200"/>
    <n v="7674.2400000000007"/>
    <n v="0"/>
    <n v="31"/>
    <n v="0"/>
    <n v="41"/>
    <n v="300"/>
    <n v="11511.36"/>
    <n v="30"/>
    <n v="34"/>
    <n v="1151.136"/>
    <n v="37"/>
    <n v="100"/>
    <n v="3837.1200000000003"/>
    <n v="0"/>
    <n v="33"/>
    <n v="0"/>
    <n v="4"/>
    <n v="30"/>
    <n v="1151.136"/>
    <n v="400"/>
    <n v="247"/>
    <n v="15348.480000000001"/>
    <n v="157"/>
    <n v="300"/>
    <n v="11511.36"/>
    <n v="250"/>
    <n v="336"/>
    <n v="9592.8000000000011"/>
    <n v="71"/>
    <n v="350"/>
    <n v="13429.92"/>
    <n v="650"/>
    <n v="395"/>
    <n v="24941.280000000002"/>
    <n v="326"/>
    <n v="300"/>
    <n v="11511.36"/>
    <n v="300"/>
    <n v="406"/>
    <n v="11511.36"/>
    <n v="220"/>
    <n v="350"/>
    <n v="13429.92"/>
    <n v="600"/>
    <n v="466"/>
    <n v="23022.720000000001"/>
    <n v="354"/>
    <n v="400"/>
    <n v="15348.480000000001"/>
    <n v="600"/>
    <n v="408"/>
    <n v="23022.720000000001"/>
    <n v="546"/>
    <n v="400"/>
    <n v="15348.480000000001"/>
    <n v="300"/>
    <m/>
    <n v="11511.36"/>
    <n v="846"/>
    <n v="2830"/>
    <n v="108590.49599999998"/>
    <n v="3180"/>
    <n v="122020.41600000001"/>
  </r>
  <r>
    <x v="3"/>
    <s v="西区"/>
    <s v="张志洁"/>
    <s v="周夙"/>
    <s v="王成"/>
    <s v="一级"/>
    <x v="9"/>
    <x v="175"/>
    <n v="38.371200000000002"/>
    <n v="40"/>
    <n v="25"/>
    <n v="959.28000000000009"/>
    <n v="24"/>
    <n v="100"/>
    <n v="3837.1200000000003"/>
    <n v="100"/>
    <n v="80"/>
    <n v="3837.1200000000003"/>
    <n v="44"/>
    <n v="150"/>
    <n v="5755.68"/>
    <n v="40"/>
    <n v="52"/>
    <n v="1534.848"/>
    <n v="32"/>
    <n v="100"/>
    <n v="3837.1200000000003"/>
    <n v="180"/>
    <n v="126"/>
    <n v="6906.8160000000007"/>
    <n v="86"/>
    <n v="200"/>
    <n v="7674.2400000000007"/>
    <n v="0"/>
    <n v="49"/>
    <n v="0"/>
    <n v="37"/>
    <n v="240"/>
    <n v="9209.0879999999997"/>
    <n v="40"/>
    <n v="51"/>
    <n v="1534.848"/>
    <n v="26"/>
    <n v="100"/>
    <n v="3837.1200000000003"/>
    <n v="400"/>
    <n v="354"/>
    <n v="15348.480000000001"/>
    <n v="72"/>
    <n v="300"/>
    <n v="11511.36"/>
    <n v="2450"/>
    <n v="1274"/>
    <n v="94009.44"/>
    <n v="1248"/>
    <n v="350"/>
    <n v="13429.92"/>
    <n v="2700"/>
    <n v="2100"/>
    <n v="103602.24000000001"/>
    <n v="1848"/>
    <n v="1200"/>
    <n v="46045.440000000002"/>
    <n v="2700"/>
    <n v="2422"/>
    <n v="103602.24000000001"/>
    <n v="2126"/>
    <n v="1000"/>
    <n v="38371.200000000004"/>
    <n v="900"/>
    <n v="1880"/>
    <n v="34534.080000000002"/>
    <n v="1146"/>
    <n v="1500"/>
    <n v="57556.800000000003"/>
    <n v="1800"/>
    <n v="1660"/>
    <n v="69068.160000000003"/>
    <n v="1286"/>
    <n v="1600"/>
    <n v="61393.920000000006"/>
    <n v="0"/>
    <m/>
    <n v="0"/>
    <n v="1286"/>
    <n v="6840"/>
    <n v="262459.00799999997"/>
    <n v="11310"/>
    <n v="433978.272"/>
  </r>
  <r>
    <x v="3"/>
    <s v="西区"/>
    <s v="张志洁"/>
    <s v="周夙"/>
    <s v="魏来"/>
    <s v="一级"/>
    <x v="9"/>
    <x v="176"/>
    <n v="38.371200000000002"/>
    <n v="40"/>
    <n v="17.5"/>
    <n v="671.49599999999998"/>
    <n v="10"/>
    <n v="200"/>
    <n v="7674.2400000000007"/>
    <n v="30"/>
    <n v="30"/>
    <n v="1151.136"/>
    <n v="10"/>
    <n v="250"/>
    <n v="9592.8000000000011"/>
    <n v="60"/>
    <n v="60"/>
    <n v="2302.2719999999999"/>
    <n v="10"/>
    <n v="590"/>
    <n v="22639.008000000002"/>
    <n v="60"/>
    <n v="60"/>
    <n v="2302.2719999999999"/>
    <n v="10"/>
    <n v="700"/>
    <n v="26859.84"/>
    <n v="60"/>
    <n v="60"/>
    <n v="2302.2719999999999"/>
    <n v="10"/>
    <n v="140"/>
    <n v="5371.9679999999998"/>
    <n v="80"/>
    <n v="80"/>
    <n v="3069.6959999999999"/>
    <n v="10"/>
    <n v="200"/>
    <n v="7674.2400000000007"/>
    <n v="0"/>
    <n v="10"/>
    <n v="0"/>
    <n v="0"/>
    <n v="100"/>
    <n v="3837.1200000000003"/>
    <n v="50"/>
    <n v="50"/>
    <n v="1918.5600000000002"/>
    <n v="0"/>
    <n v="200"/>
    <n v="7674.2400000000007"/>
    <n v="90"/>
    <n v="90"/>
    <n v="3453.4080000000004"/>
    <n v="0"/>
    <n v="100"/>
    <n v="3837.1200000000003"/>
    <n v="30"/>
    <n v="30"/>
    <n v="1151.136"/>
    <n v="0"/>
    <n v="100"/>
    <n v="3837.1200000000003"/>
    <n v="100"/>
    <n v="100"/>
    <n v="3837.1200000000003"/>
    <n v="0"/>
    <n v="150"/>
    <n v="5755.68"/>
    <n v="80"/>
    <n v="80"/>
    <n v="3069.6959999999999"/>
    <n v="0"/>
    <n v="150"/>
    <n v="5755.68"/>
    <n v="110"/>
    <m/>
    <n v="4220.8320000000003"/>
    <n v="110"/>
    <n v="2880"/>
    <n v="110509.05599999998"/>
    <n v="750"/>
    <n v="28778.400000000001"/>
  </r>
  <r>
    <x v="3"/>
    <s v="西区"/>
    <s v="张志洁"/>
    <s v="周夙"/>
    <s v="王成"/>
    <s v="一级"/>
    <x v="9"/>
    <x v="177"/>
    <n v="38.371200000000002"/>
    <n v="400"/>
    <n v="136.66666666666666"/>
    <n v="5244.0640000000003"/>
    <n v="96"/>
    <n v="500"/>
    <n v="19185.600000000002"/>
    <n v="500"/>
    <n v="504"/>
    <n v="19185.600000000002"/>
    <n v="92"/>
    <n v="500"/>
    <n v="19185.600000000002"/>
    <n v="300"/>
    <n v="350"/>
    <n v="11511.36"/>
    <n v="42"/>
    <n v="500"/>
    <n v="19185.600000000002"/>
    <n v="300"/>
    <n v="320"/>
    <n v="11511.36"/>
    <n v="22"/>
    <n v="600"/>
    <n v="23022.720000000001"/>
    <n v="400"/>
    <n v="398"/>
    <n v="15348.480000000001"/>
    <n v="24"/>
    <n v="400"/>
    <n v="15348.480000000001"/>
    <n v="600"/>
    <n v="587"/>
    <n v="23022.720000000001"/>
    <n v="37"/>
    <n v="500"/>
    <n v="19185.600000000002"/>
    <n v="600"/>
    <n v="596"/>
    <n v="23022.720000000001"/>
    <n v="41"/>
    <n v="750"/>
    <n v="28778.400000000001"/>
    <n v="300"/>
    <n v="326"/>
    <n v="11511.36"/>
    <n v="15"/>
    <n v="850"/>
    <n v="32615.52"/>
    <n v="600"/>
    <n v="598"/>
    <n v="23022.720000000001"/>
    <n v="17"/>
    <n v="850"/>
    <n v="32615.52"/>
    <n v="800"/>
    <n v="786"/>
    <n v="30696.960000000003"/>
    <n v="31"/>
    <n v="850"/>
    <n v="32615.52"/>
    <n v="1400"/>
    <n v="1392"/>
    <n v="53719.68"/>
    <n v="39"/>
    <n v="1000"/>
    <n v="38371.200000000004"/>
    <n v="1200"/>
    <n v="1058"/>
    <n v="46045.440000000002"/>
    <n v="181"/>
    <n v="1250"/>
    <n v="47964"/>
    <n v="900"/>
    <m/>
    <n v="34534.080000000002"/>
    <n v="1081"/>
    <n v="8550"/>
    <n v="328073.75999999995"/>
    <n v="7900"/>
    <n v="303132.48000000004"/>
  </r>
  <r>
    <x v="3"/>
    <s v="西区"/>
    <s v="张志洁"/>
    <s v="周夙"/>
    <s v="魏来"/>
    <s v="一级"/>
    <x v="9"/>
    <x v="178"/>
    <n v="38.371200000000002"/>
    <n v="900"/>
    <n v="566.66666666666663"/>
    <n v="21743.68"/>
    <n v="339"/>
    <n v="900"/>
    <n v="34534.080000000002"/>
    <n v="600"/>
    <n v="849"/>
    <n v="23022.720000000001"/>
    <n v="90"/>
    <n v="600"/>
    <n v="23022.720000000001"/>
    <n v="600"/>
    <n v="626"/>
    <n v="23022.720000000001"/>
    <n v="64"/>
    <n v="1200"/>
    <n v="46045.440000000002"/>
    <n v="900"/>
    <n v="805"/>
    <n v="34534.080000000002"/>
    <n v="159"/>
    <n v="1200"/>
    <n v="46045.440000000002"/>
    <n v="900"/>
    <n v="790"/>
    <n v="34534.080000000002"/>
    <n v="269"/>
    <n v="1200"/>
    <n v="46045.440000000002"/>
    <n v="600"/>
    <n v="764"/>
    <n v="23022.720000000001"/>
    <n v="105"/>
    <n v="1500"/>
    <n v="57556.800000000003"/>
    <n v="900"/>
    <n v="736"/>
    <n v="34534.080000000002"/>
    <n v="269"/>
    <n v="1000"/>
    <n v="38371.200000000004"/>
    <n v="900"/>
    <n v="823"/>
    <n v="34534.080000000002"/>
    <n v="346"/>
    <n v="1100"/>
    <n v="42208.32"/>
    <n v="600"/>
    <n v="831"/>
    <n v="23022.720000000001"/>
    <n v="115"/>
    <n v="1000"/>
    <n v="38371.200000000004"/>
    <n v="1200"/>
    <n v="906"/>
    <n v="46045.440000000002"/>
    <n v="409"/>
    <n v="1000"/>
    <n v="38371.200000000004"/>
    <n v="900"/>
    <n v="887"/>
    <n v="34534.080000000002"/>
    <n v="422"/>
    <n v="1200"/>
    <n v="46045.440000000002"/>
    <n v="600"/>
    <n v="906"/>
    <n v="23022.720000000001"/>
    <n v="116"/>
    <n v="1300"/>
    <n v="49882.560000000005"/>
    <n v="1200"/>
    <m/>
    <n v="46045.440000000002"/>
    <n v="1316"/>
    <n v="13200"/>
    <n v="506499.84000000003"/>
    <n v="9900"/>
    <n v="379874.88000000006"/>
  </r>
  <r>
    <x v="3"/>
    <s v="西区"/>
    <s v="张志洁"/>
    <s v="周夙"/>
    <s v="沈丹峰"/>
    <s v="二级"/>
    <x v="9"/>
    <x v="115"/>
    <n v="38.371200000000002"/>
    <n v="620"/>
    <n v="273.33333333333331"/>
    <n v="10488.128000000001"/>
    <n v="343"/>
    <n v="400"/>
    <n v="15348.480000000001"/>
    <n v="660"/>
    <n v="470"/>
    <n v="25324.992000000002"/>
    <n v="533"/>
    <n v="450"/>
    <n v="17267.04"/>
    <n v="0"/>
    <n v="308"/>
    <n v="0"/>
    <n v="225"/>
    <n v="500"/>
    <n v="19185.600000000002"/>
    <n v="710"/>
    <n v="490"/>
    <n v="27243.552"/>
    <n v="445"/>
    <n v="500"/>
    <n v="19185.600000000002"/>
    <n v="430"/>
    <n v="493"/>
    <n v="16499.616000000002"/>
    <n v="382"/>
    <n v="700"/>
    <n v="26859.84"/>
    <n v="440"/>
    <n v="504"/>
    <n v="16883.328000000001"/>
    <n v="318"/>
    <n v="500"/>
    <n v="19185.600000000002"/>
    <n v="630"/>
    <n v="633"/>
    <n v="24173.856"/>
    <n v="315"/>
    <n v="800"/>
    <n v="30696.960000000003"/>
    <n v="570"/>
    <n v="605"/>
    <n v="21871.584000000003"/>
    <n v="280"/>
    <n v="900"/>
    <n v="34534.080000000002"/>
    <n v="460"/>
    <n v="528"/>
    <n v="17650.752"/>
    <n v="212"/>
    <n v="800"/>
    <n v="30696.960000000003"/>
    <n v="630"/>
    <n v="612"/>
    <n v="24173.856"/>
    <n v="230"/>
    <n v="850"/>
    <n v="32615.52"/>
    <n v="630"/>
    <n v="558"/>
    <n v="24173.856"/>
    <n v="302"/>
    <n v="800"/>
    <n v="30696.960000000003"/>
    <n v="400"/>
    <n v="528"/>
    <n v="15348.480000000001"/>
    <n v="174"/>
    <n v="900"/>
    <n v="34534.080000000002"/>
    <n v="440"/>
    <m/>
    <n v="16883.328000000001"/>
    <n v="614"/>
    <n v="8100"/>
    <n v="310806.72000000003"/>
    <n v="6000"/>
    <n v="230227.20000000004"/>
  </r>
  <r>
    <x v="3"/>
    <s v="西区"/>
    <s v="张志洁"/>
    <s v="周夙"/>
    <s v="王成"/>
    <s v="一级"/>
    <x v="9"/>
    <x v="179"/>
    <n v="38.371200000000002"/>
    <n v="130"/>
    <n v="20"/>
    <n v="767.42399999999998"/>
    <n v="144"/>
    <n v="150"/>
    <n v="5755.68"/>
    <n v="50"/>
    <n v="66"/>
    <n v="1918.5600000000002"/>
    <n v="128"/>
    <n v="250"/>
    <n v="9592.8000000000011"/>
    <n v="50"/>
    <n v="104"/>
    <n v="1918.5600000000002"/>
    <n v="74"/>
    <n v="200"/>
    <n v="7674.2400000000007"/>
    <n v="100"/>
    <n v="108"/>
    <n v="3837.1200000000003"/>
    <n v="66"/>
    <n v="200"/>
    <n v="7674.2400000000007"/>
    <n v="150"/>
    <n v="119"/>
    <n v="5755.68"/>
    <n v="97"/>
    <n v="200"/>
    <n v="7674.2400000000007"/>
    <n v="100"/>
    <n v="158"/>
    <n v="3837.1200000000003"/>
    <n v="39"/>
    <n v="100"/>
    <n v="3837.1200000000003"/>
    <n v="310"/>
    <n v="282"/>
    <n v="11895.072"/>
    <n v="67"/>
    <n v="300"/>
    <n v="11511.36"/>
    <n v="450"/>
    <n v="426"/>
    <n v="17267.04"/>
    <n v="91"/>
    <n v="350"/>
    <n v="13429.92"/>
    <n v="240"/>
    <n v="245"/>
    <n v="9209.0879999999997"/>
    <n v="86"/>
    <n v="450"/>
    <n v="17267.04"/>
    <n v="400"/>
    <n v="298"/>
    <n v="15348.480000000001"/>
    <n v="188"/>
    <n v="350"/>
    <n v="13429.92"/>
    <n v="150"/>
    <n v="276"/>
    <n v="5755.68"/>
    <n v="62"/>
    <n v="300"/>
    <n v="11511.36"/>
    <n v="160"/>
    <n v="182"/>
    <n v="6139.3919999999998"/>
    <n v="40"/>
    <n v="400"/>
    <n v="15348.480000000001"/>
    <n v="330"/>
    <m/>
    <n v="12662.496000000001"/>
    <n v="370"/>
    <n v="3250"/>
    <n v="124706.40000000001"/>
    <n v="2490"/>
    <n v="95544.287999999986"/>
  </r>
  <r>
    <x v="11"/>
    <s v="西区"/>
    <s v="张志洁"/>
    <s v="周夙"/>
    <s v="沈丹峰"/>
    <s v="二级"/>
    <x v="9"/>
    <x v="115"/>
    <n v="15.997999999999999"/>
    <n v="1685"/>
    <n v="1557.0833333333333"/>
    <n v="24910.219166666666"/>
    <n v="413"/>
    <n v="1700"/>
    <n v="27196.6"/>
    <n v="2060"/>
    <n v="1521"/>
    <n v="32955.879999999997"/>
    <n v="952"/>
    <n v="1200"/>
    <n v="19197.599999999999"/>
    <n v="800"/>
    <n v="1260"/>
    <n v="12798.4"/>
    <n v="492"/>
    <n v="1800"/>
    <n v="28796.399999999998"/>
    <n v="1400"/>
    <n v="1300"/>
    <n v="22397.200000000001"/>
    <n v="592"/>
    <n v="1600"/>
    <n v="25596.799999999999"/>
    <n v="2000"/>
    <n v="1756"/>
    <n v="31996"/>
    <n v="836"/>
    <n v="1600"/>
    <n v="25596.799999999999"/>
    <n v="1600"/>
    <n v="1750"/>
    <n v="25596.799999999999"/>
    <n v="686"/>
    <n v="1600"/>
    <n v="25596.799999999999"/>
    <n v="1200"/>
    <n v="1855"/>
    <n v="19197.599999999999"/>
    <n v="31"/>
    <n v="1600"/>
    <n v="25596.799999999999"/>
    <n v="2220"/>
    <n v="2150"/>
    <n v="35515.56"/>
    <n v="101"/>
    <n v="1600"/>
    <n v="25596.799999999999"/>
    <n v="2000"/>
    <n v="1780"/>
    <n v="31996"/>
    <n v="321"/>
    <n v="1600"/>
    <n v="25596.799999999999"/>
    <n v="1900"/>
    <n v="1690"/>
    <n v="30396.199999999997"/>
    <n v="531"/>
    <n v="1600"/>
    <n v="25596.799999999999"/>
    <n v="1000"/>
    <n v="1186"/>
    <n v="15998"/>
    <n v="345"/>
    <n v="1700"/>
    <n v="27196.6"/>
    <n v="1600"/>
    <n v="1588"/>
    <n v="25596.799999999999"/>
    <n v="357"/>
    <n v="1800"/>
    <n v="28796.399999999998"/>
    <n v="1000"/>
    <m/>
    <n v="15998"/>
    <n v="1357"/>
    <n v="19400"/>
    <n v="310361.19999999995"/>
    <n v="18780"/>
    <n v="300442.44"/>
  </r>
  <r>
    <x v="11"/>
    <s v="西区"/>
    <s v="张志洁"/>
    <s v="周夙"/>
    <s v="王成"/>
    <s v="二级"/>
    <x v="9"/>
    <x v="180"/>
    <n v="15.997999999999999"/>
    <n v="0"/>
    <n v="41.666666666666664"/>
    <n v="666.58333333333326"/>
    <n v="24"/>
    <n v="50"/>
    <n v="799.9"/>
    <n v="100"/>
    <n v="59"/>
    <n v="1599.8"/>
    <n v="65"/>
    <n v="30"/>
    <n v="479.94"/>
    <n v="0"/>
    <n v="0"/>
    <n v="0"/>
    <n v="65"/>
    <n v="70"/>
    <n v="1119.8599999999999"/>
    <n v="0"/>
    <n v="15"/>
    <n v="0"/>
    <n v="50"/>
    <n v="50"/>
    <n v="799.9"/>
    <n v="150"/>
    <n v="148"/>
    <n v="2399.6999999999998"/>
    <n v="52"/>
    <n v="50"/>
    <n v="799.9"/>
    <n v="0"/>
    <n v="0"/>
    <n v="0"/>
    <n v="52"/>
    <n v="50"/>
    <n v="799.9"/>
    <n v="0"/>
    <n v="40"/>
    <n v="0"/>
    <n v="12"/>
    <n v="50"/>
    <n v="799.9"/>
    <n v="100"/>
    <n v="100"/>
    <n v="1599.8"/>
    <n v="12"/>
    <n v="50"/>
    <n v="799.9"/>
    <n v="0"/>
    <n v="0"/>
    <n v="0"/>
    <n v="12"/>
    <n v="50"/>
    <n v="799.9"/>
    <n v="100"/>
    <n v="100"/>
    <n v="1599.8"/>
    <n v="12"/>
    <n v="50"/>
    <n v="799.9"/>
    <n v="0"/>
    <n v="0"/>
    <n v="0"/>
    <n v="12"/>
    <n v="50"/>
    <n v="799.9"/>
    <n v="0"/>
    <n v="12"/>
    <n v="0"/>
    <n v="0"/>
    <n v="50"/>
    <n v="799.9"/>
    <n v="100"/>
    <m/>
    <n v="1599.8"/>
    <n v="100"/>
    <n v="600"/>
    <n v="9598.7999999999975"/>
    <n v="550"/>
    <n v="8798.9"/>
  </r>
  <r>
    <x v="0"/>
    <s v="西区"/>
    <s v="张志洁"/>
    <s v="周夙"/>
    <s v="沈丹峰"/>
    <s v="二级"/>
    <x v="9"/>
    <x v="115"/>
    <n v="198.75839999999999"/>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m/>
    <n v="0"/>
    <n v="0"/>
    <m/>
    <n v="0"/>
    <n v="2"/>
    <n v="0"/>
    <n v="0"/>
    <n v="0"/>
    <n v="0"/>
  </r>
  <r>
    <x v="4"/>
    <s v="西区"/>
    <s v="张志洁"/>
    <s v="黄新晖"/>
    <s v="马俊"/>
    <s v="二级"/>
    <x v="7"/>
    <x v="129"/>
    <n v="31.581849999999999"/>
    <n v="1680"/>
    <n v="1590"/>
    <n v="50215.141499999998"/>
    <n v="375"/>
    <n v="1600"/>
    <n v="50530.96"/>
    <n v="2100"/>
    <n v="1986"/>
    <n v="66321.884999999995"/>
    <n v="489"/>
    <n v="1300"/>
    <n v="41056.404999999999"/>
    <n v="1680"/>
    <n v="1585"/>
    <n v="53057.508000000002"/>
    <n v="584"/>
    <n v="1600"/>
    <n v="50530.96"/>
    <n v="2340"/>
    <n v="2567"/>
    <n v="73901.528999999995"/>
    <n v="357"/>
    <n v="1600"/>
    <n v="50530.96"/>
    <n v="1920"/>
    <n v="1802"/>
    <n v="60637.152000000002"/>
    <n v="475"/>
    <n v="1600"/>
    <n v="50530.96"/>
    <n v="1800"/>
    <n v="1685"/>
    <n v="56847.33"/>
    <n v="590"/>
    <n v="1600"/>
    <n v="50530.96"/>
    <n v="1680"/>
    <n v="1918"/>
    <n v="53057.508000000002"/>
    <n v="352"/>
    <n v="1600"/>
    <n v="50530.96"/>
    <n v="2160"/>
    <n v="1925"/>
    <n v="68216.796000000002"/>
    <n v="587"/>
    <n v="1600"/>
    <n v="50530.96"/>
    <n v="1320"/>
    <n v="1544"/>
    <n v="41688.042000000001"/>
    <n v="363"/>
    <n v="1600"/>
    <n v="50530.96"/>
    <n v="840"/>
    <n v="814"/>
    <n v="26528.754000000001"/>
    <n v="389"/>
    <n v="1500"/>
    <n v="47372.775000000001"/>
    <n v="480"/>
    <n v="746"/>
    <n v="15159.288"/>
    <n v="123"/>
    <n v="1600"/>
    <n v="50530.96"/>
    <n v="474"/>
    <n v="425"/>
    <n v="14969.796899999999"/>
    <n v="172"/>
    <n v="1600"/>
    <n v="50530.96"/>
    <n v="420"/>
    <m/>
    <n v="13264.377"/>
    <n v="592"/>
    <n v="18800"/>
    <n v="593738.78"/>
    <n v="17214"/>
    <n v="543649.96589999995"/>
  </r>
  <r>
    <x v="4"/>
    <s v="西区"/>
    <s v="张志洁"/>
    <s v="邓向阳"/>
    <s v="熊璐"/>
    <s v="二级"/>
    <x v="10"/>
    <x v="139"/>
    <n v="31.581849999999999"/>
    <n v="4200"/>
    <n v="5285"/>
    <n v="166910.07725"/>
    <n v="3668"/>
    <n v="5500"/>
    <n v="173700.17499999999"/>
    <n v="5400"/>
    <n v="4451"/>
    <n v="170541.99"/>
    <n v="4617"/>
    <n v="4000"/>
    <n v="126327.4"/>
    <n v="3600"/>
    <n v="3857"/>
    <n v="113694.66"/>
    <n v="4360"/>
    <n v="5500"/>
    <n v="173700.17499999999"/>
    <n v="3600"/>
    <n v="5150"/>
    <n v="113694.66"/>
    <n v="2810"/>
    <n v="5500"/>
    <n v="173700.17499999999"/>
    <n v="4800"/>
    <n v="5223"/>
    <n v="151592.88"/>
    <n v="2387"/>
    <n v="5500"/>
    <n v="173700.17499999999"/>
    <n v="5400"/>
    <n v="5757"/>
    <n v="170541.99"/>
    <n v="2030"/>
    <n v="5500"/>
    <n v="173700.17499999999"/>
    <n v="1200"/>
    <n v="3230"/>
    <n v="37898.22"/>
    <n v="0"/>
    <n v="5500"/>
    <n v="173700.17499999999"/>
    <n v="3600"/>
    <n v="1474"/>
    <n v="113694.66"/>
    <n v="2126"/>
    <n v="5500"/>
    <n v="173700.17499999999"/>
    <n v="4800"/>
    <n v="4486"/>
    <n v="151592.88"/>
    <n v="2440"/>
    <n v="5500"/>
    <n v="173700.17499999999"/>
    <n v="4800"/>
    <n v="5230"/>
    <n v="151592.88"/>
    <n v="2010"/>
    <n v="5000"/>
    <n v="157909.25"/>
    <n v="5400"/>
    <n v="5803"/>
    <n v="170541.99"/>
    <n v="1607"/>
    <n v="5500"/>
    <n v="173700.17499999999"/>
    <n v="4200"/>
    <n v="5619"/>
    <n v="132643.76999999999"/>
    <n v="188"/>
    <n v="5500"/>
    <n v="173700.17499999999"/>
    <n v="1800"/>
    <m/>
    <n v="56847.33"/>
    <n v="1988"/>
    <n v="64000"/>
    <n v="2021238.4000000001"/>
    <n v="48600"/>
    <n v="1534877.9100000001"/>
  </r>
  <r>
    <x v="4"/>
    <s v="西区"/>
    <s v="张志洁"/>
    <s v="周夙"/>
    <s v="魏来"/>
    <s v="二级"/>
    <x v="9"/>
    <x v="114"/>
    <n v="31.581849999999999"/>
    <n v="1200"/>
    <n v="1100"/>
    <n v="34740.034999999996"/>
    <n v="40"/>
    <n v="1500"/>
    <n v="47372.775000000001"/>
    <n v="1800"/>
    <n v="1277"/>
    <n v="56847.33"/>
    <n v="563"/>
    <n v="1200"/>
    <n v="37898.22"/>
    <n v="600"/>
    <n v="942"/>
    <n v="18949.11"/>
    <n v="221"/>
    <n v="1500"/>
    <n v="47372.775000000001"/>
    <n v="600"/>
    <n v="650"/>
    <n v="18949.11"/>
    <n v="171"/>
    <n v="1500"/>
    <n v="47372.775000000001"/>
    <n v="1200"/>
    <n v="1252"/>
    <n v="37898.22"/>
    <n v="119"/>
    <n v="1500"/>
    <n v="47372.775000000001"/>
    <n v="1800"/>
    <n v="1495"/>
    <n v="56847.33"/>
    <n v="424"/>
    <n v="1500"/>
    <n v="47372.775000000001"/>
    <n v="1200"/>
    <n v="1350"/>
    <n v="37898.22"/>
    <n v="274"/>
    <n v="1500"/>
    <n v="47372.775000000001"/>
    <n v="2400"/>
    <n v="2074"/>
    <n v="75796.44"/>
    <n v="600"/>
    <n v="1500"/>
    <n v="47372.775000000001"/>
    <n v="1800"/>
    <n v="2066"/>
    <n v="56847.33"/>
    <n v="334"/>
    <n v="1500"/>
    <n v="47372.775000000001"/>
    <n v="1800"/>
    <n v="1860"/>
    <n v="56847.33"/>
    <n v="274"/>
    <n v="1300"/>
    <n v="41056.404999999999"/>
    <n v="1602"/>
    <n v="1774"/>
    <n v="50594.123699999996"/>
    <n v="102"/>
    <n v="1500"/>
    <n v="47372.775000000001"/>
    <n v="1200"/>
    <n v="1302"/>
    <n v="37898.22"/>
    <n v="0"/>
    <n v="1500"/>
    <n v="47372.775000000001"/>
    <n v="0"/>
    <m/>
    <n v="0"/>
    <n v="0"/>
    <n v="17500"/>
    <n v="552682.37500000012"/>
    <n v="16002"/>
    <n v="505372.76370000001"/>
  </r>
  <r>
    <x v="4"/>
    <s v="西区"/>
    <s v="张志洁"/>
    <s v="周夙"/>
    <s v="王成"/>
    <s v="二级"/>
    <x v="9"/>
    <x v="180"/>
    <n v="31.581849999999999"/>
    <n v="1200"/>
    <n v="1010"/>
    <n v="31897.6685"/>
    <n v="85"/>
    <n v="1200"/>
    <n v="37898.22"/>
    <n v="1200"/>
    <n v="1055"/>
    <n v="37898.22"/>
    <n v="230"/>
    <n v="900"/>
    <n v="28423.665000000001"/>
    <n v="600"/>
    <n v="725"/>
    <n v="18949.11"/>
    <n v="105"/>
    <n v="1300"/>
    <n v="41056.404999999999"/>
    <n v="1200"/>
    <n v="1185"/>
    <n v="37898.22"/>
    <n v="120"/>
    <n v="1200"/>
    <n v="37898.22"/>
    <n v="1200"/>
    <n v="1250"/>
    <n v="37898.22"/>
    <n v="70"/>
    <n v="1200"/>
    <n v="37898.22"/>
    <n v="1200"/>
    <n v="1210"/>
    <n v="37898.22"/>
    <n v="60"/>
    <n v="1300"/>
    <n v="41056.404999999999"/>
    <n v="1200"/>
    <n v="1207"/>
    <n v="37898.22"/>
    <n v="53"/>
    <n v="1200"/>
    <n v="37898.22"/>
    <n v="1200"/>
    <n v="1179"/>
    <n v="37898.22"/>
    <n v="74"/>
    <n v="1300"/>
    <n v="41056.404999999999"/>
    <n v="1200"/>
    <n v="1196"/>
    <n v="37898.22"/>
    <n v="78"/>
    <n v="1300"/>
    <n v="41056.404999999999"/>
    <n v="600"/>
    <n v="610"/>
    <n v="18949.11"/>
    <n v="68"/>
    <n v="1200"/>
    <n v="37898.22"/>
    <n v="0"/>
    <n v="68"/>
    <n v="0"/>
    <n v="0"/>
    <n v="1300"/>
    <n v="41056.404999999999"/>
    <n v="0"/>
    <n v="0"/>
    <n v="0"/>
    <n v="0"/>
    <n v="1300"/>
    <n v="41056.404999999999"/>
    <n v="0"/>
    <m/>
    <n v="0"/>
    <n v="0"/>
    <n v="14700"/>
    <n v="464253.19500000007"/>
    <n v="9600"/>
    <n v="303185.76"/>
  </r>
  <r>
    <x v="4"/>
    <s v="西区"/>
    <s v="张志洁"/>
    <s v="周夙"/>
    <s v="沈丹峰"/>
    <s v="二级"/>
    <x v="9"/>
    <x v="115"/>
    <n v="31.581849999999999"/>
    <n v="1920"/>
    <n v="1395"/>
    <n v="44056.68075"/>
    <n v="542"/>
    <n v="1800"/>
    <n v="56847.33"/>
    <n v="1920"/>
    <n v="1619"/>
    <n v="60637.152000000002"/>
    <n v="843"/>
    <n v="1400"/>
    <n v="44214.59"/>
    <n v="1320"/>
    <n v="1440"/>
    <n v="41688.042000000001"/>
    <n v="723"/>
    <n v="1900"/>
    <n v="60005.514999999999"/>
    <n v="2100"/>
    <n v="1700"/>
    <n v="66321.884999999995"/>
    <n v="1123"/>
    <n v="1800"/>
    <n v="56847.33"/>
    <n v="1320"/>
    <n v="1605"/>
    <n v="41688.042000000001"/>
    <n v="838"/>
    <n v="1800"/>
    <n v="56847.33"/>
    <n v="2520"/>
    <n v="1744"/>
    <n v="79586.262000000002"/>
    <n v="1614"/>
    <n v="1800"/>
    <n v="56847.33"/>
    <n v="60"/>
    <n v="1605"/>
    <n v="1894.9110000000001"/>
    <n v="69"/>
    <n v="1800"/>
    <n v="56847.33"/>
    <n v="1080"/>
    <n v="1093"/>
    <n v="34108.398000000001"/>
    <n v="56"/>
    <n v="1900"/>
    <n v="60005.514999999999"/>
    <n v="1800"/>
    <n v="1475"/>
    <n v="56847.33"/>
    <n v="381"/>
    <n v="1900"/>
    <n v="60005.514999999999"/>
    <n v="0"/>
    <n v="14"/>
    <n v="0"/>
    <n v="367"/>
    <n v="1700"/>
    <n v="53689.144999999997"/>
    <n v="0"/>
    <n v="25"/>
    <n v="0"/>
    <n v="342"/>
    <n v="1900"/>
    <n v="60005.514999999999"/>
    <n v="0"/>
    <n v="4"/>
    <n v="0"/>
    <n v="338"/>
    <n v="1900"/>
    <n v="60005.514999999999"/>
    <n v="0"/>
    <m/>
    <n v="0"/>
    <n v="338"/>
    <n v="21600"/>
    <n v="682167.96000000008"/>
    <n v="12120"/>
    <n v="382772.022"/>
  </r>
  <r>
    <x v="6"/>
    <s v="西区"/>
    <s v="张志洁"/>
    <s v="周夙"/>
    <s v="王成"/>
    <s v="二级"/>
    <x v="9"/>
    <x v="180"/>
    <n v="18.8352"/>
    <n v="0"/>
    <n v="12.5"/>
    <n v="235.44"/>
    <n v="21"/>
    <n v="20"/>
    <n v="376.70400000000001"/>
    <n v="0"/>
    <n v="0"/>
    <n v="0"/>
    <n v="21"/>
    <n v="10"/>
    <n v="188.352"/>
    <n v="0"/>
    <n v="0"/>
    <n v="0"/>
    <n v="21"/>
    <n v="20"/>
    <n v="376.70400000000001"/>
    <n v="0"/>
    <n v="0"/>
    <n v="0"/>
    <n v="21"/>
    <n v="15"/>
    <n v="282.52800000000002"/>
    <n v="0"/>
    <n v="0"/>
    <n v="0"/>
    <n v="21"/>
    <m/>
    <n v="0"/>
    <n v="0"/>
    <n v="0"/>
    <n v="0"/>
    <n v="21"/>
    <m/>
    <n v="0"/>
    <n v="0"/>
    <n v="0"/>
    <n v="0"/>
    <n v="21"/>
    <n v="15"/>
    <n v="282.52800000000002"/>
    <n v="0"/>
    <n v="0"/>
    <n v="0"/>
    <n v="21"/>
    <n v="20"/>
    <n v="376.70400000000001"/>
    <n v="0"/>
    <n v="0"/>
    <n v="0"/>
    <n v="21"/>
    <n v="20"/>
    <n v="376.70400000000001"/>
    <n v="0"/>
    <n v="0"/>
    <n v="0"/>
    <n v="21"/>
    <n v="10"/>
    <n v="188.352"/>
    <n v="0"/>
    <n v="0"/>
    <n v="0"/>
    <n v="21"/>
    <n v="15"/>
    <n v="282.52800000000002"/>
    <n v="0"/>
    <n v="0"/>
    <n v="0"/>
    <n v="21"/>
    <m/>
    <n v="0"/>
    <n v="0"/>
    <m/>
    <n v="0"/>
    <n v="21"/>
    <n v="145"/>
    <n v="2731.1040000000003"/>
    <n v="0"/>
    <n v="0"/>
  </r>
  <r>
    <x v="6"/>
    <s v="西区"/>
    <s v="张志洁"/>
    <s v="周夙"/>
    <s v="沈丹峰"/>
    <s v="二级"/>
    <x v="9"/>
    <x v="115"/>
    <n v="18.8352"/>
    <n v="240"/>
    <n v="386.66666666666669"/>
    <n v="7282.9440000000004"/>
    <n v="94"/>
    <n v="400"/>
    <n v="7534.08"/>
    <n v="240"/>
    <n v="334"/>
    <n v="4520.4480000000003"/>
    <n v="0"/>
    <n v="300"/>
    <n v="5650.56"/>
    <n v="0"/>
    <n v="0"/>
    <n v="0"/>
    <n v="0"/>
    <n v="450"/>
    <n v="8475.84"/>
    <n v="0"/>
    <n v="0"/>
    <n v="0"/>
    <n v="0"/>
    <n v="400"/>
    <n v="7534.08"/>
    <n v="0"/>
    <n v="0"/>
    <n v="0"/>
    <n v="0"/>
    <m/>
    <n v="0"/>
    <n v="0"/>
    <n v="0"/>
    <n v="0"/>
    <n v="0"/>
    <m/>
    <n v="0"/>
    <n v="0"/>
    <n v="0"/>
    <n v="0"/>
    <n v="0"/>
    <n v="400"/>
    <n v="7534.08"/>
    <n v="0"/>
    <n v="0"/>
    <n v="0"/>
    <n v="0"/>
    <n v="450"/>
    <n v="8475.84"/>
    <n v="0"/>
    <n v="0"/>
    <n v="0"/>
    <n v="0"/>
    <n v="400"/>
    <n v="7534.08"/>
    <n v="0"/>
    <n v="0"/>
    <n v="0"/>
    <n v="0"/>
    <n v="350"/>
    <n v="6592.32"/>
    <n v="0"/>
    <n v="0"/>
    <n v="0"/>
    <n v="0"/>
    <n v="400"/>
    <n v="7534.08"/>
    <n v="0"/>
    <m/>
    <n v="0"/>
    <n v="0"/>
    <m/>
    <n v="0"/>
    <n v="0"/>
    <m/>
    <n v="0"/>
    <n v="0"/>
    <n v="3550"/>
    <n v="66864.959999999992"/>
    <n v="240"/>
    <n v="4520.4480000000003"/>
  </r>
  <r>
    <x v="6"/>
    <s v="西区"/>
    <s v="张志洁"/>
    <s v="周夙"/>
    <s v="TBA"/>
    <s v="二级"/>
    <x v="9"/>
    <x v="114"/>
    <n v="18.8352"/>
    <n v="48"/>
    <n v="28.166666666666668"/>
    <n v="530.52480000000003"/>
    <n v="90"/>
    <n v="30"/>
    <n v="565.05600000000004"/>
    <n v="50"/>
    <n v="50"/>
    <n v="941.76"/>
    <n v="90"/>
    <n v="20"/>
    <n v="376.70400000000001"/>
    <n v="0"/>
    <n v="0"/>
    <n v="0"/>
    <n v="90"/>
    <n v="40"/>
    <n v="753.40800000000002"/>
    <n v="0"/>
    <n v="0"/>
    <n v="0"/>
    <n v="90"/>
    <n v="30"/>
    <n v="565.05600000000004"/>
    <n v="0"/>
    <n v="0"/>
    <n v="0"/>
    <n v="90"/>
    <m/>
    <n v="0"/>
    <n v="0"/>
    <n v="0"/>
    <n v="0"/>
    <n v="90"/>
    <m/>
    <n v="0"/>
    <n v="0"/>
    <n v="0"/>
    <n v="0"/>
    <n v="90"/>
    <n v="30"/>
    <n v="565.05600000000004"/>
    <n v="0"/>
    <n v="0"/>
    <n v="0"/>
    <n v="90"/>
    <n v="30"/>
    <n v="565.05600000000004"/>
    <n v="0"/>
    <n v="0"/>
    <n v="0"/>
    <n v="90"/>
    <n v="30"/>
    <n v="565.05600000000004"/>
    <n v="0"/>
    <n v="0"/>
    <n v="0"/>
    <n v="90"/>
    <n v="20"/>
    <n v="376.70400000000001"/>
    <n v="0"/>
    <n v="0"/>
    <n v="0"/>
    <n v="90"/>
    <n v="30"/>
    <n v="565.05600000000004"/>
    <n v="0"/>
    <n v="0"/>
    <n v="0"/>
    <n v="90"/>
    <m/>
    <n v="0"/>
    <n v="0"/>
    <m/>
    <n v="0"/>
    <n v="90"/>
    <n v="260"/>
    <n v="4897.152"/>
    <n v="50"/>
    <n v="941.76"/>
  </r>
  <r>
    <x v="6"/>
    <s v="西区"/>
    <s v="张志洁"/>
    <s v="周夙"/>
    <s v="TBA"/>
    <s v="二级"/>
    <x v="9"/>
    <x v="165"/>
    <n v="18.8352"/>
    <n v="20"/>
    <n v="18.333333333333332"/>
    <n v="345.31200000000001"/>
    <n v="11"/>
    <n v="20"/>
    <n v="376.70400000000001"/>
    <n v="20"/>
    <n v="20"/>
    <n v="376.70400000000001"/>
    <n v="11"/>
    <n v="10"/>
    <n v="188.352"/>
    <n v="0"/>
    <n v="0"/>
    <n v="0"/>
    <n v="11"/>
    <n v="30"/>
    <n v="565.05600000000004"/>
    <n v="0"/>
    <n v="0"/>
    <n v="0"/>
    <n v="11"/>
    <n v="20"/>
    <n v="376.70400000000001"/>
    <n v="0"/>
    <n v="0"/>
    <n v="0"/>
    <n v="11"/>
    <m/>
    <n v="0"/>
    <n v="0"/>
    <n v="0"/>
    <n v="0"/>
    <n v="11"/>
    <m/>
    <n v="0"/>
    <n v="0"/>
    <n v="0"/>
    <n v="0"/>
    <n v="11"/>
    <n v="20"/>
    <n v="376.70400000000001"/>
    <n v="0"/>
    <n v="0"/>
    <n v="0"/>
    <n v="11"/>
    <n v="20"/>
    <n v="376.70400000000001"/>
    <n v="0"/>
    <n v="0"/>
    <n v="0"/>
    <n v="11"/>
    <n v="20"/>
    <n v="376.70400000000001"/>
    <n v="0"/>
    <n v="0"/>
    <n v="0"/>
    <n v="11"/>
    <n v="15"/>
    <n v="282.52800000000002"/>
    <n v="0"/>
    <n v="0"/>
    <n v="0"/>
    <n v="11"/>
    <n v="20"/>
    <n v="376.70400000000001"/>
    <n v="0"/>
    <n v="0"/>
    <n v="0"/>
    <n v="11"/>
    <m/>
    <n v="0"/>
    <n v="0"/>
    <m/>
    <n v="0"/>
    <n v="11"/>
    <n v="175"/>
    <n v="3296.1600000000003"/>
    <n v="20"/>
    <n v="376.70400000000001"/>
  </r>
  <r>
    <x v="7"/>
    <s v="西区"/>
    <s v="张志洁"/>
    <s v="黄新晖"/>
    <s v="黄成名"/>
    <s v="三级"/>
    <x v="7"/>
    <x v="124"/>
    <n v="28.876799999999999"/>
    <n v="150"/>
    <n v="110.83333333333333"/>
    <n v="3200.5119999999997"/>
    <n v="173"/>
    <n v="250"/>
    <n v="7219.2"/>
    <n v="50"/>
    <n v="126"/>
    <n v="1443.84"/>
    <n v="97"/>
    <n v="120"/>
    <n v="3465.2159999999999"/>
    <n v="150"/>
    <n v="135"/>
    <n v="4331.5199999999995"/>
    <n v="112"/>
    <n v="400"/>
    <n v="11550.72"/>
    <n v="100"/>
    <n v="121"/>
    <n v="2887.68"/>
    <n v="91"/>
    <n v="500"/>
    <n v="14438.4"/>
    <n v="150"/>
    <n v="130"/>
    <n v="4331.5199999999995"/>
    <n v="111"/>
    <n v="600"/>
    <n v="17326.079999999998"/>
    <n v="100"/>
    <n v="121"/>
    <n v="2887.68"/>
    <n v="90"/>
    <n v="700"/>
    <n v="20213.759999999998"/>
    <n v="150"/>
    <n v="126"/>
    <n v="4331.5199999999995"/>
    <n v="114"/>
    <n v="800"/>
    <n v="23101.439999999999"/>
    <n v="100"/>
    <n v="81"/>
    <n v="2887.68"/>
    <n v="133"/>
    <n v="1000"/>
    <n v="28876.799999999999"/>
    <n v="110"/>
    <n v="95"/>
    <n v="3176.4479999999999"/>
    <n v="148"/>
    <n v="1000"/>
    <n v="28876.799999999999"/>
    <n v="210"/>
    <n v="200"/>
    <n v="6064.1279999999997"/>
    <n v="158"/>
    <n v="900"/>
    <n v="25989.119999999999"/>
    <n v="100"/>
    <n v="150"/>
    <n v="2887.68"/>
    <n v="108"/>
    <n v="900"/>
    <n v="25989.119999999999"/>
    <n v="200"/>
    <n v="207"/>
    <n v="5775.36"/>
    <n v="101"/>
    <n v="800"/>
    <n v="23101.439999999999"/>
    <n v="100"/>
    <m/>
    <n v="2887.68"/>
    <n v="201"/>
    <n v="7970"/>
    <n v="230148.09599999999"/>
    <n v="1520"/>
    <n v="43892.735999999997"/>
  </r>
  <r>
    <x v="7"/>
    <s v="西区"/>
    <s v="张志洁"/>
    <s v="黄新晖"/>
    <s v="马俊"/>
    <s v="二级"/>
    <x v="7"/>
    <x v="129"/>
    <n v="28.876799999999999"/>
    <n v="220"/>
    <n v="261.66666666666669"/>
    <n v="7556.0960000000005"/>
    <n v="67"/>
    <n v="300"/>
    <n v="8663.0399999999991"/>
    <n v="180"/>
    <n v="180"/>
    <n v="5197.8239999999996"/>
    <n v="67"/>
    <n v="180"/>
    <n v="5197.8239999999996"/>
    <n v="140"/>
    <n v="140"/>
    <n v="4042.752"/>
    <n v="67"/>
    <n v="400"/>
    <n v="11550.72"/>
    <n v="230"/>
    <n v="240"/>
    <n v="6641.6639999999998"/>
    <n v="57"/>
    <n v="350"/>
    <n v="10106.879999999999"/>
    <n v="260"/>
    <n v="260"/>
    <n v="7507.9679999999998"/>
    <n v="57"/>
    <n v="450"/>
    <n v="12994.56"/>
    <n v="210"/>
    <n v="200"/>
    <n v="6064.1279999999997"/>
    <n v="67"/>
    <n v="400"/>
    <n v="11550.72"/>
    <n v="199"/>
    <n v="199"/>
    <n v="5746.4831999999997"/>
    <n v="67"/>
    <n v="450"/>
    <n v="12994.56"/>
    <n v="270"/>
    <n v="270"/>
    <n v="7796.7359999999999"/>
    <n v="67"/>
    <n v="420"/>
    <n v="12128.255999999999"/>
    <n v="170"/>
    <n v="170"/>
    <n v="4909.0559999999996"/>
    <n v="67"/>
    <n v="400"/>
    <n v="11550.72"/>
    <n v="200"/>
    <n v="200"/>
    <n v="5775.36"/>
    <n v="67"/>
    <n v="350"/>
    <n v="10106.879999999999"/>
    <n v="240"/>
    <n v="240"/>
    <n v="6930.4319999999998"/>
    <n v="67"/>
    <n v="400"/>
    <n v="11550.72"/>
    <n v="250"/>
    <n v="240"/>
    <n v="7219.2"/>
    <n v="77"/>
    <n v="400"/>
    <n v="11550.72"/>
    <n v="130"/>
    <m/>
    <n v="3753.9839999999999"/>
    <n v="207"/>
    <n v="4500"/>
    <n v="129945.59999999999"/>
    <n v="2479"/>
    <n v="71585.587199999994"/>
  </r>
  <r>
    <x v="7"/>
    <s v="西区"/>
    <s v="张志洁"/>
    <s v="黄新晖"/>
    <s v="马俊"/>
    <s v="二级"/>
    <x v="7"/>
    <x v="181"/>
    <n v="28.876799999999999"/>
    <n v="0"/>
    <n v="4.166666666666667"/>
    <n v="120.32000000000001"/>
    <n v="5"/>
    <n v="10"/>
    <n v="288.76799999999997"/>
    <n v="-6"/>
    <n v="0"/>
    <n v="-173.26079999999999"/>
    <n v="-1"/>
    <m/>
    <n v="0"/>
    <n v="0"/>
    <n v="0"/>
    <n v="0"/>
    <n v="-1"/>
    <n v="10"/>
    <n v="288.76799999999997"/>
    <n v="0"/>
    <n v="0"/>
    <n v="0"/>
    <n v="-1"/>
    <n v="10"/>
    <n v="288.76799999999997"/>
    <n v="0"/>
    <n v="0"/>
    <n v="0"/>
    <n v="-1"/>
    <n v="10"/>
    <n v="288.76799999999997"/>
    <n v="0"/>
    <n v="0"/>
    <n v="0"/>
    <n v="-1"/>
    <n v="10"/>
    <n v="288.76799999999997"/>
    <n v="0"/>
    <n v="0"/>
    <n v="0"/>
    <n v="-1"/>
    <n v="10"/>
    <n v="288.76799999999997"/>
    <n v="0"/>
    <n v="0"/>
    <n v="0"/>
    <n v="-1"/>
    <n v="10"/>
    <n v="288.76799999999997"/>
    <n v="0"/>
    <n v="0"/>
    <n v="0"/>
    <n v="-1"/>
    <n v="10"/>
    <n v="288.76799999999997"/>
    <n v="0"/>
    <n v="0"/>
    <n v="0"/>
    <n v="-1"/>
    <n v="0"/>
    <n v="0"/>
    <n v="0"/>
    <n v="0"/>
    <n v="0"/>
    <n v="-1"/>
    <n v="10"/>
    <n v="288.76799999999997"/>
    <n v="0"/>
    <n v="0"/>
    <n v="0"/>
    <n v="-1"/>
    <n v="10"/>
    <n v="288.76799999999997"/>
    <n v="0"/>
    <m/>
    <n v="0"/>
    <n v="-1"/>
    <n v="100"/>
    <n v="2887.68"/>
    <n v="-6"/>
    <n v="-173.26079999999999"/>
  </r>
  <r>
    <x v="7"/>
    <s v="西区"/>
    <s v="张志洁"/>
    <s v="黄新晖"/>
    <s v="马俊"/>
    <s v="三级"/>
    <x v="7"/>
    <x v="128"/>
    <n v="28.876799999999999"/>
    <n v="5199"/>
    <n v="5070.416666666667"/>
    <n v="146417.408"/>
    <n v="769"/>
    <n v="5000"/>
    <n v="144384"/>
    <n v="5069"/>
    <n v="4827"/>
    <n v="146376.49919999999"/>
    <n v="1011"/>
    <n v="3000"/>
    <n v="86630.399999999994"/>
    <n v="4400"/>
    <n v="4210"/>
    <n v="127057.92"/>
    <n v="1201"/>
    <n v="7000"/>
    <n v="202137.60000000001"/>
    <n v="7800"/>
    <n v="7576"/>
    <n v="225239.04000000001"/>
    <n v="1425"/>
    <n v="5800"/>
    <n v="167485.44"/>
    <n v="7430"/>
    <n v="7321"/>
    <n v="214554.62399999998"/>
    <n v="1534"/>
    <n v="7000"/>
    <n v="202137.60000000001"/>
    <n v="6630"/>
    <n v="6950"/>
    <n v="191453.18400000001"/>
    <n v="1214"/>
    <n v="6600"/>
    <n v="190586.88"/>
    <n v="6000"/>
    <n v="6073"/>
    <n v="173260.79999999999"/>
    <n v="1141"/>
    <n v="7000"/>
    <n v="202137.60000000001"/>
    <n v="6600"/>
    <n v="7150"/>
    <n v="190586.88"/>
    <n v="591"/>
    <n v="7000"/>
    <n v="202137.60000000001"/>
    <n v="7700"/>
    <n v="6630"/>
    <n v="222351.35999999999"/>
    <n v="1661"/>
    <n v="7000"/>
    <n v="202137.60000000001"/>
    <n v="7420"/>
    <n v="6874"/>
    <n v="214265.856"/>
    <n v="2207"/>
    <n v="6000"/>
    <n v="173260.79999999999"/>
    <n v="6200"/>
    <n v="6379"/>
    <n v="179036.16"/>
    <n v="2028"/>
    <n v="7000"/>
    <n v="202137.60000000001"/>
    <n v="6850"/>
    <n v="6747"/>
    <n v="197806.07999999999"/>
    <n v="2131"/>
    <n v="6600"/>
    <n v="190586.88"/>
    <n v="4450"/>
    <m/>
    <n v="128501.75999999999"/>
    <n v="6581"/>
    <n v="75000"/>
    <n v="2165760.0000000005"/>
    <n v="76549"/>
    <n v="2210490.1631999994"/>
  </r>
  <r>
    <x v="7"/>
    <s v="西区"/>
    <s v="张志洁"/>
    <s v="黄新晖"/>
    <s v="马俊"/>
    <s v="三级"/>
    <x v="7"/>
    <x v="127"/>
    <n v="28.876799999999999"/>
    <n v="1400"/>
    <n v="1683.3333333333333"/>
    <n v="48609.279999999999"/>
    <n v="655"/>
    <n v="2000"/>
    <n v="57753.599999999999"/>
    <n v="1000"/>
    <n v="1140"/>
    <n v="28876.799999999999"/>
    <n v="515"/>
    <n v="1000"/>
    <n v="28876.799999999999"/>
    <n v="1000"/>
    <n v="966"/>
    <n v="28876.799999999999"/>
    <n v="549"/>
    <n v="2300"/>
    <n v="66416.639999999999"/>
    <n v="1800"/>
    <n v="1697"/>
    <n v="51978.239999999998"/>
    <n v="652"/>
    <n v="2000"/>
    <n v="57753.599999999999"/>
    <n v="1600"/>
    <n v="1576"/>
    <n v="46202.879999999997"/>
    <n v="676"/>
    <n v="2500"/>
    <n v="72192"/>
    <n v="1400"/>
    <n v="1600"/>
    <n v="40427.519999999997"/>
    <n v="476"/>
    <n v="2200"/>
    <n v="63528.959999999999"/>
    <n v="1400"/>
    <n v="1340"/>
    <n v="40427.519999999997"/>
    <n v="536"/>
    <n v="2300"/>
    <n v="66416.639999999999"/>
    <n v="1800"/>
    <n v="1672"/>
    <n v="51978.239999999998"/>
    <n v="664"/>
    <n v="2200"/>
    <n v="63528.959999999999"/>
    <n v="2200"/>
    <n v="1921"/>
    <n v="63528.959999999999"/>
    <n v="943"/>
    <n v="2400"/>
    <n v="69304.319999999992"/>
    <n v="800"/>
    <n v="1342"/>
    <n v="23101.439999999999"/>
    <n v="401"/>
    <n v="2000"/>
    <n v="57753.599999999999"/>
    <n v="1200"/>
    <n v="1462"/>
    <n v="34652.159999999996"/>
    <n v="139"/>
    <n v="2100"/>
    <n v="60641.279999999999"/>
    <n v="800"/>
    <n v="897"/>
    <n v="23101.439999999999"/>
    <n v="42"/>
    <n v="2000"/>
    <n v="57753.599999999999"/>
    <n v="400"/>
    <m/>
    <n v="11550.72"/>
    <n v="442"/>
    <n v="25000"/>
    <n v="721920"/>
    <n v="15400"/>
    <n v="444702.71999999997"/>
  </r>
  <r>
    <x v="7"/>
    <s v="西区"/>
    <s v="张志洁"/>
    <s v="黄新晖"/>
    <s v="马俊"/>
    <s v="二级"/>
    <x v="7"/>
    <x v="182"/>
    <n v="28.876799999999999"/>
    <n v="200"/>
    <n v="191.66666666666666"/>
    <n v="5534.7199999999993"/>
    <n v="20"/>
    <n v="200"/>
    <n v="5775.36"/>
    <n v="300"/>
    <n v="300"/>
    <n v="8663.0399999999991"/>
    <n v="20"/>
    <n v="110"/>
    <n v="3176.4479999999999"/>
    <n v="0"/>
    <n v="0"/>
    <n v="0"/>
    <n v="20"/>
    <n v="260"/>
    <n v="7507.9679999999998"/>
    <n v="400"/>
    <n v="400"/>
    <n v="11550.72"/>
    <n v="20"/>
    <n v="220"/>
    <n v="6352.8959999999997"/>
    <n v="100"/>
    <n v="100"/>
    <n v="2887.68"/>
    <n v="20"/>
    <n v="280"/>
    <n v="8085.5039999999999"/>
    <n v="300"/>
    <n v="300"/>
    <n v="8663.0399999999991"/>
    <n v="20"/>
    <n v="250"/>
    <n v="7219.2"/>
    <n v="100"/>
    <n v="100"/>
    <n v="2887.68"/>
    <n v="20"/>
    <n v="270"/>
    <n v="7796.7359999999999"/>
    <n v="200"/>
    <n v="200"/>
    <n v="5775.36"/>
    <n v="20"/>
    <n v="260"/>
    <n v="7507.9679999999998"/>
    <n v="200"/>
    <n v="200"/>
    <n v="5775.36"/>
    <n v="20"/>
    <n v="260"/>
    <n v="7507.9679999999998"/>
    <n v="100"/>
    <n v="100"/>
    <n v="2887.68"/>
    <n v="20"/>
    <n v="200"/>
    <n v="5775.36"/>
    <n v="300"/>
    <n v="300"/>
    <n v="8663.0399999999991"/>
    <n v="20"/>
    <n v="240"/>
    <n v="6930.4319999999998"/>
    <n v="0"/>
    <n v="0"/>
    <n v="0"/>
    <n v="20"/>
    <n v="250"/>
    <n v="7219.2"/>
    <n v="0"/>
    <m/>
    <n v="0"/>
    <n v="20"/>
    <n v="2800"/>
    <n v="80855.039999999994"/>
    <n v="2000"/>
    <n v="57753.599999999999"/>
  </r>
  <r>
    <x v="7"/>
    <s v="西区"/>
    <s v="张志洁"/>
    <s v="黄新晖"/>
    <s v="马俊"/>
    <s v="二级"/>
    <x v="7"/>
    <x v="133"/>
    <n v="28.876799999999999"/>
    <n v="60"/>
    <n v="38.333333333333336"/>
    <n v="1106.944"/>
    <n v="10"/>
    <n v="40"/>
    <n v="1155.0719999999999"/>
    <n v="40"/>
    <n v="40"/>
    <n v="1155.0719999999999"/>
    <n v="10"/>
    <n v="20"/>
    <n v="577.53599999999994"/>
    <n v="20"/>
    <n v="20"/>
    <n v="577.53599999999994"/>
    <n v="10"/>
    <n v="50"/>
    <n v="1443.84"/>
    <n v="20"/>
    <n v="20"/>
    <n v="577.53599999999994"/>
    <n v="10"/>
    <n v="40"/>
    <n v="1155.0719999999999"/>
    <n v="20"/>
    <n v="20"/>
    <n v="577.53599999999994"/>
    <n v="10"/>
    <n v="50"/>
    <n v="1443.84"/>
    <n v="20"/>
    <n v="20"/>
    <n v="577.53599999999994"/>
    <n v="10"/>
    <n v="50"/>
    <n v="1443.84"/>
    <n v="20"/>
    <n v="20"/>
    <n v="577.53599999999994"/>
    <n v="10"/>
    <n v="50"/>
    <n v="1443.84"/>
    <n v="50"/>
    <n v="50"/>
    <n v="1443.84"/>
    <n v="10"/>
    <n v="50"/>
    <n v="1443.84"/>
    <n v="20"/>
    <n v="20"/>
    <n v="577.53599999999994"/>
    <n v="10"/>
    <n v="50"/>
    <n v="1443.84"/>
    <n v="20"/>
    <n v="20"/>
    <n v="577.53599999999994"/>
    <n v="10"/>
    <n v="50"/>
    <n v="1443.84"/>
    <n v="40"/>
    <n v="40"/>
    <n v="1155.0719999999999"/>
    <n v="10"/>
    <n v="50"/>
    <n v="1443.84"/>
    <n v="0"/>
    <n v="0"/>
    <n v="0"/>
    <n v="10"/>
    <n v="50"/>
    <n v="1443.84"/>
    <n v="40"/>
    <m/>
    <n v="1155.0719999999999"/>
    <n v="50"/>
    <n v="550"/>
    <n v="15882.24"/>
    <n v="310"/>
    <n v="8951.8079999999991"/>
  </r>
  <r>
    <x v="7"/>
    <s v="西区"/>
    <s v="张志洁"/>
    <s v="邓向阳"/>
    <s v="朱磊"/>
    <s v="二级"/>
    <x v="10"/>
    <x v="137"/>
    <n v="22.8568"/>
    <n v="800"/>
    <n v="716.66666666666663"/>
    <n v="16380.706666666665"/>
    <n v="0"/>
    <n v="600"/>
    <n v="13714.08"/>
    <n v="400"/>
    <n v="400"/>
    <n v="9142.7199999999993"/>
    <n v="0"/>
    <n v="350"/>
    <n v="7999.88"/>
    <n v="600"/>
    <n v="0"/>
    <n v="13714.08"/>
    <n v="600"/>
    <n v="800"/>
    <n v="18285.439999999999"/>
    <n v="800"/>
    <n v="1300"/>
    <n v="18285.439999999999"/>
    <n v="100"/>
    <n v="700"/>
    <n v="15999.76"/>
    <n v="1200"/>
    <n v="1200"/>
    <n v="27428.16"/>
    <n v="100"/>
    <n v="900"/>
    <n v="20571.12"/>
    <n v="1000"/>
    <n v="1000"/>
    <n v="22856.799999999999"/>
    <n v="100"/>
    <n v="800"/>
    <n v="18285.439999999999"/>
    <n v="600"/>
    <n v="600"/>
    <n v="13714.08"/>
    <n v="100"/>
    <n v="900"/>
    <n v="20571.12"/>
    <n v="1200"/>
    <n v="1200"/>
    <n v="27428.16"/>
    <n v="100"/>
    <n v="900"/>
    <n v="20571.12"/>
    <n v="200"/>
    <n v="200"/>
    <n v="4571.3599999999997"/>
    <n v="100"/>
    <n v="850"/>
    <n v="19428.28"/>
    <n v="600"/>
    <n v="600"/>
    <n v="13714.08"/>
    <n v="100"/>
    <n v="700"/>
    <n v="15999.76"/>
    <n v="200"/>
    <n v="200"/>
    <n v="4571.3599999999997"/>
    <n v="100"/>
    <n v="800"/>
    <n v="18285.439999999999"/>
    <n v="800"/>
    <n v="800"/>
    <n v="18285.439999999999"/>
    <n v="100"/>
    <n v="700"/>
    <n v="15999.76"/>
    <n v="200"/>
    <m/>
    <n v="4571.3599999999997"/>
    <n v="300"/>
    <n v="9000"/>
    <n v="205711.2"/>
    <n v="7800"/>
    <n v="178283.03999999995"/>
  </r>
  <r>
    <x v="7"/>
    <s v="西区"/>
    <s v="张志洁"/>
    <s v="邓向阳"/>
    <s v="朱磊"/>
    <s v="二级"/>
    <x v="10"/>
    <x v="134"/>
    <n v="22.8568"/>
    <n v="50"/>
    <n v="43.333333333333336"/>
    <n v="990.46133333333341"/>
    <n v="15"/>
    <n v="40"/>
    <n v="914.27199999999993"/>
    <n v="50"/>
    <n v="0"/>
    <n v="1142.8399999999999"/>
    <n v="65"/>
    <n v="20"/>
    <n v="457.13599999999997"/>
    <n v="50"/>
    <n v="0"/>
    <n v="1142.8399999999999"/>
    <n v="115"/>
    <n v="60"/>
    <n v="1371.4079999999999"/>
    <n v="50"/>
    <n v="100"/>
    <n v="1142.8399999999999"/>
    <n v="65"/>
    <n v="50"/>
    <n v="1142.8399999999999"/>
    <n v="100"/>
    <n v="100"/>
    <n v="2285.6799999999998"/>
    <n v="65"/>
    <n v="60"/>
    <n v="1371.4079999999999"/>
    <n v="50"/>
    <n v="50"/>
    <n v="1142.8399999999999"/>
    <n v="65"/>
    <n v="60"/>
    <n v="1371.4079999999999"/>
    <n v="50"/>
    <n v="100"/>
    <n v="1142.8399999999999"/>
    <n v="15"/>
    <n v="50"/>
    <n v="1142.8399999999999"/>
    <n v="100"/>
    <n v="51"/>
    <n v="2285.6799999999998"/>
    <n v="64"/>
    <n v="50"/>
    <n v="1142.8399999999999"/>
    <n v="50"/>
    <n v="50"/>
    <n v="1142.8399999999999"/>
    <n v="64"/>
    <n v="60"/>
    <n v="1371.4079999999999"/>
    <n v="50"/>
    <n v="50"/>
    <n v="1142.8399999999999"/>
    <n v="64"/>
    <n v="50"/>
    <n v="1142.8399999999999"/>
    <n v="50"/>
    <n v="50"/>
    <n v="1142.8399999999999"/>
    <n v="64"/>
    <n v="50"/>
    <n v="1142.8399999999999"/>
    <n v="0"/>
    <n v="0"/>
    <n v="0"/>
    <n v="64"/>
    <n v="50"/>
    <n v="1142.8399999999999"/>
    <n v="0"/>
    <m/>
    <n v="0"/>
    <n v="64"/>
    <n v="600"/>
    <n v="13714.08"/>
    <n v="600"/>
    <n v="13714.08"/>
  </r>
  <r>
    <x v="7"/>
    <s v="西区"/>
    <s v="张志洁"/>
    <s v="邓向阳"/>
    <s v="熊璐"/>
    <s v="二级"/>
    <x v="10"/>
    <x v="139"/>
    <n v="22.8568"/>
    <n v="1000"/>
    <n v="967.5"/>
    <n v="22113.954000000002"/>
    <n v="1822"/>
    <n v="1000"/>
    <n v="22856.799999999999"/>
    <n v="600"/>
    <n v="921"/>
    <n v="13714.08"/>
    <n v="1501"/>
    <n v="500"/>
    <n v="11428.4"/>
    <n v="600"/>
    <n v="660"/>
    <n v="13714.08"/>
    <n v="1441"/>
    <n v="1200"/>
    <n v="27428.16"/>
    <n v="1200"/>
    <n v="1420"/>
    <n v="27428.16"/>
    <n v="1221"/>
    <n v="1000"/>
    <n v="22856.799999999999"/>
    <n v="1100"/>
    <n v="1650"/>
    <n v="25142.48"/>
    <n v="671"/>
    <n v="1300"/>
    <n v="29713.84"/>
    <n v="1500"/>
    <n v="1500"/>
    <n v="34285.199999999997"/>
    <n v="671"/>
    <n v="1200"/>
    <n v="27428.16"/>
    <n v="1300"/>
    <n v="1300"/>
    <n v="29713.84"/>
    <n v="671"/>
    <n v="1200"/>
    <n v="27428.16"/>
    <n v="600"/>
    <n v="800"/>
    <n v="13714.08"/>
    <n v="471"/>
    <n v="1200"/>
    <n v="27428.16"/>
    <n v="797"/>
    <n v="700"/>
    <n v="18216.869599999998"/>
    <n v="568"/>
    <n v="1200"/>
    <n v="27428.16"/>
    <n v="1200"/>
    <n v="1152"/>
    <n v="27428.16"/>
    <n v="616"/>
    <n v="1000"/>
    <n v="22856.799999999999"/>
    <n v="1600"/>
    <n v="1600"/>
    <n v="36570.879999999997"/>
    <n v="616"/>
    <n v="1100"/>
    <n v="25142.48"/>
    <n v="1000"/>
    <n v="998"/>
    <n v="22856.799999999999"/>
    <n v="618"/>
    <n v="1100"/>
    <n v="25142.48"/>
    <n v="400"/>
    <m/>
    <n v="9142.7199999999993"/>
    <n v="1018"/>
    <n v="13000"/>
    <n v="297138.39999999997"/>
    <n v="11897"/>
    <n v="271927.34959999996"/>
  </r>
  <r>
    <x v="7"/>
    <s v="西区"/>
    <s v="张志洁"/>
    <s v="邓向阳"/>
    <s v="盛慧芳"/>
    <s v="二级"/>
    <x v="11"/>
    <x v="151"/>
    <n v="22.8568"/>
    <n v="1843"/>
    <n v="1473.0833333333333"/>
    <n v="33669.971133333333"/>
    <n v="146"/>
    <n v="1500"/>
    <n v="34285.199999999997"/>
    <n v="1510"/>
    <n v="1432"/>
    <n v="34513.767999999996"/>
    <n v="224"/>
    <n v="800"/>
    <n v="18285.439999999999"/>
    <n v="1283"/>
    <n v="1331"/>
    <n v="29325.274399999998"/>
    <n v="176"/>
    <n v="1900"/>
    <n v="43427.92"/>
    <n v="1853"/>
    <n v="1933"/>
    <n v="42353.650399999999"/>
    <n v="96"/>
    <n v="1500"/>
    <n v="34285.199999999997"/>
    <n v="1610"/>
    <n v="1634"/>
    <n v="36799.447999999997"/>
    <n v="72"/>
    <n v="2000"/>
    <n v="45713.599999999999"/>
    <n v="2060"/>
    <n v="1970"/>
    <n v="47085.008000000002"/>
    <n v="162"/>
    <n v="1800"/>
    <n v="41142.239999999998"/>
    <n v="1470"/>
    <n v="1434"/>
    <n v="33599.495999999999"/>
    <n v="198"/>
    <n v="1800"/>
    <n v="41142.239999999998"/>
    <n v="1525"/>
    <n v="1535"/>
    <n v="34856.620000000003"/>
    <n v="188"/>
    <n v="1800"/>
    <n v="41142.239999999998"/>
    <n v="1420"/>
    <n v="1552"/>
    <n v="32456.655999999999"/>
    <n v="56"/>
    <n v="1900"/>
    <n v="43427.92"/>
    <n v="1230"/>
    <n v="1162"/>
    <n v="28113.864000000001"/>
    <n v="124"/>
    <n v="1500"/>
    <n v="34285.199999999997"/>
    <n v="300"/>
    <n v="420"/>
    <n v="6857.04"/>
    <n v="4"/>
    <n v="1800"/>
    <n v="41142.239999999998"/>
    <n v="800"/>
    <n v="798"/>
    <n v="18285.439999999999"/>
    <n v="6"/>
    <n v="1700"/>
    <n v="38856.559999999998"/>
    <n v="590"/>
    <m/>
    <n v="13485.512000000001"/>
    <n v="596"/>
    <n v="20000"/>
    <n v="457135.99999999994"/>
    <n v="15651"/>
    <n v="357731.77679999999"/>
  </r>
  <r>
    <x v="7"/>
    <s v="西区"/>
    <s v="张志洁"/>
    <s v="邓向阳"/>
    <s v="盛慧芳"/>
    <s v="三级"/>
    <x v="11"/>
    <x v="150"/>
    <n v="22.8568"/>
    <n v="170"/>
    <n v="181.66666666666666"/>
    <n v="4152.3186666666661"/>
    <n v="114"/>
    <n v="250"/>
    <n v="5714.2"/>
    <n v="210"/>
    <n v="160"/>
    <n v="4799.9279999999999"/>
    <n v="164"/>
    <n v="120"/>
    <n v="2742.8159999999998"/>
    <n v="150"/>
    <n v="188"/>
    <n v="3428.52"/>
    <n v="126"/>
    <n v="400"/>
    <n v="9142.7199999999993"/>
    <n v="180"/>
    <n v="170"/>
    <n v="4114.2240000000002"/>
    <n v="136"/>
    <n v="500"/>
    <n v="11428.4"/>
    <n v="140"/>
    <n v="138"/>
    <n v="3199.9519999999998"/>
    <n v="138"/>
    <n v="600"/>
    <n v="13714.08"/>
    <n v="230"/>
    <n v="216"/>
    <n v="5257.0640000000003"/>
    <n v="152"/>
    <n v="700"/>
    <n v="15999.76"/>
    <n v="140"/>
    <n v="152"/>
    <n v="3199.9519999999998"/>
    <n v="140"/>
    <n v="800"/>
    <n v="18285.439999999999"/>
    <n v="250"/>
    <n v="235"/>
    <n v="5714.2"/>
    <n v="155"/>
    <n v="1000"/>
    <n v="22856.799999999999"/>
    <n v="270"/>
    <n v="276"/>
    <n v="6171.3360000000002"/>
    <n v="149"/>
    <n v="1000"/>
    <n v="22856.799999999999"/>
    <n v="150"/>
    <n v="107"/>
    <n v="3428.52"/>
    <n v="192"/>
    <n v="900"/>
    <n v="20571.12"/>
    <n v="150"/>
    <n v="97"/>
    <n v="3428.52"/>
    <n v="245"/>
    <n v="900"/>
    <n v="20571.12"/>
    <n v="190"/>
    <n v="97"/>
    <n v="4342.7920000000004"/>
    <n v="338"/>
    <n v="800"/>
    <n v="18285.439999999999"/>
    <n v="80"/>
    <m/>
    <n v="1828.5439999999999"/>
    <n v="418"/>
    <n v="7970"/>
    <n v="182168.696"/>
    <n v="2140"/>
    <n v="48913.552000000003"/>
  </r>
  <r>
    <x v="7"/>
    <s v="西区"/>
    <s v="张志洁"/>
    <s v="周夙"/>
    <s v="沈丹峰"/>
    <s v="二级"/>
    <x v="9"/>
    <x v="115"/>
    <n v="28.876799999999999"/>
    <n v="2600"/>
    <n v="2333.3333333333335"/>
    <n v="67379.199999999997"/>
    <n v="577"/>
    <n v="2400"/>
    <n v="69304.319999999992"/>
    <n v="2800"/>
    <n v="2716"/>
    <n v="80855.039999999994"/>
    <n v="661"/>
    <n v="1300"/>
    <n v="37539.839999999997"/>
    <n v="800"/>
    <n v="1215"/>
    <n v="23101.439999999999"/>
    <n v="246"/>
    <n v="3000"/>
    <n v="86630.399999999994"/>
    <n v="2200"/>
    <n v="2156"/>
    <n v="63528.959999999999"/>
    <n v="290"/>
    <n v="2500"/>
    <n v="72192"/>
    <n v="2200"/>
    <n v="2324"/>
    <n v="63528.959999999999"/>
    <n v="166"/>
    <n v="3200"/>
    <n v="92405.759999999995"/>
    <n v="3000"/>
    <n v="2853"/>
    <n v="86630.399999999994"/>
    <n v="313"/>
    <n v="3000"/>
    <n v="86630.399999999994"/>
    <n v="2400"/>
    <n v="2580"/>
    <n v="69304.319999999992"/>
    <n v="133"/>
    <n v="3000"/>
    <n v="86630.399999999994"/>
    <n v="3000"/>
    <n v="2972"/>
    <n v="86630.399999999994"/>
    <n v="161"/>
    <n v="3000"/>
    <n v="86630.399999999994"/>
    <n v="3600"/>
    <n v="3406"/>
    <n v="103956.48"/>
    <n v="355"/>
    <n v="3100"/>
    <n v="89518.080000000002"/>
    <n v="2296"/>
    <n v="1998"/>
    <n v="66301.132799999992"/>
    <n v="653"/>
    <n v="2500"/>
    <n v="72192"/>
    <n v="1400"/>
    <n v="1567"/>
    <n v="40427.519999999997"/>
    <n v="486"/>
    <n v="2800"/>
    <n v="80855.039999999994"/>
    <n v="2200"/>
    <n v="2136"/>
    <n v="63528.959999999999"/>
    <n v="550"/>
    <n v="2700"/>
    <n v="77967.360000000001"/>
    <n v="600"/>
    <m/>
    <n v="17326.079999999998"/>
    <n v="1150"/>
    <n v="32500"/>
    <n v="938496"/>
    <n v="26496"/>
    <n v="765119.69279999996"/>
  </r>
  <r>
    <x v="7"/>
    <s v="西区"/>
    <s v="张志洁"/>
    <s v="周夙"/>
    <s v="TBA"/>
    <s v="二级"/>
    <x v="9"/>
    <x v="183"/>
    <n v="28.87679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7"/>
    <s v="西区"/>
    <s v="张志洁"/>
    <s v="周夙"/>
    <s v="魏来"/>
    <s v="二级"/>
    <x v="9"/>
    <x v="184"/>
    <n v="28.876799999999999"/>
    <n v="50"/>
    <n v="91.666666666666671"/>
    <n v="2647.04"/>
    <n v="24"/>
    <n v="100"/>
    <n v="2887.68"/>
    <n v="150"/>
    <n v="148"/>
    <n v="4331.5199999999995"/>
    <n v="26"/>
    <n v="50"/>
    <n v="1443.84"/>
    <n v="50"/>
    <n v="55"/>
    <n v="1443.84"/>
    <n v="21"/>
    <n v="130"/>
    <n v="3753.9839999999999"/>
    <n v="100"/>
    <n v="105"/>
    <n v="2887.68"/>
    <n v="16"/>
    <n v="110"/>
    <n v="3176.4479999999999"/>
    <n v="50"/>
    <n v="55"/>
    <n v="1443.84"/>
    <n v="11"/>
    <n v="140"/>
    <n v="4042.752"/>
    <n v="100"/>
    <n v="98"/>
    <n v="2887.68"/>
    <n v="13"/>
    <n v="120"/>
    <n v="3465.2159999999999"/>
    <n v="100"/>
    <n v="105"/>
    <n v="2887.68"/>
    <n v="8"/>
    <n v="130"/>
    <n v="3753.9839999999999"/>
    <n v="200"/>
    <n v="120"/>
    <n v="5775.36"/>
    <n v="88"/>
    <n v="140"/>
    <n v="4042.752"/>
    <n v="100"/>
    <n v="120"/>
    <n v="2887.68"/>
    <n v="68"/>
    <n v="130"/>
    <n v="3753.9839999999999"/>
    <n v="0"/>
    <n v="39"/>
    <n v="0"/>
    <n v="29"/>
    <n v="110"/>
    <n v="3176.4479999999999"/>
    <n v="100"/>
    <n v="58"/>
    <n v="2887.68"/>
    <n v="71"/>
    <n v="120"/>
    <n v="3465.2159999999999"/>
    <n v="100"/>
    <n v="85"/>
    <n v="2887.68"/>
    <n v="86"/>
    <n v="120"/>
    <n v="3465.2159999999999"/>
    <n v="100"/>
    <m/>
    <n v="2887.68"/>
    <n v="186"/>
    <n v="1400"/>
    <n v="40427.519999999997"/>
    <n v="1150"/>
    <n v="33208.32"/>
  </r>
  <r>
    <x v="7"/>
    <s v="西区"/>
    <s v="张志洁"/>
    <s v="周夙"/>
    <s v="沈丹峰"/>
    <s v="一级"/>
    <x v="9"/>
    <x v="168"/>
    <n v="28.876799999999999"/>
    <n v="0"/>
    <n v="19.166666666666668"/>
    <n v="553.47199999999998"/>
    <n v="30"/>
    <n v="20"/>
    <n v="577.53599999999994"/>
    <n v="0"/>
    <n v="0"/>
    <n v="0"/>
    <n v="30"/>
    <m/>
    <n v="0"/>
    <n v="0"/>
    <n v="0"/>
    <n v="0"/>
    <n v="30"/>
    <n v="20"/>
    <n v="577.53599999999994"/>
    <n v="0"/>
    <n v="0"/>
    <n v="0"/>
    <n v="30"/>
    <n v="20"/>
    <n v="577.53599999999994"/>
    <n v="10"/>
    <n v="0"/>
    <n v="288.76799999999997"/>
    <n v="40"/>
    <n v="20"/>
    <n v="577.53599999999994"/>
    <n v="30"/>
    <n v="0"/>
    <n v="866.30399999999997"/>
    <n v="70"/>
    <n v="20"/>
    <n v="577.53599999999994"/>
    <n v="30"/>
    <n v="55"/>
    <n v="866.30399999999997"/>
    <n v="45"/>
    <n v="20"/>
    <n v="577.53599999999994"/>
    <n v="140"/>
    <n v="0"/>
    <n v="4042.752"/>
    <n v="185"/>
    <n v="20"/>
    <n v="577.53599999999994"/>
    <n v="0"/>
    <n v="0"/>
    <n v="0"/>
    <n v="185"/>
    <n v="20"/>
    <n v="577.53599999999994"/>
    <n v="50"/>
    <n v="135"/>
    <n v="1443.84"/>
    <n v="100"/>
    <n v="0"/>
    <n v="0"/>
    <n v="0"/>
    <n v="0"/>
    <n v="0"/>
    <n v="100"/>
    <n v="20"/>
    <n v="577.53599999999994"/>
    <n v="0"/>
    <n v="0"/>
    <n v="0"/>
    <n v="100"/>
    <n v="20"/>
    <n v="577.53599999999994"/>
    <n v="0"/>
    <m/>
    <n v="0"/>
    <n v="100"/>
    <n v="200"/>
    <n v="5775.36"/>
    <n v="260"/>
    <n v="7507.9679999999998"/>
  </r>
  <r>
    <x v="7"/>
    <s v="西区"/>
    <s v="张志洁"/>
    <s v="周夙"/>
    <s v="沈丹峰"/>
    <s v="一级"/>
    <x v="9"/>
    <x v="170"/>
    <n v="28.87679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m/>
    <n v="0"/>
    <n v="0"/>
    <n v="0"/>
    <n v="0"/>
    <n v="0"/>
    <m/>
    <n v="0"/>
    <n v="0"/>
    <n v="0"/>
    <n v="0"/>
    <n v="0"/>
    <n v="0"/>
  </r>
  <r>
    <x v="7"/>
    <s v="西区"/>
    <s v="张志洁"/>
    <s v="周夙"/>
    <s v="王成"/>
    <s v="一级"/>
    <x v="9"/>
    <x v="172"/>
    <n v="28.876799999999999"/>
    <n v="0"/>
    <n v="16.666666666666668"/>
    <n v="481.28000000000003"/>
    <n v="30"/>
    <n v="20"/>
    <n v="577.53599999999994"/>
    <n v="0"/>
    <n v="0"/>
    <n v="0"/>
    <n v="30"/>
    <m/>
    <n v="0"/>
    <n v="0"/>
    <n v="0"/>
    <n v="0"/>
    <n v="30"/>
    <n v="20"/>
    <n v="577.53599999999994"/>
    <n v="0"/>
    <n v="0"/>
    <n v="0"/>
    <n v="30"/>
    <n v="20"/>
    <n v="577.53599999999994"/>
    <n v="0"/>
    <n v="0"/>
    <n v="0"/>
    <n v="30"/>
    <n v="20"/>
    <n v="577.53599999999994"/>
    <n v="100"/>
    <n v="100"/>
    <n v="2887.68"/>
    <n v="30"/>
    <n v="20"/>
    <n v="577.53599999999994"/>
    <n v="200"/>
    <n v="205"/>
    <n v="5775.36"/>
    <n v="25"/>
    <n v="20"/>
    <n v="577.53599999999994"/>
    <n v="0"/>
    <n v="0"/>
    <n v="0"/>
    <n v="25"/>
    <n v="20"/>
    <n v="577.53599999999994"/>
    <n v="0"/>
    <n v="0"/>
    <n v="0"/>
    <n v="25"/>
    <n v="20"/>
    <n v="577.53599999999994"/>
    <n v="0"/>
    <n v="0"/>
    <n v="0"/>
    <n v="25"/>
    <n v="0"/>
    <n v="0"/>
    <n v="0"/>
    <n v="0"/>
    <n v="0"/>
    <n v="25"/>
    <n v="20"/>
    <n v="577.53599999999994"/>
    <n v="0"/>
    <n v="25"/>
    <n v="0"/>
    <n v="0"/>
    <n v="20"/>
    <n v="577.53599999999994"/>
    <n v="0"/>
    <m/>
    <n v="0"/>
    <n v="0"/>
    <n v="200"/>
    <n v="5775.36"/>
    <n v="300"/>
    <n v="8663.0399999999991"/>
  </r>
  <r>
    <x v="7"/>
    <s v="西区"/>
    <s v="张志洁"/>
    <s v="周夙"/>
    <s v="王成"/>
    <s v="一级"/>
    <x v="9"/>
    <x v="177"/>
    <n v="28.876799999999999"/>
    <n v="0"/>
    <n v="16.666666666666668"/>
    <n v="481.28000000000003"/>
    <n v="0"/>
    <n v="20"/>
    <n v="577.53599999999994"/>
    <n v="0"/>
    <n v="0"/>
    <n v="0"/>
    <n v="0"/>
    <m/>
    <n v="0"/>
    <n v="0"/>
    <n v="0"/>
    <n v="0"/>
    <n v="0"/>
    <n v="20"/>
    <n v="577.53599999999994"/>
    <n v="0"/>
    <n v="0"/>
    <n v="0"/>
    <n v="0"/>
    <n v="20"/>
    <n v="577.53599999999994"/>
    <n v="0"/>
    <n v="0"/>
    <n v="0"/>
    <n v="0"/>
    <n v="20"/>
    <n v="577.53599999999994"/>
    <n v="0"/>
    <n v="0"/>
    <n v="0"/>
    <n v="0"/>
    <n v="20"/>
    <n v="577.53599999999994"/>
    <n v="0"/>
    <n v="0"/>
    <n v="0"/>
    <n v="0"/>
    <n v="20"/>
    <n v="577.53599999999994"/>
    <n v="0"/>
    <n v="0"/>
    <n v="0"/>
    <n v="0"/>
    <n v="20"/>
    <n v="577.53599999999994"/>
    <n v="0"/>
    <n v="0"/>
    <n v="0"/>
    <n v="0"/>
    <n v="20"/>
    <n v="577.53599999999994"/>
    <n v="50"/>
    <n v="50"/>
    <n v="1443.84"/>
    <n v="0"/>
    <n v="0"/>
    <n v="0"/>
    <n v="0"/>
    <n v="0"/>
    <n v="0"/>
    <n v="0"/>
    <n v="20"/>
    <n v="577.53599999999994"/>
    <n v="0"/>
    <n v="0"/>
    <n v="0"/>
    <n v="0"/>
    <n v="20"/>
    <n v="577.53599999999994"/>
    <n v="0"/>
    <m/>
    <n v="0"/>
    <n v="0"/>
    <n v="200"/>
    <n v="5775.36"/>
    <n v="50"/>
    <n v="1443.84"/>
  </r>
  <r>
    <x v="7"/>
    <s v="西区"/>
    <s v="张志洁"/>
    <s v="周夙"/>
    <s v="王成"/>
    <s v="一级"/>
    <x v="9"/>
    <x v="175"/>
    <n v="28.876799999999999"/>
    <n v="0"/>
    <n v="33.333333333333336"/>
    <n v="962.56000000000006"/>
    <n v="20"/>
    <n v="40"/>
    <n v="1155.0719999999999"/>
    <n v="0"/>
    <n v="0"/>
    <n v="0"/>
    <n v="20"/>
    <m/>
    <n v="0"/>
    <n v="0"/>
    <n v="0"/>
    <n v="0"/>
    <n v="20"/>
    <n v="40"/>
    <n v="1155.0719999999999"/>
    <n v="0"/>
    <n v="0"/>
    <n v="0"/>
    <n v="20"/>
    <n v="40"/>
    <n v="1155.0719999999999"/>
    <n v="0"/>
    <n v="0"/>
    <n v="0"/>
    <n v="20"/>
    <n v="40"/>
    <n v="1155.0719999999999"/>
    <n v="0"/>
    <n v="0"/>
    <n v="0"/>
    <n v="20"/>
    <n v="40"/>
    <n v="1155.0719999999999"/>
    <n v="200"/>
    <n v="200"/>
    <n v="5775.36"/>
    <n v="20"/>
    <n v="40"/>
    <n v="1155.0719999999999"/>
    <n v="0"/>
    <n v="0"/>
    <n v="0"/>
    <n v="20"/>
    <n v="40"/>
    <n v="1155.0719999999999"/>
    <n v="0"/>
    <n v="0"/>
    <n v="0"/>
    <n v="20"/>
    <n v="40"/>
    <n v="1155.0719999999999"/>
    <n v="0"/>
    <n v="0"/>
    <n v="0"/>
    <n v="20"/>
    <n v="0"/>
    <n v="0"/>
    <n v="0"/>
    <n v="0"/>
    <n v="0"/>
    <n v="20"/>
    <n v="40"/>
    <n v="1155.0719999999999"/>
    <n v="0"/>
    <n v="20"/>
    <n v="0"/>
    <n v="0"/>
    <n v="40"/>
    <n v="1155.0719999999999"/>
    <n v="0"/>
    <m/>
    <n v="0"/>
    <n v="0"/>
    <n v="400"/>
    <n v="11550.72"/>
    <n v="200"/>
    <n v="5775.36"/>
  </r>
  <r>
    <x v="7"/>
    <s v="西区"/>
    <s v="张志洁"/>
    <s v="周夙"/>
    <s v="沈丹峰"/>
    <s v="一级"/>
    <x v="9"/>
    <x v="167"/>
    <n v="28.87679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m/>
    <n v="0"/>
    <n v="0"/>
    <n v="0"/>
    <n v="0"/>
    <n v="0"/>
    <m/>
    <n v="0"/>
    <n v="0"/>
    <n v="0"/>
    <n v="0"/>
    <n v="0"/>
    <n v="0"/>
  </r>
  <r>
    <x v="7"/>
    <s v="西区"/>
    <s v="张志洁"/>
    <s v="周夙"/>
    <s v="魏来"/>
    <s v="二级"/>
    <x v="9"/>
    <x v="114"/>
    <n v="28.876799999999999"/>
    <n v="600"/>
    <n v="533.33333333333337"/>
    <n v="15400.960000000001"/>
    <n v="119"/>
    <n v="600"/>
    <n v="17326.079999999998"/>
    <n v="600"/>
    <n v="0"/>
    <n v="17326.079999999998"/>
    <n v="719"/>
    <n v="300"/>
    <n v="8663.0399999999991"/>
    <n v="200"/>
    <n v="0"/>
    <n v="5775.36"/>
    <n v="919"/>
    <n v="700"/>
    <n v="20213.759999999998"/>
    <n v="600"/>
    <n v="655"/>
    <n v="17326.079999999998"/>
    <n v="864"/>
    <n v="600"/>
    <n v="17326.079999999998"/>
    <n v="600"/>
    <n v="618"/>
    <n v="17326.079999999998"/>
    <n v="846"/>
    <n v="700"/>
    <n v="20213.759999999998"/>
    <n v="720"/>
    <n v="834"/>
    <n v="20791.295999999998"/>
    <n v="732"/>
    <n v="650"/>
    <n v="18769.919999999998"/>
    <n v="600"/>
    <n v="697"/>
    <n v="17326.079999999998"/>
    <n v="635"/>
    <n v="700"/>
    <n v="20213.759999999998"/>
    <n v="800"/>
    <n v="820"/>
    <n v="23101.439999999999"/>
    <n v="615"/>
    <n v="700"/>
    <n v="20213.759999999998"/>
    <n v="600"/>
    <n v="832"/>
    <n v="17326.079999999998"/>
    <n v="383"/>
    <n v="700"/>
    <n v="20213.759999999998"/>
    <n v="600"/>
    <n v="725"/>
    <n v="17326.079999999998"/>
    <n v="258"/>
    <n v="600"/>
    <n v="17326.079999999998"/>
    <n v="600"/>
    <n v="635"/>
    <n v="17326.079999999998"/>
    <n v="223"/>
    <n v="650"/>
    <n v="18769.919999999998"/>
    <n v="600"/>
    <n v="568"/>
    <n v="17326.079999999998"/>
    <n v="255"/>
    <n v="600"/>
    <n v="17326.079999999998"/>
    <n v="200"/>
    <m/>
    <n v="5775.36"/>
    <n v="455"/>
    <n v="7500"/>
    <n v="216575.99999999997"/>
    <n v="6720"/>
    <n v="194052.09599999993"/>
  </r>
  <r>
    <x v="7"/>
    <s v="西区"/>
    <s v="张志洁"/>
    <s v="周夙"/>
    <s v="魏来"/>
    <s v="二级"/>
    <x v="9"/>
    <x v="165"/>
    <n v="28.876799999999999"/>
    <n v="150"/>
    <n v="248.33333333333334"/>
    <n v="7171.0720000000001"/>
    <n v="162"/>
    <n v="210"/>
    <n v="6064.1279999999997"/>
    <n v="200"/>
    <n v="215"/>
    <n v="5775.36"/>
    <n v="147"/>
    <n v="130"/>
    <n v="3753.9839999999999"/>
    <n v="100"/>
    <n v="136"/>
    <n v="2887.68"/>
    <n v="111"/>
    <n v="310"/>
    <n v="8951.8079999999991"/>
    <n v="350"/>
    <n v="365"/>
    <n v="10106.879999999999"/>
    <n v="96"/>
    <n v="250"/>
    <n v="7219.2"/>
    <n v="400"/>
    <n v="388"/>
    <n v="11550.72"/>
    <n v="108"/>
    <n v="320"/>
    <n v="9240.5759999999991"/>
    <n v="400"/>
    <n v="359"/>
    <n v="11550.72"/>
    <n v="149"/>
    <n v="300"/>
    <n v="8663.0399999999991"/>
    <n v="300"/>
    <n v="287"/>
    <n v="8663.0399999999991"/>
    <n v="162"/>
    <n v="330"/>
    <n v="9529.3439999999991"/>
    <n v="600"/>
    <n v="590"/>
    <n v="17326.079999999998"/>
    <n v="172"/>
    <n v="330"/>
    <n v="9529.3439999999991"/>
    <n v="400"/>
    <n v="427"/>
    <n v="11550.72"/>
    <n v="145"/>
    <n v="310"/>
    <n v="8951.8079999999991"/>
    <n v="300"/>
    <n v="285"/>
    <n v="8663.0399999999991"/>
    <n v="160"/>
    <n v="250"/>
    <n v="7219.2"/>
    <n v="300"/>
    <n v="295"/>
    <n v="8663.0399999999991"/>
    <n v="165"/>
    <n v="280"/>
    <n v="8085.5039999999999"/>
    <n v="400"/>
    <n v="425"/>
    <n v="11550.72"/>
    <n v="140"/>
    <n v="280"/>
    <n v="8085.5039999999999"/>
    <n v="0"/>
    <m/>
    <n v="0"/>
    <n v="140"/>
    <n v="3300"/>
    <n v="95293.439999999988"/>
    <n v="3750"/>
    <n v="108287.99999999999"/>
  </r>
  <r>
    <x v="7"/>
    <s v="西区"/>
    <s v="张志洁"/>
    <s v="周夙"/>
    <s v="王成"/>
    <s v="二级"/>
    <x v="9"/>
    <x v="180"/>
    <n v="28.876799999999999"/>
    <n v="0"/>
    <n v="100"/>
    <n v="2887.68"/>
    <n v="88"/>
    <n v="100"/>
    <n v="2887.68"/>
    <n v="0"/>
    <n v="0"/>
    <n v="0"/>
    <n v="88"/>
    <n v="60"/>
    <n v="1732.6079999999999"/>
    <n v="0"/>
    <n v="0"/>
    <n v="0"/>
    <n v="88"/>
    <n v="140"/>
    <n v="4042.752"/>
    <n v="200"/>
    <n v="210"/>
    <n v="5775.36"/>
    <n v="78"/>
    <n v="120"/>
    <n v="3465.2159999999999"/>
    <n v="100"/>
    <n v="110"/>
    <n v="2887.68"/>
    <n v="68"/>
    <n v="150"/>
    <n v="4331.5199999999995"/>
    <n v="0"/>
    <n v="0"/>
    <n v="0"/>
    <n v="68"/>
    <n v="140"/>
    <n v="4042.752"/>
    <n v="100"/>
    <n v="100"/>
    <n v="2887.68"/>
    <n v="68"/>
    <n v="140"/>
    <n v="4042.752"/>
    <n v="200"/>
    <n v="200"/>
    <n v="5775.36"/>
    <n v="68"/>
    <n v="140"/>
    <n v="4042.752"/>
    <n v="300"/>
    <n v="300"/>
    <n v="8663.0399999999991"/>
    <n v="68"/>
    <n v="140"/>
    <n v="4042.752"/>
    <n v="0"/>
    <n v="0"/>
    <n v="0"/>
    <n v="68"/>
    <n v="120"/>
    <n v="3465.2159999999999"/>
    <n v="100"/>
    <n v="100"/>
    <n v="2887.68"/>
    <n v="68"/>
    <n v="130"/>
    <n v="3753.9839999999999"/>
    <n v="0"/>
    <n v="68"/>
    <n v="0"/>
    <n v="0"/>
    <n v="120"/>
    <n v="3465.2159999999999"/>
    <n v="100"/>
    <m/>
    <n v="2887.68"/>
    <n v="100"/>
    <n v="1500"/>
    <n v="43315.199999999997"/>
    <n v="1100"/>
    <n v="31764.479999999996"/>
  </r>
  <r>
    <x v="8"/>
    <s v="西区"/>
    <s v="张志洁"/>
    <s v="邓向阳"/>
    <s v="邓向阳代"/>
    <s v="二级"/>
    <x v="10"/>
    <x v="147"/>
    <n v="254.87039999999999"/>
    <n v="25"/>
    <n v="15"/>
    <n v="3823.056"/>
    <n v="0"/>
    <n v="20"/>
    <n v="5097.4079999999994"/>
    <n v="10"/>
    <n v="0"/>
    <n v="2548.7039999999997"/>
    <n v="10"/>
    <n v="10"/>
    <n v="2548.7039999999997"/>
    <n v="12"/>
    <n v="0"/>
    <n v="3058.4447999999998"/>
    <n v="22"/>
    <n v="30"/>
    <n v="7646.1120000000001"/>
    <n v="0"/>
    <n v="0"/>
    <n v="0"/>
    <n v="22"/>
    <n v="30"/>
    <n v="7646.1120000000001"/>
    <n v="19"/>
    <n v="19"/>
    <n v="4842.5375999999997"/>
    <n v="22"/>
    <n v="40"/>
    <n v="10194.815999999999"/>
    <n v="0"/>
    <n v="0"/>
    <n v="0"/>
    <n v="22"/>
    <n v="40"/>
    <n v="10194.815999999999"/>
    <n v="0"/>
    <n v="0"/>
    <n v="0"/>
    <n v="22"/>
    <n v="40"/>
    <n v="10194.815999999999"/>
    <n v="0"/>
    <n v="0"/>
    <n v="0"/>
    <n v="22"/>
    <n v="40"/>
    <n v="10194.815999999999"/>
    <n v="0"/>
    <n v="0"/>
    <n v="0"/>
    <n v="22"/>
    <n v="40"/>
    <n v="10194.815999999999"/>
    <n v="0"/>
    <n v="0"/>
    <n v="0"/>
    <n v="22"/>
    <n v="30"/>
    <n v="7646.1120000000001"/>
    <n v="0"/>
    <n v="0"/>
    <n v="0"/>
    <n v="22"/>
    <n v="40"/>
    <n v="10194.815999999999"/>
    <n v="0"/>
    <n v="0"/>
    <n v="0"/>
    <n v="22"/>
    <n v="40"/>
    <n v="10194.815999999999"/>
    <n v="0"/>
    <m/>
    <n v="0"/>
    <n v="22"/>
    <n v="400"/>
    <n v="101948.15999999997"/>
    <n v="41"/>
    <n v="10449.686399999999"/>
  </r>
  <r>
    <x v="8"/>
    <s v="西区"/>
    <s v="张志洁"/>
    <s v="邓向阳"/>
    <s v="盛慧芳"/>
    <s v="二级"/>
    <x v="11"/>
    <x v="151"/>
    <n v="254.87039999999999"/>
    <n v="50"/>
    <n v="37.5"/>
    <n v="9557.64"/>
    <n v="31"/>
    <n v="30"/>
    <n v="7646.1120000000001"/>
    <n v="250"/>
    <n v="141"/>
    <n v="63717.599999999999"/>
    <n v="140"/>
    <n v="15"/>
    <n v="3823.056"/>
    <n v="0"/>
    <n v="122"/>
    <n v="0"/>
    <n v="18"/>
    <n v="50"/>
    <n v="12743.519999999999"/>
    <n v="100"/>
    <n v="96"/>
    <n v="25487.039999999997"/>
    <n v="22"/>
    <n v="60"/>
    <n v="15292.224"/>
    <n v="50"/>
    <n v="51"/>
    <n v="12743.519999999999"/>
    <n v="21"/>
    <n v="70"/>
    <n v="17840.928"/>
    <n v="0"/>
    <n v="8"/>
    <n v="0"/>
    <n v="13"/>
    <n v="80"/>
    <n v="20389.631999999998"/>
    <n v="50"/>
    <n v="28"/>
    <n v="12743.519999999999"/>
    <n v="35"/>
    <n v="80"/>
    <n v="20389.631999999998"/>
    <n v="100"/>
    <n v="52"/>
    <n v="25487.039999999997"/>
    <n v="83"/>
    <n v="80"/>
    <n v="20389.631999999998"/>
    <n v="0"/>
    <n v="56"/>
    <n v="0"/>
    <n v="27"/>
    <n v="80"/>
    <n v="20389.631999999998"/>
    <n v="100"/>
    <n v="31"/>
    <n v="25487.039999999997"/>
    <n v="96"/>
    <n v="50"/>
    <n v="12743.519999999999"/>
    <n v="0"/>
    <n v="37"/>
    <n v="0"/>
    <n v="59"/>
    <n v="50"/>
    <n v="12743.519999999999"/>
    <n v="100"/>
    <n v="50"/>
    <n v="25487.039999999997"/>
    <n v="109"/>
    <n v="50"/>
    <n v="12743.519999999999"/>
    <n v="0"/>
    <m/>
    <n v="0"/>
    <n v="109"/>
    <n v="695"/>
    <n v="177134.92799999996"/>
    <n v="750"/>
    <n v="191152.80000000002"/>
  </r>
  <r>
    <x v="8"/>
    <s v="西区"/>
    <s v="张志洁"/>
    <s v="周夙"/>
    <s v="魏来"/>
    <s v="二级"/>
    <x v="9"/>
    <x v="115"/>
    <n v="254.8703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10"/>
    <s v="西区"/>
    <s v="张志洁"/>
    <s v="邓向阳"/>
    <s v="邓向阳代"/>
    <s v="二级"/>
    <x v="10"/>
    <x v="147"/>
    <n v="44.534399999999998"/>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2"/>
    <s v="东区"/>
    <s v="廖荣平"/>
    <s v="张慧涛"/>
    <s v="蒋士侠"/>
    <s v="一级"/>
    <x v="6"/>
    <x v="185"/>
    <n v="18.192499999999999"/>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2"/>
    <s v="东区"/>
    <s v="廖荣平"/>
    <s v="张慧涛"/>
    <s v="蒋士侠"/>
    <s v="一级"/>
    <x v="6"/>
    <x v="186"/>
    <n v="18.192499999999999"/>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1"/>
    <s v="东区"/>
    <s v="廖荣平"/>
    <s v="张慧涛"/>
    <s v="蒋士侠"/>
    <s v="一级"/>
    <x v="6"/>
    <x v="186"/>
    <n v="32.280999999999999"/>
    <m/>
    <m/>
    <m/>
    <m/>
    <m/>
    <m/>
    <m/>
    <m/>
    <m/>
    <m/>
    <m/>
    <m/>
    <m/>
    <m/>
    <m/>
    <m/>
    <m/>
    <m/>
    <m/>
    <m/>
    <m/>
    <m/>
    <m/>
    <m/>
    <m/>
    <m/>
    <m/>
    <m/>
    <m/>
    <m/>
    <m/>
    <m/>
    <m/>
    <m/>
    <m/>
    <m/>
    <m/>
    <m/>
    <m/>
    <m/>
    <m/>
    <m/>
    <m/>
    <m/>
    <m/>
    <m/>
    <m/>
    <m/>
    <m/>
    <m/>
    <m/>
    <m/>
    <n v="50"/>
    <n v="1614.05"/>
    <n v="0"/>
    <n v="0"/>
    <n v="0"/>
    <n v="0"/>
    <m/>
    <n v="0"/>
    <n v="0"/>
    <n v="0"/>
    <n v="0"/>
    <n v="0"/>
    <n v="0"/>
    <n v="0"/>
    <n v="0"/>
    <n v="0"/>
    <n v="0"/>
    <n v="0"/>
    <n v="0"/>
    <n v="0"/>
    <n v="0"/>
    <m/>
    <n v="0"/>
    <n v="0"/>
    <n v="50"/>
    <n v="1614.05"/>
    <n v="0"/>
    <n v="0"/>
  </r>
  <r>
    <x v="2"/>
    <s v="东区"/>
    <s v="廖荣平"/>
    <s v="张慧涛"/>
    <s v="蒋士侠"/>
    <s v="一级"/>
    <x v="6"/>
    <x v="187"/>
    <n v="18.192499999999999"/>
    <n v="20"/>
    <n v="10"/>
    <n v="181.92499999999998"/>
    <n v="10"/>
    <n v="60"/>
    <n v="1091.55"/>
    <n v="40"/>
    <n v="25"/>
    <n v="727.69999999999993"/>
    <n v="25"/>
    <n v="30"/>
    <n v="545.77499999999998"/>
    <n v="20"/>
    <n v="10"/>
    <n v="363.84999999999997"/>
    <n v="35"/>
    <n v="120"/>
    <n v="2183.1"/>
    <n v="0"/>
    <n v="0"/>
    <n v="0"/>
    <n v="35"/>
    <n v="110"/>
    <n v="2001.175"/>
    <n v="0"/>
    <n v="0"/>
    <n v="0"/>
    <n v="35"/>
    <n v="110"/>
    <n v="2001.175"/>
    <n v="20"/>
    <n v="25"/>
    <n v="363.84999999999997"/>
    <n v="30"/>
    <n v="110"/>
    <n v="2001.175"/>
    <n v="0"/>
    <n v="0"/>
    <n v="0"/>
    <n v="30"/>
    <m/>
    <n v="0"/>
    <n v="0"/>
    <n v="0"/>
    <n v="0"/>
    <n v="30"/>
    <m/>
    <n v="0"/>
    <n v="0"/>
    <n v="0"/>
    <n v="0"/>
    <n v="30"/>
    <m/>
    <n v="0"/>
    <n v="0"/>
    <n v="0"/>
    <n v="0"/>
    <n v="30"/>
    <m/>
    <n v="0"/>
    <n v="0"/>
    <n v="0"/>
    <n v="0"/>
    <n v="30"/>
    <n v="0"/>
    <n v="0"/>
    <n v="0"/>
    <n v="0"/>
    <n v="0"/>
    <n v="30"/>
    <n v="0"/>
    <n v="0"/>
    <n v="0"/>
    <m/>
    <n v="0"/>
    <n v="30"/>
    <n v="540"/>
    <n v="9823.9499999999989"/>
    <n v="80"/>
    <n v="1455.3999999999999"/>
  </r>
  <r>
    <x v="1"/>
    <s v="东区"/>
    <s v="廖荣平"/>
    <s v="张慧涛"/>
    <s v="蒋士侠"/>
    <s v="一级"/>
    <x v="6"/>
    <x v="187"/>
    <n v="32.280999999999999"/>
    <m/>
    <m/>
    <m/>
    <m/>
    <m/>
    <m/>
    <m/>
    <m/>
    <m/>
    <m/>
    <m/>
    <m/>
    <m/>
    <m/>
    <m/>
    <m/>
    <m/>
    <m/>
    <m/>
    <m/>
    <m/>
    <m/>
    <m/>
    <m/>
    <m/>
    <m/>
    <m/>
    <m/>
    <m/>
    <m/>
    <m/>
    <m/>
    <m/>
    <m/>
    <m/>
    <m/>
    <m/>
    <m/>
    <m/>
    <m/>
    <m/>
    <m/>
    <m/>
    <m/>
    <m/>
    <m/>
    <m/>
    <n v="0"/>
    <n v="10"/>
    <n v="10"/>
    <n v="322.81"/>
    <n v="0"/>
    <n v="50"/>
    <n v="1614.05"/>
    <n v="0"/>
    <n v="0"/>
    <n v="0"/>
    <n v="0"/>
    <m/>
    <n v="0"/>
    <n v="0"/>
    <n v="0"/>
    <n v="0"/>
    <n v="0"/>
    <n v="0"/>
    <n v="0"/>
    <n v="0"/>
    <n v="0"/>
    <n v="0"/>
    <n v="0"/>
    <n v="0"/>
    <n v="0"/>
    <n v="0"/>
    <m/>
    <n v="0"/>
    <n v="0"/>
    <n v="50"/>
    <n v="1614.05"/>
    <n v="10"/>
    <n v="322.81"/>
  </r>
  <r>
    <x v="1"/>
    <s v="东区"/>
    <s v="廖荣平"/>
    <s v="张慧涛"/>
    <s v="王海军"/>
    <s v="一级"/>
    <x v="6"/>
    <x v="188"/>
    <n v="32.280999999999999"/>
    <n v="0"/>
    <n v="0"/>
    <n v="0"/>
    <n v="0"/>
    <n v="0"/>
    <n v="0"/>
    <n v="0"/>
    <n v="0"/>
    <n v="0"/>
    <n v="0"/>
    <n v="0"/>
    <n v="0"/>
    <n v="0"/>
    <n v="0"/>
    <n v="0"/>
    <n v="0"/>
    <n v="0"/>
    <n v="0"/>
    <n v="0"/>
    <m/>
    <n v="0"/>
    <n v="0"/>
    <n v="0"/>
    <n v="0"/>
    <n v="0"/>
    <n v="0"/>
    <n v="0"/>
    <n v="0"/>
    <n v="0"/>
    <n v="0"/>
    <n v="0"/>
    <n v="0"/>
    <n v="0"/>
    <n v="0"/>
    <n v="0"/>
    <n v="0"/>
    <n v="0"/>
    <n v="0"/>
    <n v="0"/>
    <n v="0"/>
    <n v="30"/>
    <n v="968.43"/>
    <n v="30"/>
    <n v="30"/>
    <n v="968.43"/>
    <n v="0"/>
    <n v="40"/>
    <n v="1291.24"/>
    <n v="0"/>
    <n v="0"/>
    <n v="0"/>
    <n v="0"/>
    <n v="100"/>
    <n v="3228.1"/>
    <n v="0"/>
    <n v="0"/>
    <n v="0"/>
    <n v="0"/>
    <m/>
    <n v="0"/>
    <n v="0"/>
    <n v="0"/>
    <n v="0"/>
    <n v="0"/>
    <n v="0"/>
    <n v="0"/>
    <n v="0"/>
    <n v="0"/>
    <n v="0"/>
    <n v="0"/>
    <n v="0"/>
    <n v="0"/>
    <n v="0"/>
    <m/>
    <n v="0"/>
    <n v="0"/>
    <n v="170"/>
    <n v="5487.77"/>
    <n v="30"/>
    <n v="968.43"/>
  </r>
  <r>
    <x v="2"/>
    <s v="东区"/>
    <s v="廖荣平"/>
    <s v="张慧涛"/>
    <s v="王海军"/>
    <s v="一级"/>
    <x v="6"/>
    <x v="188"/>
    <n v="18.192499999999999"/>
    <n v="40"/>
    <n v="11.666666666666666"/>
    <n v="212.24583333333331"/>
    <n v="156"/>
    <n v="60"/>
    <n v="1091.55"/>
    <n v="80"/>
    <n v="0"/>
    <n v="1455.3999999999999"/>
    <n v="236"/>
    <n v="30"/>
    <n v="545.77499999999998"/>
    <n v="0"/>
    <n v="0"/>
    <n v="0"/>
    <n v="236"/>
    <n v="120"/>
    <n v="2183.1"/>
    <n v="20"/>
    <n v="0"/>
    <n v="363.84999999999997"/>
    <n v="256"/>
    <n v="110"/>
    <n v="2001.175"/>
    <n v="20"/>
    <n v="0"/>
    <n v="363.84999999999997"/>
    <n v="276"/>
    <n v="110"/>
    <n v="2001.175"/>
    <n v="20"/>
    <n v="250"/>
    <n v="363.84999999999997"/>
    <n v="46"/>
    <n v="110"/>
    <n v="2001.175"/>
    <n v="30"/>
    <n v="30"/>
    <n v="545.77499999999998"/>
    <n v="46"/>
    <m/>
    <n v="0"/>
    <n v="0"/>
    <n v="0"/>
    <n v="0"/>
    <n v="46"/>
    <m/>
    <n v="0"/>
    <n v="0"/>
    <n v="0"/>
    <n v="0"/>
    <n v="46"/>
    <m/>
    <n v="0"/>
    <n v="0"/>
    <n v="0"/>
    <n v="0"/>
    <n v="46"/>
    <m/>
    <n v="0"/>
    <n v="0"/>
    <n v="0"/>
    <n v="0"/>
    <n v="46"/>
    <n v="0"/>
    <n v="0"/>
    <n v="0"/>
    <n v="0"/>
    <n v="0"/>
    <n v="46"/>
    <n v="0"/>
    <n v="0"/>
    <n v="0"/>
    <m/>
    <n v="0"/>
    <n v="46"/>
    <n v="540"/>
    <n v="9823.9499999999989"/>
    <n v="170"/>
    <n v="3092.7249999999999"/>
  </r>
  <r>
    <x v="2"/>
    <s v="东区"/>
    <s v="廖荣平"/>
    <s v="张慧涛"/>
    <s v="蒋士侠"/>
    <s v="一级"/>
    <x v="6"/>
    <x v="189"/>
    <n v="18.192499999999999"/>
    <n v="80"/>
    <n v="28.333333333333332"/>
    <n v="515.45416666666665"/>
    <n v="95"/>
    <n v="60"/>
    <n v="1091.55"/>
    <n v="40"/>
    <n v="80"/>
    <n v="727.69999999999993"/>
    <n v="55"/>
    <n v="30"/>
    <n v="545.77499999999998"/>
    <n v="40"/>
    <n v="26"/>
    <n v="727.69999999999993"/>
    <n v="69"/>
    <n v="120"/>
    <n v="2183.1"/>
    <n v="50"/>
    <n v="0"/>
    <n v="909.625"/>
    <n v="119"/>
    <n v="110"/>
    <n v="2001.175"/>
    <n v="30"/>
    <n v="0"/>
    <n v="545.77499999999998"/>
    <n v="149"/>
    <n v="110"/>
    <n v="2001.175"/>
    <n v="30"/>
    <n v="129"/>
    <n v="545.77499999999998"/>
    <n v="50"/>
    <n v="110"/>
    <n v="2001.175"/>
    <n v="70"/>
    <n v="52"/>
    <n v="1273.4749999999999"/>
    <n v="68"/>
    <m/>
    <n v="0"/>
    <n v="0"/>
    <n v="0"/>
    <n v="0"/>
    <n v="68"/>
    <m/>
    <n v="0"/>
    <n v="0"/>
    <n v="18"/>
    <n v="0"/>
    <n v="50"/>
    <m/>
    <n v="0"/>
    <n v="0"/>
    <n v="6"/>
    <n v="0"/>
    <n v="44"/>
    <m/>
    <n v="0"/>
    <n v="0"/>
    <n v="6"/>
    <n v="0"/>
    <n v="38"/>
    <n v="0"/>
    <n v="0"/>
    <n v="0"/>
    <n v="0"/>
    <n v="0"/>
    <n v="38"/>
    <n v="0"/>
    <n v="0"/>
    <n v="20"/>
    <m/>
    <n v="363.84999999999997"/>
    <n v="58"/>
    <n v="540"/>
    <n v="9823.9499999999989"/>
    <n v="280"/>
    <n v="5093.8999999999996"/>
  </r>
  <r>
    <x v="2"/>
    <s v="东区"/>
    <s v="廖荣平"/>
    <s v="张慧涛"/>
    <s v="蒋士侠"/>
    <s v="一级"/>
    <x v="6"/>
    <x v="190"/>
    <n v="18.192499999999999"/>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2"/>
    <s v="东区"/>
    <s v="廖荣平"/>
    <s v="张慧涛"/>
    <s v="王海军"/>
    <s v="一级"/>
    <x v="6"/>
    <x v="191"/>
    <n v="18.190000000000001"/>
    <n v="360"/>
    <n v="126.66666666666667"/>
    <n v="2304.0666666666671"/>
    <n v="76"/>
    <n v="25"/>
    <n v="454.75000000000006"/>
    <n v="60"/>
    <n v="68"/>
    <n v="1091.4000000000001"/>
    <n v="68"/>
    <n v="13"/>
    <n v="236.47000000000003"/>
    <n v="0"/>
    <n v="68"/>
    <n v="0"/>
    <n v="0"/>
    <n v="30"/>
    <n v="545.70000000000005"/>
    <n v="50"/>
    <n v="20"/>
    <n v="909.50000000000011"/>
    <n v="30"/>
    <n v="30"/>
    <n v="545.70000000000005"/>
    <n v="0"/>
    <n v="0"/>
    <n v="0"/>
    <n v="30"/>
    <n v="75"/>
    <n v="1364.25"/>
    <m/>
    <n v="30"/>
    <n v="0"/>
    <n v="0"/>
    <n v="150"/>
    <n v="2728.5"/>
    <n v="100"/>
    <n v="0"/>
    <n v="1819.0000000000002"/>
    <n v="100"/>
    <m/>
    <n v="0"/>
    <n v="0"/>
    <n v="0"/>
    <n v="0"/>
    <n v="100"/>
    <m/>
    <n v="0"/>
    <n v="0"/>
    <n v="0"/>
    <n v="0"/>
    <n v="100"/>
    <m/>
    <n v="0"/>
    <n v="0"/>
    <n v="0"/>
    <n v="0"/>
    <n v="100"/>
    <m/>
    <n v="0"/>
    <n v="0"/>
    <n v="0"/>
    <n v="0"/>
    <n v="100"/>
    <n v="0"/>
    <n v="0"/>
    <n v="0"/>
    <n v="0"/>
    <n v="0"/>
    <n v="100"/>
    <n v="0"/>
    <n v="0"/>
    <n v="0"/>
    <m/>
    <n v="0"/>
    <n v="100"/>
    <n v="323"/>
    <n v="5875.37"/>
    <n v="210"/>
    <n v="3819.9000000000005"/>
  </r>
  <r>
    <x v="1"/>
    <s v="东区"/>
    <s v="廖荣平"/>
    <s v="张慧涛"/>
    <s v="王海军"/>
    <s v="一级"/>
    <x v="6"/>
    <x v="191"/>
    <n v="32.280999999999999"/>
    <n v="0"/>
    <n v="0"/>
    <n v="0"/>
    <n v="218"/>
    <n v="75"/>
    <n v="2421.0749999999998"/>
    <n v="170"/>
    <n v="200"/>
    <n v="5487.7699999999995"/>
    <n v="188"/>
    <n v="37"/>
    <n v="1194.3969999999999"/>
    <n v="100"/>
    <n v="54"/>
    <n v="3228.1"/>
    <n v="234"/>
    <n v="120"/>
    <n v="3873.72"/>
    <n v="0"/>
    <n v="112"/>
    <n v="0"/>
    <n v="122"/>
    <n v="120"/>
    <n v="3873.72"/>
    <n v="50"/>
    <n v="81"/>
    <n v="1614.05"/>
    <n v="91"/>
    <n v="75"/>
    <n v="2421.0749999999998"/>
    <n v="80"/>
    <n v="91"/>
    <n v="2582.48"/>
    <n v="80"/>
    <m/>
    <n v="0"/>
    <n v="100"/>
    <n v="40"/>
    <n v="3228.1"/>
    <n v="140"/>
    <n v="30"/>
    <n v="968.43"/>
    <n v="30"/>
    <n v="80"/>
    <n v="968.43"/>
    <n v="90"/>
    <n v="80"/>
    <n v="2582.48"/>
    <n v="80"/>
    <n v="100"/>
    <n v="2582.48"/>
    <n v="70"/>
    <n v="500"/>
    <n v="16140.5"/>
    <n v="100"/>
    <n v="100"/>
    <n v="3228.1"/>
    <n v="70"/>
    <n v="600"/>
    <n v="19368.599999999999"/>
    <n v="50"/>
    <n v="60"/>
    <n v="1614.05"/>
    <n v="60"/>
    <n v="600"/>
    <n v="19368.599999999999"/>
    <n v="130"/>
    <n v="100"/>
    <n v="4196.53"/>
    <n v="90"/>
    <n v="600"/>
    <n v="19368.599999999999"/>
    <n v="50"/>
    <m/>
    <n v="1614.05"/>
    <n v="140"/>
    <n v="2837"/>
    <n v="91581.196999999986"/>
    <n v="940"/>
    <n v="30344.139999999992"/>
  </r>
  <r>
    <x v="2"/>
    <s v="东区"/>
    <s v="廖荣平"/>
    <s v="张慧涛"/>
    <s v="蒋士侠"/>
    <s v="二级"/>
    <x v="6"/>
    <x v="105"/>
    <n v="18.192499999999999"/>
    <n v="0"/>
    <n v="0"/>
    <n v="0"/>
    <n v="3"/>
    <m/>
    <n v="0"/>
    <n v="0"/>
    <n v="0"/>
    <n v="0"/>
    <n v="3"/>
    <m/>
    <n v="0"/>
    <n v="-202"/>
    <n v="0"/>
    <n v="-3674.8849999999998"/>
    <n v="-199"/>
    <m/>
    <n v="0"/>
    <n v="0"/>
    <n v="0"/>
    <n v="0"/>
    <n v="-199"/>
    <m/>
    <n v="0"/>
    <n v="0"/>
    <n v="0"/>
    <n v="0"/>
    <n v="-199"/>
    <n v="0"/>
    <n v="0"/>
    <n v="0"/>
    <n v="0"/>
    <n v="0"/>
    <n v="-199"/>
    <n v="0"/>
    <n v="0"/>
    <n v="0"/>
    <n v="0"/>
    <n v="0"/>
    <n v="-199"/>
    <m/>
    <n v="0"/>
    <n v="0"/>
    <n v="0"/>
    <n v="0"/>
    <n v="-199"/>
    <m/>
    <n v="0"/>
    <n v="0"/>
    <n v="0"/>
    <n v="0"/>
    <n v="-199"/>
    <m/>
    <n v="0"/>
    <n v="0"/>
    <n v="0"/>
    <n v="0"/>
    <n v="-199"/>
    <m/>
    <n v="0"/>
    <n v="0"/>
    <n v="0"/>
    <n v="0"/>
    <n v="-199"/>
    <n v="0"/>
    <n v="0"/>
    <n v="0"/>
    <n v="0"/>
    <n v="0"/>
    <n v="-199"/>
    <n v="0"/>
    <n v="0"/>
    <n v="0"/>
    <m/>
    <n v="0"/>
    <n v="-199"/>
    <n v="0"/>
    <n v="0"/>
    <n v="-202"/>
    <n v="-3674.8849999999998"/>
  </r>
  <r>
    <x v="1"/>
    <s v="东区"/>
    <s v="廖荣平"/>
    <s v="张慧涛"/>
    <s v="王海军"/>
    <s v="二级"/>
    <x v="6"/>
    <x v="105"/>
    <n v="32.280999999999999"/>
    <m/>
    <m/>
    <m/>
    <m/>
    <m/>
    <m/>
    <m/>
    <m/>
    <m/>
    <m/>
    <m/>
    <m/>
    <m/>
    <m/>
    <m/>
    <m/>
    <m/>
    <m/>
    <m/>
    <m/>
    <m/>
    <m/>
    <m/>
    <m/>
    <m/>
    <m/>
    <m/>
    <m/>
    <m/>
    <m/>
    <m/>
    <m/>
    <m/>
    <m/>
    <m/>
    <m/>
    <m/>
    <m/>
    <m/>
    <m/>
    <m/>
    <m/>
    <m/>
    <m/>
    <m/>
    <m/>
    <m/>
    <m/>
    <n v="100"/>
    <n v="100"/>
    <n v="3228.1"/>
    <n v="0"/>
    <n v="100"/>
    <n v="3228.1"/>
    <n v="200"/>
    <n v="100"/>
    <n v="6456.2"/>
    <n v="100"/>
    <m/>
    <n v="0"/>
    <n v="0"/>
    <n v="20"/>
    <n v="0"/>
    <n v="80"/>
    <n v="0"/>
    <n v="0"/>
    <n v="0"/>
    <n v="10"/>
    <n v="0"/>
    <n v="70"/>
    <n v="0"/>
    <n v="0"/>
    <n v="0"/>
    <m/>
    <n v="0"/>
    <n v="70"/>
    <n v="100"/>
    <n v="3228.1"/>
    <n v="300"/>
    <n v="9684.2999999999993"/>
  </r>
  <r>
    <x v="2"/>
    <s v="西区"/>
    <s v="张志洁"/>
    <s v="周夙"/>
    <s v="TBA"/>
    <s v="一级"/>
    <x v="12"/>
    <x v="192"/>
    <n v="18.192499999999999"/>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2"/>
    <s v="西区"/>
    <s v="张志洁"/>
    <s v="周夙"/>
    <s v="TBA"/>
    <s v="一级"/>
    <x v="12"/>
    <x v="193"/>
    <n v="18.192499999999999"/>
    <n v="0"/>
    <n v="0"/>
    <n v="0"/>
    <n v="2"/>
    <m/>
    <n v="0"/>
    <n v="0"/>
    <n v="0"/>
    <n v="0"/>
    <n v="2"/>
    <m/>
    <n v="0"/>
    <n v="0"/>
    <n v="0"/>
    <n v="0"/>
    <n v="2"/>
    <m/>
    <n v="0"/>
    <n v="0"/>
    <n v="0"/>
    <n v="0"/>
    <n v="2"/>
    <m/>
    <n v="0"/>
    <n v="0"/>
    <n v="0"/>
    <n v="0"/>
    <n v="2"/>
    <n v="0"/>
    <n v="0"/>
    <n v="0"/>
    <n v="0"/>
    <n v="0"/>
    <n v="2"/>
    <n v="0"/>
    <n v="0"/>
    <n v="0"/>
    <n v="0"/>
    <n v="0"/>
    <n v="2"/>
    <m/>
    <n v="0"/>
    <n v="0"/>
    <n v="0"/>
    <n v="0"/>
    <n v="2"/>
    <m/>
    <n v="0"/>
    <n v="0"/>
    <n v="0"/>
    <n v="0"/>
    <n v="2"/>
    <m/>
    <n v="0"/>
    <n v="0"/>
    <n v="0"/>
    <n v="0"/>
    <n v="2"/>
    <m/>
    <n v="0"/>
    <n v="0"/>
    <n v="0"/>
    <n v="0"/>
    <n v="2"/>
    <n v="0"/>
    <n v="0"/>
    <n v="0"/>
    <n v="0"/>
    <n v="0"/>
    <n v="2"/>
    <n v="0"/>
    <n v="0"/>
    <n v="0"/>
    <m/>
    <n v="0"/>
    <n v="2"/>
    <n v="0"/>
    <n v="0"/>
    <n v="0"/>
    <n v="0"/>
  </r>
  <r>
    <x v="2"/>
    <s v="西区"/>
    <s v="张志洁"/>
    <s v="周夙"/>
    <s v="TBA"/>
    <s v="一级"/>
    <x v="12"/>
    <x v="194"/>
    <n v="18.192499999999999"/>
    <n v="0"/>
    <n v="0"/>
    <n v="0"/>
    <n v="2"/>
    <m/>
    <n v="0"/>
    <n v="0"/>
    <n v="0"/>
    <n v="0"/>
    <n v="2"/>
    <m/>
    <n v="0"/>
    <n v="0"/>
    <n v="0"/>
    <n v="0"/>
    <n v="2"/>
    <m/>
    <n v="0"/>
    <n v="0"/>
    <n v="0"/>
    <n v="0"/>
    <n v="2"/>
    <m/>
    <n v="0"/>
    <n v="0"/>
    <n v="0"/>
    <n v="0"/>
    <n v="2"/>
    <n v="0"/>
    <n v="0"/>
    <n v="0"/>
    <n v="0"/>
    <n v="0"/>
    <n v="2"/>
    <n v="0"/>
    <n v="0"/>
    <n v="0"/>
    <n v="0"/>
    <n v="0"/>
    <n v="2"/>
    <m/>
    <n v="0"/>
    <n v="0"/>
    <n v="0"/>
    <n v="0"/>
    <n v="2"/>
    <m/>
    <n v="0"/>
    <n v="0"/>
    <n v="0"/>
    <n v="0"/>
    <n v="2"/>
    <m/>
    <n v="0"/>
    <n v="0"/>
    <n v="0"/>
    <n v="0"/>
    <n v="2"/>
    <m/>
    <n v="0"/>
    <n v="0"/>
    <n v="0"/>
    <n v="0"/>
    <n v="2"/>
    <n v="0"/>
    <n v="0"/>
    <n v="0"/>
    <n v="0"/>
    <n v="0"/>
    <n v="2"/>
    <n v="0"/>
    <n v="0"/>
    <n v="0"/>
    <m/>
    <n v="0"/>
    <n v="2"/>
    <n v="0"/>
    <n v="0"/>
    <n v="0"/>
    <n v="0"/>
  </r>
  <r>
    <x v="1"/>
    <s v="东区"/>
    <s v="廖荣平"/>
    <s v="刘挺"/>
    <s v="潘慧花"/>
    <s v="二级"/>
    <x v="13"/>
    <x v="195"/>
    <n v="32.280999999999999"/>
    <n v="0"/>
    <n v="0"/>
    <n v="0"/>
    <n v="0"/>
    <n v="0"/>
    <n v="0"/>
    <n v="0"/>
    <n v="0"/>
    <n v="0"/>
    <n v="0"/>
    <n v="0"/>
    <n v="0"/>
    <n v="0"/>
    <m/>
    <n v="0"/>
    <n v="0"/>
    <n v="0"/>
    <n v="0"/>
    <n v="0"/>
    <n v="0"/>
    <n v="0"/>
    <n v="0"/>
    <n v="0"/>
    <n v="0"/>
    <n v="0"/>
    <n v="0"/>
    <n v="0"/>
    <n v="0"/>
    <n v="0"/>
    <n v="0"/>
    <n v="0"/>
    <n v="0"/>
    <n v="0"/>
    <n v="0"/>
    <n v="0"/>
    <n v="0"/>
    <n v="0"/>
    <n v="0"/>
    <n v="0"/>
    <n v="0"/>
    <n v="400"/>
    <n v="12912.4"/>
    <n v="360"/>
    <n v="300"/>
    <n v="11621.16"/>
    <n v="60"/>
    <n v="500"/>
    <n v="16140.5"/>
    <n v="0"/>
    <n v="60"/>
    <n v="0"/>
    <n v="0"/>
    <n v="800"/>
    <n v="25824.799999999999"/>
    <n v="180"/>
    <n v="145"/>
    <n v="5810.58"/>
    <n v="35"/>
    <n v="800"/>
    <n v="25824.799999999999"/>
    <n v="180"/>
    <n v="127"/>
    <n v="5810.58"/>
    <n v="88"/>
    <n v="800"/>
    <n v="25824.799999999999"/>
    <n v="180"/>
    <n v="176"/>
    <n v="5810.58"/>
    <n v="92"/>
    <n v="800"/>
    <n v="25824.799999999999"/>
    <n v="0"/>
    <m/>
    <n v="0"/>
    <n v="92"/>
    <n v="4100"/>
    <n v="132352.1"/>
    <n v="900"/>
    <n v="29052.9"/>
  </r>
  <r>
    <x v="2"/>
    <s v="东区"/>
    <s v="廖荣平"/>
    <s v="刘挺"/>
    <s v="潘慧花"/>
    <s v="二级"/>
    <x v="13"/>
    <x v="195"/>
    <n v="18.192499999999999"/>
    <n v="720"/>
    <n v="750"/>
    <n v="13644.375"/>
    <n v="403"/>
    <n v="1000"/>
    <n v="18192.5"/>
    <n v="360"/>
    <n v="576"/>
    <n v="6549.2999999999993"/>
    <n v="187"/>
    <n v="700"/>
    <n v="12734.75"/>
    <n v="360"/>
    <n v="336"/>
    <n v="6549.2999999999993"/>
    <n v="211"/>
    <n v="1200"/>
    <n v="21831"/>
    <n v="540"/>
    <n v="512"/>
    <n v="9823.9499999999989"/>
    <n v="239"/>
    <n v="1000"/>
    <n v="18192.5"/>
    <n v="540"/>
    <n v="507"/>
    <n v="9823.9499999999989"/>
    <n v="272"/>
    <n v="1000"/>
    <n v="18192.5"/>
    <n v="540"/>
    <n v="483"/>
    <n v="9823.9499999999989"/>
    <n v="329"/>
    <n v="1100"/>
    <n v="20011.75"/>
    <n v="360"/>
    <n v="499"/>
    <n v="6549.2999999999993"/>
    <n v="190"/>
    <m/>
    <n v="0"/>
    <n v="0"/>
    <n v="182"/>
    <n v="0"/>
    <n v="8"/>
    <m/>
    <n v="0"/>
    <n v="0"/>
    <n v="0"/>
    <n v="0"/>
    <n v="8"/>
    <m/>
    <n v="0"/>
    <n v="0"/>
    <n v="0"/>
    <n v="0"/>
    <n v="8"/>
    <m/>
    <n v="0"/>
    <n v="0"/>
    <n v="0"/>
    <n v="0"/>
    <n v="8"/>
    <n v="0"/>
    <n v="0"/>
    <n v="0"/>
    <n v="0"/>
    <n v="0"/>
    <n v="8"/>
    <n v="0"/>
    <n v="0"/>
    <n v="0"/>
    <m/>
    <n v="0"/>
    <n v="8"/>
    <n v="6000"/>
    <n v="109155"/>
    <n v="2700"/>
    <n v="49119.749999999985"/>
  </r>
  <r>
    <x v="1"/>
    <s v="东区"/>
    <s v="廖荣平"/>
    <s v="刘挺"/>
    <s v="刘挺代"/>
    <s v="一级"/>
    <x v="13"/>
    <x v="196"/>
    <n v="32.280999999999999"/>
    <n v="70"/>
    <n v="5.833333333333333"/>
    <n v="188.30583333333331"/>
    <n v="70"/>
    <n v="60"/>
    <n v="1936.86"/>
    <n v="235"/>
    <n v="0"/>
    <n v="7586.0349999999999"/>
    <n v="305"/>
    <n v="30"/>
    <n v="968.43"/>
    <n v="120"/>
    <n v="0"/>
    <n v="3873.72"/>
    <n v="425"/>
    <n v="120"/>
    <n v="3873.72"/>
    <n v="50"/>
    <n v="0"/>
    <n v="1614.05"/>
    <n v="475"/>
    <n v="110"/>
    <n v="3550.91"/>
    <n v="60"/>
    <n v="0"/>
    <n v="1936.86"/>
    <n v="535"/>
    <n v="110"/>
    <n v="3550.91"/>
    <n v="50"/>
    <n v="500"/>
    <n v="1614.05"/>
    <n v="85"/>
    <n v="110"/>
    <n v="3550.91"/>
    <n v="130"/>
    <n v="0"/>
    <n v="4196.53"/>
    <n v="215"/>
    <n v="100"/>
    <n v="3228.1"/>
    <n v="100"/>
    <n v="0"/>
    <n v="3228.1"/>
    <n v="315"/>
    <n v="100"/>
    <n v="3228.1"/>
    <n v="140"/>
    <n v="0"/>
    <n v="4519.34"/>
    <n v="455"/>
    <n v="100"/>
    <n v="3228.1"/>
    <n v="100"/>
    <n v="0"/>
    <n v="3228.1"/>
    <n v="555"/>
    <n v="100"/>
    <n v="3228.1"/>
    <n v="100"/>
    <n v="0"/>
    <n v="3228.1"/>
    <n v="655"/>
    <n v="100"/>
    <n v="3228.1"/>
    <n v="40"/>
    <n v="0"/>
    <n v="1291.24"/>
    <n v="695"/>
    <n v="100"/>
    <n v="3228.1"/>
    <n v="80"/>
    <m/>
    <n v="2582.48"/>
    <n v="775"/>
    <n v="1140"/>
    <n v="36800.339999999989"/>
    <n v="1205"/>
    <n v="38898.604999999996"/>
  </r>
  <r>
    <x v="3"/>
    <s v="东区"/>
    <s v="廖荣平"/>
    <s v="张慧涛"/>
    <s v="王海军"/>
    <s v="一级"/>
    <x v="6"/>
    <x v="186"/>
    <n v="38.371200000000002"/>
    <n v="60"/>
    <n v="27.5"/>
    <n v="1055.2080000000001"/>
    <n v="30"/>
    <n v="50"/>
    <n v="1918.5600000000002"/>
    <n v="30"/>
    <n v="40"/>
    <n v="1151.136"/>
    <n v="20"/>
    <n v="50"/>
    <n v="1918.5600000000002"/>
    <n v="50"/>
    <n v="22"/>
    <n v="1918.5600000000002"/>
    <n v="48"/>
    <n v="50"/>
    <n v="1918.5600000000002"/>
    <n v="30"/>
    <n v="32"/>
    <n v="1151.136"/>
    <n v="46"/>
    <n v="50"/>
    <n v="1918.5600000000002"/>
    <n v="60"/>
    <n v="42"/>
    <n v="2302.2719999999999"/>
    <n v="64"/>
    <n v="80"/>
    <n v="3069.6959999999999"/>
    <n v="30"/>
    <n v="50"/>
    <n v="1151.136"/>
    <n v="44"/>
    <n v="100"/>
    <n v="3837.1200000000003"/>
    <n v="0"/>
    <n v="14"/>
    <n v="0"/>
    <n v="30"/>
    <n v="100"/>
    <n v="3837.1200000000003"/>
    <n v="50"/>
    <n v="50"/>
    <n v="1918.5600000000002"/>
    <n v="30"/>
    <n v="100"/>
    <n v="3837.1200000000003"/>
    <n v="50"/>
    <n v="50"/>
    <n v="1918.5600000000002"/>
    <n v="30"/>
    <n v="100"/>
    <n v="3837.1200000000003"/>
    <n v="50"/>
    <n v="33"/>
    <n v="1918.5600000000002"/>
    <n v="47"/>
    <n v="50"/>
    <n v="1918.5600000000002"/>
    <n v="50"/>
    <n v="50"/>
    <n v="1918.5600000000002"/>
    <n v="47"/>
    <n v="100"/>
    <n v="3837.1200000000003"/>
    <n v="30"/>
    <n v="40"/>
    <n v="1151.136"/>
    <n v="37"/>
    <n v="100"/>
    <n v="3837.1200000000003"/>
    <n v="50"/>
    <m/>
    <n v="1918.5600000000002"/>
    <n v="87"/>
    <n v="930"/>
    <n v="35685.216"/>
    <n v="480"/>
    <n v="18418.175999999999"/>
  </r>
  <r>
    <x v="3"/>
    <s v="东区"/>
    <s v="廖荣平"/>
    <s v="张慧涛"/>
    <s v="蒋士侠"/>
    <s v="一级"/>
    <x v="6"/>
    <x v="189"/>
    <n v="38.371200000000002"/>
    <n v="10"/>
    <n v="1.6666666666666667"/>
    <n v="63.952000000000005"/>
    <n v="8"/>
    <n v="10"/>
    <n v="383.71199999999999"/>
    <n v="20"/>
    <n v="10"/>
    <n v="767.42399999999998"/>
    <n v="18"/>
    <n v="10"/>
    <n v="383.71199999999999"/>
    <n v="0"/>
    <n v="4"/>
    <n v="0"/>
    <n v="14"/>
    <n v="50"/>
    <n v="1918.5600000000002"/>
    <n v="30"/>
    <n v="20"/>
    <n v="1151.136"/>
    <n v="24"/>
    <n v="50"/>
    <n v="1918.5600000000002"/>
    <n v="0"/>
    <n v="4"/>
    <n v="0"/>
    <n v="20"/>
    <n v="50"/>
    <n v="1918.5600000000002"/>
    <n v="20"/>
    <n v="20"/>
    <n v="767.42399999999998"/>
    <n v="20"/>
    <n v="50"/>
    <n v="1918.5600000000002"/>
    <n v="20"/>
    <n v="20"/>
    <n v="767.42399999999998"/>
    <n v="20"/>
    <n v="50"/>
    <n v="1918.5600000000002"/>
    <n v="0"/>
    <n v="16"/>
    <n v="0"/>
    <n v="4"/>
    <n v="100"/>
    <n v="3837.1200000000003"/>
    <n v="10"/>
    <n v="6"/>
    <n v="383.71199999999999"/>
    <n v="8"/>
    <n v="100"/>
    <n v="3837.1200000000003"/>
    <n v="20"/>
    <n v="10"/>
    <n v="767.42399999999998"/>
    <n v="18"/>
    <n v="50"/>
    <n v="1918.5600000000002"/>
    <n v="20"/>
    <n v="10"/>
    <n v="767.42399999999998"/>
    <n v="28"/>
    <n v="250"/>
    <n v="9592.8000000000011"/>
    <n v="0"/>
    <n v="10"/>
    <n v="0"/>
    <n v="18"/>
    <n v="300"/>
    <n v="11511.36"/>
    <n v="20"/>
    <m/>
    <n v="767.42399999999998"/>
    <n v="38"/>
    <n v="1070"/>
    <n v="41057.184000000001"/>
    <n v="160"/>
    <n v="6139.3919999999998"/>
  </r>
  <r>
    <x v="3"/>
    <s v="东区"/>
    <s v="廖荣平"/>
    <s v="张慧涛"/>
    <s v="王海军"/>
    <s v="一级"/>
    <x v="6"/>
    <x v="187"/>
    <n v="38.371200000000002"/>
    <n v="0"/>
    <n v="2.5"/>
    <n v="95.927999999999997"/>
    <n v="24"/>
    <n v="10"/>
    <n v="383.71199999999999"/>
    <n v="0"/>
    <n v="10"/>
    <n v="0"/>
    <n v="14"/>
    <n v="10"/>
    <n v="383.71199999999999"/>
    <n v="30"/>
    <n v="12"/>
    <n v="1151.136"/>
    <n v="32"/>
    <n v="50"/>
    <n v="1918.5600000000002"/>
    <n v="20"/>
    <n v="22"/>
    <n v="767.42399999999998"/>
    <n v="30"/>
    <n v="50"/>
    <n v="1918.5600000000002"/>
    <n v="30"/>
    <n v="30"/>
    <n v="1151.136"/>
    <n v="30"/>
    <n v="50"/>
    <n v="1918.5600000000002"/>
    <n v="0"/>
    <n v="16"/>
    <n v="0"/>
    <n v="14"/>
    <n v="50"/>
    <n v="1918.5600000000002"/>
    <n v="20"/>
    <n v="14"/>
    <n v="767.42399999999998"/>
    <n v="20"/>
    <n v="50"/>
    <n v="1918.5600000000002"/>
    <n v="20"/>
    <n v="20"/>
    <n v="767.42399999999998"/>
    <n v="20"/>
    <n v="100"/>
    <n v="3837.1200000000003"/>
    <n v="0"/>
    <n v="10"/>
    <n v="0"/>
    <n v="10"/>
    <n v="50"/>
    <n v="1918.5600000000002"/>
    <n v="80"/>
    <n v="28"/>
    <n v="3069.6959999999999"/>
    <n v="62"/>
    <n v="50"/>
    <n v="1918.5600000000002"/>
    <n v="50"/>
    <n v="40"/>
    <n v="1918.5600000000002"/>
    <n v="72"/>
    <n v="50"/>
    <n v="1918.5600000000002"/>
    <n v="0"/>
    <n v="30"/>
    <n v="0"/>
    <n v="42"/>
    <n v="50"/>
    <n v="1918.5600000000002"/>
    <n v="0"/>
    <m/>
    <n v="0"/>
    <n v="42"/>
    <n v="570"/>
    <n v="21871.584000000003"/>
    <n v="250"/>
    <n v="9592.7999999999993"/>
  </r>
  <r>
    <x v="3"/>
    <s v="东区"/>
    <s v="廖荣平"/>
    <s v="张慧涛"/>
    <s v="蒋士侠"/>
    <s v="一级"/>
    <x v="6"/>
    <x v="197"/>
    <n v="38.371200000000002"/>
    <n v="80"/>
    <n v="21.666666666666668"/>
    <n v="831.37600000000009"/>
    <n v="99"/>
    <n v="50"/>
    <n v="1918.5600000000002"/>
    <n v="40"/>
    <n v="31"/>
    <n v="1534.848"/>
    <n v="108"/>
    <n v="50"/>
    <n v="1918.5600000000002"/>
    <n v="0"/>
    <n v="20"/>
    <n v="0"/>
    <n v="88"/>
    <n v="50"/>
    <n v="1918.5600000000002"/>
    <n v="20"/>
    <n v="83"/>
    <n v="767.42399999999998"/>
    <n v="25"/>
    <n v="100"/>
    <n v="3837.1200000000003"/>
    <n v="140"/>
    <n v="75"/>
    <n v="5371.9679999999998"/>
    <n v="90"/>
    <n v="200"/>
    <n v="7674.2400000000007"/>
    <n v="80"/>
    <n v="0"/>
    <n v="3069.6959999999999"/>
    <n v="170"/>
    <n v="200"/>
    <n v="7674.2400000000007"/>
    <n v="0"/>
    <n v="155"/>
    <n v="0"/>
    <n v="15"/>
    <n v="0"/>
    <n v="0"/>
    <n v="0"/>
    <n v="15"/>
    <n v="0"/>
    <n v="0"/>
    <n v="0"/>
    <n v="0"/>
    <n v="0"/>
    <n v="0"/>
    <n v="0"/>
    <n v="0"/>
    <n v="0"/>
    <n v="0"/>
    <n v="0"/>
    <n v="0"/>
    <n v="0"/>
    <n v="0"/>
    <n v="100"/>
    <n v="3837.1200000000003"/>
    <n v="0"/>
    <n v="0"/>
    <n v="0"/>
    <n v="0"/>
    <n v="0"/>
    <n v="0"/>
    <n v="0"/>
    <n v="0"/>
    <n v="0"/>
    <n v="0"/>
    <n v="0"/>
    <n v="0"/>
    <n v="0"/>
    <m/>
    <n v="0"/>
    <n v="0"/>
    <n v="750"/>
    <n v="28778.400000000001"/>
    <n v="280"/>
    <n v="10743.936"/>
  </r>
  <r>
    <x v="3"/>
    <s v="东区"/>
    <s v="廖荣平"/>
    <s v="张慧涛"/>
    <s v="TBA"/>
    <s v="一级"/>
    <x v="6"/>
    <x v="198"/>
    <n v="38.371200000000002"/>
    <n v="0"/>
    <n v="0"/>
    <n v="0"/>
    <n v="0"/>
    <m/>
    <n v="0"/>
    <n v="0"/>
    <n v="0"/>
    <n v="0"/>
    <n v="0"/>
    <m/>
    <n v="0"/>
    <n v="0"/>
    <n v="0"/>
    <n v="0"/>
    <n v="0"/>
    <n v="250"/>
    <n v="9592.8000000000011"/>
    <n v="0"/>
    <n v="0"/>
    <n v="0"/>
    <n v="0"/>
    <n v="250"/>
    <n v="9592.8000000000011"/>
    <n v="0"/>
    <n v="0"/>
    <n v="0"/>
    <n v="0"/>
    <n v="0"/>
    <n v="0"/>
    <n v="0"/>
    <n v="0"/>
    <n v="0"/>
    <n v="0"/>
    <n v="0"/>
    <n v="0"/>
    <n v="0"/>
    <n v="0"/>
    <n v="0"/>
    <n v="0"/>
    <n v="0"/>
    <n v="0"/>
    <n v="0"/>
    <n v="0"/>
    <n v="0"/>
    <n v="0"/>
    <n v="0"/>
    <n v="0"/>
    <n v="0"/>
    <n v="0"/>
    <n v="0"/>
    <n v="0"/>
    <n v="0"/>
    <n v="0"/>
    <n v="0"/>
    <n v="0"/>
    <n v="0"/>
    <n v="0"/>
    <n v="200"/>
    <n v="7674.2400000000007"/>
    <n v="0"/>
    <n v="0"/>
    <n v="0"/>
    <n v="0"/>
    <n v="0"/>
    <n v="0"/>
    <n v="0"/>
    <n v="0"/>
    <n v="0"/>
    <n v="0"/>
    <n v="200"/>
    <n v="7674.2400000000007"/>
    <n v="0"/>
    <m/>
    <n v="0"/>
    <n v="0"/>
    <n v="900"/>
    <n v="34534.080000000002"/>
    <n v="0"/>
    <n v="0"/>
  </r>
  <r>
    <x v="3"/>
    <s v="东区"/>
    <s v="廖荣平"/>
    <s v="张慧涛"/>
    <s v="TBA"/>
    <s v="一级"/>
    <x v="6"/>
    <x v="199"/>
    <n v="38.371200000000002"/>
    <n v="0"/>
    <n v="0"/>
    <n v="0"/>
    <n v="0"/>
    <m/>
    <n v="0"/>
    <n v="0"/>
    <n v="0"/>
    <n v="0"/>
    <n v="0"/>
    <m/>
    <n v="0"/>
    <n v="0"/>
    <n v="0"/>
    <n v="0"/>
    <n v="0"/>
    <n v="250"/>
    <n v="9592.8000000000011"/>
    <n v="0"/>
    <n v="0"/>
    <n v="0"/>
    <n v="0"/>
    <n v="250"/>
    <n v="9592.8000000000011"/>
    <n v="0"/>
    <n v="0"/>
    <n v="0"/>
    <n v="0"/>
    <n v="0"/>
    <n v="0"/>
    <n v="0"/>
    <n v="0"/>
    <n v="0"/>
    <n v="0"/>
    <n v="0"/>
    <n v="0"/>
    <n v="0"/>
    <n v="0"/>
    <n v="0"/>
    <n v="0"/>
    <n v="0"/>
    <n v="0"/>
    <n v="0"/>
    <n v="0"/>
    <n v="0"/>
    <n v="0"/>
    <n v="0"/>
    <n v="0"/>
    <n v="0"/>
    <n v="0"/>
    <n v="0"/>
    <n v="0"/>
    <n v="0"/>
    <n v="0"/>
    <n v="0"/>
    <n v="0"/>
    <n v="0"/>
    <n v="0"/>
    <n v="50"/>
    <n v="1918.5600000000002"/>
    <n v="0"/>
    <n v="0"/>
    <n v="0"/>
    <n v="0"/>
    <n v="0"/>
    <n v="0"/>
    <n v="0"/>
    <n v="0"/>
    <n v="0"/>
    <n v="0"/>
    <n v="50"/>
    <n v="1918.5600000000002"/>
    <n v="0"/>
    <m/>
    <n v="0"/>
    <n v="0"/>
    <n v="600"/>
    <n v="23022.720000000005"/>
    <n v="0"/>
    <n v="0"/>
  </r>
  <r>
    <x v="3"/>
    <s v="东区"/>
    <s v="廖荣平"/>
    <s v="张慧涛"/>
    <s v="TBA"/>
    <s v="一级"/>
    <x v="6"/>
    <x v="200"/>
    <n v="38.371200000000002"/>
    <n v="0"/>
    <n v="0"/>
    <n v="0"/>
    <n v="0"/>
    <m/>
    <n v="0"/>
    <n v="0"/>
    <n v="0"/>
    <n v="0"/>
    <n v="0"/>
    <m/>
    <n v="0"/>
    <n v="0"/>
    <n v="0"/>
    <n v="0"/>
    <n v="0"/>
    <n v="50"/>
    <n v="1918.5600000000002"/>
    <n v="0"/>
    <n v="0"/>
    <n v="0"/>
    <n v="0"/>
    <n v="150"/>
    <n v="5755.68"/>
    <n v="0"/>
    <n v="0"/>
    <n v="0"/>
    <n v="0"/>
    <n v="0"/>
    <n v="0"/>
    <n v="0"/>
    <n v="0"/>
    <n v="0"/>
    <n v="0"/>
    <n v="50"/>
    <n v="1918.5600000000002"/>
    <n v="0"/>
    <n v="0"/>
    <n v="0"/>
    <n v="0"/>
    <n v="0"/>
    <n v="0"/>
    <n v="0"/>
    <n v="0"/>
    <n v="0"/>
    <n v="0"/>
    <n v="0"/>
    <n v="0"/>
    <n v="0"/>
    <n v="0"/>
    <n v="0"/>
    <n v="0"/>
    <n v="0"/>
    <n v="0"/>
    <n v="0"/>
    <n v="0"/>
    <n v="0"/>
    <n v="0"/>
    <n v="0"/>
    <n v="0"/>
    <n v="0"/>
    <n v="0"/>
    <n v="0"/>
    <n v="0"/>
    <n v="0"/>
    <n v="0"/>
    <n v="0"/>
    <n v="0"/>
    <n v="0"/>
    <n v="0"/>
    <n v="0"/>
    <n v="0"/>
    <n v="0"/>
    <m/>
    <n v="0"/>
    <n v="0"/>
    <n v="250"/>
    <n v="9592.8000000000011"/>
    <n v="0"/>
    <n v="0"/>
  </r>
  <r>
    <x v="3"/>
    <s v="东区"/>
    <s v="廖荣平"/>
    <s v="张慧涛"/>
    <s v="蒋士侠"/>
    <s v="一级"/>
    <x v="6"/>
    <x v="190"/>
    <n v="38.371200000000002"/>
    <n v="0"/>
    <n v="4.166666666666667"/>
    <n v="159.88000000000002"/>
    <n v="50"/>
    <n v="10"/>
    <n v="383.71199999999999"/>
    <n v="50"/>
    <n v="42"/>
    <n v="1918.5600000000002"/>
    <n v="58"/>
    <n v="10"/>
    <n v="383.71199999999999"/>
    <n v="0"/>
    <n v="6"/>
    <n v="0"/>
    <n v="52"/>
    <n v="50"/>
    <n v="1918.5600000000002"/>
    <n v="20"/>
    <n v="40"/>
    <n v="767.42399999999998"/>
    <n v="32"/>
    <n v="50"/>
    <n v="1918.5600000000002"/>
    <n v="40"/>
    <n v="36"/>
    <n v="1534.848"/>
    <n v="36"/>
    <n v="20"/>
    <n v="767.42399999999998"/>
    <n v="0"/>
    <n v="18"/>
    <n v="0"/>
    <n v="18"/>
    <n v="50"/>
    <n v="1918.5600000000002"/>
    <n v="0"/>
    <n v="0"/>
    <n v="0"/>
    <n v="18"/>
    <n v="50"/>
    <n v="1918.5600000000002"/>
    <n v="50"/>
    <n v="30"/>
    <n v="1918.5600000000002"/>
    <n v="38"/>
    <n v="50"/>
    <n v="1918.5600000000002"/>
    <n v="20"/>
    <n v="34"/>
    <n v="767.42399999999998"/>
    <n v="24"/>
    <n v="100"/>
    <n v="3837.1200000000003"/>
    <n v="50"/>
    <n v="38"/>
    <n v="1918.5600000000002"/>
    <n v="36"/>
    <n v="50"/>
    <n v="1918.5600000000002"/>
    <n v="0"/>
    <n v="18"/>
    <n v="0"/>
    <n v="18"/>
    <n v="200"/>
    <n v="7674.2400000000007"/>
    <n v="30"/>
    <n v="12"/>
    <n v="1151.136"/>
    <n v="36"/>
    <n v="200"/>
    <n v="7674.2400000000007"/>
    <n v="0"/>
    <m/>
    <n v="0"/>
    <n v="36"/>
    <n v="840"/>
    <n v="32231.808000000005"/>
    <n v="260"/>
    <n v="9976.5120000000006"/>
  </r>
  <r>
    <x v="3"/>
    <s v="东区"/>
    <s v="廖荣平"/>
    <s v="张慧涛"/>
    <s v="蒋士侠"/>
    <s v="一级"/>
    <x v="6"/>
    <x v="201"/>
    <n v="38.371200000000002"/>
    <n v="0"/>
    <n v="0"/>
    <n v="0"/>
    <n v="0"/>
    <m/>
    <n v="0"/>
    <n v="50"/>
    <n v="0"/>
    <n v="1918.5600000000002"/>
    <n v="50"/>
    <m/>
    <n v="0"/>
    <n v="0"/>
    <n v="4"/>
    <n v="0"/>
    <n v="46"/>
    <n v="50"/>
    <n v="1918.5600000000002"/>
    <n v="0"/>
    <n v="6"/>
    <n v="0"/>
    <n v="40"/>
    <n v="50"/>
    <n v="1918.5600000000002"/>
    <n v="0"/>
    <n v="0"/>
    <n v="0"/>
    <n v="40"/>
    <n v="20"/>
    <n v="767.42399999999998"/>
    <n v="0"/>
    <n v="0"/>
    <n v="0"/>
    <n v="40"/>
    <n v="50"/>
    <n v="1918.5600000000002"/>
    <n v="0"/>
    <n v="0"/>
    <n v="0"/>
    <n v="40"/>
    <n v="50"/>
    <n v="1918.5600000000002"/>
    <n v="0"/>
    <n v="0"/>
    <n v="0"/>
    <n v="40"/>
    <n v="50"/>
    <n v="1918.5600000000002"/>
    <n v="0"/>
    <n v="0"/>
    <n v="0"/>
    <n v="40"/>
    <n v="100"/>
    <n v="3837.1200000000003"/>
    <n v="0"/>
    <n v="0"/>
    <n v="0"/>
    <n v="40"/>
    <n v="100"/>
    <n v="3837.1200000000003"/>
    <n v="0"/>
    <n v="0"/>
    <n v="0"/>
    <n v="40"/>
    <n v="200"/>
    <n v="7674.2400000000007"/>
    <n v="0"/>
    <n v="10"/>
    <n v="0"/>
    <n v="30"/>
    <n v="200"/>
    <n v="7674.2400000000007"/>
    <n v="0"/>
    <m/>
    <n v="0"/>
    <n v="30"/>
    <n v="870"/>
    <n v="33382.944000000003"/>
    <n v="50"/>
    <n v="1918.5600000000002"/>
  </r>
  <r>
    <x v="3"/>
    <s v="东区"/>
    <s v="廖荣平"/>
    <s v="张慧涛"/>
    <s v="TBA"/>
    <s v="一级"/>
    <x v="6"/>
    <x v="202"/>
    <n v="38.371200000000002"/>
    <n v="0"/>
    <n v="0"/>
    <n v="0"/>
    <n v="0"/>
    <m/>
    <n v="0"/>
    <n v="0"/>
    <n v="0"/>
    <n v="0"/>
    <n v="0"/>
    <m/>
    <n v="0"/>
    <n v="0"/>
    <n v="0"/>
    <n v="0"/>
    <n v="0"/>
    <n v="50"/>
    <n v="1918.5600000000002"/>
    <n v="0"/>
    <n v="0"/>
    <n v="0"/>
    <n v="0"/>
    <n v="150"/>
    <n v="5755.68"/>
    <n v="0"/>
    <n v="0"/>
    <n v="0"/>
    <n v="0"/>
    <n v="0"/>
    <n v="0"/>
    <n v="0"/>
    <n v="0"/>
    <n v="0"/>
    <n v="0"/>
    <n v="0"/>
    <n v="0"/>
    <n v="0"/>
    <n v="0"/>
    <n v="0"/>
    <n v="0"/>
    <n v="0"/>
    <n v="0"/>
    <n v="0"/>
    <n v="0"/>
    <n v="0"/>
    <n v="0"/>
    <n v="0"/>
    <n v="0"/>
    <n v="0"/>
    <n v="0"/>
    <n v="0"/>
    <n v="0"/>
    <n v="0"/>
    <n v="0"/>
    <n v="0"/>
    <n v="0"/>
    <n v="0"/>
    <n v="0"/>
    <n v="0"/>
    <n v="0"/>
    <n v="0"/>
    <n v="0"/>
    <n v="0"/>
    <n v="0"/>
    <n v="0"/>
    <n v="0"/>
    <n v="0"/>
    <n v="0"/>
    <n v="0"/>
    <n v="0"/>
    <n v="0"/>
    <n v="0"/>
    <n v="0"/>
    <m/>
    <n v="0"/>
    <n v="0"/>
    <n v="200"/>
    <n v="7674.2400000000007"/>
    <n v="0"/>
    <n v="0"/>
  </r>
  <r>
    <x v="3"/>
    <s v="东区"/>
    <s v="廖荣平"/>
    <s v="张慧涛"/>
    <s v="王海军"/>
    <s v="一级"/>
    <x v="6"/>
    <x v="203"/>
    <n v="38.371199999999995"/>
    <m/>
    <m/>
    <m/>
    <m/>
    <m/>
    <m/>
    <m/>
    <m/>
    <m/>
    <m/>
    <m/>
    <m/>
    <m/>
    <m/>
    <m/>
    <m/>
    <m/>
    <m/>
    <m/>
    <m/>
    <m/>
    <m/>
    <m/>
    <m/>
    <m/>
    <m/>
    <m/>
    <m/>
    <m/>
    <m/>
    <m/>
    <m/>
    <m/>
    <m/>
    <m/>
    <m/>
    <m/>
    <m/>
    <m/>
    <m/>
    <m/>
    <m/>
    <m/>
    <m/>
    <m/>
    <m/>
    <m/>
    <m/>
    <m/>
    <m/>
    <m/>
    <m/>
    <m/>
    <m/>
    <m/>
    <m/>
    <m/>
    <m/>
    <m/>
    <m/>
    <m/>
    <m/>
    <m/>
    <n v="0"/>
    <m/>
    <n v="0"/>
    <n v="10"/>
    <n v="10"/>
    <n v="383.71199999999993"/>
    <n v="0"/>
    <m/>
    <n v="0"/>
    <m/>
    <m/>
    <n v="0"/>
    <n v="0"/>
    <n v="0"/>
    <n v="0"/>
    <n v="10"/>
    <n v="383.71199999999993"/>
  </r>
  <r>
    <x v="3"/>
    <s v="东区"/>
    <s v="廖荣平"/>
    <s v="张慧涛"/>
    <s v="王海军"/>
    <s v="一级"/>
    <x v="6"/>
    <x v="188"/>
    <n v="38.371200000000002"/>
    <n v="10"/>
    <n v="2.5"/>
    <n v="95.927999999999997"/>
    <n v="30"/>
    <n v="10"/>
    <n v="383.71199999999999"/>
    <n v="30"/>
    <n v="20"/>
    <n v="1151.136"/>
    <n v="40"/>
    <n v="10"/>
    <n v="383.71199999999999"/>
    <n v="0"/>
    <n v="10"/>
    <n v="0"/>
    <n v="30"/>
    <n v="100"/>
    <n v="3837.1200000000003"/>
    <n v="0"/>
    <n v="0"/>
    <n v="0"/>
    <n v="30"/>
    <n v="250"/>
    <n v="9592.8000000000011"/>
    <n v="20"/>
    <n v="0"/>
    <n v="767.42399999999998"/>
    <n v="50"/>
    <n v="100"/>
    <n v="3837.1200000000003"/>
    <n v="20"/>
    <n v="50"/>
    <n v="767.42399999999998"/>
    <n v="20"/>
    <n v="100"/>
    <n v="3837.1200000000003"/>
    <n v="0"/>
    <n v="4"/>
    <n v="0"/>
    <n v="16"/>
    <n v="100"/>
    <n v="3837.1200000000003"/>
    <n v="30"/>
    <n v="26"/>
    <n v="1151.136"/>
    <n v="20"/>
    <n v="100"/>
    <n v="3837.1200000000003"/>
    <n v="20"/>
    <n v="20"/>
    <n v="767.42399999999998"/>
    <n v="20"/>
    <n v="100"/>
    <n v="3837.1200000000003"/>
    <n v="20"/>
    <n v="26"/>
    <n v="767.42399999999998"/>
    <n v="14"/>
    <n v="50"/>
    <n v="1918.5600000000002"/>
    <n v="30"/>
    <n v="20"/>
    <n v="1151.136"/>
    <n v="24"/>
    <n v="50"/>
    <n v="1918.5600000000002"/>
    <n v="10"/>
    <n v="20"/>
    <n v="383.71199999999999"/>
    <n v="14"/>
    <n v="50"/>
    <n v="1918.5600000000002"/>
    <n v="10"/>
    <m/>
    <n v="383.71199999999999"/>
    <n v="24"/>
    <n v="1020"/>
    <n v="39138.623999999989"/>
    <n v="190"/>
    <n v="7290.5279999999984"/>
  </r>
  <r>
    <x v="3"/>
    <s v="东区"/>
    <s v="廖荣平"/>
    <s v="张慧涛"/>
    <s v="TBA"/>
    <s v="一级"/>
    <x v="6"/>
    <x v="191"/>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张慧涛"/>
    <s v="蒋士侠"/>
    <s v="一级"/>
    <x v="6"/>
    <x v="204"/>
    <n v="38.371200000000002"/>
    <n v="0"/>
    <n v="2.5"/>
    <n v="95.927999999999997"/>
    <n v="30"/>
    <n v="10"/>
    <n v="383.71199999999999"/>
    <n v="10"/>
    <n v="0"/>
    <n v="383.71199999999999"/>
    <n v="40"/>
    <n v="10"/>
    <n v="383.71199999999999"/>
    <n v="0"/>
    <n v="19"/>
    <n v="0"/>
    <n v="21"/>
    <n v="50"/>
    <n v="1918.5600000000002"/>
    <n v="20"/>
    <n v="16"/>
    <n v="767.42399999999998"/>
    <n v="25"/>
    <n v="50"/>
    <n v="1918.5600000000002"/>
    <n v="0"/>
    <n v="5"/>
    <n v="0"/>
    <n v="20"/>
    <n v="30"/>
    <n v="1151.136"/>
    <n v="40"/>
    <n v="35"/>
    <n v="1534.848"/>
    <n v="25"/>
    <n v="100"/>
    <n v="3837.1200000000003"/>
    <n v="0"/>
    <n v="5"/>
    <n v="0"/>
    <n v="20"/>
    <n v="100"/>
    <n v="3837.1200000000003"/>
    <n v="20"/>
    <n v="20"/>
    <n v="767.42399999999998"/>
    <n v="20"/>
    <n v="100"/>
    <n v="3837.1200000000003"/>
    <n v="0"/>
    <n v="10"/>
    <n v="0"/>
    <n v="10"/>
    <n v="100"/>
    <n v="3837.1200000000003"/>
    <n v="20"/>
    <n v="16"/>
    <n v="767.42399999999998"/>
    <n v="14"/>
    <n v="100"/>
    <n v="3837.1200000000003"/>
    <n v="0"/>
    <n v="4"/>
    <n v="0"/>
    <n v="10"/>
    <n v="200"/>
    <n v="7674.2400000000007"/>
    <n v="0"/>
    <n v="0"/>
    <n v="0"/>
    <n v="10"/>
    <n v="200"/>
    <n v="7674.2400000000007"/>
    <n v="0"/>
    <m/>
    <n v="0"/>
    <n v="10"/>
    <n v="1050"/>
    <n v="40289.760000000002"/>
    <n v="110"/>
    <n v="4220.8320000000003"/>
  </r>
  <r>
    <x v="3"/>
    <s v="东区"/>
    <s v="廖荣平"/>
    <s v="张慧涛"/>
    <s v="王海军"/>
    <s v="一级"/>
    <x v="6"/>
    <x v="205"/>
    <n v="38.371200000000002"/>
    <n v="0"/>
    <n v="5.833333333333333"/>
    <n v="223.83199999999999"/>
    <n v="0"/>
    <n v="20"/>
    <n v="767.42399999999998"/>
    <n v="0"/>
    <n v="0"/>
    <n v="0"/>
    <n v="0"/>
    <n v="20"/>
    <n v="767.42399999999998"/>
    <n v="30"/>
    <n v="10"/>
    <n v="1151.136"/>
    <n v="20"/>
    <n v="50"/>
    <n v="1918.5600000000002"/>
    <n v="0"/>
    <n v="0"/>
    <n v="0"/>
    <n v="20"/>
    <n v="50"/>
    <n v="1918.5600000000002"/>
    <n v="0"/>
    <n v="0"/>
    <n v="0"/>
    <n v="20"/>
    <n v="100"/>
    <n v="3837.1200000000003"/>
    <n v="20"/>
    <n v="20"/>
    <n v="767.42399999999998"/>
    <n v="20"/>
    <n v="100"/>
    <n v="3837.1200000000003"/>
    <n v="50"/>
    <n v="20"/>
    <n v="1918.5600000000002"/>
    <n v="50"/>
    <n v="100"/>
    <n v="3837.1200000000003"/>
    <n v="0"/>
    <n v="15"/>
    <n v="0"/>
    <n v="35"/>
    <n v="100"/>
    <n v="3837.1200000000003"/>
    <n v="0"/>
    <n v="15"/>
    <n v="0"/>
    <n v="20"/>
    <n v="100"/>
    <n v="3837.1200000000003"/>
    <n v="30"/>
    <n v="31"/>
    <n v="1151.136"/>
    <n v="19"/>
    <n v="100"/>
    <n v="3837.1200000000003"/>
    <n v="30"/>
    <n v="25"/>
    <n v="1151.136"/>
    <n v="24"/>
    <n v="100"/>
    <n v="3837.1200000000003"/>
    <n v="50"/>
    <n v="35"/>
    <n v="1918.5600000000002"/>
    <n v="39"/>
    <n v="100"/>
    <n v="3837.1200000000003"/>
    <n v="0"/>
    <m/>
    <n v="0"/>
    <n v="39"/>
    <n v="940"/>
    <n v="36068.928"/>
    <n v="210"/>
    <n v="8057.9520000000002"/>
  </r>
  <r>
    <x v="3"/>
    <s v="东区"/>
    <s v="廖荣平"/>
    <s v="张慧涛"/>
    <s v="TBA"/>
    <s v="一级"/>
    <x v="6"/>
    <x v="206"/>
    <n v="38.371200000000002"/>
    <n v="0"/>
    <n v="0"/>
    <n v="0"/>
    <n v="0"/>
    <m/>
    <n v="0"/>
    <n v="0"/>
    <n v="0"/>
    <n v="0"/>
    <n v="0"/>
    <m/>
    <n v="0"/>
    <n v="0"/>
    <n v="0"/>
    <n v="0"/>
    <n v="0"/>
    <n v="50"/>
    <n v="1918.5600000000002"/>
    <n v="0"/>
    <n v="0"/>
    <n v="0"/>
    <n v="0"/>
    <n v="100"/>
    <n v="3837.1200000000003"/>
    <n v="0"/>
    <n v="0"/>
    <n v="0"/>
    <n v="0"/>
    <n v="0"/>
    <n v="0"/>
    <n v="0"/>
    <n v="0"/>
    <n v="0"/>
    <n v="0"/>
    <n v="0"/>
    <n v="0"/>
    <n v="0"/>
    <n v="0"/>
    <n v="0"/>
    <n v="0"/>
    <n v="0"/>
    <n v="0"/>
    <n v="0"/>
    <n v="0"/>
    <n v="0"/>
    <n v="0"/>
    <n v="0"/>
    <n v="0"/>
    <n v="0"/>
    <n v="0"/>
    <n v="0"/>
    <n v="0"/>
    <n v="0"/>
    <n v="0"/>
    <n v="0"/>
    <n v="0"/>
    <n v="0"/>
    <n v="0"/>
    <n v="0"/>
    <n v="0"/>
    <n v="0"/>
    <n v="0"/>
    <n v="0"/>
    <n v="0"/>
    <n v="0"/>
    <n v="0"/>
    <n v="0"/>
    <n v="0"/>
    <n v="0"/>
    <n v="0"/>
    <n v="0"/>
    <n v="0"/>
    <n v="0"/>
    <m/>
    <n v="0"/>
    <n v="0"/>
    <n v="150"/>
    <n v="5755.68"/>
    <n v="0"/>
    <n v="0"/>
  </r>
  <r>
    <x v="3"/>
    <s v="东区"/>
    <s v="廖荣平"/>
    <s v="张慧涛"/>
    <s v="蒋士侠"/>
    <s v="一级"/>
    <x v="6"/>
    <x v="207"/>
    <n v="38.371200000000002"/>
    <n v="0"/>
    <n v="0"/>
    <n v="0"/>
    <n v="10"/>
    <m/>
    <n v="0"/>
    <n v="0"/>
    <n v="0"/>
    <n v="0"/>
    <n v="10"/>
    <m/>
    <n v="0"/>
    <n v="0"/>
    <n v="0"/>
    <n v="0"/>
    <n v="10"/>
    <n v="50"/>
    <n v="1918.5600000000002"/>
    <n v="0"/>
    <n v="0"/>
    <n v="0"/>
    <n v="10"/>
    <n v="60"/>
    <n v="2302.2719999999999"/>
    <n v="0"/>
    <n v="0"/>
    <n v="0"/>
    <n v="10"/>
    <n v="50"/>
    <n v="1918.5600000000002"/>
    <n v="0"/>
    <n v="0"/>
    <n v="0"/>
    <n v="10"/>
    <n v="50"/>
    <n v="1918.5600000000002"/>
    <n v="0"/>
    <n v="0"/>
    <n v="0"/>
    <n v="10"/>
    <n v="50"/>
    <n v="1918.5600000000002"/>
    <n v="0"/>
    <n v="0"/>
    <n v="0"/>
    <n v="10"/>
    <n v="50"/>
    <n v="1918.5600000000002"/>
    <n v="0"/>
    <n v="0"/>
    <n v="0"/>
    <n v="10"/>
    <n v="50"/>
    <n v="1918.5600000000002"/>
    <n v="0"/>
    <n v="0"/>
    <n v="0"/>
    <n v="10"/>
    <n v="100"/>
    <n v="3837.1200000000003"/>
    <n v="0"/>
    <n v="0"/>
    <n v="0"/>
    <n v="10"/>
    <n v="200"/>
    <n v="7674.2400000000007"/>
    <n v="0"/>
    <n v="0"/>
    <n v="0"/>
    <n v="10"/>
    <n v="200"/>
    <n v="7674.2400000000007"/>
    <n v="0"/>
    <m/>
    <n v="0"/>
    <n v="10"/>
    <n v="860"/>
    <n v="32999.232000000004"/>
    <n v="0"/>
    <n v="0"/>
  </r>
  <r>
    <x v="3"/>
    <s v="东区"/>
    <s v="廖荣平"/>
    <s v="刘挺"/>
    <s v="潘慧花"/>
    <s v="一级"/>
    <x v="13"/>
    <x v="208"/>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潘慧花"/>
    <s v="一级"/>
    <x v="13"/>
    <x v="209"/>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TBA"/>
    <s v="一级"/>
    <x v="13"/>
    <x v="210"/>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TBA"/>
    <s v="一级"/>
    <x v="13"/>
    <x v="211"/>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潘慧花"/>
    <s v="一级"/>
    <x v="13"/>
    <x v="212"/>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潘慧花"/>
    <s v="一级"/>
    <x v="13"/>
    <x v="213"/>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潘慧花"/>
    <s v="一级"/>
    <x v="13"/>
    <x v="214"/>
    <n v="38.371200000000002"/>
    <n v="0"/>
    <n v="0"/>
    <n v="0"/>
    <n v="0"/>
    <m/>
    <n v="0"/>
    <n v="0"/>
    <n v="0"/>
    <n v="0"/>
    <n v="0"/>
    <m/>
    <n v="0"/>
    <n v="0"/>
    <n v="0"/>
    <n v="0"/>
    <n v="0"/>
    <m/>
    <n v="0"/>
    <n v="0"/>
    <n v="0"/>
    <n v="0"/>
    <n v="0"/>
    <m/>
    <n v="0"/>
    <n v="180"/>
    <n v="50"/>
    <n v="6906.8160000000007"/>
    <n v="130"/>
    <n v="200"/>
    <n v="7674.2400000000007"/>
    <n v="150"/>
    <n v="150"/>
    <n v="5755.68"/>
    <n v="130"/>
    <n v="250"/>
    <n v="9592.8000000000011"/>
    <n v="150"/>
    <n v="143"/>
    <n v="5755.68"/>
    <n v="137"/>
    <n v="400"/>
    <n v="15348.480000000001"/>
    <n v="250"/>
    <n v="189"/>
    <n v="9592.8000000000011"/>
    <n v="198"/>
    <n v="500"/>
    <n v="19185.600000000002"/>
    <n v="150"/>
    <n v="258"/>
    <n v="5755.68"/>
    <n v="90"/>
    <n v="500"/>
    <n v="19185.600000000002"/>
    <n v="450"/>
    <n v="295"/>
    <n v="17267.04"/>
    <n v="245"/>
    <n v="500"/>
    <n v="19185.600000000002"/>
    <n v="100"/>
    <n v="233"/>
    <n v="3837.1200000000003"/>
    <n v="112"/>
    <n v="200"/>
    <n v="7674.2400000000007"/>
    <n v="450"/>
    <n v="352"/>
    <n v="17267.04"/>
    <n v="210"/>
    <n v="250"/>
    <n v="9592.8000000000011"/>
    <n v="150"/>
    <m/>
    <n v="5755.68"/>
    <n v="360"/>
    <n v="2800"/>
    <n v="107439.36000000003"/>
    <n v="2030"/>
    <n v="77893.535999999993"/>
  </r>
  <r>
    <x v="3"/>
    <s v="东区"/>
    <s v="廖荣平"/>
    <s v="刘挺"/>
    <s v="TBA"/>
    <s v="一级"/>
    <x v="13"/>
    <x v="215"/>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TBA"/>
    <s v="一级"/>
    <x v="13"/>
    <x v="216"/>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刘挺代"/>
    <s v="一级"/>
    <x v="13"/>
    <x v="196"/>
    <n v="38.371200000000002"/>
    <n v="0"/>
    <n v="0"/>
    <n v="0"/>
    <n v="0"/>
    <m/>
    <n v="0"/>
    <n v="4"/>
    <n v="0"/>
    <n v="153.48480000000001"/>
    <n v="4"/>
    <m/>
    <n v="0"/>
    <n v="0"/>
    <n v="0"/>
    <n v="0"/>
    <n v="4"/>
    <n v="150"/>
    <n v="5755.68"/>
    <n v="4"/>
    <n v="0"/>
    <n v="153.48480000000001"/>
    <n v="8"/>
    <n v="200"/>
    <n v="7674.2400000000007"/>
    <n v="12"/>
    <n v="0"/>
    <n v="460.45440000000002"/>
    <n v="20"/>
    <n v="0"/>
    <n v="0"/>
    <n v="12"/>
    <n v="0"/>
    <n v="460.45440000000002"/>
    <n v="32"/>
    <n v="0"/>
    <n v="0"/>
    <n v="14"/>
    <n v="0"/>
    <n v="537.19680000000005"/>
    <n v="46"/>
    <n v="70"/>
    <n v="2685.9839999999999"/>
    <n v="8"/>
    <n v="0"/>
    <n v="306.96960000000001"/>
    <n v="54"/>
    <n v="100"/>
    <n v="3837.1200000000003"/>
    <n v="12"/>
    <n v="0"/>
    <n v="460.45440000000002"/>
    <n v="66"/>
    <n v="20"/>
    <n v="767.42399999999998"/>
    <n v="8"/>
    <n v="0"/>
    <n v="306.96960000000001"/>
    <n v="74"/>
    <n v="20"/>
    <n v="767.42399999999998"/>
    <n v="17"/>
    <n v="0"/>
    <n v="652.31040000000007"/>
    <n v="91"/>
    <n v="20"/>
    <n v="767.42399999999998"/>
    <n v="12"/>
    <n v="0"/>
    <n v="460.45440000000002"/>
    <n v="103"/>
    <n v="20"/>
    <n v="767.42399999999998"/>
    <n v="11"/>
    <m/>
    <n v="422.08320000000003"/>
    <n v="114"/>
    <n v="600"/>
    <n v="23022.719999999998"/>
    <n v="114"/>
    <n v="4374.3168000000005"/>
  </r>
  <r>
    <x v="3"/>
    <s v="东区"/>
    <s v="廖荣平"/>
    <s v="刘挺"/>
    <s v="潘慧花"/>
    <s v="一级"/>
    <x v="13"/>
    <x v="217"/>
    <n v="38.371200000000002"/>
    <n v="0"/>
    <n v="0"/>
    <n v="0"/>
    <n v="0"/>
    <m/>
    <n v="0"/>
    <n v="0"/>
    <n v="0"/>
    <n v="0"/>
    <n v="0"/>
    <m/>
    <n v="0"/>
    <n v="0"/>
    <n v="0"/>
    <n v="0"/>
    <n v="0"/>
    <n v="150"/>
    <n v="5755.68"/>
    <n v="50"/>
    <n v="0"/>
    <n v="1918.5600000000002"/>
    <n v="50"/>
    <n v="200"/>
    <n v="7674.2400000000007"/>
    <n v="40"/>
    <n v="40"/>
    <n v="1534.848"/>
    <n v="50"/>
    <n v="200"/>
    <n v="7674.2400000000007"/>
    <n v="20"/>
    <n v="20"/>
    <n v="767.42399999999998"/>
    <n v="50"/>
    <n v="200"/>
    <n v="7674.2400000000007"/>
    <n v="60"/>
    <n v="60"/>
    <n v="2302.2719999999999"/>
    <n v="50"/>
    <n v="30"/>
    <n v="1151.136"/>
    <n v="100"/>
    <n v="140"/>
    <n v="3837.1200000000003"/>
    <n v="10"/>
    <n v="50"/>
    <n v="1918.5600000000002"/>
    <n v="70"/>
    <n v="72"/>
    <n v="2685.9839999999999"/>
    <n v="8"/>
    <n v="100"/>
    <n v="3837.1200000000003"/>
    <n v="100"/>
    <n v="96"/>
    <n v="3837.1200000000003"/>
    <n v="12"/>
    <n v="60"/>
    <n v="2302.2719999999999"/>
    <n v="70"/>
    <n v="78"/>
    <n v="2685.9839999999999"/>
    <n v="4"/>
    <n v="60"/>
    <n v="2302.2719999999999"/>
    <n v="150"/>
    <n v="130"/>
    <n v="5755.68"/>
    <n v="24"/>
    <n v="100"/>
    <n v="3837.1200000000003"/>
    <n v="50"/>
    <m/>
    <n v="1918.5600000000002"/>
    <n v="74"/>
    <n v="1150"/>
    <n v="44126.880000000005"/>
    <n v="710"/>
    <n v="27243.552000000003"/>
  </r>
  <r>
    <x v="3"/>
    <s v="东区"/>
    <s v="廖荣平"/>
    <s v="刘挺"/>
    <s v="TBA"/>
    <s v="一级"/>
    <x v="13"/>
    <x v="218"/>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TBA"/>
    <s v="二级"/>
    <x v="13"/>
    <x v="219"/>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刘挺"/>
    <s v="TBA"/>
    <s v="二级"/>
    <x v="13"/>
    <x v="220"/>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张慧涛"/>
    <s v="蒋士侠"/>
    <s v="二级"/>
    <x v="6"/>
    <x v="221"/>
    <n v="38.371200000000002"/>
    <n v="300"/>
    <n v="397.58333333333331"/>
    <n v="15255.749599999999"/>
    <n v="340"/>
    <n v="500"/>
    <n v="19185.600000000002"/>
    <n v="400"/>
    <n v="454"/>
    <n v="15348.480000000001"/>
    <n v="286"/>
    <n v="500"/>
    <n v="19185.600000000002"/>
    <n v="600"/>
    <n v="264"/>
    <n v="23022.720000000001"/>
    <n v="622"/>
    <n v="700"/>
    <n v="26859.84"/>
    <n v="60"/>
    <n v="405"/>
    <n v="2302.2719999999999"/>
    <n v="277"/>
    <n v="900"/>
    <n v="34534.080000000002"/>
    <n v="360"/>
    <n v="365"/>
    <n v="13813.632000000001"/>
    <n v="272"/>
    <n v="400"/>
    <n v="15348.480000000001"/>
    <n v="200"/>
    <n v="350"/>
    <n v="7674.2400000000007"/>
    <n v="122"/>
    <n v="700"/>
    <n v="26859.84"/>
    <n v="860"/>
    <n v="351"/>
    <n v="32999.232000000004"/>
    <n v="631"/>
    <n v="450"/>
    <n v="17267.04"/>
    <n v="100"/>
    <n v="283"/>
    <n v="3837.1200000000003"/>
    <n v="448"/>
    <n v="550"/>
    <n v="21104.16"/>
    <n v="0"/>
    <n v="282"/>
    <n v="0"/>
    <n v="166"/>
    <n v="400"/>
    <n v="15348.480000000001"/>
    <n v="430"/>
    <n v="306"/>
    <n v="16499.616000000002"/>
    <n v="290"/>
    <n v="650"/>
    <n v="24941.280000000002"/>
    <n v="0"/>
    <n v="236"/>
    <n v="0"/>
    <n v="54"/>
    <n v="600"/>
    <n v="23022.720000000001"/>
    <n v="370"/>
    <n v="286"/>
    <n v="14197.344000000001"/>
    <n v="138"/>
    <n v="600"/>
    <n v="23022.720000000001"/>
    <n v="0"/>
    <m/>
    <n v="0"/>
    <n v="138"/>
    <n v="6950"/>
    <n v="266679.84000000003"/>
    <n v="3380"/>
    <n v="129694.656"/>
  </r>
  <r>
    <x v="3"/>
    <s v="东区"/>
    <s v="廖荣平"/>
    <s v="张慧涛"/>
    <s v="王海军"/>
    <s v="二级"/>
    <x v="6"/>
    <x v="105"/>
    <n v="38.371200000000002"/>
    <n v="200"/>
    <n v="116.66666666666667"/>
    <n v="4476.6400000000003"/>
    <n v="41"/>
    <n v="250"/>
    <n v="9592.8000000000011"/>
    <n v="400"/>
    <n v="260"/>
    <n v="15348.480000000001"/>
    <n v="181"/>
    <n v="250"/>
    <n v="9592.8000000000011"/>
    <n v="0"/>
    <n v="58"/>
    <n v="0"/>
    <n v="123"/>
    <n v="300"/>
    <n v="11511.36"/>
    <n v="200"/>
    <n v="100"/>
    <n v="7674.2400000000007"/>
    <n v="223"/>
    <n v="600"/>
    <n v="23022.720000000001"/>
    <n v="440"/>
    <n v="230"/>
    <n v="16883.328000000001"/>
    <n v="433"/>
    <n v="400"/>
    <n v="15348.480000000001"/>
    <n v="0"/>
    <n v="386"/>
    <n v="0"/>
    <n v="47"/>
    <n v="450"/>
    <n v="17267.04"/>
    <n v="240"/>
    <n v="200"/>
    <n v="9209.0879999999997"/>
    <n v="87"/>
    <n v="300"/>
    <n v="11511.36"/>
    <n v="300"/>
    <n v="265"/>
    <n v="11511.36"/>
    <n v="122"/>
    <n v="300"/>
    <n v="11511.36"/>
    <n v="200"/>
    <n v="200"/>
    <n v="7674.2400000000007"/>
    <n v="122"/>
    <n v="200"/>
    <n v="7674.2400000000007"/>
    <n v="400"/>
    <n v="361"/>
    <n v="15348.480000000001"/>
    <n v="161"/>
    <n v="200"/>
    <n v="7674.2400000000007"/>
    <n v="200"/>
    <n v="205"/>
    <n v="7674.2400000000007"/>
    <n v="156"/>
    <n v="300"/>
    <n v="11511.36"/>
    <n v="200"/>
    <n v="210"/>
    <n v="7674.2400000000007"/>
    <n v="146"/>
    <n v="300"/>
    <n v="11511.36"/>
    <n v="0"/>
    <m/>
    <n v="0"/>
    <n v="146"/>
    <n v="3850"/>
    <n v="147729.12"/>
    <n v="2580"/>
    <n v="98997.696000000011"/>
  </r>
  <r>
    <x v="3"/>
    <s v="东区"/>
    <s v="廖荣平"/>
    <s v="张慧涛"/>
    <s v="王海军"/>
    <s v="一级"/>
    <x v="6"/>
    <x v="185"/>
    <n v="38.371200000000002"/>
    <n v="0"/>
    <n v="5"/>
    <n v="191.85599999999999"/>
    <n v="18"/>
    <n v="20"/>
    <n v="767.42399999999998"/>
    <n v="0"/>
    <n v="8"/>
    <n v="0"/>
    <n v="10"/>
    <n v="20"/>
    <n v="767.42399999999998"/>
    <n v="0"/>
    <n v="0"/>
    <n v="0"/>
    <n v="10"/>
    <n v="100"/>
    <n v="3837.1200000000003"/>
    <n v="0"/>
    <n v="0"/>
    <n v="0"/>
    <n v="10"/>
    <n v="100"/>
    <n v="3837.1200000000003"/>
    <n v="0"/>
    <n v="0"/>
    <n v="0"/>
    <n v="10"/>
    <n v="50"/>
    <n v="1918.5600000000002"/>
    <n v="0"/>
    <n v="6"/>
    <n v="0"/>
    <n v="4"/>
    <n v="100"/>
    <n v="3837.1200000000003"/>
    <n v="30"/>
    <n v="4"/>
    <n v="1151.136"/>
    <n v="30"/>
    <n v="100"/>
    <n v="3837.1200000000003"/>
    <n v="0"/>
    <n v="10"/>
    <n v="0"/>
    <n v="20"/>
    <n v="100"/>
    <n v="3837.1200000000003"/>
    <n v="50"/>
    <n v="50"/>
    <n v="1918.5600000000002"/>
    <n v="20"/>
    <n v="50"/>
    <n v="1918.5600000000002"/>
    <n v="50"/>
    <n v="20"/>
    <n v="1918.5600000000002"/>
    <n v="50"/>
    <n v="50"/>
    <n v="1918.5600000000002"/>
    <n v="100"/>
    <n v="80"/>
    <n v="3837.1200000000003"/>
    <n v="70"/>
    <n v="50"/>
    <n v="1918.5600000000002"/>
    <n v="50"/>
    <n v="75"/>
    <n v="1918.5600000000002"/>
    <n v="45"/>
    <n v="50"/>
    <n v="1918.5600000000002"/>
    <n v="30"/>
    <m/>
    <n v="1151.136"/>
    <n v="75"/>
    <n v="790"/>
    <n v="30313.248000000007"/>
    <n v="310"/>
    <n v="11895.072"/>
  </r>
  <r>
    <x v="3"/>
    <s v="西区"/>
    <s v="张志洁"/>
    <s v="周夙"/>
    <s v="文艳辉"/>
    <s v="一级"/>
    <x v="12"/>
    <x v="194"/>
    <n v="34.371200000000002"/>
    <n v="46"/>
    <n v="27.666666666666668"/>
    <n v="950.93653333333339"/>
    <n v="9"/>
    <n v="150"/>
    <n v="5155.68"/>
    <n v="20"/>
    <n v="29"/>
    <n v="687.42399999999998"/>
    <n v="0"/>
    <n v="150"/>
    <n v="5155.68"/>
    <n v="76"/>
    <n v="76"/>
    <n v="2612.2112000000002"/>
    <n v="0"/>
    <n v="150"/>
    <n v="5155.68"/>
    <n v="64"/>
    <n v="64"/>
    <n v="2199.7568000000001"/>
    <n v="0"/>
    <n v="200"/>
    <n v="6874.2400000000007"/>
    <n v="62"/>
    <n v="62"/>
    <n v="2131.0144"/>
    <n v="0"/>
    <n v="100"/>
    <n v="3437.1200000000003"/>
    <n v="81"/>
    <n v="81"/>
    <n v="2784.0672"/>
    <n v="0"/>
    <n v="100"/>
    <n v="3437.1200000000003"/>
    <n v="72"/>
    <n v="72"/>
    <n v="2474.7264"/>
    <n v="0"/>
    <n v="100"/>
    <n v="3437.1200000000003"/>
    <n v="65"/>
    <n v="65"/>
    <n v="2234.1280000000002"/>
    <n v="0"/>
    <n v="100"/>
    <n v="3437.1200000000003"/>
    <n v="56"/>
    <n v="56"/>
    <n v="1924.7872000000002"/>
    <n v="0"/>
    <n v="100"/>
    <n v="3437.1200000000003"/>
    <n v="29"/>
    <n v="29"/>
    <n v="996.76480000000004"/>
    <n v="0"/>
    <n v="50"/>
    <n v="1718.5600000000002"/>
    <n v="58"/>
    <n v="58"/>
    <n v="1993.5296000000001"/>
    <n v="0"/>
    <n v="100"/>
    <n v="3437.1200000000003"/>
    <n v="58"/>
    <n v="58"/>
    <n v="1993.5296000000001"/>
    <n v="0"/>
    <n v="100"/>
    <n v="3437.1200000000003"/>
    <n v="0"/>
    <m/>
    <n v="0"/>
    <n v="0"/>
    <n v="1400"/>
    <n v="48119.680000000008"/>
    <n v="641"/>
    <n v="22031.939200000004"/>
  </r>
  <r>
    <x v="3"/>
    <s v="西区"/>
    <s v="张志洁"/>
    <s v="周夙"/>
    <s v="TBA"/>
    <s v="一级"/>
    <x v="12"/>
    <x v="222"/>
    <n v="34.371200000000002"/>
    <n v="0"/>
    <n v="0"/>
    <n v="0"/>
    <n v="0"/>
    <m/>
    <n v="0"/>
    <n v="0"/>
    <n v="0"/>
    <n v="0"/>
    <n v="0"/>
    <m/>
    <n v="0"/>
    <n v="0"/>
    <n v="0"/>
    <n v="0"/>
    <n v="0"/>
    <n v="20"/>
    <n v="687.42399999999998"/>
    <n v="0"/>
    <n v="0"/>
    <n v="0"/>
    <n v="0"/>
    <n v="50"/>
    <n v="1718.5600000000002"/>
    <n v="0"/>
    <n v="0"/>
    <n v="0"/>
    <n v="0"/>
    <n v="0"/>
    <n v="0"/>
    <n v="0"/>
    <n v="0"/>
    <n v="0"/>
    <n v="0"/>
    <n v="0"/>
    <n v="0"/>
    <n v="0"/>
    <n v="0"/>
    <n v="0"/>
    <n v="0"/>
    <n v="0"/>
    <n v="0"/>
    <n v="0"/>
    <n v="0"/>
    <n v="0"/>
    <n v="0"/>
    <n v="0"/>
    <n v="0"/>
    <n v="0"/>
    <n v="0"/>
    <n v="0"/>
    <n v="0"/>
    <n v="0"/>
    <n v="0"/>
    <n v="0"/>
    <n v="0"/>
    <n v="0"/>
    <n v="0"/>
    <n v="0"/>
    <n v="0"/>
    <n v="0"/>
    <n v="0"/>
    <n v="0"/>
    <n v="0"/>
    <n v="0"/>
    <n v="0"/>
    <n v="0"/>
    <n v="0"/>
    <n v="0"/>
    <n v="0"/>
    <n v="0"/>
    <n v="0"/>
    <n v="0"/>
    <m/>
    <n v="0"/>
    <n v="0"/>
    <n v="70"/>
    <n v="2405.9840000000004"/>
    <n v="0"/>
    <n v="0"/>
  </r>
  <r>
    <x v="3"/>
    <s v="西区"/>
    <s v="张志洁"/>
    <s v="周夙"/>
    <s v="TBA"/>
    <s v="一级"/>
    <x v="12"/>
    <x v="223"/>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周夙"/>
    <s v="盛瑛"/>
    <s v="一级"/>
    <x v="12"/>
    <x v="224"/>
    <n v="34.371200000000002"/>
    <n v="5"/>
    <n v="0.41666666666666669"/>
    <n v="14.321333333333335"/>
    <n v="5"/>
    <n v="50"/>
    <n v="1718.5600000000002"/>
    <n v="0"/>
    <n v="0"/>
    <n v="0"/>
    <n v="5"/>
    <n v="50"/>
    <n v="1718.5600000000002"/>
    <n v="4"/>
    <n v="0"/>
    <n v="137.48480000000001"/>
    <n v="9"/>
    <n v="150"/>
    <n v="5155.68"/>
    <n v="73"/>
    <n v="82"/>
    <n v="2509.0976000000001"/>
    <n v="0"/>
    <n v="200"/>
    <n v="6874.2400000000007"/>
    <n v="92"/>
    <n v="92"/>
    <n v="3162.1504"/>
    <n v="0"/>
    <n v="100"/>
    <n v="3437.1200000000003"/>
    <n v="88"/>
    <n v="88"/>
    <n v="3024.6656000000003"/>
    <n v="0"/>
    <n v="100"/>
    <n v="3437.1200000000003"/>
    <n v="98"/>
    <n v="98"/>
    <n v="3368.3776000000003"/>
    <n v="0"/>
    <n v="100"/>
    <n v="3437.1200000000003"/>
    <n v="94"/>
    <n v="94"/>
    <n v="3230.8928000000001"/>
    <n v="0"/>
    <n v="100"/>
    <n v="3437.1200000000003"/>
    <n v="90"/>
    <n v="90"/>
    <n v="3093.4080000000004"/>
    <n v="0"/>
    <n v="100"/>
    <n v="3437.1200000000003"/>
    <n v="89"/>
    <n v="89"/>
    <n v="3059.0368000000003"/>
    <n v="0"/>
    <n v="100"/>
    <n v="3437.1200000000003"/>
    <n v="86"/>
    <n v="86"/>
    <n v="2955.9232000000002"/>
    <n v="0"/>
    <n v="100"/>
    <n v="3437.1200000000003"/>
    <n v="94"/>
    <n v="94"/>
    <n v="3230.8928000000001"/>
    <n v="0"/>
    <n v="100"/>
    <n v="3437.1200000000003"/>
    <n v="0"/>
    <m/>
    <n v="0"/>
    <n v="0"/>
    <n v="1250"/>
    <n v="42964"/>
    <n v="808"/>
    <n v="27771.929600000003"/>
  </r>
  <r>
    <x v="3"/>
    <s v="西区"/>
    <s v="张志洁"/>
    <s v="周夙"/>
    <s v="盛瑛"/>
    <s v="一级"/>
    <x v="12"/>
    <x v="225"/>
    <n v="34.371200000000002"/>
    <n v="28"/>
    <n v="12.583333333333334"/>
    <n v="432.50426666666669"/>
    <n v="3"/>
    <n v="50"/>
    <n v="1718.5600000000002"/>
    <n v="0"/>
    <n v="0"/>
    <n v="0"/>
    <n v="3"/>
    <n v="50"/>
    <n v="1718.5600000000002"/>
    <n v="18"/>
    <n v="0"/>
    <n v="618.6816"/>
    <n v="21"/>
    <n v="150"/>
    <n v="5155.68"/>
    <n v="40"/>
    <n v="61"/>
    <n v="1374.848"/>
    <n v="0"/>
    <n v="150"/>
    <n v="5155.68"/>
    <n v="33"/>
    <n v="33"/>
    <n v="1134.2496000000001"/>
    <n v="0"/>
    <n v="50"/>
    <n v="1718.5600000000002"/>
    <n v="30"/>
    <n v="30"/>
    <n v="1031.136"/>
    <n v="0"/>
    <n v="50"/>
    <n v="1718.5600000000002"/>
    <n v="38"/>
    <n v="38"/>
    <n v="1306.1056000000001"/>
    <n v="0"/>
    <n v="50"/>
    <n v="1718.5600000000002"/>
    <n v="48"/>
    <n v="48"/>
    <n v="1649.8176000000001"/>
    <n v="0"/>
    <n v="50"/>
    <n v="1718.5600000000002"/>
    <n v="38"/>
    <n v="38"/>
    <n v="1306.1056000000001"/>
    <n v="0"/>
    <n v="50"/>
    <n v="1718.5600000000002"/>
    <n v="46"/>
    <n v="46"/>
    <n v="1581.0752"/>
    <n v="0"/>
    <n v="50"/>
    <n v="1718.5600000000002"/>
    <n v="68"/>
    <n v="68"/>
    <n v="2337.2416000000003"/>
    <n v="0"/>
    <n v="50"/>
    <n v="1718.5600000000002"/>
    <n v="53"/>
    <n v="53"/>
    <n v="1821.6736000000001"/>
    <n v="0"/>
    <n v="50"/>
    <n v="1718.5600000000002"/>
    <n v="0"/>
    <m/>
    <n v="0"/>
    <n v="0"/>
    <n v="800"/>
    <n v="27496.96000000001"/>
    <n v="412"/>
    <n v="14160.9344"/>
  </r>
  <r>
    <x v="3"/>
    <s v="西区"/>
    <s v="张志洁"/>
    <s v="周夙"/>
    <s v="盛瑛"/>
    <s v="一级"/>
    <x v="12"/>
    <x v="226"/>
    <n v="34.371200000000002"/>
    <n v="0"/>
    <n v="0"/>
    <n v="0"/>
    <n v="0"/>
    <m/>
    <n v="0"/>
    <n v="0"/>
    <n v="0"/>
    <n v="0"/>
    <n v="0"/>
    <m/>
    <n v="0"/>
    <n v="0"/>
    <n v="0"/>
    <n v="0"/>
    <n v="0"/>
    <n v="100"/>
    <n v="3437.1200000000003"/>
    <n v="5"/>
    <n v="5"/>
    <n v="171.85599999999999"/>
    <n v="0"/>
    <n v="100"/>
    <n v="3437.1200000000003"/>
    <n v="8"/>
    <n v="8"/>
    <n v="274.96960000000001"/>
    <n v="0"/>
    <n v="50"/>
    <n v="1718.5600000000002"/>
    <n v="17"/>
    <n v="17"/>
    <n v="584.31040000000007"/>
    <n v="0"/>
    <n v="50"/>
    <n v="1718.5600000000002"/>
    <n v="0"/>
    <n v="0"/>
    <n v="0"/>
    <n v="0"/>
    <n v="50"/>
    <n v="1718.5600000000002"/>
    <n v="0"/>
    <n v="0"/>
    <n v="0"/>
    <n v="0"/>
    <n v="50"/>
    <n v="1718.5600000000002"/>
    <n v="0"/>
    <n v="0"/>
    <n v="0"/>
    <n v="0"/>
    <n v="50"/>
    <n v="1718.5600000000002"/>
    <n v="4"/>
    <n v="4"/>
    <n v="137.48480000000001"/>
    <n v="0"/>
    <n v="50"/>
    <n v="1718.5600000000002"/>
    <n v="4"/>
    <n v="4"/>
    <n v="137.48480000000001"/>
    <n v="0"/>
    <n v="50"/>
    <n v="1718.5600000000002"/>
    <n v="8"/>
    <n v="8"/>
    <n v="274.96960000000001"/>
    <n v="0"/>
    <n v="50"/>
    <n v="1718.5600000000002"/>
    <n v="0"/>
    <m/>
    <n v="0"/>
    <n v="0"/>
    <n v="600"/>
    <n v="20622.72"/>
    <n v="46"/>
    <n v="1581.0751999999998"/>
  </r>
  <r>
    <x v="3"/>
    <s v="西区"/>
    <s v="张志洁"/>
    <s v="周夙"/>
    <s v="文艳辉"/>
    <s v="一级"/>
    <x v="12"/>
    <x v="227"/>
    <n v="34.371200000000002"/>
    <n v="0"/>
    <n v="0"/>
    <n v="0"/>
    <n v="0"/>
    <n v="50"/>
    <n v="1718.5600000000002"/>
    <n v="0"/>
    <n v="0"/>
    <n v="0"/>
    <n v="0"/>
    <n v="50"/>
    <n v="1718.5600000000002"/>
    <n v="0"/>
    <n v="0"/>
    <n v="0"/>
    <n v="0"/>
    <n v="200"/>
    <n v="6874.2400000000007"/>
    <n v="0"/>
    <n v="0"/>
    <n v="0"/>
    <n v="0"/>
    <n v="200"/>
    <n v="6874.2400000000007"/>
    <n v="0"/>
    <n v="0"/>
    <n v="0"/>
    <n v="0"/>
    <n v="0"/>
    <n v="0"/>
    <n v="0"/>
    <n v="0"/>
    <n v="0"/>
    <n v="0"/>
    <n v="0"/>
    <n v="0"/>
    <n v="0"/>
    <n v="0"/>
    <n v="0"/>
    <n v="0"/>
    <n v="0"/>
    <n v="0"/>
    <n v="0"/>
    <n v="0"/>
    <n v="0"/>
    <n v="0"/>
    <n v="0"/>
    <n v="0"/>
    <n v="0"/>
    <n v="0"/>
    <n v="0"/>
    <n v="0"/>
    <n v="0"/>
    <n v="0"/>
    <n v="0"/>
    <n v="0"/>
    <n v="0"/>
    <n v="0"/>
    <n v="0"/>
    <n v="0"/>
    <n v="0"/>
    <n v="0"/>
    <n v="0"/>
    <n v="0"/>
    <n v="0"/>
    <n v="0"/>
    <n v="0"/>
    <n v="0"/>
    <n v="0"/>
    <n v="0"/>
    <n v="0"/>
    <n v="0"/>
    <n v="0"/>
    <m/>
    <n v="0"/>
    <n v="0"/>
    <n v="500"/>
    <n v="17185.600000000002"/>
    <n v="0"/>
    <n v="0"/>
  </r>
  <r>
    <x v="3"/>
    <s v="西区"/>
    <s v="张志洁"/>
    <s v="周夙"/>
    <s v="文艳辉"/>
    <s v="一级"/>
    <x v="12"/>
    <x v="228"/>
    <n v="34.371200000000002"/>
    <n v="369"/>
    <n v="119.41666666666667"/>
    <n v="4104.4941333333336"/>
    <n v="33"/>
    <n v="150"/>
    <n v="5155.68"/>
    <n v="215"/>
    <n v="220"/>
    <n v="7389.808"/>
    <n v="28"/>
    <n v="150"/>
    <n v="5155.68"/>
    <n v="210"/>
    <n v="230"/>
    <n v="7217.9520000000002"/>
    <n v="8"/>
    <n v="250"/>
    <n v="8592.8000000000011"/>
    <n v="374"/>
    <n v="382"/>
    <n v="12854.828800000001"/>
    <n v="0"/>
    <n v="250"/>
    <n v="8592.8000000000011"/>
    <n v="471"/>
    <n v="471"/>
    <n v="16188.835200000001"/>
    <n v="0"/>
    <n v="500"/>
    <n v="17185.600000000002"/>
    <n v="477"/>
    <n v="477"/>
    <n v="16395.062400000003"/>
    <n v="0"/>
    <n v="500"/>
    <n v="17185.600000000002"/>
    <n v="445"/>
    <n v="445"/>
    <n v="15295.184000000001"/>
    <n v="0"/>
    <n v="500"/>
    <n v="17185.600000000002"/>
    <n v="508"/>
    <n v="508"/>
    <n v="17460.569600000003"/>
    <n v="0"/>
    <n v="500"/>
    <n v="17185.600000000002"/>
    <n v="430"/>
    <n v="430"/>
    <n v="14779.616"/>
    <n v="0"/>
    <n v="500"/>
    <n v="17185.600000000002"/>
    <n v="414"/>
    <n v="414"/>
    <n v="14229.676800000001"/>
    <n v="0"/>
    <n v="400"/>
    <n v="13748.480000000001"/>
    <n v="482"/>
    <n v="482"/>
    <n v="16566.918400000002"/>
    <n v="0"/>
    <n v="500"/>
    <n v="17185.600000000002"/>
    <n v="461"/>
    <n v="461"/>
    <n v="15845.1232"/>
    <n v="0"/>
    <n v="500"/>
    <n v="17185.600000000002"/>
    <n v="0"/>
    <m/>
    <n v="0"/>
    <n v="0"/>
    <n v="4700"/>
    <n v="161544.64000000004"/>
    <n v="4487"/>
    <n v="154223.57440000001"/>
  </r>
  <r>
    <x v="3"/>
    <s v="西区"/>
    <s v="张志洁"/>
    <s v="周夙"/>
    <s v="文艳辉"/>
    <s v="一级"/>
    <x v="12"/>
    <x v="229"/>
    <n v="34.371200000000002"/>
    <n v="0"/>
    <n v="15.833333333333334"/>
    <n v="544.21066666666673"/>
    <n v="0"/>
    <n v="150"/>
    <n v="5155.68"/>
    <n v="66"/>
    <n v="60"/>
    <n v="2268.4992000000002"/>
    <n v="6"/>
    <n v="150"/>
    <n v="5155.68"/>
    <n v="61"/>
    <n v="67"/>
    <n v="2096.6432"/>
    <n v="0"/>
    <n v="150"/>
    <n v="5155.68"/>
    <n v="0"/>
    <n v="0"/>
    <n v="0"/>
    <n v="0"/>
    <n v="150"/>
    <n v="5155.68"/>
    <n v="0"/>
    <n v="0"/>
    <n v="0"/>
    <n v="0"/>
    <n v="0"/>
    <n v="0"/>
    <n v="0"/>
    <n v="0"/>
    <n v="0"/>
    <n v="0"/>
    <n v="0"/>
    <n v="0"/>
    <n v="0"/>
    <n v="0"/>
    <n v="0"/>
    <n v="0"/>
    <n v="0"/>
    <n v="0"/>
    <n v="0"/>
    <n v="0"/>
    <n v="0"/>
    <n v="0"/>
    <n v="0"/>
    <n v="0"/>
    <n v="0"/>
    <n v="0"/>
    <n v="0"/>
    <n v="0"/>
    <n v="0"/>
    <n v="0"/>
    <n v="0"/>
    <n v="0"/>
    <n v="0"/>
    <n v="0"/>
    <n v="0"/>
    <n v="0"/>
    <n v="0"/>
    <n v="0"/>
    <n v="0"/>
    <n v="0"/>
    <n v="0"/>
    <n v="0"/>
    <n v="0"/>
    <n v="0"/>
    <n v="0"/>
    <n v="0"/>
    <n v="0"/>
    <n v="0"/>
    <n v="0"/>
    <m/>
    <n v="0"/>
    <n v="0"/>
    <n v="600"/>
    <n v="20622.72"/>
    <n v="127"/>
    <n v="4365.1424000000006"/>
  </r>
  <r>
    <x v="3"/>
    <s v="西区"/>
    <s v="张志洁"/>
    <s v="周夙"/>
    <s v="文艳辉"/>
    <s v="一级"/>
    <x v="12"/>
    <x v="230"/>
    <n v="34.371200000000002"/>
    <n v="21"/>
    <n v="2"/>
    <n v="68.742400000000004"/>
    <n v="1"/>
    <n v="50"/>
    <n v="1718.5600000000002"/>
    <n v="42"/>
    <n v="40"/>
    <n v="1443.5904"/>
    <n v="3"/>
    <n v="50"/>
    <n v="1718.5600000000002"/>
    <n v="23"/>
    <n v="26"/>
    <n v="790.5376"/>
    <n v="0"/>
    <n v="150"/>
    <n v="5155.68"/>
    <n v="35"/>
    <n v="35"/>
    <n v="1202.992"/>
    <n v="0"/>
    <n v="200"/>
    <n v="6874.2400000000007"/>
    <n v="23"/>
    <n v="23"/>
    <n v="790.5376"/>
    <n v="0"/>
    <n v="50"/>
    <n v="1718.5600000000002"/>
    <n v="29"/>
    <n v="29"/>
    <n v="996.76480000000004"/>
    <n v="0"/>
    <n v="50"/>
    <n v="1718.5600000000002"/>
    <n v="34"/>
    <n v="34"/>
    <n v="1168.6208000000001"/>
    <n v="0"/>
    <n v="50"/>
    <n v="1718.5600000000002"/>
    <n v="45"/>
    <n v="45"/>
    <n v="1546.7040000000002"/>
    <n v="0"/>
    <n v="100"/>
    <n v="3437.1200000000003"/>
    <n v="50"/>
    <n v="50"/>
    <n v="1718.5600000000002"/>
    <n v="0"/>
    <n v="50"/>
    <n v="1718.5600000000002"/>
    <n v="54"/>
    <n v="54"/>
    <n v="1856.0448000000001"/>
    <n v="0"/>
    <n v="50"/>
    <n v="1718.5600000000002"/>
    <n v="31"/>
    <n v="31"/>
    <n v="1065.5072"/>
    <n v="0"/>
    <n v="50"/>
    <n v="1718.5600000000002"/>
    <n v="36"/>
    <n v="36"/>
    <n v="1237.3632"/>
    <n v="0"/>
    <n v="50"/>
    <n v="1718.5600000000002"/>
    <n v="0"/>
    <m/>
    <n v="0"/>
    <n v="0"/>
    <n v="900"/>
    <n v="30934.080000000009"/>
    <n v="402"/>
    <n v="13817.222399999999"/>
  </r>
  <r>
    <x v="3"/>
    <s v="西区"/>
    <s v="张志洁"/>
    <s v="周夙"/>
    <s v="文艳辉"/>
    <s v="一级"/>
    <x v="12"/>
    <x v="231"/>
    <n v="34.371200000000002"/>
    <n v="158"/>
    <n v="13.166666666666666"/>
    <n v="452.55413333333331"/>
    <n v="0"/>
    <n v="100"/>
    <n v="3437.1200000000003"/>
    <n v="382"/>
    <n v="380"/>
    <n v="13129.798400000001"/>
    <n v="2"/>
    <n v="100"/>
    <n v="3437.1200000000003"/>
    <n v="181"/>
    <n v="181"/>
    <n v="6221.1872000000003"/>
    <n v="2"/>
    <n v="200"/>
    <n v="6874.2400000000007"/>
    <n v="302"/>
    <n v="304"/>
    <n v="10380.1024"/>
    <n v="0"/>
    <n v="200"/>
    <n v="6874.2400000000007"/>
    <n v="439"/>
    <n v="439"/>
    <n v="15088.9568"/>
    <n v="0"/>
    <n v="500"/>
    <n v="17185.600000000002"/>
    <n v="321"/>
    <n v="321"/>
    <n v="11033.155200000001"/>
    <n v="0"/>
    <n v="500"/>
    <n v="17185.600000000002"/>
    <n v="314"/>
    <n v="314"/>
    <n v="10792.5568"/>
    <n v="0"/>
    <n v="400"/>
    <n v="13748.480000000001"/>
    <n v="347"/>
    <n v="347"/>
    <n v="11926.806400000001"/>
    <n v="0"/>
    <n v="500"/>
    <n v="17185.600000000002"/>
    <n v="262"/>
    <n v="262"/>
    <n v="9005.2543999999998"/>
    <n v="0"/>
    <n v="400"/>
    <n v="13748.480000000001"/>
    <n v="337"/>
    <n v="337"/>
    <n v="11583.0944"/>
    <n v="0"/>
    <n v="400"/>
    <n v="13748.480000000001"/>
    <n v="324"/>
    <n v="324"/>
    <n v="11136.2688"/>
    <n v="0"/>
    <n v="400"/>
    <n v="13748.480000000001"/>
    <n v="319"/>
    <n v="319"/>
    <n v="10964.4128"/>
    <n v="0"/>
    <n v="400"/>
    <n v="13748.480000000001"/>
    <n v="0"/>
    <m/>
    <n v="0"/>
    <n v="0"/>
    <n v="4100"/>
    <n v="140921.92000000001"/>
    <n v="3528"/>
    <n v="121261.59360000002"/>
  </r>
  <r>
    <x v="3"/>
    <s v="西区"/>
    <s v="张志洁"/>
    <s v="周夙"/>
    <s v="盛瑛"/>
    <s v="三级"/>
    <x v="12"/>
    <x v="232"/>
    <n v="38.371200000000002"/>
    <n v="1200"/>
    <n v="950"/>
    <n v="36452.639999999999"/>
    <n v="1328"/>
    <n v="1200"/>
    <n v="46045.440000000002"/>
    <n v="900"/>
    <n v="1024"/>
    <n v="34534.080000000002"/>
    <n v="1204"/>
    <n v="1200"/>
    <n v="46045.440000000002"/>
    <n v="1200"/>
    <n v="923"/>
    <n v="46045.440000000002"/>
    <n v="1481"/>
    <n v="1300"/>
    <n v="49882.560000000005"/>
    <n v="0"/>
    <n v="927"/>
    <n v="0"/>
    <n v="554"/>
    <n v="1500"/>
    <n v="57556.800000000003"/>
    <n v="600"/>
    <n v="823"/>
    <n v="23022.720000000001"/>
    <n v="331"/>
    <n v="1500"/>
    <n v="57556.800000000003"/>
    <n v="1800"/>
    <n v="1032"/>
    <n v="69068.160000000003"/>
    <n v="1099"/>
    <n v="1200"/>
    <n v="46045.440000000002"/>
    <n v="600"/>
    <n v="1041"/>
    <n v="23022.720000000001"/>
    <n v="658"/>
    <n v="1500"/>
    <n v="57556.800000000003"/>
    <n v="1500"/>
    <n v="1123"/>
    <n v="57556.800000000003"/>
    <n v="1035"/>
    <n v="1600"/>
    <n v="61393.920000000006"/>
    <n v="1500"/>
    <n v="1132"/>
    <n v="57556.800000000003"/>
    <n v="1403"/>
    <n v="1600"/>
    <n v="61393.920000000006"/>
    <n v="900"/>
    <n v="1206"/>
    <n v="34534.080000000002"/>
    <n v="1097"/>
    <n v="1400"/>
    <n v="53719.68"/>
    <n v="1800"/>
    <n v="1232"/>
    <n v="69068.160000000003"/>
    <n v="1665"/>
    <n v="1600"/>
    <n v="61393.920000000006"/>
    <n v="600"/>
    <n v="1142"/>
    <n v="23022.720000000001"/>
    <n v="1123"/>
    <n v="1600"/>
    <n v="61393.920000000006"/>
    <n v="600"/>
    <m/>
    <n v="23022.720000000001"/>
    <n v="1723"/>
    <n v="17200"/>
    <n v="659984.64000000001"/>
    <n v="12000"/>
    <n v="460454.40000000002"/>
  </r>
  <r>
    <x v="3"/>
    <s v="西区"/>
    <s v="张志洁"/>
    <s v="周夙"/>
    <s v="文艳辉"/>
    <s v="二级"/>
    <x v="12"/>
    <x v="233"/>
    <n v="34.371200000000002"/>
    <n v="0"/>
    <n v="0"/>
    <n v="0"/>
    <n v="1"/>
    <m/>
    <n v="0"/>
    <n v="0"/>
    <n v="0"/>
    <n v="0"/>
    <n v="1"/>
    <m/>
    <n v="0"/>
    <n v="0"/>
    <n v="0"/>
    <n v="0"/>
    <n v="1"/>
    <n v="50"/>
    <n v="1718.5600000000002"/>
    <n v="0"/>
    <n v="0"/>
    <n v="0"/>
    <n v="1"/>
    <n v="150"/>
    <n v="5155.68"/>
    <n v="0"/>
    <n v="0"/>
    <n v="0"/>
    <n v="1"/>
    <n v="0"/>
    <n v="0"/>
    <n v="0"/>
    <n v="0"/>
    <n v="0"/>
    <n v="1"/>
    <n v="0"/>
    <n v="0"/>
    <n v="0"/>
    <n v="0"/>
    <n v="0"/>
    <n v="1"/>
    <n v="0"/>
    <n v="0"/>
    <n v="0"/>
    <n v="0"/>
    <n v="0"/>
    <n v="1"/>
    <n v="0"/>
    <n v="0"/>
    <n v="0"/>
    <n v="0"/>
    <n v="0"/>
    <n v="1"/>
    <n v="0"/>
    <n v="0"/>
    <n v="0"/>
    <n v="0"/>
    <n v="0"/>
    <n v="1"/>
    <n v="0"/>
    <n v="0"/>
    <n v="0"/>
    <n v="0"/>
    <n v="0"/>
    <n v="1"/>
    <n v="0"/>
    <n v="0"/>
    <n v="0"/>
    <n v="0"/>
    <n v="0"/>
    <n v="1"/>
    <n v="0"/>
    <n v="0"/>
    <n v="0"/>
    <m/>
    <n v="0"/>
    <n v="1"/>
    <n v="200"/>
    <n v="6874.2400000000007"/>
    <n v="0"/>
    <n v="0"/>
  </r>
  <r>
    <x v="3"/>
    <s v="西区"/>
    <s v="张志洁"/>
    <s v="周夙"/>
    <s v="盛瑛"/>
    <s v="一级"/>
    <x v="12"/>
    <x v="192"/>
    <n v="34.371200000000002"/>
    <n v="246"/>
    <n v="237.75"/>
    <n v="8171.7528000000002"/>
    <n v="104"/>
    <n v="250"/>
    <n v="8592.8000000000011"/>
    <n v="85"/>
    <n v="150"/>
    <n v="2921.5520000000001"/>
    <n v="39"/>
    <n v="250"/>
    <n v="8592.8000000000011"/>
    <n v="168"/>
    <n v="206"/>
    <n v="5774.3616000000002"/>
    <n v="1"/>
    <n v="300"/>
    <n v="10311.36"/>
    <n v="234"/>
    <n v="234"/>
    <n v="8042.8608000000004"/>
    <n v="1"/>
    <n v="300"/>
    <n v="10311.36"/>
    <n v="254"/>
    <n v="255"/>
    <n v="8730.2848000000013"/>
    <n v="0"/>
    <n v="300"/>
    <n v="10311.36"/>
    <n v="222"/>
    <n v="222"/>
    <n v="7630.4064000000008"/>
    <n v="0"/>
    <n v="300"/>
    <n v="10311.36"/>
    <n v="279"/>
    <n v="279"/>
    <n v="9589.5648000000001"/>
    <n v="0"/>
    <n v="300"/>
    <n v="10311.36"/>
    <n v="216"/>
    <n v="216"/>
    <n v="7424.1792000000005"/>
    <n v="0"/>
    <n v="300"/>
    <n v="10311.36"/>
    <n v="235"/>
    <n v="235"/>
    <n v="8077.232"/>
    <n v="0"/>
    <n v="400"/>
    <n v="13748.480000000001"/>
    <n v="244"/>
    <n v="244"/>
    <n v="8386.5727999999999"/>
    <n v="0"/>
    <n v="300"/>
    <n v="10311.36"/>
    <n v="219"/>
    <n v="219"/>
    <n v="7527.2928000000002"/>
    <n v="0"/>
    <n v="400"/>
    <n v="13748.480000000001"/>
    <n v="224"/>
    <n v="224"/>
    <n v="7699.1488000000008"/>
    <n v="0"/>
    <n v="400"/>
    <n v="13748.480000000001"/>
    <n v="0"/>
    <m/>
    <n v="0"/>
    <n v="0"/>
    <n v="3800"/>
    <n v="130610.56"/>
    <n v="2380"/>
    <n v="81803.455999999991"/>
  </r>
  <r>
    <x v="3"/>
    <s v="东区"/>
    <s v="廖荣平"/>
    <s v="刘挺"/>
    <s v="潘慧花"/>
    <s v="二级"/>
    <x v="13"/>
    <x v="195"/>
    <n v="38.371200000000002"/>
    <n v="140"/>
    <n v="113.33333333333333"/>
    <n v="4348.7359999999999"/>
    <n v="35"/>
    <n v="250"/>
    <n v="9592.8000000000011"/>
    <n v="100"/>
    <n v="128"/>
    <n v="3837.1200000000003"/>
    <n v="7"/>
    <n v="250"/>
    <n v="9592.8000000000011"/>
    <n v="100"/>
    <n v="76"/>
    <n v="3837.1200000000003"/>
    <n v="31"/>
    <n v="250"/>
    <n v="9592.8000000000011"/>
    <n v="200"/>
    <n v="202"/>
    <n v="7674.2400000000007"/>
    <n v="29"/>
    <n v="300"/>
    <n v="11511.36"/>
    <n v="250"/>
    <n v="221"/>
    <n v="9592.8000000000011"/>
    <n v="58"/>
    <n v="350"/>
    <n v="13429.92"/>
    <n v="250"/>
    <n v="285"/>
    <n v="9592.8000000000011"/>
    <n v="23"/>
    <n v="350"/>
    <n v="13429.92"/>
    <n v="350"/>
    <n v="322"/>
    <n v="13429.92"/>
    <n v="51"/>
    <n v="300"/>
    <n v="11511.36"/>
    <n v="380"/>
    <n v="325"/>
    <n v="14581.056"/>
    <n v="106"/>
    <n v="300"/>
    <n v="11511.36"/>
    <n v="200"/>
    <n v="292"/>
    <n v="7674.2400000000007"/>
    <n v="14"/>
    <n v="300"/>
    <n v="11511.36"/>
    <n v="300"/>
    <n v="265"/>
    <n v="11511.36"/>
    <n v="49"/>
    <n v="200"/>
    <n v="7674.2400000000007"/>
    <n v="250"/>
    <n v="226"/>
    <n v="9592.8000000000011"/>
    <n v="73"/>
    <n v="250"/>
    <n v="9592.8000000000011"/>
    <n v="450"/>
    <n v="284"/>
    <n v="17267.04"/>
    <n v="239"/>
    <n v="300"/>
    <n v="11511.36"/>
    <n v="0"/>
    <m/>
    <n v="0"/>
    <n v="239"/>
    <n v="3400"/>
    <n v="130462.08000000002"/>
    <n v="2830"/>
    <n v="108590.49600000001"/>
  </r>
  <r>
    <x v="3"/>
    <s v="东区"/>
    <s v="廖荣平"/>
    <s v="刘挺"/>
    <s v="潘慧花"/>
    <s v="一级"/>
    <x v="13"/>
    <x v="234"/>
    <n v="38.371200000000002"/>
    <n v="130"/>
    <n v="35.833333333333336"/>
    <n v="1374.9680000000001"/>
    <n v="20"/>
    <n v="150"/>
    <n v="5755.68"/>
    <n v="80"/>
    <n v="63"/>
    <n v="3069.6959999999999"/>
    <n v="37"/>
    <n v="150"/>
    <n v="5755.68"/>
    <n v="70"/>
    <n v="69"/>
    <n v="2685.9839999999999"/>
    <n v="38"/>
    <n v="250"/>
    <n v="9592.8000000000011"/>
    <n v="70"/>
    <n v="67"/>
    <n v="2685.9839999999999"/>
    <n v="41"/>
    <n v="300"/>
    <n v="11511.36"/>
    <n v="70"/>
    <n v="50"/>
    <n v="2685.9839999999999"/>
    <n v="61"/>
    <n v="200"/>
    <n v="7674.2400000000007"/>
    <n v="30"/>
    <n v="68"/>
    <n v="1151.136"/>
    <n v="23"/>
    <n v="200"/>
    <n v="7674.2400000000007"/>
    <n v="90"/>
    <n v="73"/>
    <n v="3453.4080000000004"/>
    <n v="40"/>
    <n v="300"/>
    <n v="11511.36"/>
    <n v="30"/>
    <n v="48"/>
    <n v="1151.136"/>
    <n v="22"/>
    <n v="350"/>
    <n v="13429.92"/>
    <n v="40"/>
    <n v="48"/>
    <n v="1534.848"/>
    <n v="14"/>
    <n v="400"/>
    <n v="15348.480000000001"/>
    <n v="30"/>
    <n v="35"/>
    <n v="1151.136"/>
    <n v="9"/>
    <n v="400"/>
    <n v="15348.480000000001"/>
    <n v="60"/>
    <n v="40"/>
    <n v="2302.2719999999999"/>
    <n v="29"/>
    <n v="50"/>
    <n v="1918.5600000000002"/>
    <n v="30"/>
    <n v="40"/>
    <n v="1151.136"/>
    <n v="19"/>
    <n v="80"/>
    <n v="3069.6959999999999"/>
    <n v="0"/>
    <m/>
    <n v="0"/>
    <n v="19"/>
    <n v="2830"/>
    <n v="108590.49599999998"/>
    <n v="600"/>
    <n v="23022.719999999998"/>
  </r>
  <r>
    <x v="3"/>
    <s v="东区"/>
    <s v="廖荣平"/>
    <s v="刘挺"/>
    <s v="潘慧花"/>
    <s v="二级"/>
    <x v="13"/>
    <x v="235"/>
    <n v="38.371200000000002"/>
    <n v="50"/>
    <n v="34.166666666666664"/>
    <n v="1311.0160000000001"/>
    <n v="14"/>
    <n v="100"/>
    <n v="3837.1200000000003"/>
    <n v="200"/>
    <n v="91"/>
    <n v="7674.2400000000007"/>
    <n v="123"/>
    <n v="100"/>
    <n v="3837.1200000000003"/>
    <n v="0"/>
    <n v="45"/>
    <n v="0"/>
    <n v="78"/>
    <n v="250"/>
    <n v="9592.8000000000011"/>
    <n v="0"/>
    <n v="42"/>
    <n v="0"/>
    <n v="36"/>
    <n v="300"/>
    <n v="11511.36"/>
    <n v="0"/>
    <n v="32"/>
    <n v="0"/>
    <n v="4"/>
    <n v="200"/>
    <n v="7674.2400000000007"/>
    <n v="60"/>
    <n v="60"/>
    <n v="2302.2719999999999"/>
    <n v="4"/>
    <n v="200"/>
    <n v="7674.2400000000007"/>
    <n v="140"/>
    <n v="120"/>
    <n v="5371.9679999999998"/>
    <n v="24"/>
    <n v="300"/>
    <n v="11511.36"/>
    <n v="80"/>
    <n v="78"/>
    <n v="3069.6959999999999"/>
    <n v="26"/>
    <n v="300"/>
    <n v="11511.36"/>
    <n v="100"/>
    <n v="88"/>
    <n v="3837.1200000000003"/>
    <n v="38"/>
    <n v="400"/>
    <n v="15348.480000000001"/>
    <n v="100"/>
    <n v="90"/>
    <n v="3837.1200000000003"/>
    <n v="48"/>
    <n v="400"/>
    <n v="15348.480000000001"/>
    <n v="60"/>
    <n v="70"/>
    <n v="2302.2719999999999"/>
    <n v="38"/>
    <n v="50"/>
    <n v="1918.5600000000002"/>
    <n v="30"/>
    <n v="50"/>
    <n v="1151.136"/>
    <n v="18"/>
    <n v="70"/>
    <n v="2685.9839999999999"/>
    <n v="30"/>
    <m/>
    <n v="1151.136"/>
    <n v="48"/>
    <n v="2670"/>
    <n v="102451.10399999999"/>
    <n v="800"/>
    <n v="30696.959999999995"/>
  </r>
  <r>
    <x v="3"/>
    <s v="东区"/>
    <s v="廖荣平"/>
    <s v="张慧涛"/>
    <s v="何凌睿"/>
    <s v="三级"/>
    <x v="14"/>
    <x v="236"/>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张慧涛"/>
    <s v="何凌睿"/>
    <s v="一级"/>
    <x v="14"/>
    <x v="237"/>
    <n v="38.371200000000002"/>
    <n v="40"/>
    <n v="49.166666666666664"/>
    <n v="1886.5840000000001"/>
    <n v="57"/>
    <n v="50"/>
    <n v="1918.5600000000002"/>
    <n v="80"/>
    <n v="64"/>
    <n v="3069.6959999999999"/>
    <n v="73"/>
    <n v="50"/>
    <n v="1918.5600000000002"/>
    <n v="60"/>
    <n v="58"/>
    <n v="2302.2719999999999"/>
    <n v="75"/>
    <n v="200"/>
    <n v="7674.2400000000007"/>
    <n v="80"/>
    <n v="89"/>
    <n v="3069.6959999999999"/>
    <n v="66"/>
    <n v="300"/>
    <n v="11511.36"/>
    <n v="70"/>
    <n v="84"/>
    <n v="2685.9839999999999"/>
    <n v="52"/>
    <n v="150"/>
    <n v="5755.68"/>
    <n v="140"/>
    <n v="87"/>
    <n v="5371.9679999999998"/>
    <n v="105"/>
    <n v="150"/>
    <n v="5755.68"/>
    <n v="120"/>
    <n v="92"/>
    <n v="4604.5439999999999"/>
    <n v="133"/>
    <n v="400"/>
    <n v="15348.480000000001"/>
    <n v="40"/>
    <n v="87"/>
    <n v="1534.848"/>
    <n v="86"/>
    <n v="500"/>
    <n v="19185.600000000002"/>
    <n v="130"/>
    <n v="108"/>
    <n v="4988.2560000000003"/>
    <n v="108"/>
    <n v="100"/>
    <n v="3837.1200000000003"/>
    <n v="110"/>
    <n v="89"/>
    <n v="4220.8320000000003"/>
    <n v="129"/>
    <n v="100"/>
    <n v="3837.1200000000003"/>
    <n v="80"/>
    <n v="98"/>
    <n v="3069.6959999999999"/>
    <n v="111"/>
    <n v="100"/>
    <n v="3837.1200000000003"/>
    <n v="60"/>
    <n v="99"/>
    <n v="2302.2719999999999"/>
    <n v="72"/>
    <n v="100"/>
    <n v="3837.1200000000003"/>
    <n v="120"/>
    <m/>
    <n v="4604.5439999999999"/>
    <n v="192"/>
    <n v="2200"/>
    <n v="84416.639999999985"/>
    <n v="1090"/>
    <n v="41824.608"/>
  </r>
  <r>
    <x v="3"/>
    <s v="东区"/>
    <s v="廖荣平"/>
    <s v="张慧涛"/>
    <s v="何凌睿"/>
    <s v="一级"/>
    <x v="14"/>
    <x v="238"/>
    <n v="38.371200000000002"/>
    <n v="0"/>
    <n v="108.33333333333333"/>
    <n v="4156.88"/>
    <n v="87"/>
    <n v="100"/>
    <n v="3837.1200000000003"/>
    <n v="200"/>
    <n v="89"/>
    <n v="7674.2400000000007"/>
    <n v="198"/>
    <n v="100"/>
    <n v="3837.1200000000003"/>
    <n v="0"/>
    <n v="64"/>
    <n v="0"/>
    <n v="134"/>
    <n v="300"/>
    <n v="11511.36"/>
    <n v="0"/>
    <n v="97"/>
    <n v="0"/>
    <n v="37"/>
    <n v="400"/>
    <n v="15348.480000000001"/>
    <n v="200"/>
    <n v="137"/>
    <n v="7674.2400000000007"/>
    <n v="100"/>
    <n v="200"/>
    <n v="7674.2400000000007"/>
    <n v="200"/>
    <n v="157"/>
    <n v="7674.2400000000007"/>
    <n v="143"/>
    <n v="200"/>
    <n v="7674.2400000000007"/>
    <n v="300"/>
    <n v="145"/>
    <n v="11511.36"/>
    <n v="298"/>
    <n v="400"/>
    <n v="15348.480000000001"/>
    <n v="0"/>
    <n v="170"/>
    <n v="0"/>
    <n v="128"/>
    <n v="600"/>
    <n v="23022.720000000001"/>
    <n v="200"/>
    <n v="164"/>
    <n v="7674.2400000000007"/>
    <n v="164"/>
    <n v="200"/>
    <n v="7674.2400000000007"/>
    <n v="0"/>
    <n v="155"/>
    <n v="0"/>
    <n v="9"/>
    <n v="200"/>
    <n v="7674.2400000000007"/>
    <n v="300"/>
    <n v="142"/>
    <n v="11511.36"/>
    <n v="167"/>
    <n v="200"/>
    <n v="7674.2400000000007"/>
    <n v="200"/>
    <n v="182"/>
    <n v="7674.2400000000007"/>
    <n v="185"/>
    <n v="200"/>
    <n v="7674.2400000000007"/>
    <n v="0"/>
    <m/>
    <n v="0"/>
    <n v="185"/>
    <n v="3100"/>
    <n v="118950.72000000003"/>
    <n v="1600"/>
    <n v="61393.919999999998"/>
  </r>
  <r>
    <x v="3"/>
    <s v="东区"/>
    <s v="廖荣平"/>
    <s v="张慧涛"/>
    <s v="何凌睿"/>
    <s v="一级"/>
    <x v="14"/>
    <x v="239"/>
    <n v="38.371200000000002"/>
    <n v="200"/>
    <n v="68.333333333333329"/>
    <n v="2622.0320000000002"/>
    <n v="93"/>
    <n v="100"/>
    <n v="3837.1200000000003"/>
    <n v="230"/>
    <n v="193"/>
    <n v="8825.3760000000002"/>
    <n v="130"/>
    <n v="100"/>
    <n v="3837.1200000000003"/>
    <n v="110"/>
    <n v="164"/>
    <n v="4220.8320000000003"/>
    <n v="76"/>
    <n v="350"/>
    <n v="13429.92"/>
    <n v="200"/>
    <n v="207"/>
    <n v="7674.2400000000007"/>
    <n v="69"/>
    <n v="400"/>
    <n v="15348.480000000001"/>
    <n v="160"/>
    <n v="160"/>
    <n v="6139.3919999999998"/>
    <n v="69"/>
    <n v="400"/>
    <n v="15348.480000000001"/>
    <n v="330"/>
    <n v="210"/>
    <n v="12662.496000000001"/>
    <n v="189"/>
    <n v="400"/>
    <n v="15348.480000000001"/>
    <n v="230"/>
    <n v="244"/>
    <n v="8825.3760000000002"/>
    <n v="175"/>
    <n v="500"/>
    <n v="19185.600000000002"/>
    <n v="230"/>
    <n v="261"/>
    <n v="8825.3760000000002"/>
    <n v="144"/>
    <n v="600"/>
    <n v="23022.720000000001"/>
    <n v="240"/>
    <n v="348"/>
    <n v="9209.0879999999997"/>
    <n v="36"/>
    <n v="400"/>
    <n v="15348.480000000001"/>
    <n v="320"/>
    <n v="243"/>
    <n v="12278.784"/>
    <n v="113"/>
    <n v="300"/>
    <n v="11511.36"/>
    <n v="300"/>
    <n v="341"/>
    <n v="11511.36"/>
    <n v="72"/>
    <n v="300"/>
    <n v="11511.36"/>
    <n v="300"/>
    <n v="240"/>
    <n v="11511.36"/>
    <n v="132"/>
    <n v="400"/>
    <n v="15348.480000000001"/>
    <n v="30"/>
    <m/>
    <n v="1151.136"/>
    <n v="162"/>
    <n v="4250"/>
    <n v="163077.6"/>
    <n v="2680"/>
    <n v="102834.81600000001"/>
  </r>
  <r>
    <x v="3"/>
    <s v="东区"/>
    <s v="廖荣平"/>
    <s v="张慧涛"/>
    <s v="何凌睿"/>
    <s v="一级"/>
    <x v="14"/>
    <x v="240"/>
    <n v="38.371200000000002"/>
    <n v="0"/>
    <n v="25"/>
    <n v="959.28000000000009"/>
    <n v="29"/>
    <n v="50"/>
    <n v="1918.5600000000002"/>
    <n v="0"/>
    <n v="29"/>
    <n v="0"/>
    <n v="0"/>
    <n v="50"/>
    <n v="1918.5600000000002"/>
    <n v="100"/>
    <n v="49"/>
    <n v="3837.1200000000003"/>
    <n v="51"/>
    <n v="100"/>
    <n v="3837.1200000000003"/>
    <n v="100"/>
    <n v="99"/>
    <n v="3837.1200000000003"/>
    <n v="52"/>
    <n v="200"/>
    <n v="7674.2400000000007"/>
    <n v="100"/>
    <n v="119"/>
    <n v="3837.1200000000003"/>
    <n v="33"/>
    <n v="150"/>
    <n v="5755.68"/>
    <n v="300"/>
    <n v="146"/>
    <n v="11511.36"/>
    <n v="187"/>
    <n v="150"/>
    <n v="5755.68"/>
    <n v="60"/>
    <n v="109"/>
    <n v="2302.2719999999999"/>
    <n v="138"/>
    <n v="400"/>
    <n v="15348.480000000001"/>
    <n v="0"/>
    <n v="100"/>
    <n v="0"/>
    <n v="38"/>
    <n v="500"/>
    <n v="19185.600000000002"/>
    <n v="200"/>
    <n v="95"/>
    <n v="7674.2400000000007"/>
    <n v="143"/>
    <n v="100"/>
    <n v="3837.1200000000003"/>
    <n v="0"/>
    <n v="100"/>
    <n v="0"/>
    <n v="43"/>
    <n v="100"/>
    <n v="3837.1200000000003"/>
    <n v="200"/>
    <n v="71"/>
    <n v="7674.2400000000007"/>
    <n v="172"/>
    <n v="100"/>
    <n v="3837.1200000000003"/>
    <n v="0"/>
    <n v="77"/>
    <n v="0"/>
    <n v="95"/>
    <n v="100"/>
    <n v="3837.1200000000003"/>
    <n v="18"/>
    <m/>
    <n v="690.6816"/>
    <n v="113"/>
    <n v="2000"/>
    <n v="76742.400000000009"/>
    <n v="1078"/>
    <n v="41364.153600000005"/>
  </r>
  <r>
    <x v="3"/>
    <s v="东区"/>
    <s v="廖荣平"/>
    <s v="张慧涛"/>
    <s v="何凌睿"/>
    <s v="一级"/>
    <x v="14"/>
    <x v="241"/>
    <n v="38.371200000000002"/>
    <n v="50"/>
    <n v="144.16666666666666"/>
    <n v="5531.848"/>
    <n v="185"/>
    <n v="200"/>
    <n v="7674.2400000000007"/>
    <n v="700"/>
    <n v="204"/>
    <n v="26859.84"/>
    <n v="681"/>
    <n v="200"/>
    <n v="7674.2400000000007"/>
    <n v="0"/>
    <n v="127"/>
    <n v="0"/>
    <n v="554"/>
    <n v="300"/>
    <n v="11511.36"/>
    <n v="0"/>
    <n v="208"/>
    <n v="0"/>
    <n v="346"/>
    <n v="400"/>
    <n v="15348.480000000001"/>
    <n v="500"/>
    <n v="203"/>
    <n v="19185.600000000002"/>
    <n v="643"/>
    <n v="400"/>
    <n v="15348.480000000001"/>
    <n v="0"/>
    <n v="255"/>
    <n v="0"/>
    <n v="388"/>
    <n v="400"/>
    <n v="15348.480000000001"/>
    <n v="600"/>
    <n v="188"/>
    <n v="23022.720000000001"/>
    <n v="800"/>
    <n v="500"/>
    <n v="19185.600000000002"/>
    <n v="0"/>
    <n v="260"/>
    <n v="0"/>
    <n v="540"/>
    <n v="700"/>
    <n v="26859.84"/>
    <n v="300"/>
    <n v="184"/>
    <n v="11511.36"/>
    <n v="656"/>
    <n v="200"/>
    <n v="7674.2400000000007"/>
    <n v="300"/>
    <n v="189"/>
    <n v="11511.36"/>
    <n v="767"/>
    <n v="200"/>
    <n v="7674.2400000000007"/>
    <n v="0"/>
    <n v="239"/>
    <n v="0"/>
    <n v="528"/>
    <n v="200"/>
    <n v="7674.2400000000007"/>
    <n v="300"/>
    <n v="190"/>
    <n v="11511.36"/>
    <n v="638"/>
    <n v="200"/>
    <n v="7674.2400000000007"/>
    <n v="0"/>
    <m/>
    <n v="0"/>
    <n v="638"/>
    <n v="3900"/>
    <n v="149647.67999999999"/>
    <n v="2700"/>
    <n v="103602.24000000001"/>
  </r>
  <r>
    <x v="3"/>
    <s v="东区"/>
    <s v="廖荣平"/>
    <s v="张慧涛"/>
    <s v="夏友明"/>
    <s v="一级"/>
    <x v="14"/>
    <x v="242"/>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张慧涛"/>
    <s v="夏友明"/>
    <s v="一级"/>
    <x v="14"/>
    <x v="243"/>
    <n v="38.371200000000002"/>
    <n v="100"/>
    <n v="62.5"/>
    <n v="2398.2000000000003"/>
    <n v="102"/>
    <n v="50"/>
    <n v="1918.5600000000002"/>
    <n v="150"/>
    <n v="108"/>
    <n v="5755.68"/>
    <n v="144"/>
    <n v="100"/>
    <n v="3837.1200000000003"/>
    <n v="150"/>
    <n v="116"/>
    <n v="5755.68"/>
    <n v="178"/>
    <n v="250"/>
    <n v="9592.8000000000011"/>
    <n v="250"/>
    <n v="198"/>
    <n v="9592.8000000000011"/>
    <n v="230"/>
    <n v="300"/>
    <n v="11511.36"/>
    <n v="200"/>
    <n v="218"/>
    <n v="7674.2400000000007"/>
    <n v="212"/>
    <n v="300"/>
    <n v="11511.36"/>
    <n v="200"/>
    <n v="226"/>
    <n v="7674.2400000000007"/>
    <n v="186"/>
    <n v="300"/>
    <n v="11511.36"/>
    <n v="200"/>
    <n v="224"/>
    <n v="7674.2400000000007"/>
    <n v="162"/>
    <n v="300"/>
    <n v="11511.36"/>
    <n v="200"/>
    <n v="276"/>
    <n v="7674.2400000000007"/>
    <n v="86"/>
    <n v="300"/>
    <n v="11511.36"/>
    <n v="400"/>
    <n v="226"/>
    <n v="15348.480000000001"/>
    <n v="260"/>
    <n v="300"/>
    <n v="11511.36"/>
    <n v="0"/>
    <n v="218"/>
    <n v="0"/>
    <n v="42"/>
    <n v="300"/>
    <n v="11511.36"/>
    <n v="400"/>
    <n v="202"/>
    <n v="15348.480000000001"/>
    <n v="240"/>
    <n v="400"/>
    <n v="15348.480000000001"/>
    <n v="0"/>
    <n v="192"/>
    <n v="0"/>
    <n v="48"/>
    <n v="400"/>
    <n v="15348.480000000001"/>
    <n v="200"/>
    <m/>
    <n v="7674.2400000000007"/>
    <n v="248"/>
    <n v="3300"/>
    <n v="126624.95999999999"/>
    <n v="2350"/>
    <n v="90172.32"/>
  </r>
  <r>
    <x v="3"/>
    <s v="东区"/>
    <s v="廖荣平"/>
    <s v="张慧涛"/>
    <s v="张慧涛代"/>
    <s v="一级"/>
    <x v="14"/>
    <x v="244"/>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张慧涛"/>
    <s v="张慧涛代"/>
    <s v="一级"/>
    <x v="14"/>
    <x v="245"/>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东区"/>
    <s v="廖荣平"/>
    <s v="张慧涛"/>
    <s v="何凌睿"/>
    <s v="一级"/>
    <x v="14"/>
    <x v="246"/>
    <n v="38.371200000000002"/>
    <n v="0"/>
    <n v="9.1666666666666661"/>
    <n v="351.73599999999999"/>
    <n v="12"/>
    <n v="50"/>
    <n v="1918.5600000000002"/>
    <n v="0"/>
    <n v="10"/>
    <n v="0"/>
    <n v="2"/>
    <n v="50"/>
    <n v="1918.5600000000002"/>
    <n v="30"/>
    <n v="30"/>
    <n v="1151.136"/>
    <n v="2"/>
    <n v="100"/>
    <n v="3837.1200000000003"/>
    <n v="200"/>
    <n v="152"/>
    <n v="7674.2400000000007"/>
    <n v="50"/>
    <n v="200"/>
    <n v="7674.2400000000007"/>
    <n v="200"/>
    <n v="151"/>
    <n v="7674.2400000000007"/>
    <n v="99"/>
    <n v="300"/>
    <n v="11511.36"/>
    <n v="0"/>
    <n v="88"/>
    <n v="0"/>
    <n v="11"/>
    <n v="300"/>
    <n v="11511.36"/>
    <n v="150"/>
    <n v="141"/>
    <n v="5755.68"/>
    <n v="20"/>
    <n v="200"/>
    <n v="7674.2400000000007"/>
    <n v="50"/>
    <n v="55"/>
    <n v="1918.5600000000002"/>
    <n v="15"/>
    <n v="200"/>
    <n v="7674.2400000000007"/>
    <n v="100"/>
    <n v="95"/>
    <n v="3837.1200000000003"/>
    <n v="20"/>
    <n v="350"/>
    <n v="13429.92"/>
    <n v="100"/>
    <n v="85"/>
    <n v="3837.1200000000003"/>
    <n v="35"/>
    <n v="200"/>
    <n v="7674.2400000000007"/>
    <n v="100"/>
    <n v="95"/>
    <n v="3837.1200000000003"/>
    <n v="40"/>
    <n v="200"/>
    <n v="7674.2400000000007"/>
    <n v="100"/>
    <n v="105"/>
    <n v="3837.1200000000003"/>
    <n v="35"/>
    <n v="150"/>
    <n v="5755.68"/>
    <n v="0"/>
    <m/>
    <n v="0"/>
    <n v="35"/>
    <n v="2300"/>
    <n v="88253.760000000009"/>
    <n v="1030"/>
    <n v="39522.336000000003"/>
  </r>
  <r>
    <x v="3"/>
    <s v="东区"/>
    <s v="廖荣平"/>
    <s v="张慧涛"/>
    <s v="王杰"/>
    <s v="一级"/>
    <x v="14"/>
    <x v="247"/>
    <n v="38.371200000000002"/>
    <n v="270"/>
    <n v="283.33333333333331"/>
    <n v="10871.84"/>
    <n v="81"/>
    <n v="300"/>
    <n v="11511.36"/>
    <n v="380"/>
    <n v="280"/>
    <n v="14581.056"/>
    <n v="181"/>
    <n v="300"/>
    <n v="11511.36"/>
    <n v="240"/>
    <n v="258"/>
    <n v="9209.0879999999997"/>
    <n v="163"/>
    <n v="400"/>
    <n v="15348.480000000001"/>
    <n v="500"/>
    <n v="403"/>
    <n v="19185.600000000002"/>
    <n v="260"/>
    <n v="500"/>
    <n v="19185.600000000002"/>
    <n v="360"/>
    <n v="380"/>
    <n v="13813.632000000001"/>
    <n v="240"/>
    <n v="500"/>
    <n v="19185.600000000002"/>
    <n v="470"/>
    <n v="454"/>
    <n v="18034.464"/>
    <n v="256"/>
    <n v="550"/>
    <n v="21104.16"/>
    <n v="340"/>
    <n v="432"/>
    <n v="13046.208000000001"/>
    <n v="164"/>
    <n v="300"/>
    <n v="11511.36"/>
    <n v="300"/>
    <n v="330"/>
    <n v="11511.36"/>
    <n v="134"/>
    <n v="300"/>
    <n v="11511.36"/>
    <n v="474"/>
    <n v="374"/>
    <n v="18187.948800000002"/>
    <n v="234"/>
    <n v="400"/>
    <n v="15348.480000000001"/>
    <n v="350"/>
    <n v="376"/>
    <n v="13429.92"/>
    <n v="208"/>
    <n v="300"/>
    <n v="11511.36"/>
    <n v="360"/>
    <n v="408"/>
    <n v="13813.632000000001"/>
    <n v="160"/>
    <n v="400"/>
    <n v="15348.480000000001"/>
    <n v="640"/>
    <n v="538"/>
    <n v="24557.567999999999"/>
    <n v="262"/>
    <n v="500"/>
    <n v="19185.600000000002"/>
    <n v="370"/>
    <m/>
    <n v="14197.344000000001"/>
    <n v="632"/>
    <n v="4750"/>
    <n v="182263.2"/>
    <n v="4784"/>
    <n v="183567.82080000002"/>
  </r>
  <r>
    <x v="3"/>
    <s v="东区"/>
    <s v="廖荣平"/>
    <s v="张慧涛"/>
    <s v="王杰"/>
    <s v="一级"/>
    <x v="14"/>
    <x v="248"/>
    <n v="38.371200000000002"/>
    <n v="600"/>
    <n v="283.33333333333331"/>
    <n v="10871.84"/>
    <n v="291"/>
    <n v="300"/>
    <n v="11511.36"/>
    <n v="300"/>
    <n v="260"/>
    <n v="11511.36"/>
    <n v="331"/>
    <n v="300"/>
    <n v="11511.36"/>
    <n v="300"/>
    <n v="266"/>
    <n v="11511.36"/>
    <n v="365"/>
    <n v="400"/>
    <n v="15348.480000000001"/>
    <n v="0"/>
    <n v="265"/>
    <n v="0"/>
    <n v="100"/>
    <n v="500"/>
    <n v="19185.600000000002"/>
    <n v="600"/>
    <n v="305"/>
    <n v="23022.720000000001"/>
    <n v="395"/>
    <n v="500"/>
    <n v="19185.600000000002"/>
    <n v="0"/>
    <n v="312"/>
    <n v="0"/>
    <n v="83"/>
    <n v="500"/>
    <n v="19185.600000000002"/>
    <n v="600"/>
    <n v="324"/>
    <n v="23022.720000000001"/>
    <n v="359"/>
    <n v="300"/>
    <n v="11511.36"/>
    <n v="0"/>
    <n v="339"/>
    <n v="0"/>
    <n v="20"/>
    <n v="300"/>
    <n v="11511.36"/>
    <n v="600"/>
    <n v="320"/>
    <n v="23022.720000000001"/>
    <n v="300"/>
    <n v="300"/>
    <n v="11511.36"/>
    <n v="0"/>
    <n v="289"/>
    <n v="0"/>
    <n v="11"/>
    <n v="300"/>
    <n v="11511.36"/>
    <n v="600"/>
    <n v="316"/>
    <n v="23022.720000000001"/>
    <n v="295"/>
    <n v="300"/>
    <n v="11511.36"/>
    <n v="0"/>
    <n v="275"/>
    <n v="0"/>
    <n v="20"/>
    <n v="300"/>
    <n v="11511.36"/>
    <n v="0"/>
    <m/>
    <n v="0"/>
    <n v="20"/>
    <n v="4300"/>
    <n v="164996.15999999997"/>
    <n v="3000"/>
    <n v="115113.60000000001"/>
  </r>
  <r>
    <x v="3"/>
    <s v="东区"/>
    <s v="廖荣平"/>
    <s v="张慧涛"/>
    <s v="王杰"/>
    <s v="二级"/>
    <x v="14"/>
    <x v="249"/>
    <n v="34.371200000000002"/>
    <n v="0"/>
    <n v="6.666666666666667"/>
    <n v="229.14133333333336"/>
    <n v="9"/>
    <m/>
    <n v="0"/>
    <n v="60"/>
    <n v="15"/>
    <n v="2062.2719999999999"/>
    <n v="54"/>
    <m/>
    <n v="0"/>
    <n v="0"/>
    <n v="8"/>
    <n v="0"/>
    <n v="46"/>
    <n v="50"/>
    <n v="1718.5600000000002"/>
    <n v="30"/>
    <n v="32"/>
    <n v="1031.136"/>
    <n v="44"/>
    <n v="50"/>
    <n v="1718.5600000000002"/>
    <n v="30"/>
    <n v="29"/>
    <n v="1031.136"/>
    <n v="45"/>
    <n v="50"/>
    <n v="1718.5600000000002"/>
    <n v="0"/>
    <n v="20"/>
    <n v="0"/>
    <n v="25"/>
    <n v="50"/>
    <n v="1718.5600000000002"/>
    <n v="0"/>
    <n v="14"/>
    <n v="0"/>
    <n v="11"/>
    <n v="100"/>
    <n v="3437.1200000000003"/>
    <n v="60"/>
    <n v="16"/>
    <n v="2062.2719999999999"/>
    <n v="55"/>
    <n v="100"/>
    <n v="3437.1200000000003"/>
    <n v="0"/>
    <n v="14"/>
    <n v="0"/>
    <n v="41"/>
    <n v="100"/>
    <n v="3437.1200000000003"/>
    <n v="0"/>
    <n v="21"/>
    <n v="0"/>
    <n v="20"/>
    <n v="100"/>
    <n v="3437.1200000000003"/>
    <n v="30"/>
    <n v="15"/>
    <n v="1031.136"/>
    <n v="35"/>
    <n v="50"/>
    <n v="1718.5600000000002"/>
    <n v="0"/>
    <n v="17"/>
    <n v="0"/>
    <n v="18"/>
    <n v="100"/>
    <n v="3437.1200000000003"/>
    <n v="0"/>
    <m/>
    <n v="0"/>
    <n v="18"/>
    <n v="750"/>
    <n v="25778.400000000001"/>
    <n v="210"/>
    <n v="7217.9519999999993"/>
  </r>
  <r>
    <x v="3"/>
    <s v="东区"/>
    <s v="廖荣平"/>
    <s v="张慧涛"/>
    <s v="王杰"/>
    <s v="二级"/>
    <x v="14"/>
    <x v="250"/>
    <n v="38.371200000000002"/>
    <n v="900"/>
    <n v="841.66666666666663"/>
    <n v="32295.759999999998"/>
    <n v="332"/>
    <n v="900"/>
    <n v="34534.080000000002"/>
    <n v="360"/>
    <n v="562"/>
    <n v="13813.632000000001"/>
    <n v="130"/>
    <n v="900"/>
    <n v="34534.080000000002"/>
    <n v="600"/>
    <n v="545"/>
    <n v="23022.720000000001"/>
    <n v="185"/>
    <n v="1200"/>
    <n v="46045.440000000002"/>
    <n v="1200"/>
    <n v="1015"/>
    <n v="46045.440000000002"/>
    <n v="370"/>
    <n v="1300"/>
    <n v="49882.560000000005"/>
    <n v="900"/>
    <n v="1102"/>
    <n v="34534.080000000002"/>
    <n v="168"/>
    <n v="1300"/>
    <n v="49882.560000000005"/>
    <n v="900"/>
    <n v="913"/>
    <n v="34534.080000000002"/>
    <n v="155"/>
    <n v="1300"/>
    <n v="49882.560000000005"/>
    <n v="300"/>
    <n v="450"/>
    <n v="11511.36"/>
    <n v="5"/>
    <n v="900"/>
    <n v="34534.080000000002"/>
    <n v="1200"/>
    <n v="865"/>
    <n v="46045.440000000002"/>
    <n v="340"/>
    <n v="900"/>
    <n v="34534.080000000002"/>
    <n v="300"/>
    <n v="632"/>
    <n v="11511.36"/>
    <n v="8"/>
    <n v="900"/>
    <n v="34534.080000000002"/>
    <n v="900"/>
    <n v="705"/>
    <n v="34534.080000000002"/>
    <n v="203"/>
    <n v="800"/>
    <n v="30696.960000000003"/>
    <n v="300"/>
    <n v="492"/>
    <n v="11511.36"/>
    <n v="11"/>
    <n v="800"/>
    <n v="30696.960000000003"/>
    <n v="900"/>
    <n v="809"/>
    <n v="34534.080000000002"/>
    <n v="102"/>
    <n v="800"/>
    <n v="30696.960000000003"/>
    <n v="300"/>
    <m/>
    <n v="11511.36"/>
    <n v="402"/>
    <n v="12000"/>
    <n v="460454.40000000014"/>
    <n v="8160"/>
    <n v="313108.99199999997"/>
  </r>
  <r>
    <x v="3"/>
    <s v="东区"/>
    <s v="廖荣平"/>
    <s v="张慧涛"/>
    <s v="王杰"/>
    <s v="一级"/>
    <x v="14"/>
    <x v="251"/>
    <n v="38.371200000000002"/>
    <n v="200"/>
    <n v="143.33333333333334"/>
    <n v="5499.8720000000003"/>
    <n v="76"/>
    <n v="300"/>
    <n v="11511.36"/>
    <n v="500"/>
    <n v="221"/>
    <n v="19185.600000000002"/>
    <n v="355"/>
    <n v="300"/>
    <n v="11511.36"/>
    <n v="0"/>
    <n v="183"/>
    <n v="0"/>
    <n v="172"/>
    <n v="400"/>
    <n v="15348.480000000001"/>
    <n v="500"/>
    <n v="315"/>
    <n v="19185.600000000002"/>
    <n v="357"/>
    <n v="500"/>
    <n v="19185.600000000002"/>
    <n v="300"/>
    <n v="367"/>
    <n v="11511.36"/>
    <n v="290"/>
    <n v="500"/>
    <n v="19185.600000000002"/>
    <n v="400"/>
    <n v="403"/>
    <n v="15348.480000000001"/>
    <n v="287"/>
    <n v="500"/>
    <n v="19185.600000000002"/>
    <n v="300"/>
    <n v="358"/>
    <n v="11511.36"/>
    <n v="229"/>
    <n v="300"/>
    <n v="11511.36"/>
    <n v="300"/>
    <n v="384"/>
    <n v="11511.36"/>
    <n v="145"/>
    <n v="300"/>
    <n v="11511.36"/>
    <n v="400"/>
    <n v="382"/>
    <n v="15348.480000000001"/>
    <n v="163"/>
    <n v="300"/>
    <n v="11511.36"/>
    <n v="300"/>
    <n v="376"/>
    <n v="11511.36"/>
    <n v="87"/>
    <n v="300"/>
    <n v="11511.36"/>
    <n v="300"/>
    <n v="328"/>
    <n v="11511.36"/>
    <n v="59"/>
    <n v="300"/>
    <n v="11511.36"/>
    <n v="200"/>
    <n v="246"/>
    <n v="7674.2400000000007"/>
    <n v="13"/>
    <n v="400"/>
    <n v="15348.480000000001"/>
    <n v="200"/>
    <m/>
    <n v="7674.2400000000007"/>
    <n v="213"/>
    <n v="4400"/>
    <n v="168833.28"/>
    <n v="3700"/>
    <n v="141973.44"/>
  </r>
  <r>
    <x v="3"/>
    <s v="东区"/>
    <s v="廖荣平"/>
    <s v="张慧涛"/>
    <s v="王杰"/>
    <s v="一级"/>
    <x v="14"/>
    <x v="252"/>
    <n v="38.371200000000002"/>
    <n v="500"/>
    <n v="346.66666666666669"/>
    <n v="13302.016000000001"/>
    <n v="327"/>
    <n v="400"/>
    <n v="15348.480000000001"/>
    <n v="400"/>
    <n v="447"/>
    <n v="15348.480000000001"/>
    <n v="280"/>
    <n v="400"/>
    <n v="15348.480000000001"/>
    <n v="250"/>
    <n v="359"/>
    <n v="9592.8000000000011"/>
    <n v="171"/>
    <n v="400"/>
    <n v="15348.480000000001"/>
    <n v="550"/>
    <n v="616"/>
    <n v="21104.16"/>
    <n v="105"/>
    <n v="500"/>
    <n v="19185.600000000002"/>
    <n v="500"/>
    <n v="505"/>
    <n v="19185.600000000002"/>
    <n v="100"/>
    <n v="500"/>
    <n v="19185.600000000002"/>
    <n v="900"/>
    <n v="641"/>
    <n v="34534.080000000002"/>
    <n v="359"/>
    <n v="500"/>
    <n v="19185.600000000002"/>
    <n v="500"/>
    <n v="702"/>
    <n v="19185.600000000002"/>
    <n v="157"/>
    <n v="500"/>
    <n v="19185.600000000002"/>
    <n v="580"/>
    <n v="637"/>
    <n v="22255.296000000002"/>
    <n v="100"/>
    <n v="500"/>
    <n v="19185.600000000002"/>
    <n v="800"/>
    <n v="730"/>
    <n v="30696.960000000003"/>
    <n v="170"/>
    <n v="600"/>
    <n v="23022.720000000001"/>
    <n v="700"/>
    <n v="755"/>
    <n v="26859.84"/>
    <n v="115"/>
    <n v="500"/>
    <n v="19185.600000000002"/>
    <n v="600"/>
    <n v="683"/>
    <n v="23022.720000000001"/>
    <n v="32"/>
    <n v="700"/>
    <n v="26859.84"/>
    <n v="400"/>
    <n v="422"/>
    <n v="15348.480000000001"/>
    <n v="10"/>
    <n v="700"/>
    <n v="26859.84"/>
    <n v="601"/>
    <m/>
    <n v="23061.091200000003"/>
    <n v="611"/>
    <n v="6200"/>
    <n v="237901.44000000003"/>
    <n v="6781"/>
    <n v="260195.1072"/>
  </r>
  <r>
    <x v="3"/>
    <s v="东区"/>
    <s v="廖荣平"/>
    <s v="张慧涛"/>
    <s v="王杰"/>
    <s v="一级"/>
    <x v="14"/>
    <x v="253"/>
    <n v="38.371200000000002"/>
    <n v="0"/>
    <n v="40"/>
    <n v="1534.848"/>
    <n v="15"/>
    <n v="50"/>
    <n v="1918.5600000000002"/>
    <n v="50"/>
    <n v="30"/>
    <n v="1918.5600000000002"/>
    <n v="35"/>
    <n v="50"/>
    <n v="1918.5600000000002"/>
    <n v="50"/>
    <n v="45"/>
    <n v="1918.5600000000002"/>
    <n v="40"/>
    <n v="150"/>
    <n v="5755.68"/>
    <n v="350"/>
    <n v="305"/>
    <n v="13429.92"/>
    <n v="85"/>
    <n v="200"/>
    <n v="7674.2400000000007"/>
    <n v="600"/>
    <n v="408"/>
    <n v="23022.720000000001"/>
    <n v="277"/>
    <n v="600"/>
    <n v="23022.720000000001"/>
    <n v="100"/>
    <n v="310"/>
    <n v="3837.1200000000003"/>
    <n v="67"/>
    <n v="600"/>
    <n v="23022.720000000001"/>
    <n v="550"/>
    <n v="322"/>
    <n v="21104.16"/>
    <n v="295"/>
    <n v="300"/>
    <n v="11511.36"/>
    <n v="300"/>
    <n v="316"/>
    <n v="11511.36"/>
    <n v="279"/>
    <n v="400"/>
    <n v="15348.480000000001"/>
    <n v="0"/>
    <n v="269"/>
    <n v="0"/>
    <n v="10"/>
    <n v="300"/>
    <n v="11511.36"/>
    <n v="700"/>
    <n v="307"/>
    <n v="26859.84"/>
    <n v="403"/>
    <n v="400"/>
    <n v="15348.480000000001"/>
    <n v="0"/>
    <n v="248"/>
    <n v="0"/>
    <n v="155"/>
    <n v="300"/>
    <n v="11511.36"/>
    <n v="800"/>
    <n v="362"/>
    <n v="30696.960000000003"/>
    <n v="593"/>
    <n v="300"/>
    <n v="11511.36"/>
    <n v="100"/>
    <m/>
    <n v="3837.1200000000003"/>
    <n v="693"/>
    <n v="3650"/>
    <n v="140054.88"/>
    <n v="3600"/>
    <n v="138136.32000000001"/>
  </r>
  <r>
    <x v="3"/>
    <s v="东区"/>
    <s v="廖荣平"/>
    <s v="张慧涛"/>
    <s v="夏友明"/>
    <s v="二级"/>
    <x v="14"/>
    <x v="254"/>
    <n v="38.371200000000002"/>
    <n v="800"/>
    <n v="616.66666666666663"/>
    <n v="23662.239999999998"/>
    <n v="370"/>
    <n v="600"/>
    <n v="23022.720000000001"/>
    <n v="400"/>
    <n v="538"/>
    <n v="15348.480000000001"/>
    <n v="232"/>
    <n v="700"/>
    <n v="26859.84"/>
    <n v="400"/>
    <n v="470"/>
    <n v="15348.480000000001"/>
    <n v="162"/>
    <n v="1000"/>
    <n v="38371.200000000004"/>
    <n v="800"/>
    <n v="653"/>
    <n v="30696.960000000003"/>
    <n v="309"/>
    <n v="1200"/>
    <n v="46045.440000000002"/>
    <n v="530"/>
    <n v="536"/>
    <n v="20336.736000000001"/>
    <n v="303"/>
    <n v="1000"/>
    <n v="38371.200000000004"/>
    <n v="610"/>
    <n v="554"/>
    <n v="23406.432000000001"/>
    <n v="359"/>
    <n v="1000"/>
    <n v="38371.200000000004"/>
    <n v="400"/>
    <n v="563"/>
    <n v="15348.480000000001"/>
    <n v="196"/>
    <n v="800"/>
    <n v="30696.960000000003"/>
    <n v="650"/>
    <n v="534"/>
    <n v="24941.280000000002"/>
    <n v="312"/>
    <n v="800"/>
    <n v="30696.960000000003"/>
    <n v="550"/>
    <n v="526"/>
    <n v="21104.16"/>
    <n v="336"/>
    <n v="800"/>
    <n v="30696.960000000003"/>
    <n v="450"/>
    <n v="532"/>
    <n v="17267.04"/>
    <n v="254"/>
    <n v="700"/>
    <n v="26859.84"/>
    <n v="750"/>
    <n v="536"/>
    <n v="28778.400000000001"/>
    <n v="468"/>
    <n v="700"/>
    <n v="26859.84"/>
    <n v="400"/>
    <n v="586"/>
    <n v="15348.480000000001"/>
    <n v="282"/>
    <n v="800"/>
    <n v="30696.960000000003"/>
    <n v="200"/>
    <m/>
    <n v="7674.2400000000007"/>
    <n v="482"/>
    <n v="10100"/>
    <n v="387549.12000000011"/>
    <n v="6140"/>
    <n v="235599.16800000001"/>
  </r>
  <r>
    <x v="3"/>
    <s v="东区"/>
    <s v="廖荣平"/>
    <s v="张慧涛"/>
    <s v="夏友明"/>
    <s v="一级"/>
    <x v="14"/>
    <x v="255"/>
    <n v="38.371200000000002"/>
    <n v="100"/>
    <n v="68.75"/>
    <n v="2638.02"/>
    <n v="105"/>
    <n v="150"/>
    <n v="5755.68"/>
    <n v="0"/>
    <n v="52"/>
    <n v="0"/>
    <n v="53"/>
    <n v="150"/>
    <n v="5755.68"/>
    <n v="100"/>
    <n v="68"/>
    <n v="3837.1200000000003"/>
    <n v="85"/>
    <n v="300"/>
    <n v="11511.36"/>
    <n v="80"/>
    <n v="124"/>
    <n v="3069.6959999999999"/>
    <n v="41"/>
    <n v="400"/>
    <n v="15348.480000000001"/>
    <n v="350"/>
    <n v="203"/>
    <n v="13429.92"/>
    <n v="188"/>
    <n v="300"/>
    <n v="11511.36"/>
    <n v="200"/>
    <n v="224"/>
    <n v="7674.2400000000007"/>
    <n v="164"/>
    <n v="300"/>
    <n v="11511.36"/>
    <n v="320"/>
    <n v="270"/>
    <n v="12278.784"/>
    <n v="214"/>
    <n v="300"/>
    <n v="11511.36"/>
    <n v="200"/>
    <n v="203"/>
    <n v="7674.2400000000007"/>
    <n v="211"/>
    <n v="300"/>
    <n v="11511.36"/>
    <n v="505"/>
    <n v="506"/>
    <n v="19377.456000000002"/>
    <n v="210"/>
    <n v="400"/>
    <n v="15348.480000000001"/>
    <n v="330"/>
    <n v="386"/>
    <n v="12662.496000000001"/>
    <n v="154"/>
    <n v="400"/>
    <n v="15348.480000000001"/>
    <n v="440"/>
    <n v="364"/>
    <n v="16883.328000000001"/>
    <n v="230"/>
    <n v="400"/>
    <n v="15348.480000000001"/>
    <n v="390"/>
    <n v="382"/>
    <n v="14964.768"/>
    <n v="238"/>
    <n v="400"/>
    <n v="15348.480000000001"/>
    <n v="520"/>
    <m/>
    <n v="19953.024000000001"/>
    <n v="758"/>
    <n v="3800"/>
    <n v="145810.56"/>
    <n v="3435"/>
    <n v="131805.07199999999"/>
  </r>
  <r>
    <x v="3"/>
    <s v="东区"/>
    <s v="廖荣平"/>
    <s v="张慧涛"/>
    <s v="夏友明"/>
    <s v="一级"/>
    <x v="14"/>
    <x v="256"/>
    <n v="38.371200000000002"/>
    <n v="400"/>
    <n v="116.66666666666667"/>
    <n v="4476.6400000000003"/>
    <n v="531"/>
    <n v="150"/>
    <n v="5755.68"/>
    <n v="0"/>
    <n v="110"/>
    <n v="0"/>
    <n v="421"/>
    <n v="150"/>
    <n v="5755.68"/>
    <n v="200"/>
    <n v="102"/>
    <n v="7674.2400000000007"/>
    <n v="519"/>
    <n v="300"/>
    <n v="11511.36"/>
    <n v="0"/>
    <n v="159"/>
    <n v="0"/>
    <n v="360"/>
    <n v="400"/>
    <n v="15348.480000000001"/>
    <n v="450"/>
    <n v="348"/>
    <n v="17267.04"/>
    <n v="462"/>
    <n v="300"/>
    <n v="11511.36"/>
    <n v="130"/>
    <n v="145"/>
    <n v="4988.2560000000003"/>
    <n v="447"/>
    <n v="300"/>
    <n v="11511.36"/>
    <n v="0"/>
    <n v="153"/>
    <n v="0"/>
    <n v="294"/>
    <n v="200"/>
    <n v="7674.2400000000007"/>
    <n v="230"/>
    <n v="148"/>
    <n v="8825.3760000000002"/>
    <n v="376"/>
    <n v="200"/>
    <n v="7674.2400000000007"/>
    <n v="30"/>
    <n v="152"/>
    <n v="1151.136"/>
    <n v="254"/>
    <n v="200"/>
    <n v="7674.2400000000007"/>
    <n v="70"/>
    <n v="208"/>
    <n v="2685.9839999999999"/>
    <n v="116"/>
    <n v="200"/>
    <n v="7674.2400000000007"/>
    <n v="450"/>
    <n v="172"/>
    <n v="17267.04"/>
    <n v="394"/>
    <n v="200"/>
    <n v="7674.2400000000007"/>
    <n v="20"/>
    <n v="156"/>
    <n v="767.42399999999998"/>
    <n v="258"/>
    <n v="200"/>
    <n v="7674.2400000000007"/>
    <n v="0"/>
    <m/>
    <n v="0"/>
    <n v="258"/>
    <n v="2800"/>
    <n v="107439.36000000003"/>
    <n v="1580"/>
    <n v="60626.495999999999"/>
  </r>
  <r>
    <x v="3"/>
    <s v="东区"/>
    <s v="廖荣平"/>
    <s v="张慧涛"/>
    <s v="夏友明"/>
    <s v="一级"/>
    <x v="14"/>
    <x v="257"/>
    <n v="38.371200000000002"/>
    <n v="100"/>
    <n v="25"/>
    <n v="959.28000000000009"/>
    <n v="43"/>
    <n v="100"/>
    <n v="3837.1200000000003"/>
    <n v="100"/>
    <n v="102"/>
    <n v="3837.1200000000003"/>
    <n v="41"/>
    <n v="100"/>
    <n v="3837.1200000000003"/>
    <n v="200"/>
    <n v="83"/>
    <n v="7674.2400000000007"/>
    <n v="158"/>
    <n v="300"/>
    <n v="11511.36"/>
    <n v="0"/>
    <n v="106"/>
    <n v="0"/>
    <n v="52"/>
    <n v="400"/>
    <n v="15348.480000000001"/>
    <n v="100"/>
    <n v="102"/>
    <n v="3837.1200000000003"/>
    <n v="50"/>
    <n v="100"/>
    <n v="3837.1200000000003"/>
    <n v="200"/>
    <n v="118"/>
    <n v="7674.2400000000007"/>
    <n v="132"/>
    <n v="100"/>
    <n v="3837.1200000000003"/>
    <n v="100"/>
    <n v="124"/>
    <n v="3837.1200000000003"/>
    <n v="108"/>
    <n v="200"/>
    <n v="7674.2400000000007"/>
    <n v="100"/>
    <n v="102"/>
    <n v="3837.1200000000003"/>
    <n v="106"/>
    <n v="200"/>
    <n v="7674.2400000000007"/>
    <n v="100"/>
    <n v="103"/>
    <n v="3837.1200000000003"/>
    <n v="103"/>
    <n v="150"/>
    <n v="5755.68"/>
    <n v="100"/>
    <n v="112"/>
    <n v="3837.1200000000003"/>
    <n v="91"/>
    <n v="200"/>
    <n v="7674.2400000000007"/>
    <n v="105"/>
    <n v="103"/>
    <n v="4028.9760000000001"/>
    <n v="93"/>
    <n v="150"/>
    <n v="5755.68"/>
    <n v="100"/>
    <n v="112"/>
    <n v="3837.1200000000003"/>
    <n v="81"/>
    <n v="150"/>
    <n v="5755.68"/>
    <n v="100"/>
    <m/>
    <n v="3837.1200000000003"/>
    <n v="181"/>
    <n v="2150"/>
    <n v="82498.079999999987"/>
    <n v="1305"/>
    <n v="50074.416000000012"/>
  </r>
  <r>
    <x v="3"/>
    <s v="东区"/>
    <s v="廖荣平"/>
    <s v="张慧涛"/>
    <s v="夏友明"/>
    <s v="一级"/>
    <x v="14"/>
    <x v="258"/>
    <n v="38.371200000000002"/>
    <n v="400"/>
    <n v="177.5"/>
    <n v="6810.8879999999999"/>
    <n v="313"/>
    <n v="150"/>
    <n v="5755.68"/>
    <n v="250"/>
    <n v="268"/>
    <n v="9592.8000000000011"/>
    <n v="295"/>
    <n v="200"/>
    <n v="7674.2400000000007"/>
    <n v="0"/>
    <n v="182"/>
    <n v="0"/>
    <n v="113"/>
    <n v="300"/>
    <n v="11511.36"/>
    <n v="350"/>
    <n v="298"/>
    <n v="13429.92"/>
    <n v="165"/>
    <n v="400"/>
    <n v="15348.480000000001"/>
    <n v="350"/>
    <n v="318"/>
    <n v="13429.92"/>
    <n v="197"/>
    <n v="500"/>
    <n v="19185.600000000002"/>
    <n v="350"/>
    <n v="334"/>
    <n v="13429.92"/>
    <n v="213"/>
    <n v="500"/>
    <n v="19185.600000000002"/>
    <n v="250"/>
    <n v="308"/>
    <n v="9592.8000000000011"/>
    <n v="155"/>
    <n v="300"/>
    <n v="11511.36"/>
    <n v="350"/>
    <n v="336"/>
    <n v="13429.92"/>
    <n v="169"/>
    <n v="300"/>
    <n v="11511.36"/>
    <n v="450"/>
    <n v="386"/>
    <n v="17267.04"/>
    <n v="233"/>
    <n v="400"/>
    <n v="15348.480000000001"/>
    <n v="250"/>
    <n v="326"/>
    <n v="9592.8000000000011"/>
    <n v="157"/>
    <n v="300"/>
    <n v="11511.36"/>
    <n v="350"/>
    <n v="330"/>
    <n v="13429.92"/>
    <n v="177"/>
    <n v="400"/>
    <n v="15348.480000000001"/>
    <n v="300"/>
    <n v="328"/>
    <n v="11511.36"/>
    <n v="149"/>
    <n v="500"/>
    <n v="19185.600000000002"/>
    <n v="470"/>
    <m/>
    <n v="18034.464"/>
    <n v="619"/>
    <n v="4250"/>
    <n v="163077.6"/>
    <n v="3720"/>
    <n v="142740.864"/>
  </r>
  <r>
    <x v="3"/>
    <s v="东区"/>
    <s v="廖荣平"/>
    <s v="张慧涛"/>
    <s v="夏友明"/>
    <s v="一级"/>
    <x v="14"/>
    <x v="259"/>
    <n v="38.371200000000002"/>
    <n v="70"/>
    <n v="47.5"/>
    <n v="1822.6320000000001"/>
    <n v="53"/>
    <n v="100"/>
    <n v="3837.1200000000003"/>
    <n v="140"/>
    <n v="89"/>
    <n v="5371.9679999999998"/>
    <n v="104"/>
    <n v="100"/>
    <n v="3837.1200000000003"/>
    <n v="0"/>
    <n v="76"/>
    <n v="0"/>
    <n v="28"/>
    <n v="200"/>
    <n v="7674.2400000000007"/>
    <n v="140"/>
    <n v="148"/>
    <n v="5371.9679999999998"/>
    <n v="20"/>
    <n v="300"/>
    <n v="11511.36"/>
    <n v="100"/>
    <n v="96"/>
    <n v="3837.1200000000003"/>
    <n v="24"/>
    <n v="100"/>
    <n v="3837.1200000000003"/>
    <n v="150"/>
    <n v="121"/>
    <n v="5755.68"/>
    <n v="53"/>
    <n v="150"/>
    <n v="5755.68"/>
    <n v="150"/>
    <n v="136"/>
    <n v="5755.68"/>
    <n v="67"/>
    <n v="200"/>
    <n v="7674.2400000000007"/>
    <n v="150"/>
    <n v="134"/>
    <n v="5755.68"/>
    <n v="83"/>
    <n v="200"/>
    <n v="7674.2400000000007"/>
    <n v="130"/>
    <n v="129"/>
    <n v="4988.2560000000003"/>
    <n v="84"/>
    <n v="150"/>
    <n v="5755.68"/>
    <n v="200"/>
    <n v="168"/>
    <n v="7674.2400000000007"/>
    <n v="116"/>
    <n v="200"/>
    <n v="7674.2400000000007"/>
    <n v="100"/>
    <n v="134"/>
    <n v="3837.1200000000003"/>
    <n v="82"/>
    <n v="150"/>
    <n v="5755.68"/>
    <n v="80"/>
    <n v="126"/>
    <n v="3069.6959999999999"/>
    <n v="36"/>
    <n v="150"/>
    <n v="5755.68"/>
    <n v="40"/>
    <m/>
    <n v="1534.848"/>
    <n v="76"/>
    <n v="2000"/>
    <n v="76742.399999999994"/>
    <n v="1380"/>
    <n v="52952.255999999994"/>
  </r>
  <r>
    <x v="3"/>
    <s v="东区"/>
    <s v="廖荣平"/>
    <s v="张慧涛"/>
    <s v="何凌睿"/>
    <s v="一级"/>
    <x v="14"/>
    <x v="260"/>
    <n v="38.371200000000002"/>
    <n v="20"/>
    <n v="28.333333333333332"/>
    <n v="1087.184"/>
    <n v="26"/>
    <n v="50"/>
    <n v="1918.5600000000002"/>
    <n v="80"/>
    <n v="57"/>
    <n v="3069.6959999999999"/>
    <n v="49"/>
    <n v="50"/>
    <n v="1918.5600000000002"/>
    <n v="80"/>
    <n v="105"/>
    <n v="3069.6959999999999"/>
    <n v="24"/>
    <n v="300"/>
    <n v="11511.36"/>
    <n v="270"/>
    <n v="245"/>
    <n v="10360.224"/>
    <n v="49"/>
    <n v="400"/>
    <n v="15348.480000000001"/>
    <n v="330"/>
    <n v="288"/>
    <n v="12662.496000000001"/>
    <n v="91"/>
    <n v="400"/>
    <n v="15348.480000000001"/>
    <n v="300"/>
    <n v="305"/>
    <n v="11511.36"/>
    <n v="86"/>
    <n v="400"/>
    <n v="15348.480000000001"/>
    <n v="100"/>
    <n v="181"/>
    <n v="3837.1200000000003"/>
    <n v="5"/>
    <n v="300"/>
    <n v="11511.36"/>
    <n v="140"/>
    <n v="133"/>
    <n v="5371.9679999999998"/>
    <n v="12"/>
    <n v="300"/>
    <n v="11511.36"/>
    <n v="220"/>
    <n v="185"/>
    <n v="8441.6640000000007"/>
    <n v="47"/>
    <n v="400"/>
    <n v="15348.480000000001"/>
    <n v="250"/>
    <n v="246"/>
    <n v="9592.8000000000011"/>
    <n v="51"/>
    <n v="300"/>
    <n v="11511.36"/>
    <n v="150"/>
    <n v="186"/>
    <n v="5755.68"/>
    <n v="15"/>
    <n v="200"/>
    <n v="7674.2400000000007"/>
    <n v="250"/>
    <n v="228"/>
    <n v="9592.8000000000011"/>
    <n v="37"/>
    <n v="400"/>
    <n v="15348.480000000001"/>
    <n v="200"/>
    <m/>
    <n v="7674.2400000000007"/>
    <n v="237"/>
    <n v="3500"/>
    <n v="134299.20000000001"/>
    <n v="2370"/>
    <n v="90939.744000000006"/>
  </r>
  <r>
    <x v="3"/>
    <s v="东区"/>
    <s v="廖荣平"/>
    <s v="张慧涛"/>
    <s v="王杰"/>
    <s v="一级"/>
    <x v="14"/>
    <x v="261"/>
    <n v="38.371200000000002"/>
    <n v="200"/>
    <n v="81.666666666666671"/>
    <n v="3133.6480000000001"/>
    <n v="213"/>
    <n v="200"/>
    <n v="7674.2400000000007"/>
    <n v="200"/>
    <n v="219"/>
    <n v="7674.2400000000007"/>
    <n v="194"/>
    <n v="200"/>
    <n v="7674.2400000000007"/>
    <n v="0"/>
    <n v="141"/>
    <n v="0"/>
    <n v="53"/>
    <n v="350"/>
    <n v="13429.92"/>
    <n v="200"/>
    <n v="158"/>
    <n v="7674.2400000000007"/>
    <n v="95"/>
    <n v="400"/>
    <n v="15348.480000000001"/>
    <n v="200"/>
    <n v="183"/>
    <n v="7674.2400000000007"/>
    <n v="112"/>
    <n v="200"/>
    <n v="7674.2400000000007"/>
    <n v="50"/>
    <n v="102"/>
    <n v="1918.5600000000002"/>
    <n v="60"/>
    <n v="200"/>
    <n v="7674.2400000000007"/>
    <n v="200"/>
    <n v="142"/>
    <n v="7674.2400000000007"/>
    <n v="118"/>
    <n v="200"/>
    <n v="7674.2400000000007"/>
    <n v="330"/>
    <n v="238"/>
    <n v="12662.496000000001"/>
    <n v="210"/>
    <n v="200"/>
    <n v="7674.2400000000007"/>
    <n v="220"/>
    <n v="217"/>
    <n v="8441.6640000000007"/>
    <n v="213"/>
    <n v="200"/>
    <n v="7674.2400000000007"/>
    <n v="20"/>
    <n v="188"/>
    <n v="767.42399999999998"/>
    <n v="45"/>
    <n v="200"/>
    <n v="7674.2400000000007"/>
    <n v="220"/>
    <n v="183"/>
    <n v="8441.6640000000007"/>
    <n v="82"/>
    <n v="200"/>
    <n v="7674.2400000000007"/>
    <n v="270"/>
    <n v="265"/>
    <n v="10360.224"/>
    <n v="87"/>
    <n v="200"/>
    <n v="7674.2400000000007"/>
    <n v="100"/>
    <m/>
    <n v="3837.1200000000003"/>
    <n v="187"/>
    <n v="2750"/>
    <n v="105520.80000000003"/>
    <n v="2010"/>
    <n v="77126.112000000008"/>
  </r>
  <r>
    <x v="3"/>
    <s v="东区"/>
    <s v="廖荣平"/>
    <s v="张慧涛"/>
    <s v="王杰"/>
    <s v="三级"/>
    <x v="14"/>
    <x v="262"/>
    <n v="38.371200000000002"/>
    <n v="40"/>
    <n v="19.166666666666668"/>
    <n v="735.44800000000009"/>
    <n v="6"/>
    <n v="100"/>
    <n v="3837.1200000000003"/>
    <n v="110"/>
    <n v="55"/>
    <n v="4220.8320000000003"/>
    <n v="61"/>
    <n v="100"/>
    <n v="3837.1200000000003"/>
    <n v="40"/>
    <n v="32"/>
    <n v="1534.848"/>
    <n v="69"/>
    <n v="250"/>
    <n v="9592.8000000000011"/>
    <n v="70"/>
    <n v="103"/>
    <n v="2685.9839999999999"/>
    <n v="36"/>
    <n v="300"/>
    <n v="11511.36"/>
    <n v="100"/>
    <n v="92"/>
    <n v="3837.1200000000003"/>
    <n v="44"/>
    <n v="100"/>
    <n v="3837.1200000000003"/>
    <n v="130"/>
    <n v="123"/>
    <n v="4988.2560000000003"/>
    <n v="51"/>
    <n v="100"/>
    <n v="3837.1200000000003"/>
    <n v="80"/>
    <n v="102"/>
    <n v="3069.6959999999999"/>
    <n v="29"/>
    <n v="100"/>
    <n v="3837.1200000000003"/>
    <n v="150"/>
    <n v="135"/>
    <n v="5755.68"/>
    <n v="44"/>
    <n v="200"/>
    <n v="7674.2400000000007"/>
    <n v="115"/>
    <n v="125"/>
    <n v="4412.6880000000001"/>
    <n v="34"/>
    <n v="200"/>
    <n v="7674.2400000000007"/>
    <n v="65"/>
    <n v="93"/>
    <n v="2494.1280000000002"/>
    <n v="6"/>
    <n v="100"/>
    <n v="3837.1200000000003"/>
    <n v="80"/>
    <n v="72"/>
    <n v="3069.6959999999999"/>
    <n v="14"/>
    <n v="150"/>
    <n v="5755.68"/>
    <n v="15"/>
    <n v="28"/>
    <n v="575.56799999999998"/>
    <n v="1"/>
    <n v="200"/>
    <n v="7674.2400000000007"/>
    <n v="30"/>
    <m/>
    <n v="1151.136"/>
    <n v="31"/>
    <n v="1900"/>
    <n v="72905.279999999999"/>
    <n v="985"/>
    <n v="37795.631999999998"/>
  </r>
  <r>
    <x v="3"/>
    <s v="东区"/>
    <s v="廖荣平"/>
    <s v="张慧涛"/>
    <s v="何凌睿"/>
    <s v="二级"/>
    <x v="14"/>
    <x v="263"/>
    <n v="38.371200000000002"/>
    <n v="200"/>
    <n v="154.16666666666666"/>
    <n v="5915.5599999999995"/>
    <n v="145"/>
    <n v="200"/>
    <n v="7674.2400000000007"/>
    <n v="200"/>
    <n v="138"/>
    <n v="7674.2400000000007"/>
    <n v="207"/>
    <n v="200"/>
    <n v="7674.2400000000007"/>
    <n v="0"/>
    <n v="145"/>
    <n v="0"/>
    <n v="62"/>
    <n v="300"/>
    <n v="11511.36"/>
    <n v="200"/>
    <n v="185"/>
    <n v="7674.2400000000007"/>
    <n v="77"/>
    <n v="300"/>
    <n v="11511.36"/>
    <n v="100"/>
    <n v="152"/>
    <n v="3837.1200000000003"/>
    <n v="25"/>
    <n v="100"/>
    <n v="3837.1200000000003"/>
    <n v="150"/>
    <n v="138"/>
    <n v="5755.68"/>
    <n v="37"/>
    <n v="100"/>
    <n v="3837.1200000000003"/>
    <n v="200"/>
    <n v="152"/>
    <n v="7674.2400000000007"/>
    <n v="85"/>
    <n v="300"/>
    <n v="11511.36"/>
    <n v="100"/>
    <n v="136"/>
    <n v="3837.1200000000003"/>
    <n v="49"/>
    <n v="200"/>
    <n v="7674.2400000000007"/>
    <n v="100"/>
    <n v="120"/>
    <n v="3837.1200000000003"/>
    <n v="29"/>
    <n v="300"/>
    <n v="11511.36"/>
    <n v="200"/>
    <n v="183"/>
    <n v="7674.2400000000007"/>
    <n v="46"/>
    <n v="200"/>
    <n v="7674.2400000000007"/>
    <n v="100"/>
    <n v="121"/>
    <n v="3837.1200000000003"/>
    <n v="25"/>
    <n v="200"/>
    <n v="7674.2400000000007"/>
    <n v="100"/>
    <n v="116"/>
    <n v="3837.1200000000003"/>
    <n v="9"/>
    <n v="200"/>
    <n v="7674.2400000000007"/>
    <n v="100"/>
    <m/>
    <n v="3837.1200000000003"/>
    <n v="109"/>
    <n v="2600"/>
    <n v="99765.120000000024"/>
    <n v="1550"/>
    <n v="59475.360000000015"/>
  </r>
  <r>
    <x v="3"/>
    <s v="东区"/>
    <s v="廖荣平"/>
    <s v="张慧涛"/>
    <s v="何凌睿"/>
    <s v="一级"/>
    <x v="14"/>
    <x v="264"/>
    <n v="38.371200000000002"/>
    <n v="30"/>
    <n v="35.833333333333336"/>
    <n v="1374.9680000000001"/>
    <n v="15"/>
    <n v="50"/>
    <n v="1918.5600000000002"/>
    <n v="60"/>
    <n v="62"/>
    <n v="2302.2719999999999"/>
    <n v="13"/>
    <n v="50"/>
    <n v="1918.5600000000002"/>
    <n v="110"/>
    <n v="95"/>
    <n v="4220.8320000000003"/>
    <n v="28"/>
    <n v="300"/>
    <n v="11511.36"/>
    <n v="110"/>
    <n v="135"/>
    <n v="4220.8320000000003"/>
    <n v="3"/>
    <n v="400"/>
    <n v="15348.480000000001"/>
    <n v="110"/>
    <n v="103"/>
    <n v="4220.8320000000003"/>
    <n v="10"/>
    <n v="150"/>
    <n v="5755.68"/>
    <n v="170"/>
    <n v="140"/>
    <n v="6523.1040000000003"/>
    <n v="40"/>
    <n v="150"/>
    <n v="5755.68"/>
    <n v="0"/>
    <n v="36"/>
    <n v="0"/>
    <n v="4"/>
    <n v="200"/>
    <n v="7674.2400000000007"/>
    <n v="110"/>
    <n v="81"/>
    <n v="4220.8320000000003"/>
    <n v="33"/>
    <n v="200"/>
    <n v="7674.2400000000007"/>
    <n v="60"/>
    <n v="85"/>
    <n v="2302.2719999999999"/>
    <n v="8"/>
    <n v="300"/>
    <n v="11511.36"/>
    <n v="200"/>
    <n v="115"/>
    <n v="7674.2400000000007"/>
    <n v="93"/>
    <n v="300"/>
    <n v="11511.36"/>
    <n v="0"/>
    <n v="81"/>
    <n v="0"/>
    <n v="12"/>
    <n v="200"/>
    <n v="7674.2400000000007"/>
    <n v="100"/>
    <n v="65"/>
    <n v="3837.1200000000003"/>
    <n v="47"/>
    <n v="150"/>
    <n v="5755.68"/>
    <n v="50"/>
    <m/>
    <n v="1918.5600000000002"/>
    <n v="97"/>
    <n v="2450"/>
    <n v="94009.44"/>
    <n v="1080"/>
    <n v="41440.896000000008"/>
  </r>
  <r>
    <x v="3"/>
    <s v="东区"/>
    <s v="廖荣平"/>
    <s v="张慧涛"/>
    <s v="何凌睿"/>
    <s v="一级"/>
    <x v="14"/>
    <x v="265"/>
    <n v="38.371200000000002"/>
    <n v="400"/>
    <n v="127.5"/>
    <n v="4892.3280000000004"/>
    <n v="238"/>
    <n v="300"/>
    <n v="11511.36"/>
    <n v="300"/>
    <n v="367"/>
    <n v="11511.36"/>
    <n v="171"/>
    <n v="300"/>
    <n v="11511.36"/>
    <n v="300"/>
    <n v="287"/>
    <n v="11511.36"/>
    <n v="184"/>
    <n v="500"/>
    <n v="19185.600000000002"/>
    <n v="900"/>
    <n v="856"/>
    <n v="34534.080000000002"/>
    <n v="228"/>
    <n v="600"/>
    <n v="23022.720000000001"/>
    <n v="1200"/>
    <n v="1010"/>
    <n v="46045.440000000002"/>
    <n v="418"/>
    <n v="1400"/>
    <n v="53719.68"/>
    <n v="1200"/>
    <n v="1105"/>
    <n v="46045.440000000002"/>
    <n v="513"/>
    <n v="1500"/>
    <n v="57556.800000000003"/>
    <n v="600"/>
    <n v="1005"/>
    <n v="23022.720000000001"/>
    <n v="108"/>
    <n v="900"/>
    <n v="34534.080000000002"/>
    <n v="1200"/>
    <n v="941"/>
    <n v="46045.440000000002"/>
    <n v="367"/>
    <n v="1100"/>
    <n v="42208.32"/>
    <n v="600"/>
    <n v="910"/>
    <n v="23022.720000000001"/>
    <n v="57"/>
    <n v="1300"/>
    <n v="49882.560000000005"/>
    <n v="1200"/>
    <n v="1050"/>
    <n v="46045.440000000002"/>
    <n v="207"/>
    <n v="1200"/>
    <n v="46045.440000000002"/>
    <n v="900"/>
    <n v="985"/>
    <n v="34534.080000000002"/>
    <n v="122"/>
    <n v="1000"/>
    <n v="38371.200000000004"/>
    <n v="1200"/>
    <n v="951"/>
    <n v="46045.440000000002"/>
    <n v="371"/>
    <n v="1000"/>
    <n v="38371.200000000004"/>
    <n v="300"/>
    <m/>
    <n v="11511.36"/>
    <n v="671"/>
    <n v="11100"/>
    <n v="425920.32000000007"/>
    <n v="9900"/>
    <n v="379874.88"/>
  </r>
  <r>
    <x v="11"/>
    <s v="东区"/>
    <s v="廖荣平"/>
    <s v="刘挺"/>
    <s v="潘慧花"/>
    <s v="二级"/>
    <x v="13"/>
    <x v="235"/>
    <n v="15.157999999999999"/>
    <n v="100"/>
    <n v="79.166666666666671"/>
    <n v="1200.0083333333334"/>
    <n v="22"/>
    <n v="90"/>
    <n v="1364.22"/>
    <n v="100"/>
    <n v="100"/>
    <n v="1515.8"/>
    <n v="22"/>
    <n v="50"/>
    <n v="757.9"/>
    <n v="50"/>
    <n v="60"/>
    <n v="757.9"/>
    <n v="12"/>
    <n v="100"/>
    <n v="1515.8"/>
    <n v="0"/>
    <n v="0"/>
    <n v="0"/>
    <n v="12"/>
    <n v="80"/>
    <n v="1212.6399999999999"/>
    <n v="150"/>
    <n v="150"/>
    <n v="2273.6999999999998"/>
    <n v="12"/>
    <n v="80"/>
    <n v="1212.6399999999999"/>
    <n v="100"/>
    <n v="100"/>
    <n v="1515.8"/>
    <n v="12"/>
    <n v="80"/>
    <n v="1212.6399999999999"/>
    <n v="0"/>
    <n v="0"/>
    <n v="0"/>
    <n v="12"/>
    <n v="80"/>
    <n v="1212.6399999999999"/>
    <n v="80"/>
    <n v="88"/>
    <n v="1212.6399999999999"/>
    <n v="4"/>
    <n v="80"/>
    <n v="1212.6399999999999"/>
    <n v="50"/>
    <n v="50"/>
    <n v="757.9"/>
    <n v="4"/>
    <n v="80"/>
    <n v="1212.6399999999999"/>
    <n v="100"/>
    <n v="90"/>
    <n v="1515.8"/>
    <n v="14"/>
    <n v="80"/>
    <n v="1212.6399999999999"/>
    <n v="50"/>
    <n v="50"/>
    <n v="757.9"/>
    <n v="14"/>
    <n v="100"/>
    <n v="1515.8"/>
    <n v="50"/>
    <n v="40"/>
    <n v="757.9"/>
    <n v="24"/>
    <n v="100"/>
    <n v="1515.8"/>
    <n v="110"/>
    <m/>
    <n v="1667.3799999999999"/>
    <n v="134"/>
    <n v="1000"/>
    <n v="15157.999999999995"/>
    <n v="840"/>
    <n v="12732.719999999998"/>
  </r>
  <r>
    <x v="12"/>
    <s v="东区"/>
    <s v="廖荣平"/>
    <s v="张慧涛"/>
    <s v="王杰"/>
    <s v="一级"/>
    <x v="14"/>
    <x v="248"/>
    <n v="43.382399999999997"/>
    <n v="150"/>
    <n v="95.833333333333329"/>
    <n v="4157.4799999999996"/>
    <n v="140"/>
    <n v="100"/>
    <n v="4338.24"/>
    <n v="100"/>
    <n v="146"/>
    <n v="4338.24"/>
    <n v="94"/>
    <n v="80"/>
    <n v="3470.5919999999996"/>
    <n v="0"/>
    <n v="32"/>
    <n v="0"/>
    <n v="62"/>
    <n v="120"/>
    <n v="5205.8879999999999"/>
    <n v="100"/>
    <n v="77"/>
    <n v="4338.24"/>
    <n v="85"/>
    <n v="100"/>
    <n v="4338.24"/>
    <n v="0"/>
    <n v="30"/>
    <n v="0"/>
    <n v="55"/>
    <n v="100"/>
    <n v="4338.24"/>
    <n v="0"/>
    <n v="45"/>
    <n v="0"/>
    <n v="10"/>
    <n v="100"/>
    <n v="4338.24"/>
    <n v="0"/>
    <n v="10"/>
    <n v="0"/>
    <n v="0"/>
    <n v="100"/>
    <n v="4338.24"/>
    <n v="0"/>
    <n v="0"/>
    <n v="0"/>
    <n v="0"/>
    <n v="100"/>
    <n v="4338.24"/>
    <n v="100"/>
    <n v="0"/>
    <n v="4338.24"/>
    <n v="100"/>
    <n v="100"/>
    <n v="4338.24"/>
    <n v="0"/>
    <n v="35"/>
    <n v="0"/>
    <n v="65"/>
    <n v="100"/>
    <n v="4338.24"/>
    <n v="100"/>
    <n v="77"/>
    <n v="4338.24"/>
    <n v="88"/>
    <n v="100"/>
    <n v="4338.24"/>
    <n v="100"/>
    <n v="65"/>
    <n v="4338.24"/>
    <n v="123"/>
    <n v="100"/>
    <n v="4338.24"/>
    <n v="0"/>
    <m/>
    <n v="0"/>
    <n v="123"/>
    <n v="1200"/>
    <n v="52058.879999999983"/>
    <n v="500"/>
    <n v="21691.199999999997"/>
  </r>
  <r>
    <x v="4"/>
    <s v="西区"/>
    <s v="张志洁"/>
    <s v="周夙"/>
    <s v="文艳辉"/>
    <s v="二级"/>
    <x v="12"/>
    <x v="233"/>
    <n v="31.581849999999999"/>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4"/>
    <s v="西区"/>
    <s v="张志洁"/>
    <s v="周夙"/>
    <s v="盛瑛"/>
    <s v="三级"/>
    <x v="12"/>
    <x v="232"/>
    <n v="31.581849999999999"/>
    <n v="3600"/>
    <n v="3601"/>
    <n v="113726.24184999999"/>
    <n v="5245"/>
    <n v="4000"/>
    <n v="126327.4"/>
    <n v="3600"/>
    <n v="3953"/>
    <n v="113694.66"/>
    <n v="4892"/>
    <n v="3000"/>
    <n v="94745.55"/>
    <n v="3600"/>
    <n v="3985"/>
    <n v="113694.66"/>
    <n v="4507"/>
    <n v="4500"/>
    <n v="142118.32499999998"/>
    <n v="2400"/>
    <n v="4546"/>
    <n v="75796.44"/>
    <n v="2361"/>
    <n v="4000"/>
    <n v="126327.4"/>
    <n v="6000"/>
    <n v="4674"/>
    <n v="189491.1"/>
    <n v="3687"/>
    <n v="4000"/>
    <n v="126327.4"/>
    <n v="3600"/>
    <n v="5398"/>
    <n v="113694.66"/>
    <n v="1889"/>
    <n v="4200"/>
    <n v="132643.76999999999"/>
    <n v="7200"/>
    <n v="5202"/>
    <n v="227389.32"/>
    <n v="3887"/>
    <n v="4200"/>
    <n v="132643.76999999999"/>
    <n v="2400"/>
    <n v="4508"/>
    <n v="75796.44"/>
    <n v="1779"/>
    <n v="4200"/>
    <n v="132643.76999999999"/>
    <n v="720"/>
    <n v="1672"/>
    <n v="22738.932000000001"/>
    <n v="827"/>
    <n v="4200"/>
    <n v="132643.76999999999"/>
    <n v="960"/>
    <n v="1108"/>
    <n v="30318.576000000001"/>
    <n v="679"/>
    <n v="3500"/>
    <n v="110536.47499999999"/>
    <n v="960"/>
    <n v="679"/>
    <n v="30318.576000000001"/>
    <n v="960"/>
    <n v="4200"/>
    <n v="132643.76999999999"/>
    <n v="360"/>
    <n v="960"/>
    <n v="11369.466"/>
    <n v="360"/>
    <n v="4000"/>
    <n v="126327.4"/>
    <n v="600"/>
    <m/>
    <n v="18949.11"/>
    <n v="960"/>
    <n v="48000"/>
    <n v="1515928.8"/>
    <n v="32400"/>
    <n v="1023251.9400000001"/>
  </r>
  <r>
    <x v="4"/>
    <s v="东区"/>
    <s v="廖荣平"/>
    <s v="张慧涛"/>
    <s v="何凌睿"/>
    <s v="三级"/>
    <x v="14"/>
    <x v="236"/>
    <n v="31.581849999999999"/>
    <n v="1200"/>
    <n v="1195"/>
    <n v="37740.310749999997"/>
    <n v="1212"/>
    <n v="1500"/>
    <n v="47372.775000000001"/>
    <n v="2838"/>
    <n v="1448"/>
    <n v="89629.290299999993"/>
    <n v="2602"/>
    <n v="1000"/>
    <n v="31581.85"/>
    <n v="1200"/>
    <n v="1321"/>
    <n v="37898.22"/>
    <n v="2481"/>
    <n v="1500"/>
    <n v="47372.775000000001"/>
    <n v="1200"/>
    <n v="1798"/>
    <n v="37898.22"/>
    <n v="1883"/>
    <n v="1500"/>
    <n v="47372.775000000001"/>
    <n v="1200"/>
    <n v="1411"/>
    <n v="37898.22"/>
    <n v="1672"/>
    <n v="1500"/>
    <n v="47372.775000000001"/>
    <n v="2400"/>
    <n v="2445"/>
    <n v="75796.44"/>
    <n v="1627"/>
    <n v="1500"/>
    <n v="47372.775000000001"/>
    <n v="0"/>
    <n v="1627"/>
    <n v="0"/>
    <n v="0"/>
    <n v="1500"/>
    <n v="47372.775000000001"/>
    <n v="1200"/>
    <n v="1584"/>
    <n v="37898.22"/>
    <n v="-384"/>
    <n v="1500"/>
    <n v="47372.775000000001"/>
    <n v="2400"/>
    <n v="1520"/>
    <n v="75796.44"/>
    <n v="496"/>
    <n v="1500"/>
    <n v="47372.775000000001"/>
    <n v="1200"/>
    <n v="1209"/>
    <n v="37898.22"/>
    <n v="487"/>
    <n v="1300"/>
    <n v="41056.404999999999"/>
    <n v="-522"/>
    <n v="-35"/>
    <n v="-16485.725699999999"/>
    <n v="0"/>
    <n v="1500"/>
    <n v="47372.775000000001"/>
    <n v="0"/>
    <n v="0"/>
    <n v="0"/>
    <n v="0"/>
    <n v="1500"/>
    <n v="47372.775000000001"/>
    <n v="0"/>
    <m/>
    <n v="0"/>
    <n v="0"/>
    <n v="17300"/>
    <n v="546366.00500000012"/>
    <n v="13116"/>
    <n v="414227.54459999996"/>
  </r>
  <r>
    <x v="4"/>
    <s v="东区"/>
    <s v="廖荣平"/>
    <s v="张慧涛"/>
    <s v="夏友明"/>
    <s v="二级"/>
    <x v="14"/>
    <x v="254"/>
    <n v="31.581849999999999"/>
    <n v="1800"/>
    <n v="795"/>
    <n v="25107.570749999999"/>
    <n v="564"/>
    <n v="1500"/>
    <n v="47372.775000000001"/>
    <n v="1800"/>
    <n v="1602"/>
    <n v="56847.33"/>
    <n v="762"/>
    <n v="1000"/>
    <n v="31581.85"/>
    <n v="600"/>
    <n v="1008"/>
    <n v="18949.11"/>
    <n v="354"/>
    <n v="1500"/>
    <n v="47372.775000000001"/>
    <n v="1500"/>
    <n v="1236"/>
    <n v="47372.775000000001"/>
    <n v="618"/>
    <n v="1500"/>
    <n v="47372.775000000001"/>
    <n v="600"/>
    <n v="712"/>
    <n v="18949.11"/>
    <n v="506"/>
    <n v="1500"/>
    <n v="47372.775000000001"/>
    <n v="600"/>
    <n v="686"/>
    <n v="18949.11"/>
    <n v="420"/>
    <n v="1500"/>
    <n v="47372.775000000001"/>
    <n v="1200"/>
    <n v="1034"/>
    <n v="37898.22"/>
    <n v="586"/>
    <n v="1500"/>
    <n v="47372.775000000001"/>
    <n v="900"/>
    <n v="1008"/>
    <n v="28423.665000000001"/>
    <n v="478"/>
    <n v="1500"/>
    <n v="47372.775000000001"/>
    <n v="780"/>
    <n v="602"/>
    <n v="24633.843000000001"/>
    <n v="656"/>
    <n v="1500"/>
    <n v="47372.775000000001"/>
    <n v="0"/>
    <n v="656"/>
    <n v="0"/>
    <n v="0"/>
    <n v="1300"/>
    <n v="41056.404999999999"/>
    <n v="0"/>
    <n v="0"/>
    <n v="0"/>
    <n v="0"/>
    <n v="1500"/>
    <n v="47372.775000000001"/>
    <n v="0"/>
    <n v="0"/>
    <n v="0"/>
    <n v="0"/>
    <n v="1500"/>
    <n v="47372.775000000001"/>
    <n v="0"/>
    <m/>
    <n v="0"/>
    <n v="0"/>
    <n v="17300"/>
    <n v="546366.00500000012"/>
    <n v="7980"/>
    <n v="252023.163"/>
  </r>
  <r>
    <x v="5"/>
    <s v="东区"/>
    <s v="廖荣平"/>
    <s v="张慧涛"/>
    <s v="蒋士侠"/>
    <s v="二级"/>
    <x v="6"/>
    <x v="221"/>
    <n v="99.340800000000002"/>
    <n v="0"/>
    <n v="0"/>
    <n v="0"/>
    <n v="300"/>
    <n v="300"/>
    <n v="29802.240000000002"/>
    <n v="160"/>
    <n v="0"/>
    <n v="15894.528"/>
    <n v="460"/>
    <n v="200"/>
    <n v="19868.16"/>
    <n v="0"/>
    <n v="0"/>
    <n v="0"/>
    <n v="460"/>
    <n v="900"/>
    <n v="89406.720000000001"/>
    <n v="0"/>
    <n v="18"/>
    <n v="0"/>
    <n v="442"/>
    <n v="900"/>
    <n v="89406.720000000001"/>
    <n v="160"/>
    <n v="177"/>
    <n v="15894.528"/>
    <n v="425"/>
    <n v="1000"/>
    <n v="99340.800000000003"/>
    <n v="160"/>
    <n v="65"/>
    <n v="15894.528"/>
    <n v="520"/>
    <n v="1100"/>
    <n v="109274.88"/>
    <n v="0"/>
    <n v="210"/>
    <n v="0"/>
    <n v="310"/>
    <n v="1200"/>
    <n v="119208.96000000001"/>
    <n v="0"/>
    <n v="252"/>
    <n v="0"/>
    <n v="58"/>
    <n v="1200"/>
    <n v="119208.96000000001"/>
    <n v="220"/>
    <n v="238"/>
    <n v="21854.975999999999"/>
    <n v="40"/>
    <n v="1300"/>
    <n v="129143.04000000001"/>
    <n v="320"/>
    <n v="201"/>
    <n v="31789.056"/>
    <n v="159"/>
    <n v="1200"/>
    <n v="119208.96000000001"/>
    <n v="160"/>
    <n v="148"/>
    <n v="15894.528"/>
    <n v="171"/>
    <n v="1300"/>
    <n v="129143.04000000001"/>
    <n v="640"/>
    <n v="431"/>
    <n v="63578.112000000001"/>
    <n v="380"/>
    <n v="1400"/>
    <n v="139077.12"/>
    <n v="160"/>
    <m/>
    <n v="15894.528"/>
    <n v="540"/>
    <n v="12000"/>
    <n v="1192089.6000000001"/>
    <n v="1980"/>
    <n v="196694.78399999999"/>
  </r>
  <r>
    <x v="5"/>
    <s v="东区"/>
    <s v="廖荣平"/>
    <s v="张慧涛"/>
    <s v="TBA"/>
    <s v="二级"/>
    <x v="14"/>
    <x v="266"/>
    <n v="99.3408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13"/>
    <s v="西区"/>
    <s v="张志洁"/>
    <s v="周夙"/>
    <s v="盛瑛"/>
    <s v="三级"/>
    <x v="12"/>
    <x v="232"/>
    <n v="51.388800000000003"/>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13"/>
    <s v="东区"/>
    <s v="廖荣平"/>
    <s v="张慧涛"/>
    <s v="张慧涛代"/>
    <s v="二级"/>
    <x v="14"/>
    <x v="254"/>
    <n v="51.388800000000003"/>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13"/>
    <s v="东区"/>
    <s v="廖荣平"/>
    <s v="张慧涛"/>
    <s v="张慧涛"/>
    <s v="二级"/>
    <x v="14"/>
    <x v="266"/>
    <n v="51.388800000000003"/>
    <n v="540"/>
    <n v="295"/>
    <n v="15159.696000000002"/>
    <n v="61"/>
    <n v="250"/>
    <n v="12847.2"/>
    <n v="600"/>
    <n v="380"/>
    <n v="30833.280000000002"/>
    <n v="281"/>
    <n v="200"/>
    <n v="10277.76"/>
    <n v="0"/>
    <n v="262"/>
    <n v="0"/>
    <n v="19"/>
    <n v="250"/>
    <n v="12847.2"/>
    <n v="0"/>
    <n v="19"/>
    <n v="0"/>
    <n v="0"/>
    <n v="250"/>
    <n v="12847.2"/>
    <n v="2400"/>
    <n v="1010"/>
    <n v="123333.12000000001"/>
    <n v="1390"/>
    <n v="250"/>
    <n v="12847.2"/>
    <n v="30"/>
    <n v="255"/>
    <n v="1541.6640000000002"/>
    <n v="1165"/>
    <n v="250"/>
    <n v="12847.2"/>
    <n v="1200"/>
    <n v="1150"/>
    <n v="61666.560000000005"/>
    <n v="1215"/>
    <n v="250"/>
    <n v="12847.2"/>
    <n v="900"/>
    <n v="1205"/>
    <n v="46249.920000000006"/>
    <n v="910"/>
    <n v="250"/>
    <n v="12847.2"/>
    <n v="900"/>
    <n v="1050"/>
    <n v="46249.920000000006"/>
    <n v="760"/>
    <n v="250"/>
    <n v="12847.2"/>
    <n v="300"/>
    <n v="580"/>
    <n v="15416.640000000001"/>
    <n v="480"/>
    <n v="200"/>
    <n v="10277.76"/>
    <n v="0"/>
    <n v="302"/>
    <n v="0"/>
    <n v="178"/>
    <n v="300"/>
    <n v="15416.640000000001"/>
    <n v="180"/>
    <n v="240"/>
    <n v="9249.9840000000004"/>
    <n v="118"/>
    <n v="300"/>
    <n v="15416.640000000001"/>
    <n v="0"/>
    <m/>
    <n v="0"/>
    <n v="118"/>
    <n v="3000"/>
    <n v="154166.39999999999"/>
    <n v="6510"/>
    <n v="334541.08799999999"/>
  </r>
  <r>
    <x v="6"/>
    <s v="东区"/>
    <s v="廖荣平"/>
    <s v="张慧涛"/>
    <s v="蒋士侠"/>
    <s v="二级"/>
    <x v="6"/>
    <x v="267"/>
    <n v="18.8352"/>
    <n v="0"/>
    <n v="0"/>
    <n v="0"/>
    <n v="0"/>
    <m/>
    <n v="0"/>
    <n v="0"/>
    <n v="0"/>
    <n v="0"/>
    <n v="0"/>
    <m/>
    <n v="0"/>
    <n v="0"/>
    <n v="0"/>
    <n v="0"/>
    <n v="0"/>
    <m/>
    <n v="0"/>
    <n v="0"/>
    <n v="0"/>
    <n v="0"/>
    <n v="0"/>
    <m/>
    <n v="0"/>
    <n v="0"/>
    <n v="0"/>
    <n v="0"/>
    <n v="0"/>
    <m/>
    <n v="0"/>
    <n v="0"/>
    <n v="0"/>
    <n v="0"/>
    <n v="0"/>
    <m/>
    <n v="0"/>
    <n v="0"/>
    <m/>
    <n v="0"/>
    <n v="0"/>
    <n v="0"/>
    <n v="0"/>
    <n v="0"/>
    <n v="0"/>
    <n v="0"/>
    <n v="0"/>
    <n v="0"/>
    <n v="0"/>
    <n v="0"/>
    <n v="0"/>
    <n v="0"/>
    <n v="0"/>
    <n v="0"/>
    <n v="0"/>
    <n v="0"/>
    <n v="0"/>
    <n v="0"/>
    <n v="0"/>
    <n v="0"/>
    <n v="0"/>
    <n v="0"/>
    <n v="0"/>
    <n v="0"/>
    <n v="0"/>
    <n v="0"/>
    <n v="0"/>
    <n v="0"/>
    <n v="0"/>
    <n v="0"/>
    <n v="0"/>
    <m/>
    <n v="0"/>
    <n v="0"/>
    <m/>
    <n v="0"/>
    <n v="0"/>
    <n v="0"/>
    <n v="0"/>
    <n v="0"/>
    <n v="0"/>
  </r>
  <r>
    <x v="6"/>
    <s v="东区"/>
    <s v="廖荣平"/>
    <s v="张慧涛"/>
    <s v="蒋士侠"/>
    <s v="二级"/>
    <x v="6"/>
    <x v="221"/>
    <n v="18.8352"/>
    <n v="0"/>
    <n v="108.33333333333333"/>
    <n v="2040.48"/>
    <n v="73"/>
    <n v="120"/>
    <n v="2260.2240000000002"/>
    <n v="240"/>
    <n v="257"/>
    <n v="4520.4480000000003"/>
    <n v="56"/>
    <n v="80"/>
    <n v="1506.816"/>
    <n v="0"/>
    <n v="6"/>
    <n v="0"/>
    <n v="50"/>
    <n v="140"/>
    <n v="2636.9279999999999"/>
    <n v="0"/>
    <n v="8"/>
    <n v="0"/>
    <n v="42"/>
    <n v="120"/>
    <n v="2260.2240000000002"/>
    <n v="0"/>
    <n v="0"/>
    <n v="0"/>
    <n v="42"/>
    <m/>
    <n v="0"/>
    <n v="0"/>
    <n v="0"/>
    <n v="0"/>
    <n v="42"/>
    <m/>
    <n v="0"/>
    <n v="0"/>
    <m/>
    <n v="0"/>
    <n v="42"/>
    <n v="120"/>
    <n v="2260.2240000000002"/>
    <n v="0"/>
    <n v="42"/>
    <n v="0"/>
    <n v="0"/>
    <n v="120"/>
    <n v="2260.2240000000002"/>
    <n v="0"/>
    <n v="0"/>
    <n v="0"/>
    <n v="0"/>
    <n v="120"/>
    <n v="2260.2240000000002"/>
    <n v="0"/>
    <n v="0"/>
    <n v="0"/>
    <n v="0"/>
    <n v="100"/>
    <n v="1883.52"/>
    <n v="0"/>
    <n v="0"/>
    <n v="0"/>
    <n v="0"/>
    <n v="120"/>
    <n v="2260.2240000000002"/>
    <n v="0"/>
    <n v="0"/>
    <n v="0"/>
    <n v="0"/>
    <m/>
    <n v="0"/>
    <n v="0"/>
    <m/>
    <n v="0"/>
    <n v="0"/>
    <n v="1040"/>
    <n v="19588.608"/>
    <n v="240"/>
    <n v="4520.4480000000003"/>
  </r>
  <r>
    <x v="6"/>
    <s v="东区"/>
    <s v="廖荣平"/>
    <s v="刘挺"/>
    <s v="潘慧花"/>
    <s v="二级"/>
    <x v="13"/>
    <x v="235"/>
    <n v="17.854199999999999"/>
    <n v="30"/>
    <n v="39.166666666666664"/>
    <n v="699.28949999999986"/>
    <n v="19"/>
    <n v="45"/>
    <n v="803.43899999999996"/>
    <n v="0"/>
    <n v="0"/>
    <n v="0"/>
    <n v="19"/>
    <n v="30"/>
    <n v="535.62599999999998"/>
    <n v="0"/>
    <n v="18"/>
    <n v="0"/>
    <n v="1"/>
    <n v="45"/>
    <n v="803.43899999999996"/>
    <n v="0"/>
    <n v="0"/>
    <n v="0"/>
    <n v="1"/>
    <n v="45"/>
    <n v="803.43899999999996"/>
    <n v="0"/>
    <n v="0"/>
    <n v="0"/>
    <n v="1"/>
    <m/>
    <n v="0"/>
    <n v="0"/>
    <n v="0"/>
    <n v="0"/>
    <n v="1"/>
    <m/>
    <n v="0"/>
    <n v="0"/>
    <n v="0"/>
    <n v="0"/>
    <n v="1"/>
    <n v="40"/>
    <n v="714.16799999999989"/>
    <n v="0"/>
    <n v="0"/>
    <n v="0"/>
    <n v="1"/>
    <n v="45"/>
    <n v="803.43899999999996"/>
    <n v="0"/>
    <n v="0"/>
    <n v="0"/>
    <n v="1"/>
    <n v="45"/>
    <n v="803.43899999999996"/>
    <n v="0"/>
    <n v="0"/>
    <n v="0"/>
    <n v="1"/>
    <n v="35"/>
    <n v="624.89699999999993"/>
    <n v="0"/>
    <n v="0"/>
    <n v="0"/>
    <n v="1"/>
    <n v="40"/>
    <n v="714.16799999999989"/>
    <n v="0"/>
    <n v="0"/>
    <n v="0"/>
    <n v="1"/>
    <m/>
    <n v="0"/>
    <n v="0"/>
    <m/>
    <n v="0"/>
    <n v="1"/>
    <n v="370"/>
    <n v="6606.0540000000001"/>
    <n v="0"/>
    <n v="0"/>
  </r>
  <r>
    <x v="6"/>
    <s v="东区"/>
    <s v="廖荣平"/>
    <s v="刘挺"/>
    <s v="潘慧花"/>
    <s v="二级"/>
    <x v="13"/>
    <x v="195"/>
    <n v="18.8352"/>
    <n v="0"/>
    <n v="138.33333333333334"/>
    <n v="2605.5360000000001"/>
    <n v="72"/>
    <n v="150"/>
    <n v="2825.28"/>
    <n v="480"/>
    <n v="0"/>
    <n v="9040.8960000000006"/>
    <n v="552"/>
    <n v="120"/>
    <n v="2260.2240000000002"/>
    <n v="0"/>
    <n v="452"/>
    <n v="0"/>
    <n v="100"/>
    <n v="180"/>
    <n v="3390.3360000000002"/>
    <n v="0"/>
    <n v="0"/>
    <n v="0"/>
    <n v="100"/>
    <n v="150"/>
    <n v="2825.28"/>
    <n v="0"/>
    <n v="0"/>
    <n v="0"/>
    <n v="100"/>
    <m/>
    <n v="0"/>
    <n v="0"/>
    <n v="100"/>
    <n v="0"/>
    <n v="0"/>
    <m/>
    <n v="0"/>
    <n v="0"/>
    <n v="0"/>
    <n v="0"/>
    <n v="0"/>
    <n v="150"/>
    <n v="2825.28"/>
    <n v="0"/>
    <n v="0"/>
    <n v="0"/>
    <n v="0"/>
    <n v="160"/>
    <n v="3013.6320000000001"/>
    <n v="0"/>
    <n v="0"/>
    <n v="0"/>
    <n v="0"/>
    <n v="160"/>
    <n v="3013.6320000000001"/>
    <n v="0"/>
    <n v="0"/>
    <n v="0"/>
    <n v="0"/>
    <n v="130"/>
    <n v="2448.576"/>
    <n v="0"/>
    <n v="0"/>
    <n v="0"/>
    <n v="0"/>
    <n v="150"/>
    <n v="2825.28"/>
    <n v="0"/>
    <n v="0"/>
    <n v="0"/>
    <n v="0"/>
    <m/>
    <n v="0"/>
    <n v="0"/>
    <m/>
    <n v="0"/>
    <n v="0"/>
    <n v="1350"/>
    <n v="25427.520000000004"/>
    <n v="480"/>
    <n v="9040.8960000000006"/>
  </r>
  <r>
    <x v="6"/>
    <s v="东区"/>
    <s v="廖荣平"/>
    <s v="刘挺"/>
    <s v="刘挺代"/>
    <s v="二级"/>
    <x v="13"/>
    <x v="219"/>
    <n v="18.8352"/>
    <n v="180"/>
    <n v="220"/>
    <n v="4143.7439999999997"/>
    <n v="318"/>
    <n v="220"/>
    <n v="4143.7439999999997"/>
    <n v="150"/>
    <n v="0"/>
    <n v="2825.28"/>
    <n v="468"/>
    <n v="180"/>
    <n v="3390.3360000000002"/>
    <n v="0"/>
    <n v="431"/>
    <n v="0"/>
    <n v="37"/>
    <n v="220"/>
    <n v="4143.7439999999997"/>
    <n v="0"/>
    <n v="0"/>
    <n v="0"/>
    <n v="37"/>
    <n v="220"/>
    <n v="4143.7439999999997"/>
    <n v="0"/>
    <n v="0"/>
    <n v="0"/>
    <n v="37"/>
    <m/>
    <n v="0"/>
    <n v="0"/>
    <n v="37"/>
    <n v="0"/>
    <n v="0"/>
    <m/>
    <n v="0"/>
    <n v="0"/>
    <n v="0"/>
    <n v="0"/>
    <n v="0"/>
    <n v="220"/>
    <n v="4143.7439999999997"/>
    <n v="0"/>
    <n v="0"/>
    <n v="0"/>
    <n v="0"/>
    <n v="220"/>
    <n v="4143.7439999999997"/>
    <n v="0"/>
    <n v="0"/>
    <n v="0"/>
    <n v="0"/>
    <n v="220"/>
    <n v="4143.7439999999997"/>
    <n v="0"/>
    <n v="0"/>
    <n v="0"/>
    <n v="0"/>
    <n v="220"/>
    <n v="4143.7439999999997"/>
    <n v="0"/>
    <n v="0"/>
    <n v="0"/>
    <n v="0"/>
    <n v="220"/>
    <n v="4143.7439999999997"/>
    <n v="0"/>
    <n v="0"/>
    <n v="0"/>
    <n v="0"/>
    <m/>
    <n v="0"/>
    <n v="0"/>
    <m/>
    <n v="0"/>
    <n v="0"/>
    <n v="1940"/>
    <n v="36540.287999999993"/>
    <n v="150"/>
    <n v="2825.28"/>
  </r>
  <r>
    <x v="6"/>
    <s v="东区"/>
    <s v="廖荣平"/>
    <s v="刘挺"/>
    <s v="刘挺代"/>
    <s v="一级"/>
    <x v="13"/>
    <x v="196"/>
    <n v="18.8352"/>
    <n v="10"/>
    <n v="6.666666666666667"/>
    <n v="125.56800000000001"/>
    <n v="25"/>
    <n v="10"/>
    <n v="188.352"/>
    <n v="0"/>
    <n v="0"/>
    <n v="0"/>
    <n v="25"/>
    <n v="5"/>
    <n v="94.176000000000002"/>
    <n v="0"/>
    <n v="0"/>
    <n v="0"/>
    <n v="25"/>
    <n v="10"/>
    <n v="188.352"/>
    <n v="0"/>
    <n v="0"/>
    <n v="0"/>
    <n v="25"/>
    <n v="10"/>
    <n v="188.352"/>
    <n v="0"/>
    <n v="0"/>
    <n v="0"/>
    <n v="25"/>
    <m/>
    <n v="0"/>
    <n v="0"/>
    <n v="25"/>
    <n v="0"/>
    <n v="0"/>
    <m/>
    <n v="0"/>
    <n v="0"/>
    <n v="0"/>
    <n v="0"/>
    <n v="0"/>
    <n v="10"/>
    <n v="188.352"/>
    <n v="0"/>
    <n v="0"/>
    <n v="0"/>
    <n v="0"/>
    <n v="5"/>
    <n v="94.176000000000002"/>
    <n v="0"/>
    <n v="0"/>
    <n v="0"/>
    <n v="0"/>
    <n v="10"/>
    <n v="188.352"/>
    <n v="0"/>
    <n v="0"/>
    <n v="0"/>
    <n v="0"/>
    <n v="5"/>
    <n v="94.176000000000002"/>
    <n v="0"/>
    <n v="0"/>
    <n v="0"/>
    <n v="0"/>
    <n v="10"/>
    <n v="188.352"/>
    <n v="0"/>
    <n v="0"/>
    <n v="0"/>
    <n v="0"/>
    <m/>
    <n v="0"/>
    <n v="0"/>
    <m/>
    <n v="0"/>
    <n v="0"/>
    <n v="75"/>
    <n v="1412.64"/>
    <n v="0"/>
    <n v="0"/>
  </r>
  <r>
    <x v="6"/>
    <s v="西区"/>
    <s v="张志洁"/>
    <s v="周夙"/>
    <s v="文艳辉"/>
    <s v="二级"/>
    <x v="12"/>
    <x v="233"/>
    <n v="18.8352"/>
    <n v="0"/>
    <n v="20.833333333333332"/>
    <n v="392.4"/>
    <n v="75"/>
    <n v="25"/>
    <n v="470.88"/>
    <n v="0"/>
    <n v="0"/>
    <n v="0"/>
    <n v="75"/>
    <n v="20"/>
    <n v="376.70400000000001"/>
    <n v="0"/>
    <n v="75"/>
    <n v="0"/>
    <n v="0"/>
    <n v="30"/>
    <n v="565.05600000000004"/>
    <n v="0"/>
    <n v="0"/>
    <n v="0"/>
    <n v="0"/>
    <n v="25"/>
    <n v="470.88"/>
    <n v="0"/>
    <n v="0"/>
    <n v="0"/>
    <n v="0"/>
    <m/>
    <n v="0"/>
    <n v="0"/>
    <n v="0"/>
    <n v="0"/>
    <n v="0"/>
    <m/>
    <n v="0"/>
    <n v="0"/>
    <m/>
    <n v="0"/>
    <n v="0"/>
    <n v="25"/>
    <n v="470.88"/>
    <n v="0"/>
    <n v="0"/>
    <n v="0"/>
    <n v="0"/>
    <n v="25"/>
    <n v="470.88"/>
    <n v="0"/>
    <n v="0"/>
    <n v="0"/>
    <n v="0"/>
    <n v="25"/>
    <n v="470.88"/>
    <n v="0"/>
    <n v="0"/>
    <n v="0"/>
    <n v="0"/>
    <n v="20"/>
    <n v="376.70400000000001"/>
    <n v="0"/>
    <n v="0"/>
    <n v="0"/>
    <n v="0"/>
    <n v="25"/>
    <n v="470.88"/>
    <n v="0"/>
    <n v="0"/>
    <n v="0"/>
    <n v="0"/>
    <m/>
    <n v="0"/>
    <n v="0"/>
    <m/>
    <n v="0"/>
    <n v="0"/>
    <n v="220"/>
    <n v="4143.7440000000006"/>
    <n v="0"/>
    <n v="0"/>
  </r>
  <r>
    <x v="6"/>
    <s v="东区"/>
    <s v="廖荣平"/>
    <s v="张慧涛"/>
    <s v="王杰"/>
    <s v="二级"/>
    <x v="14"/>
    <x v="250"/>
    <n v="18.8352"/>
    <n v="480"/>
    <n v="280"/>
    <n v="5273.8559999999998"/>
    <n v="142"/>
    <n v="300"/>
    <n v="5650.56"/>
    <n v="0"/>
    <n v="142"/>
    <n v="0"/>
    <n v="0"/>
    <n v="200"/>
    <n v="3767.04"/>
    <n v="0"/>
    <n v="0"/>
    <n v="0"/>
    <n v="0"/>
    <n v="300"/>
    <n v="5650.56"/>
    <n v="0"/>
    <n v="0"/>
    <n v="0"/>
    <n v="0"/>
    <n v="300"/>
    <n v="5650.56"/>
    <n v="0"/>
    <n v="0"/>
    <n v="0"/>
    <n v="0"/>
    <m/>
    <n v="0"/>
    <n v="0"/>
    <n v="0"/>
    <n v="0"/>
    <n v="0"/>
    <m/>
    <n v="0"/>
    <n v="0"/>
    <n v="0"/>
    <n v="0"/>
    <n v="0"/>
    <n v="250"/>
    <n v="4708.8"/>
    <n v="0"/>
    <n v="0"/>
    <n v="0"/>
    <n v="0"/>
    <n v="250"/>
    <n v="4708.8"/>
    <n v="0"/>
    <n v="0"/>
    <n v="0"/>
    <n v="0"/>
    <n v="300"/>
    <n v="5650.56"/>
    <n v="0"/>
    <n v="0"/>
    <n v="0"/>
    <n v="0"/>
    <n v="250"/>
    <n v="4708.8"/>
    <n v="0"/>
    <n v="0"/>
    <n v="0"/>
    <n v="0"/>
    <n v="250"/>
    <n v="4708.8"/>
    <n v="0"/>
    <n v="0"/>
    <n v="0"/>
    <n v="0"/>
    <m/>
    <n v="0"/>
    <n v="0"/>
    <m/>
    <n v="0"/>
    <n v="0"/>
    <n v="2400"/>
    <n v="45204.480000000003"/>
    <n v="0"/>
    <n v="0"/>
  </r>
  <r>
    <x v="6"/>
    <s v="东区"/>
    <s v="廖荣平"/>
    <s v="张慧涛"/>
    <s v="王杰"/>
    <s v="二级"/>
    <x v="14"/>
    <x v="249"/>
    <n v="18.8352"/>
    <n v="0"/>
    <n v="36.666666666666664"/>
    <n v="690.62400000000002"/>
    <n v="42"/>
    <n v="40"/>
    <n v="753.40800000000002"/>
    <n v="0"/>
    <n v="32"/>
    <n v="0"/>
    <n v="10"/>
    <n v="20"/>
    <n v="376.70400000000001"/>
    <n v="0"/>
    <n v="10"/>
    <n v="0"/>
    <n v="0"/>
    <n v="40"/>
    <n v="753.40800000000002"/>
    <n v="0"/>
    <n v="0"/>
    <n v="0"/>
    <n v="0"/>
    <n v="40"/>
    <n v="753.40800000000002"/>
    <n v="0"/>
    <n v="0"/>
    <n v="0"/>
    <n v="0"/>
    <m/>
    <n v="0"/>
    <n v="0"/>
    <n v="0"/>
    <n v="0"/>
    <n v="0"/>
    <m/>
    <n v="0"/>
    <n v="0"/>
    <n v="0"/>
    <n v="0"/>
    <n v="0"/>
    <n v="40"/>
    <n v="753.40800000000002"/>
    <n v="0"/>
    <n v="0"/>
    <n v="0"/>
    <n v="0"/>
    <n v="40"/>
    <n v="753.40800000000002"/>
    <n v="0"/>
    <n v="0"/>
    <n v="0"/>
    <n v="0"/>
    <n v="40"/>
    <n v="753.40800000000002"/>
    <n v="0"/>
    <n v="0"/>
    <n v="0"/>
    <n v="0"/>
    <n v="30"/>
    <n v="565.05600000000004"/>
    <n v="0"/>
    <n v="0"/>
    <n v="0"/>
    <n v="0"/>
    <n v="40"/>
    <n v="753.40800000000002"/>
    <n v="0"/>
    <n v="0"/>
    <n v="0"/>
    <n v="0"/>
    <m/>
    <n v="0"/>
    <n v="0"/>
    <m/>
    <n v="0"/>
    <n v="0"/>
    <n v="330"/>
    <n v="6215.6160000000009"/>
    <n v="0"/>
    <n v="0"/>
  </r>
  <r>
    <x v="6"/>
    <s v="东区"/>
    <s v="廖荣平"/>
    <s v="张慧涛"/>
    <s v="夏友明"/>
    <s v="二级"/>
    <x v="14"/>
    <x v="268"/>
    <n v="18.8352"/>
    <n v="0"/>
    <n v="0"/>
    <n v="0"/>
    <n v="0"/>
    <m/>
    <n v="0"/>
    <n v="0"/>
    <n v="0"/>
    <n v="0"/>
    <n v="0"/>
    <m/>
    <n v="0"/>
    <n v="0"/>
    <n v="0"/>
    <n v="0"/>
    <n v="0"/>
    <m/>
    <n v="0"/>
    <n v="0"/>
    <n v="0"/>
    <n v="0"/>
    <n v="0"/>
    <m/>
    <n v="0"/>
    <n v="0"/>
    <n v="0"/>
    <n v="0"/>
    <n v="0"/>
    <m/>
    <n v="0"/>
    <n v="0"/>
    <n v="0"/>
    <n v="0"/>
    <n v="0"/>
    <m/>
    <n v="0"/>
    <n v="0"/>
    <n v="0"/>
    <n v="0"/>
    <n v="0"/>
    <n v="0"/>
    <n v="0"/>
    <n v="0"/>
    <n v="0"/>
    <n v="0"/>
    <n v="0"/>
    <n v="0"/>
    <n v="0"/>
    <n v="0"/>
    <n v="0"/>
    <n v="0"/>
    <n v="0"/>
    <n v="0"/>
    <n v="0"/>
    <n v="0"/>
    <n v="0"/>
    <n v="0"/>
    <n v="0"/>
    <n v="0"/>
    <n v="0"/>
    <n v="0"/>
    <n v="0"/>
    <n v="0"/>
    <n v="0"/>
    <n v="0"/>
    <n v="0"/>
    <n v="0"/>
    <n v="0"/>
    <n v="0"/>
    <n v="0"/>
    <m/>
    <n v="0"/>
    <n v="0"/>
    <m/>
    <n v="0"/>
    <n v="0"/>
    <n v="0"/>
    <n v="0"/>
    <n v="0"/>
    <n v="0"/>
  </r>
  <r>
    <x v="6"/>
    <s v="东区"/>
    <s v="廖荣平"/>
    <s v="张慧涛"/>
    <s v="TBA"/>
    <s v="三级"/>
    <x v="14"/>
    <x v="262"/>
    <n v="18.8352"/>
    <n v="0"/>
    <n v="0"/>
    <n v="0"/>
    <n v="0"/>
    <m/>
    <n v="0"/>
    <n v="0"/>
    <n v="0"/>
    <n v="0"/>
    <n v="0"/>
    <m/>
    <n v="0"/>
    <n v="0"/>
    <n v="0"/>
    <n v="0"/>
    <n v="0"/>
    <m/>
    <n v="0"/>
    <n v="0"/>
    <n v="0"/>
    <n v="0"/>
    <n v="0"/>
    <m/>
    <n v="0"/>
    <n v="0"/>
    <n v="0"/>
    <n v="0"/>
    <n v="0"/>
    <m/>
    <n v="0"/>
    <n v="0"/>
    <n v="0"/>
    <n v="0"/>
    <n v="0"/>
    <m/>
    <n v="0"/>
    <n v="0"/>
    <n v="0"/>
    <n v="0"/>
    <n v="0"/>
    <n v="0"/>
    <n v="0"/>
    <n v="0"/>
    <n v="0"/>
    <n v="0"/>
    <n v="0"/>
    <n v="0"/>
    <n v="0"/>
    <n v="0"/>
    <n v="0"/>
    <n v="0"/>
    <n v="0"/>
    <n v="0"/>
    <n v="0"/>
    <n v="0"/>
    <n v="0"/>
    <n v="0"/>
    <n v="0"/>
    <n v="0"/>
    <n v="0"/>
    <n v="0"/>
    <n v="0"/>
    <n v="0"/>
    <n v="0"/>
    <n v="0"/>
    <n v="0"/>
    <n v="0"/>
    <n v="0"/>
    <n v="0"/>
    <n v="0"/>
    <m/>
    <n v="0"/>
    <n v="0"/>
    <m/>
    <n v="0"/>
    <n v="0"/>
    <n v="0"/>
    <n v="0"/>
    <n v="0"/>
    <n v="0"/>
  </r>
  <r>
    <x v="7"/>
    <s v="东区"/>
    <s v="廖荣平"/>
    <s v="刘挺"/>
    <s v="刘挺代"/>
    <s v="二级"/>
    <x v="13"/>
    <x v="220"/>
    <n v="28.876799999999999"/>
    <n v="20"/>
    <n v="22.5"/>
    <n v="649.72799999999995"/>
    <n v="35"/>
    <n v="30"/>
    <n v="866.30399999999997"/>
    <n v="60"/>
    <n v="0"/>
    <n v="1732.6079999999999"/>
    <n v="95"/>
    <n v="20"/>
    <n v="577.53599999999994"/>
    <n v="0"/>
    <n v="0"/>
    <n v="0"/>
    <n v="95"/>
    <n v="40"/>
    <n v="1155.0719999999999"/>
    <n v="40"/>
    <n v="0"/>
    <n v="1155.0719999999999"/>
    <n v="135"/>
    <n v="30"/>
    <n v="866.30399999999997"/>
    <n v="40"/>
    <n v="0"/>
    <n v="1155.0719999999999"/>
    <n v="175"/>
    <n v="40"/>
    <n v="1155.0719999999999"/>
    <n v="30"/>
    <n v="200"/>
    <n v="866.30399999999997"/>
    <n v="5"/>
    <n v="30"/>
    <n v="866.30399999999997"/>
    <n v="50"/>
    <n v="0"/>
    <n v="1443.84"/>
    <n v="55"/>
    <n v="40"/>
    <n v="1155.0719999999999"/>
    <n v="0"/>
    <n v="0"/>
    <n v="0"/>
    <n v="55"/>
    <n v="40"/>
    <n v="1155.0719999999999"/>
    <n v="0"/>
    <n v="0"/>
    <n v="0"/>
    <n v="55"/>
    <n v="40"/>
    <n v="1155.0719999999999"/>
    <n v="50"/>
    <n v="0"/>
    <n v="1443.84"/>
    <n v="105"/>
    <n v="30"/>
    <n v="866.30399999999997"/>
    <n v="0"/>
    <n v="0"/>
    <n v="0"/>
    <n v="105"/>
    <n v="30"/>
    <n v="866.30399999999997"/>
    <n v="40"/>
    <n v="0"/>
    <n v="1155.0719999999999"/>
    <n v="145"/>
    <n v="30"/>
    <n v="866.30399999999997"/>
    <n v="30"/>
    <m/>
    <n v="866.30399999999997"/>
    <n v="175"/>
    <n v="400"/>
    <n v="11550.72"/>
    <n v="340"/>
    <n v="9818.1119999999992"/>
  </r>
  <r>
    <x v="7"/>
    <s v="东区"/>
    <s v="廖荣平"/>
    <s v="张慧涛"/>
    <s v="蒋士侠"/>
    <s v="二级"/>
    <x v="6"/>
    <x v="267"/>
    <n v="28.876799999999999"/>
    <n v="0"/>
    <n v="288.33333333333331"/>
    <n v="8326.1439999999984"/>
    <n v="182"/>
    <n v="260"/>
    <n v="7507.9679999999998"/>
    <n v="400"/>
    <n v="268"/>
    <n v="11550.72"/>
    <n v="314"/>
    <n v="160"/>
    <n v="4620.2879999999996"/>
    <n v="0"/>
    <n v="106"/>
    <n v="0"/>
    <n v="208"/>
    <n v="370"/>
    <n v="10684.415999999999"/>
    <n v="400"/>
    <n v="226"/>
    <n v="11550.72"/>
    <n v="382"/>
    <n v="310"/>
    <n v="8951.8079999999991"/>
    <n v="400"/>
    <n v="380"/>
    <n v="11550.72"/>
    <n v="402"/>
    <n v="400"/>
    <n v="11550.72"/>
    <n v="400"/>
    <n v="560"/>
    <n v="11550.72"/>
    <n v="242"/>
    <n v="360"/>
    <n v="10395.647999999999"/>
    <n v="800"/>
    <n v="622"/>
    <n v="23101.439999999999"/>
    <n v="420"/>
    <n v="400"/>
    <n v="11550.72"/>
    <n v="800"/>
    <n v="1046"/>
    <n v="23101.439999999999"/>
    <n v="174"/>
    <n v="400"/>
    <n v="11550.72"/>
    <n v="200"/>
    <n v="292"/>
    <n v="5775.36"/>
    <n v="82"/>
    <n v="380"/>
    <n v="10973.183999999999"/>
    <n v="0"/>
    <n v="42"/>
    <n v="0"/>
    <n v="40"/>
    <n v="310"/>
    <n v="8951.8079999999991"/>
    <n v="0"/>
    <n v="10"/>
    <n v="0"/>
    <n v="30"/>
    <n v="340"/>
    <n v="9818.1119999999992"/>
    <n v="0"/>
    <n v="12"/>
    <n v="0"/>
    <n v="18"/>
    <n v="310"/>
    <n v="8951.8079999999991"/>
    <n v="0"/>
    <m/>
    <n v="0"/>
    <n v="18"/>
    <n v="4000"/>
    <n v="115507.2"/>
    <n v="3400"/>
    <n v="98181.119999999995"/>
  </r>
  <r>
    <x v="7"/>
    <s v="东区"/>
    <s v="廖荣平"/>
    <s v="张慧涛"/>
    <s v="蒋士侠"/>
    <s v="二级"/>
    <x v="6"/>
    <x v="221"/>
    <n v="28.876799999999999"/>
    <n v="700"/>
    <n v="810"/>
    <n v="23390.207999999999"/>
    <n v="277"/>
    <n v="900"/>
    <n v="25989.119999999999"/>
    <n v="700"/>
    <n v="552"/>
    <n v="20213.759999999998"/>
    <n v="425"/>
    <n v="450"/>
    <n v="12994.56"/>
    <n v="500"/>
    <n v="530"/>
    <n v="14438.4"/>
    <n v="395"/>
    <n v="1100"/>
    <n v="31764.48"/>
    <n v="400"/>
    <n v="559"/>
    <n v="11550.72"/>
    <n v="236"/>
    <n v="1300"/>
    <n v="37539.839999999997"/>
    <n v="700"/>
    <n v="586"/>
    <n v="20213.759999999998"/>
    <n v="350"/>
    <n v="1300"/>
    <n v="37539.839999999997"/>
    <n v="700"/>
    <n v="738"/>
    <n v="20213.759999999998"/>
    <n v="312"/>
    <n v="1400"/>
    <n v="40427.519999999997"/>
    <n v="720"/>
    <n v="724"/>
    <n v="20791.295999999998"/>
    <n v="308"/>
    <n v="1500"/>
    <n v="43315.199999999997"/>
    <n v="450"/>
    <n v="664"/>
    <n v="12994.56"/>
    <n v="94"/>
    <n v="1500"/>
    <n v="43315.199999999997"/>
    <n v="500"/>
    <n v="466"/>
    <n v="14438.4"/>
    <n v="128"/>
    <n v="1500"/>
    <n v="43315.199999999997"/>
    <n v="260"/>
    <n v="306"/>
    <n v="7507.9679999999998"/>
    <n v="82"/>
    <n v="1300"/>
    <n v="37539.839999999997"/>
    <n v="460"/>
    <n v="337"/>
    <n v="13283.328"/>
    <n v="205"/>
    <n v="1300"/>
    <n v="37539.839999999997"/>
    <n v="300"/>
    <n v="368"/>
    <n v="8663.0399999999991"/>
    <n v="137"/>
    <n v="1200"/>
    <n v="34652.159999999996"/>
    <n v="0"/>
    <m/>
    <n v="0"/>
    <n v="137"/>
    <n v="14750"/>
    <n v="425932.79999999999"/>
    <n v="5690"/>
    <n v="164308.992"/>
  </r>
  <r>
    <x v="7"/>
    <s v="东区"/>
    <s v="廖荣平"/>
    <s v="张慧涛"/>
    <s v="蒋士侠"/>
    <s v="二级"/>
    <x v="6"/>
    <x v="105"/>
    <n v="28.876799999999999"/>
    <n v="200"/>
    <n v="200"/>
    <n v="5775.36"/>
    <n v="150"/>
    <n v="200"/>
    <n v="5775.36"/>
    <n v="200"/>
    <n v="200"/>
    <n v="5775.36"/>
    <n v="150"/>
    <n v="120"/>
    <n v="3465.2159999999999"/>
    <n v="0"/>
    <n v="10"/>
    <n v="0"/>
    <n v="140"/>
    <n v="280"/>
    <n v="8085.5039999999999"/>
    <n v="200"/>
    <n v="10"/>
    <n v="5775.36"/>
    <n v="330"/>
    <n v="230"/>
    <n v="6641.6639999999998"/>
    <n v="0"/>
    <n v="50"/>
    <n v="0"/>
    <n v="280"/>
    <n v="300"/>
    <n v="8663.0399999999991"/>
    <n v="200"/>
    <n v="250"/>
    <n v="5775.36"/>
    <n v="230"/>
    <n v="270"/>
    <n v="7796.7359999999999"/>
    <n v="200"/>
    <n v="210"/>
    <n v="5775.36"/>
    <n v="220"/>
    <n v="300"/>
    <n v="8663.0399999999991"/>
    <n v="400"/>
    <n v="380"/>
    <n v="11550.72"/>
    <n v="240"/>
    <n v="290"/>
    <n v="8374.271999999999"/>
    <n v="200"/>
    <n v="200"/>
    <n v="5775.36"/>
    <n v="240"/>
    <n v="280"/>
    <n v="8085.5039999999999"/>
    <n v="200"/>
    <n v="253"/>
    <n v="5775.36"/>
    <n v="187"/>
    <n v="230"/>
    <n v="6641.6639999999998"/>
    <n v="0"/>
    <n v="100"/>
    <n v="0"/>
    <n v="87"/>
    <n v="250"/>
    <n v="7219.2"/>
    <n v="200"/>
    <n v="220"/>
    <n v="5775.36"/>
    <n v="67"/>
    <n v="250"/>
    <n v="7219.2"/>
    <n v="0"/>
    <m/>
    <n v="0"/>
    <n v="67"/>
    <n v="3000"/>
    <n v="86630.399999999994"/>
    <n v="1800"/>
    <n v="51978.239999999998"/>
  </r>
  <r>
    <x v="7"/>
    <s v="西区"/>
    <s v="张志洁"/>
    <s v="周夙"/>
    <s v="TBA"/>
    <s v="三级"/>
    <x v="12"/>
    <x v="269"/>
    <n v="28.876799999999999"/>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7"/>
    <s v="西区"/>
    <s v="张志洁"/>
    <s v="周夙"/>
    <s v="盛瑛"/>
    <s v="三级"/>
    <x v="12"/>
    <x v="232"/>
    <n v="28.876799999999999"/>
    <n v="600"/>
    <n v="533.33333333333337"/>
    <n v="15400.960000000001"/>
    <n v="616"/>
    <n v="500"/>
    <n v="14438.4"/>
    <n v="600"/>
    <n v="518"/>
    <n v="17326.079999999998"/>
    <n v="698"/>
    <n v="300"/>
    <n v="8663.0399999999991"/>
    <n v="400"/>
    <n v="406"/>
    <n v="11550.72"/>
    <n v="692"/>
    <n v="700"/>
    <n v="20213.759999999998"/>
    <n v="400"/>
    <n v="488"/>
    <n v="11550.72"/>
    <n v="604"/>
    <n v="800"/>
    <n v="23101.439999999999"/>
    <n v="600"/>
    <n v="546"/>
    <n v="17326.079999999998"/>
    <n v="658"/>
    <n v="1000"/>
    <n v="28876.799999999999"/>
    <n v="400"/>
    <n v="547"/>
    <n v="11550.72"/>
    <n v="511"/>
    <n v="1000"/>
    <n v="28876.799999999999"/>
    <n v="600"/>
    <n v="586"/>
    <n v="17326.079999999998"/>
    <n v="525"/>
    <n v="1200"/>
    <n v="34652.159999999996"/>
    <n v="400"/>
    <n v="506"/>
    <n v="11550.72"/>
    <n v="419"/>
    <n v="1200"/>
    <n v="34652.159999999996"/>
    <n v="400"/>
    <n v="426"/>
    <n v="11550.72"/>
    <n v="393"/>
    <n v="1200"/>
    <n v="34652.159999999996"/>
    <n v="800"/>
    <n v="456"/>
    <n v="23101.439999999999"/>
    <n v="737"/>
    <n v="1000"/>
    <n v="28876.799999999999"/>
    <n v="200"/>
    <n v="464"/>
    <n v="5775.36"/>
    <n v="473"/>
    <n v="1000"/>
    <n v="28876.799999999999"/>
    <n v="600"/>
    <n v="488"/>
    <n v="17326.079999999998"/>
    <n v="585"/>
    <n v="900"/>
    <n v="25989.119999999999"/>
    <n v="200"/>
    <m/>
    <n v="5775.36"/>
    <n v="785"/>
    <n v="10800"/>
    <n v="311869.44"/>
    <n v="5600"/>
    <n v="161710.07999999996"/>
  </r>
  <r>
    <x v="7"/>
    <s v="西区"/>
    <s v="张志洁"/>
    <s v="周夙"/>
    <s v="文艳辉"/>
    <s v="二级"/>
    <x v="12"/>
    <x v="233"/>
    <n v="22.8568"/>
    <n v="0"/>
    <n v="250"/>
    <n v="5714.2"/>
    <n v="16"/>
    <n v="210"/>
    <n v="4799.9279999999999"/>
    <n v="0"/>
    <n v="16"/>
    <n v="0"/>
    <n v="0"/>
    <n v="130"/>
    <n v="2971.384"/>
    <n v="0"/>
    <n v="0"/>
    <n v="0"/>
    <n v="0"/>
    <n v="400"/>
    <n v="9142.7199999999993"/>
    <n v="0"/>
    <n v="0"/>
    <n v="0"/>
    <n v="0"/>
    <n v="500"/>
    <n v="11428.4"/>
    <n v="500"/>
    <n v="500"/>
    <n v="11428.4"/>
    <n v="0"/>
    <n v="600"/>
    <n v="13714.08"/>
    <n v="400"/>
    <n v="400"/>
    <n v="9142.7199999999993"/>
    <n v="0"/>
    <n v="800"/>
    <n v="18285.439999999999"/>
    <n v="600"/>
    <n v="600"/>
    <n v="13714.08"/>
    <n v="0"/>
    <n v="800"/>
    <n v="18285.439999999999"/>
    <n v="600"/>
    <n v="600"/>
    <n v="13714.08"/>
    <n v="0"/>
    <n v="800"/>
    <n v="18285.439999999999"/>
    <n v="400"/>
    <n v="400"/>
    <n v="9142.7199999999993"/>
    <n v="0"/>
    <n v="800"/>
    <n v="18285.439999999999"/>
    <n v="400"/>
    <n v="400"/>
    <n v="9142.7199999999993"/>
    <n v="0"/>
    <n v="600"/>
    <n v="13714.08"/>
    <n v="400"/>
    <n v="400"/>
    <n v="9142.7199999999993"/>
    <n v="0"/>
    <n v="600"/>
    <n v="13714.08"/>
    <n v="200"/>
    <n v="200"/>
    <n v="4571.3599999999997"/>
    <n v="0"/>
    <n v="500"/>
    <n v="11428.4"/>
    <n v="400"/>
    <m/>
    <n v="9142.7199999999993"/>
    <n v="400"/>
    <n v="6740"/>
    <n v="154054.83199999999"/>
    <n v="3900"/>
    <n v="89141.52"/>
  </r>
  <r>
    <x v="7"/>
    <s v="东区"/>
    <s v="廖荣平"/>
    <s v="刘挺"/>
    <s v="潘慧花"/>
    <s v="二级"/>
    <x v="13"/>
    <x v="235"/>
    <n v="25.376799999999999"/>
    <n v="220"/>
    <n v="235"/>
    <n v="5963.5479999999998"/>
    <n v="20"/>
    <n v="230"/>
    <n v="5836.6639999999998"/>
    <n v="350"/>
    <n v="350"/>
    <n v="8881.8799999999992"/>
    <n v="20"/>
    <n v="140"/>
    <n v="3552.752"/>
    <n v="400"/>
    <n v="400"/>
    <n v="10150.719999999999"/>
    <n v="20"/>
    <n v="330"/>
    <n v="8374.3439999999991"/>
    <n v="430"/>
    <n v="440"/>
    <n v="10912.023999999999"/>
    <n v="10"/>
    <n v="280"/>
    <n v="7105.5039999999999"/>
    <n v="400"/>
    <n v="400"/>
    <n v="10150.719999999999"/>
    <n v="10"/>
    <n v="360"/>
    <n v="9135.6479999999992"/>
    <n v="500"/>
    <n v="500"/>
    <n v="12688.4"/>
    <n v="10"/>
    <n v="320"/>
    <n v="8120.576"/>
    <n v="550"/>
    <n v="550"/>
    <n v="13957.24"/>
    <n v="10"/>
    <n v="360"/>
    <n v="9135.6479999999992"/>
    <n v="600"/>
    <n v="600"/>
    <n v="15226.08"/>
    <n v="10"/>
    <n v="360"/>
    <n v="9135.6479999999992"/>
    <n v="300"/>
    <n v="300"/>
    <n v="7613.04"/>
    <n v="10"/>
    <n v="340"/>
    <n v="8628.1119999999992"/>
    <n v="500"/>
    <n v="500"/>
    <n v="12688.4"/>
    <n v="10"/>
    <n v="280"/>
    <n v="7105.5039999999999"/>
    <n v="300"/>
    <n v="300"/>
    <n v="7613.04"/>
    <n v="10"/>
    <n v="310"/>
    <n v="7866.808"/>
    <n v="450"/>
    <n v="350"/>
    <n v="11419.56"/>
    <n v="110"/>
    <n v="290"/>
    <n v="7359.2719999999999"/>
    <n v="250"/>
    <m/>
    <n v="6344.2"/>
    <n v="360"/>
    <n v="3600"/>
    <n v="91356.479999999996"/>
    <n v="5030"/>
    <n v="127645.30399999997"/>
  </r>
  <r>
    <x v="7"/>
    <s v="东区"/>
    <s v="廖荣平"/>
    <s v="刘挺"/>
    <s v="潘慧花"/>
    <s v="二级"/>
    <x v="13"/>
    <x v="195"/>
    <n v="28.876799999999999"/>
    <n v="1410"/>
    <n v="1092.5"/>
    <n v="31547.903999999999"/>
    <n v="367"/>
    <n v="1200"/>
    <n v="34652.159999999996"/>
    <n v="810"/>
    <n v="960"/>
    <n v="23390.207999999999"/>
    <n v="217"/>
    <n v="600"/>
    <n v="17326.079999999998"/>
    <n v="1100"/>
    <n v="933"/>
    <n v="31764.48"/>
    <n v="384"/>
    <n v="1400"/>
    <n v="40427.519999999997"/>
    <n v="1210"/>
    <n v="1359"/>
    <n v="34940.928"/>
    <n v="235"/>
    <n v="1200"/>
    <n v="34652.159999999996"/>
    <n v="1660"/>
    <n v="1378"/>
    <n v="47935.487999999998"/>
    <n v="517"/>
    <n v="1400"/>
    <n v="40427.519999999997"/>
    <n v="1300"/>
    <n v="1479"/>
    <n v="37539.839999999997"/>
    <n v="338"/>
    <n v="1300"/>
    <n v="37539.839999999997"/>
    <n v="1650"/>
    <n v="1534"/>
    <n v="47646.720000000001"/>
    <n v="454"/>
    <n v="1400"/>
    <n v="40427.519999999997"/>
    <n v="1650"/>
    <n v="1662"/>
    <n v="47646.720000000001"/>
    <n v="442"/>
    <n v="1300"/>
    <n v="37539.839999999997"/>
    <n v="1649"/>
    <n v="1786"/>
    <n v="47617.843199999996"/>
    <n v="305"/>
    <n v="1400"/>
    <n v="40427.519999999997"/>
    <n v="1600"/>
    <n v="1430"/>
    <n v="46202.879999999997"/>
    <n v="475"/>
    <n v="1200"/>
    <n v="34652.159999999996"/>
    <n v="1510"/>
    <n v="1393"/>
    <n v="43603.968000000001"/>
    <n v="592"/>
    <n v="1400"/>
    <n v="40427.519999999997"/>
    <n v="1410"/>
    <n v="1485"/>
    <n v="40716.288"/>
    <n v="517"/>
    <n v="1200"/>
    <n v="34652.159999999996"/>
    <n v="600"/>
    <m/>
    <n v="17326.079999999998"/>
    <n v="1117"/>
    <n v="15000"/>
    <n v="433151.99999999994"/>
    <n v="16149"/>
    <n v="466331.44319999998"/>
  </r>
  <r>
    <x v="7"/>
    <s v="西区"/>
    <s v="张志洁"/>
    <s v="周夙"/>
    <s v="文艳辉"/>
    <s v="二级"/>
    <x v="12"/>
    <x v="270"/>
    <n v="22.8568"/>
    <n v="400"/>
    <n v="250"/>
    <n v="5714.2"/>
    <n v="0"/>
    <n v="210"/>
    <n v="4799.9279999999999"/>
    <n v="400"/>
    <n v="400"/>
    <n v="9142.7199999999993"/>
    <n v="0"/>
    <n v="130"/>
    <n v="2971.384"/>
    <n v="0"/>
    <n v="0"/>
    <n v="0"/>
    <n v="0"/>
    <n v="310"/>
    <n v="7085.6080000000002"/>
    <n v="200"/>
    <n v="200"/>
    <n v="4571.3599999999997"/>
    <n v="0"/>
    <n v="250"/>
    <n v="5714.2"/>
    <n v="200"/>
    <n v="200"/>
    <n v="4571.3599999999997"/>
    <n v="0"/>
    <n v="330"/>
    <n v="7542.7439999999997"/>
    <n v="200"/>
    <n v="200"/>
    <n v="4571.3599999999997"/>
    <n v="0"/>
    <n v="300"/>
    <n v="6857.04"/>
    <n v="200"/>
    <n v="200"/>
    <n v="4571.3599999999997"/>
    <n v="0"/>
    <n v="330"/>
    <n v="7542.7439999999997"/>
    <n v="200"/>
    <n v="200"/>
    <n v="4571.3599999999997"/>
    <n v="0"/>
    <n v="330"/>
    <n v="7542.7439999999997"/>
    <n v="475"/>
    <n v="475"/>
    <n v="10856.98"/>
    <n v="0"/>
    <n v="310"/>
    <n v="7085.6080000000002"/>
    <n v="400"/>
    <n v="400"/>
    <n v="9142.7199999999993"/>
    <n v="0"/>
    <n v="250"/>
    <n v="5714.2"/>
    <n v="200"/>
    <n v="200"/>
    <n v="4571.3599999999997"/>
    <n v="0"/>
    <n v="280"/>
    <n v="6399.9039999999995"/>
    <n v="200"/>
    <n v="200"/>
    <n v="4571.3599999999997"/>
    <n v="0"/>
    <n v="270"/>
    <n v="6171.3360000000002"/>
    <n v="200"/>
    <m/>
    <n v="4571.3599999999997"/>
    <n v="200"/>
    <n v="3300"/>
    <n v="75427.439999999988"/>
    <n v="2875"/>
    <n v="65713.3"/>
  </r>
  <r>
    <x v="7"/>
    <s v="东区"/>
    <s v="廖荣平"/>
    <s v="张慧涛"/>
    <s v="王杰"/>
    <s v="二级"/>
    <x v="14"/>
    <x v="249"/>
    <n v="25.866800000000001"/>
    <n v="400"/>
    <n v="483.33333333333331"/>
    <n v="12502.286666666667"/>
    <n v="100"/>
    <n v="400"/>
    <n v="10346.720000000001"/>
    <n v="400"/>
    <n v="332"/>
    <n v="10346.720000000001"/>
    <n v="168"/>
    <n v="220"/>
    <n v="5690.6959999999999"/>
    <n v="200"/>
    <n v="288"/>
    <n v="5173.3600000000006"/>
    <n v="80"/>
    <n v="500"/>
    <n v="12933.400000000001"/>
    <n v="200"/>
    <n v="250"/>
    <n v="5173.3600000000006"/>
    <n v="30"/>
    <n v="400"/>
    <n v="10346.720000000001"/>
    <n v="600"/>
    <n v="355"/>
    <n v="15520.08"/>
    <n v="275"/>
    <n v="530"/>
    <n v="13709.404"/>
    <n v="400"/>
    <n v="378"/>
    <n v="10346.720000000001"/>
    <n v="297"/>
    <n v="500"/>
    <n v="12933.400000000001"/>
    <n v="800"/>
    <n v="794"/>
    <n v="20693.440000000002"/>
    <n v="303"/>
    <n v="500"/>
    <n v="12933.400000000001"/>
    <n v="400"/>
    <n v="638"/>
    <n v="10346.720000000001"/>
    <n v="65"/>
    <n v="500"/>
    <n v="12933.400000000001"/>
    <n v="400"/>
    <n v="386"/>
    <n v="10346.720000000001"/>
    <n v="79"/>
    <n v="500"/>
    <n v="12933.400000000001"/>
    <n v="600"/>
    <n v="429"/>
    <n v="15520.08"/>
    <n v="250"/>
    <n v="400"/>
    <n v="10346.720000000001"/>
    <n v="600"/>
    <n v="610"/>
    <n v="15520.08"/>
    <n v="240"/>
    <n v="500"/>
    <n v="12933.400000000001"/>
    <n v="200"/>
    <n v="406"/>
    <n v="5173.3600000000006"/>
    <n v="34"/>
    <n v="450"/>
    <n v="11640.060000000001"/>
    <n v="200"/>
    <m/>
    <n v="5173.3600000000006"/>
    <n v="234"/>
    <n v="5400"/>
    <n v="139680.72"/>
    <n v="5000"/>
    <n v="129334.00000000001"/>
  </r>
  <r>
    <x v="7"/>
    <s v="东区"/>
    <s v="廖荣平"/>
    <s v="张慧涛"/>
    <s v="王杰"/>
    <s v="二级"/>
    <x v="14"/>
    <x v="250"/>
    <n v="28.876799999999999"/>
    <n v="600"/>
    <n v="483.33333333333331"/>
    <n v="13957.119999999999"/>
    <n v="56"/>
    <n v="550"/>
    <n v="15882.24"/>
    <n v="400"/>
    <n v="356"/>
    <n v="11550.72"/>
    <n v="100"/>
    <n v="250"/>
    <n v="7219.2"/>
    <n v="600"/>
    <n v="412"/>
    <n v="17326.079999999998"/>
    <n v="288"/>
    <n v="650"/>
    <n v="18769.919999999998"/>
    <n v="600"/>
    <n v="583"/>
    <n v="17326.079999999998"/>
    <n v="305"/>
    <n v="700"/>
    <n v="20213.759999999998"/>
    <n v="800"/>
    <n v="701"/>
    <n v="23101.439999999999"/>
    <n v="404"/>
    <n v="800"/>
    <n v="23101.439999999999"/>
    <n v="1000"/>
    <n v="882"/>
    <n v="28876.799999999999"/>
    <n v="522"/>
    <n v="1000"/>
    <n v="28876.799999999999"/>
    <n v="600"/>
    <n v="892"/>
    <n v="17326.079999999998"/>
    <n v="230"/>
    <n v="1000"/>
    <n v="28876.799999999999"/>
    <n v="1000"/>
    <n v="810"/>
    <n v="28876.799999999999"/>
    <n v="420"/>
    <n v="1000"/>
    <n v="28876.799999999999"/>
    <n v="800"/>
    <n v="884"/>
    <n v="23101.439999999999"/>
    <n v="336"/>
    <n v="1000"/>
    <n v="28876.799999999999"/>
    <n v="1000"/>
    <n v="986"/>
    <n v="28876.799999999999"/>
    <n v="350"/>
    <n v="800"/>
    <n v="23101.439999999999"/>
    <n v="600"/>
    <n v="772"/>
    <n v="17326.079999999998"/>
    <n v="178"/>
    <n v="800"/>
    <n v="23101.439999999999"/>
    <n v="400"/>
    <n v="532"/>
    <n v="11550.72"/>
    <n v="46"/>
    <n v="700"/>
    <n v="20213.759999999998"/>
    <n v="400"/>
    <m/>
    <n v="11550.72"/>
    <n v="446"/>
    <n v="9250"/>
    <n v="267110.39999999997"/>
    <n v="8200"/>
    <n v="236789.75999999998"/>
  </r>
  <r>
    <x v="7"/>
    <s v="东区"/>
    <s v="廖荣平"/>
    <s v="张慧涛"/>
    <s v="何凌睿"/>
    <s v="三级"/>
    <x v="14"/>
    <x v="236"/>
    <n v="28.876799999999999"/>
    <n v="200"/>
    <n v="466.66666666666669"/>
    <n v="13475.84"/>
    <n v="81"/>
    <n v="500"/>
    <n v="14438.4"/>
    <n v="300"/>
    <n v="310"/>
    <n v="8663.0399999999991"/>
    <n v="71"/>
    <n v="250"/>
    <n v="7219.2"/>
    <n v="50"/>
    <n v="108"/>
    <n v="1443.84"/>
    <n v="13"/>
    <n v="600"/>
    <n v="17326.079999999998"/>
    <n v="450"/>
    <n v="348"/>
    <n v="12994.56"/>
    <n v="115"/>
    <n v="500"/>
    <n v="14438.4"/>
    <n v="600"/>
    <n v="551"/>
    <n v="17326.079999999998"/>
    <n v="164"/>
    <n v="650"/>
    <n v="18769.919999999998"/>
    <n v="400"/>
    <n v="447"/>
    <n v="11550.72"/>
    <n v="117"/>
    <n v="600"/>
    <n v="17326.079999999998"/>
    <n v="300"/>
    <n v="324"/>
    <n v="8663.0399999999991"/>
    <n v="93"/>
    <n v="650"/>
    <n v="18769.919999999998"/>
    <n v="839"/>
    <n v="714"/>
    <n v="24227.635200000001"/>
    <n v="218"/>
    <n v="600"/>
    <n v="17326.079999999998"/>
    <n v="100"/>
    <n v="294"/>
    <n v="2887.68"/>
    <n v="24"/>
    <n v="600"/>
    <n v="17326.079999999998"/>
    <n v="300"/>
    <n v="200"/>
    <n v="8663.0399999999991"/>
    <n v="124"/>
    <n v="500"/>
    <n v="14438.4"/>
    <n v="400"/>
    <n v="400"/>
    <n v="11550.72"/>
    <n v="124"/>
    <n v="550"/>
    <n v="15882.24"/>
    <n v="300"/>
    <n v="305"/>
    <n v="8663.0399999999991"/>
    <n v="119"/>
    <n v="500"/>
    <n v="14438.4"/>
    <n v="50"/>
    <m/>
    <n v="1443.84"/>
    <n v="169"/>
    <n v="6500"/>
    <n v="187699.19999999998"/>
    <n v="4089"/>
    <n v="118077.23519999998"/>
  </r>
  <r>
    <x v="7"/>
    <s v="东区"/>
    <s v="廖荣平"/>
    <s v="张慧涛"/>
    <s v="夏友明"/>
    <s v="二级"/>
    <x v="14"/>
    <x v="254"/>
    <n v="28.876799999999999"/>
    <n v="400"/>
    <n v="591.66666666666663"/>
    <n v="17085.439999999999"/>
    <n v="213"/>
    <n v="650"/>
    <n v="18769.919999999998"/>
    <n v="300"/>
    <n v="296"/>
    <n v="8663.0399999999991"/>
    <n v="217"/>
    <n v="300"/>
    <n v="8663.0399999999991"/>
    <n v="400"/>
    <n v="428"/>
    <n v="11550.72"/>
    <n v="189"/>
    <n v="750"/>
    <n v="21657.599999999999"/>
    <n v="1000"/>
    <n v="721"/>
    <n v="28876.799999999999"/>
    <n v="468"/>
    <n v="600"/>
    <n v="17326.079999999998"/>
    <n v="700"/>
    <n v="702"/>
    <n v="20213.759999999998"/>
    <n v="466"/>
    <n v="750"/>
    <n v="21657.599999999999"/>
    <n v="800"/>
    <n v="736"/>
    <n v="23101.439999999999"/>
    <n v="530"/>
    <n v="700"/>
    <n v="20213.759999999998"/>
    <n v="900"/>
    <n v="1026"/>
    <n v="25989.119999999999"/>
    <n v="404"/>
    <n v="800"/>
    <n v="23101.439999999999"/>
    <n v="650"/>
    <n v="682"/>
    <n v="18769.919999999998"/>
    <n v="372"/>
    <n v="750"/>
    <n v="21657.599999999999"/>
    <n v="650"/>
    <n v="662"/>
    <n v="18769.919999999998"/>
    <n v="360"/>
    <n v="750"/>
    <n v="21657.599999999999"/>
    <n v="900"/>
    <n v="696"/>
    <n v="25989.119999999999"/>
    <n v="564"/>
    <n v="600"/>
    <n v="17326.079999999998"/>
    <n v="600"/>
    <n v="682"/>
    <n v="17326.079999999998"/>
    <n v="482"/>
    <n v="700"/>
    <n v="20213.759999999998"/>
    <n v="200"/>
    <n v="452"/>
    <n v="5775.36"/>
    <n v="230"/>
    <n v="650"/>
    <n v="18769.919999999998"/>
    <n v="200"/>
    <m/>
    <n v="5775.36"/>
    <n v="430"/>
    <n v="8000"/>
    <n v="231014.39999999997"/>
    <n v="7300"/>
    <n v="210800.63999999993"/>
  </r>
  <r>
    <x v="7"/>
    <s v="东区"/>
    <s v="廖荣平"/>
    <s v="张慧涛"/>
    <s v="夏友明"/>
    <s v="二级"/>
    <x v="14"/>
    <x v="268"/>
    <n v="28.876799999999999"/>
    <n v="500"/>
    <n v="322.5"/>
    <n v="9312.768"/>
    <n v="177"/>
    <n v="300"/>
    <n v="8663.0399999999991"/>
    <n v="100"/>
    <n v="142"/>
    <n v="2887.68"/>
    <n v="135"/>
    <n v="180"/>
    <n v="5197.8239999999996"/>
    <n v="250"/>
    <n v="182"/>
    <n v="7219.2"/>
    <n v="203"/>
    <n v="420"/>
    <n v="12128.255999999999"/>
    <n v="280"/>
    <n v="295"/>
    <n v="8085.5039999999999"/>
    <n v="188"/>
    <n v="350"/>
    <n v="10106.879999999999"/>
    <n v="250"/>
    <n v="242"/>
    <n v="7219.2"/>
    <n v="196"/>
    <n v="450"/>
    <n v="12994.56"/>
    <n v="230"/>
    <n v="254"/>
    <n v="6641.6639999999998"/>
    <n v="172"/>
    <n v="400"/>
    <n v="11550.72"/>
    <n v="250"/>
    <n v="268"/>
    <n v="7219.2"/>
    <n v="154"/>
    <n v="440"/>
    <n v="12705.791999999999"/>
    <n v="500"/>
    <n v="436"/>
    <n v="14438.4"/>
    <n v="218"/>
    <n v="450"/>
    <n v="12994.56"/>
    <n v="250"/>
    <n v="326"/>
    <n v="7219.2"/>
    <n v="142"/>
    <n v="400"/>
    <n v="11550.72"/>
    <n v="400"/>
    <n v="338"/>
    <n v="11550.72"/>
    <n v="204"/>
    <n v="350"/>
    <n v="10106.879999999999"/>
    <n v="50"/>
    <n v="202"/>
    <n v="1443.84"/>
    <n v="52"/>
    <n v="400"/>
    <n v="11550.72"/>
    <n v="300"/>
    <n v="234"/>
    <n v="8663.0399999999991"/>
    <n v="118"/>
    <n v="360"/>
    <n v="10395.647999999999"/>
    <n v="200"/>
    <m/>
    <n v="5775.36"/>
    <n v="318"/>
    <n v="4500"/>
    <n v="129945.59999999999"/>
    <n v="3060"/>
    <n v="88363.007999999987"/>
  </r>
  <r>
    <x v="7"/>
    <s v="东区"/>
    <s v="廖荣平"/>
    <s v="张慧涛"/>
    <s v="王杰"/>
    <s v="二级"/>
    <x v="14"/>
    <x v="262"/>
    <n v="28.876799999999999"/>
    <n v="400"/>
    <n v="430.83333333333331"/>
    <n v="12441.088"/>
    <n v="154"/>
    <n v="400"/>
    <n v="11550.72"/>
    <n v="350"/>
    <n v="363"/>
    <n v="10106.879999999999"/>
    <n v="141"/>
    <n v="250"/>
    <n v="7219.2"/>
    <n v="220"/>
    <n v="256"/>
    <n v="6352.8959999999997"/>
    <n v="105"/>
    <n v="600"/>
    <n v="17326.079999999998"/>
    <n v="470"/>
    <n v="452"/>
    <n v="13572.096"/>
    <n v="123"/>
    <n v="500"/>
    <n v="14438.4"/>
    <n v="520"/>
    <n v="464"/>
    <n v="15015.936"/>
    <n v="179"/>
    <n v="650"/>
    <n v="18769.919999999998"/>
    <n v="500"/>
    <n v="505"/>
    <n v="14438.4"/>
    <n v="174"/>
    <n v="600"/>
    <n v="17326.079999999998"/>
    <n v="440"/>
    <n v="436"/>
    <n v="12705.791999999999"/>
    <n v="178"/>
    <n v="600"/>
    <n v="17326.079999999998"/>
    <n v="540"/>
    <n v="514"/>
    <n v="15593.472"/>
    <n v="204"/>
    <n v="650"/>
    <n v="18769.919999999998"/>
    <n v="300"/>
    <n v="305"/>
    <n v="8663.0399999999991"/>
    <n v="199"/>
    <n v="600"/>
    <n v="17326.079999999998"/>
    <n v="560"/>
    <n v="465"/>
    <n v="16171.008"/>
    <n v="294"/>
    <n v="500"/>
    <n v="14438.4"/>
    <n v="210"/>
    <n v="305"/>
    <n v="6064.1279999999997"/>
    <n v="199"/>
    <n v="600"/>
    <n v="17326.079999999998"/>
    <n v="280"/>
    <n v="308"/>
    <n v="8085.5039999999999"/>
    <n v="171"/>
    <n v="550"/>
    <n v="15882.24"/>
    <n v="200"/>
    <m/>
    <n v="5775.36"/>
    <n v="371"/>
    <n v="6500"/>
    <n v="187699.19999999998"/>
    <n v="4590"/>
    <n v="132544.51199999999"/>
  </r>
  <r>
    <x v="8"/>
    <s v="西区"/>
    <s v="张志洁"/>
    <s v="周夙"/>
    <s v="盛瑛"/>
    <s v="二级"/>
    <x v="12"/>
    <x v="271"/>
    <n v="254.87039999999999"/>
    <n v="300"/>
    <n v="117.08333333333333"/>
    <n v="29841.075999999997"/>
    <n v="96"/>
    <n v="250"/>
    <n v="63717.599999999999"/>
    <n v="300"/>
    <n v="289"/>
    <n v="76461.119999999995"/>
    <n v="107"/>
    <n v="150"/>
    <n v="38230.559999999998"/>
    <n v="320"/>
    <n v="289"/>
    <n v="81558.527999999991"/>
    <n v="138"/>
    <n v="300"/>
    <n v="76461.119999999995"/>
    <n v="360"/>
    <n v="354"/>
    <n v="91753.343999999997"/>
    <n v="144"/>
    <n v="300"/>
    <n v="76461.119999999995"/>
    <n v="280"/>
    <n v="296"/>
    <n v="71363.712"/>
    <n v="128"/>
    <n v="300"/>
    <n v="76461.119999999995"/>
    <n v="610"/>
    <n v="537"/>
    <n v="155470.94399999999"/>
    <n v="201"/>
    <n v="300"/>
    <n v="76461.119999999995"/>
    <n v="370"/>
    <n v="323"/>
    <n v="94302.047999999995"/>
    <n v="248"/>
    <n v="250"/>
    <n v="63717.599999999999"/>
    <n v="240"/>
    <n v="232"/>
    <n v="61168.896000000001"/>
    <n v="256"/>
    <n v="250"/>
    <n v="63717.599999999999"/>
    <n v="120"/>
    <n v="242"/>
    <n v="30584.448"/>
    <n v="134"/>
    <n v="250"/>
    <n v="63717.599999999999"/>
    <n v="600"/>
    <n v="398"/>
    <n v="152922.23999999999"/>
    <n v="336"/>
    <n v="200"/>
    <n v="50974.079999999994"/>
    <n v="240"/>
    <n v="294"/>
    <n v="61168.896000000001"/>
    <n v="282"/>
    <n v="250"/>
    <n v="63717.599999999999"/>
    <n v="600"/>
    <n v="602"/>
    <n v="152922.23999999999"/>
    <n v="280"/>
    <n v="200"/>
    <n v="50974.079999999994"/>
    <n v="240"/>
    <m/>
    <n v="61168.896000000001"/>
    <n v="520"/>
    <n v="3000"/>
    <n v="764611.19999999984"/>
    <n v="4280"/>
    <n v="1090845.3119999997"/>
  </r>
  <r>
    <x v="9"/>
    <s v="东区"/>
    <s v="廖荣平"/>
    <s v="刘挺"/>
    <s v="潘慧花"/>
    <s v="二级"/>
    <x v="13"/>
    <x v="195"/>
    <n v="37.448"/>
    <n v="300"/>
    <n v="436.66666666666669"/>
    <n v="16352.293333333335"/>
    <n v="47"/>
    <n v="400"/>
    <n v="14979.2"/>
    <n v="600"/>
    <n v="468"/>
    <n v="22468.799999999999"/>
    <n v="179"/>
    <n v="200"/>
    <n v="7489.6"/>
    <n v="300"/>
    <n v="291"/>
    <n v="11234.4"/>
    <n v="188"/>
    <n v="500"/>
    <n v="18724"/>
    <n v="300"/>
    <n v="414"/>
    <n v="11234.4"/>
    <n v="74"/>
    <n v="400"/>
    <n v="14979.2"/>
    <n v="600"/>
    <n v="432"/>
    <n v="22468.799999999999"/>
    <n v="242"/>
    <n v="500"/>
    <n v="18724"/>
    <n v="300"/>
    <n v="449"/>
    <n v="11234.4"/>
    <n v="93"/>
    <n v="600"/>
    <n v="22468.799999999999"/>
    <n v="800"/>
    <n v="531"/>
    <n v="29958.400000000001"/>
    <n v="362"/>
    <n v="600"/>
    <n v="22468.799999999999"/>
    <n v="600"/>
    <n v="679"/>
    <n v="22468.799999999999"/>
    <n v="283"/>
    <n v="600"/>
    <n v="22468.799999999999"/>
    <n v="600"/>
    <n v="669"/>
    <n v="22468.799999999999"/>
    <n v="214"/>
    <n v="600"/>
    <n v="22468.799999999999"/>
    <n v="600"/>
    <n v="651"/>
    <n v="22468.799999999999"/>
    <n v="163"/>
    <n v="500"/>
    <n v="18724"/>
    <n v="500"/>
    <n v="422"/>
    <n v="18724"/>
    <n v="241"/>
    <n v="500"/>
    <n v="18724"/>
    <n v="400"/>
    <n v="477"/>
    <n v="14979.2"/>
    <n v="164"/>
    <n v="400"/>
    <n v="14979.2"/>
    <n v="0"/>
    <m/>
    <n v="0"/>
    <n v="164"/>
    <n v="5800"/>
    <n v="217198.4"/>
    <n v="5600"/>
    <n v="209708.79999999999"/>
  </r>
  <r>
    <x v="14"/>
    <s v="东区"/>
    <s v="廖荣平"/>
    <s v="张慧涛"/>
    <s v="蒋士侠"/>
    <s v="二级"/>
    <x v="6"/>
    <x v="105"/>
    <n v="44.572800000000001"/>
    <n v="0"/>
    <n v="50.833333333333336"/>
    <n v="2265.7840000000001"/>
    <n v="47"/>
    <n v="80"/>
    <n v="3565.8240000000001"/>
    <n v="100"/>
    <n v="80"/>
    <n v="4457.28"/>
    <n v="67"/>
    <n v="60"/>
    <n v="2674.3679999999999"/>
    <n v="0"/>
    <n v="10"/>
    <n v="0"/>
    <n v="57"/>
    <n v="100"/>
    <n v="4457.28"/>
    <n v="0"/>
    <n v="0"/>
    <n v="0"/>
    <n v="57"/>
    <n v="100"/>
    <n v="4457.28"/>
    <n v="0"/>
    <n v="0"/>
    <n v="0"/>
    <n v="57"/>
    <n v="80"/>
    <n v="3565.8240000000001"/>
    <n v="0"/>
    <n v="0"/>
    <n v="0"/>
    <n v="57"/>
    <n v="100"/>
    <n v="4457.28"/>
    <n v="0"/>
    <n v="0"/>
    <n v="0"/>
    <n v="57"/>
    <n v="100"/>
    <n v="4457.28"/>
    <n v="0"/>
    <n v="0"/>
    <n v="0"/>
    <n v="57"/>
    <n v="100"/>
    <n v="4457.28"/>
    <n v="0"/>
    <n v="0"/>
    <n v="0"/>
    <n v="57"/>
    <n v="100"/>
    <n v="4457.28"/>
    <n v="0"/>
    <n v="0"/>
    <n v="0"/>
    <n v="57"/>
    <n v="80"/>
    <n v="3565.8240000000001"/>
    <n v="0"/>
    <n v="0"/>
    <n v="0"/>
    <n v="57"/>
    <n v="100"/>
    <n v="4457.28"/>
    <n v="0"/>
    <n v="0"/>
    <n v="0"/>
    <n v="57"/>
    <n v="100"/>
    <n v="4457.28"/>
    <n v="0"/>
    <m/>
    <n v="0"/>
    <n v="57"/>
    <n v="1100"/>
    <n v="49030.079999999994"/>
    <n v="100"/>
    <n v="4457.28"/>
  </r>
  <r>
    <x v="3"/>
    <s v="西区"/>
    <s v="张志洁"/>
    <s v="周夙"/>
    <s v="文艳辉"/>
    <s v="一级"/>
    <x v="12"/>
    <x v="193"/>
    <n v="34.371200000000002"/>
    <n v="241"/>
    <n v="115.75"/>
    <n v="3978.4664000000002"/>
    <n v="19"/>
    <n v="200"/>
    <n v="6874.2400000000007"/>
    <n v="233"/>
    <n v="230"/>
    <n v="8008.4896000000008"/>
    <n v="22"/>
    <n v="200"/>
    <n v="6874.2400000000007"/>
    <n v="199"/>
    <n v="220"/>
    <n v="6839.8688000000002"/>
    <n v="1"/>
    <n v="300"/>
    <n v="10311.36"/>
    <n v="233"/>
    <n v="234"/>
    <n v="8008.4896000000008"/>
    <n v="0"/>
    <n v="300"/>
    <n v="10311.36"/>
    <n v="301"/>
    <n v="301"/>
    <n v="10345.7312"/>
    <n v="0"/>
    <n v="500"/>
    <n v="17185.600000000002"/>
    <n v="274"/>
    <n v="274"/>
    <n v="9417.7088000000003"/>
    <n v="0"/>
    <n v="250"/>
    <n v="8592.8000000000011"/>
    <n v="274"/>
    <n v="274"/>
    <n v="9417.7088000000003"/>
    <n v="0"/>
    <n v="250"/>
    <n v="8592.8000000000011"/>
    <n v="250"/>
    <n v="250"/>
    <n v="8592.8000000000011"/>
    <n v="0"/>
    <n v="300"/>
    <n v="10311.36"/>
    <n v="318"/>
    <n v="318"/>
    <n v="10930.0416"/>
    <n v="0"/>
    <n v="250"/>
    <n v="8592.8000000000011"/>
    <n v="142"/>
    <n v="142"/>
    <n v="4880.7103999999999"/>
    <n v="0"/>
    <n v="200"/>
    <n v="6874.2400000000007"/>
    <n v="98"/>
    <n v="98"/>
    <n v="3368.3776000000003"/>
    <n v="0"/>
    <n v="200"/>
    <n v="6874.2400000000007"/>
    <n v="19"/>
    <n v="19"/>
    <n v="653.05280000000005"/>
    <n v="0"/>
    <n v="200"/>
    <n v="6874.2400000000007"/>
    <n v="0"/>
    <m/>
    <n v="0"/>
    <n v="0"/>
    <n v="3150"/>
    <n v="108269.28000000003"/>
    <n v="2341"/>
    <n v="80462.979200000016"/>
  </r>
  <r>
    <x v="2"/>
    <s v="西区"/>
    <s v="张志洁"/>
    <s v="邓向阳"/>
    <s v="时海波"/>
    <s v="一级"/>
    <x v="15"/>
    <x v="272"/>
    <n v="18.192499999999999"/>
    <n v="100"/>
    <n v="83.333333333333329"/>
    <n v="1516.0416666666665"/>
    <n v="4"/>
    <n v="120"/>
    <n v="2183.1"/>
    <n v="90"/>
    <n v="90"/>
    <n v="1637.3249999999998"/>
    <n v="4"/>
    <n v="60"/>
    <n v="1091.55"/>
    <n v="60"/>
    <n v="0"/>
    <n v="1091.55"/>
    <n v="64"/>
    <n v="140"/>
    <n v="2546.9499999999998"/>
    <n v="40"/>
    <n v="100"/>
    <n v="727.69999999999993"/>
    <n v="4"/>
    <n v="220"/>
    <n v="4002.35"/>
    <n v="80"/>
    <n v="83"/>
    <n v="1455.3999999999999"/>
    <n v="1"/>
    <n v="220"/>
    <n v="4002.35"/>
    <n v="40"/>
    <n v="38"/>
    <n v="727.69999999999993"/>
    <n v="3"/>
    <n v="220"/>
    <n v="4002.35"/>
    <n v="60"/>
    <n v="61"/>
    <n v="1091.55"/>
    <n v="2"/>
    <n v="50"/>
    <n v="909.625"/>
    <n v="40"/>
    <n v="42"/>
    <n v="727.69999999999993"/>
    <n v="0"/>
    <m/>
    <n v="0"/>
    <n v="0"/>
    <n v="0"/>
    <n v="0"/>
    <n v="0"/>
    <m/>
    <n v="0"/>
    <n v="0"/>
    <n v="0"/>
    <n v="0"/>
    <n v="0"/>
    <m/>
    <n v="0"/>
    <n v="0"/>
    <n v="0"/>
    <n v="0"/>
    <n v="0"/>
    <n v="0"/>
    <n v="0"/>
    <n v="0"/>
    <n v="0"/>
    <n v="0"/>
    <n v="0"/>
    <n v="0"/>
    <n v="0"/>
    <n v="0"/>
    <m/>
    <n v="0"/>
    <n v="0"/>
    <n v="1030"/>
    <n v="18738.274999999998"/>
    <n v="410"/>
    <n v="7458.9249999999993"/>
  </r>
  <r>
    <x v="1"/>
    <s v="西区"/>
    <s v="张志洁"/>
    <s v="邓向阳"/>
    <s v="时海波"/>
    <s v="一级"/>
    <x v="15"/>
    <x v="272"/>
    <n v="32.280999999999999"/>
    <m/>
    <m/>
    <m/>
    <m/>
    <m/>
    <m/>
    <m/>
    <m/>
    <m/>
    <m/>
    <m/>
    <m/>
    <m/>
    <m/>
    <m/>
    <m/>
    <m/>
    <m/>
    <m/>
    <m/>
    <m/>
    <m/>
    <m/>
    <m/>
    <m/>
    <m/>
    <m/>
    <m/>
    <m/>
    <m/>
    <m/>
    <m/>
    <m/>
    <m/>
    <m/>
    <m/>
    <m/>
    <m/>
    <m/>
    <m/>
    <m/>
    <m/>
    <m/>
    <m/>
    <m/>
    <m/>
    <m/>
    <n v="0"/>
    <n v="0"/>
    <n v="0"/>
    <n v="0"/>
    <n v="0"/>
    <n v="150"/>
    <n v="4842.1499999999996"/>
    <n v="40"/>
    <n v="32"/>
    <n v="1291.24"/>
    <n v="8"/>
    <n v="150"/>
    <n v="4842.1499999999996"/>
    <n v="120"/>
    <n v="124"/>
    <n v="3873.72"/>
    <n v="4"/>
    <n v="150"/>
    <n v="4842.1499999999996"/>
    <n v="0"/>
    <n v="2"/>
    <n v="0"/>
    <n v="2"/>
    <n v="150"/>
    <n v="4842.1499999999996"/>
    <n v="0"/>
    <m/>
    <n v="0"/>
    <n v="2"/>
    <n v="600"/>
    <n v="19368.599999999999"/>
    <n v="160"/>
    <n v="5164.96"/>
  </r>
  <r>
    <x v="2"/>
    <s v="西区"/>
    <s v="张志洁"/>
    <s v="邓向阳"/>
    <s v="金欢"/>
    <s v="一级"/>
    <x v="15"/>
    <x v="273"/>
    <n v="18.192499999999999"/>
    <n v="80"/>
    <n v="76.666666666666671"/>
    <n v="1394.7583333333334"/>
    <n v="6"/>
    <n v="120"/>
    <n v="2183.1"/>
    <n v="70"/>
    <n v="70"/>
    <n v="1273.4749999999999"/>
    <n v="6"/>
    <n v="60"/>
    <n v="1091.55"/>
    <n v="50"/>
    <n v="50"/>
    <n v="909.625"/>
    <n v="6"/>
    <n v="140"/>
    <n v="2546.9499999999998"/>
    <n v="120"/>
    <n v="126"/>
    <n v="2183.1"/>
    <n v="0"/>
    <n v="220"/>
    <n v="4002.35"/>
    <n v="120"/>
    <n v="119"/>
    <n v="2183.1"/>
    <n v="1"/>
    <n v="220"/>
    <n v="4002.35"/>
    <n v="70"/>
    <n v="64"/>
    <n v="1273.4749999999999"/>
    <n v="7"/>
    <n v="220"/>
    <n v="4002.35"/>
    <n v="120"/>
    <n v="123"/>
    <n v="2183.1"/>
    <n v="4"/>
    <n v="30"/>
    <n v="545.77499999999998"/>
    <n v="30"/>
    <n v="34"/>
    <n v="545.77499999999998"/>
    <n v="0"/>
    <m/>
    <n v="0"/>
    <n v="0"/>
    <n v="0"/>
    <n v="0"/>
    <n v="0"/>
    <m/>
    <n v="0"/>
    <n v="0"/>
    <n v="0"/>
    <n v="0"/>
    <n v="0"/>
    <m/>
    <n v="0"/>
    <n v="0"/>
    <n v="0"/>
    <n v="0"/>
    <n v="0"/>
    <n v="0"/>
    <n v="0"/>
    <n v="0"/>
    <n v="0"/>
    <n v="0"/>
    <n v="0"/>
    <n v="0"/>
    <n v="0"/>
    <n v="0"/>
    <m/>
    <n v="0"/>
    <n v="0"/>
    <n v="1010"/>
    <n v="18374.424999999999"/>
    <n v="580"/>
    <n v="10551.65"/>
  </r>
  <r>
    <x v="1"/>
    <s v="西区"/>
    <s v="张志洁"/>
    <s v="邓向阳"/>
    <s v="金欢"/>
    <s v="一级"/>
    <x v="15"/>
    <x v="273"/>
    <n v="32.280999999999999"/>
    <m/>
    <m/>
    <m/>
    <m/>
    <m/>
    <m/>
    <m/>
    <m/>
    <m/>
    <m/>
    <m/>
    <m/>
    <m/>
    <m/>
    <m/>
    <m/>
    <m/>
    <m/>
    <m/>
    <m/>
    <m/>
    <m/>
    <m/>
    <m/>
    <m/>
    <m/>
    <m/>
    <m/>
    <m/>
    <m/>
    <m/>
    <m/>
    <m/>
    <m/>
    <m/>
    <m/>
    <m/>
    <m/>
    <m/>
    <m/>
    <m/>
    <m/>
    <m/>
    <m/>
    <m/>
    <m/>
    <m/>
    <n v="0"/>
    <n v="0"/>
    <n v="0"/>
    <n v="0"/>
    <n v="0"/>
    <n v="150"/>
    <n v="4842.1499999999996"/>
    <n v="100"/>
    <n v="84"/>
    <n v="3228.1"/>
    <n v="16"/>
    <n v="150"/>
    <n v="4842.1499999999996"/>
    <n v="20"/>
    <n v="32"/>
    <n v="645.62"/>
    <n v="4"/>
    <n v="150"/>
    <n v="4842.1499999999996"/>
    <n v="70"/>
    <n v="68"/>
    <n v="2259.67"/>
    <n v="6"/>
    <n v="150"/>
    <n v="4842.1499999999996"/>
    <n v="70"/>
    <m/>
    <n v="2259.67"/>
    <n v="76"/>
    <n v="600"/>
    <n v="19368.599999999999"/>
    <n v="260"/>
    <n v="8393.06"/>
  </r>
  <r>
    <x v="2"/>
    <s v="西区"/>
    <s v="张志洁"/>
    <s v="邓向阳"/>
    <s v="时海波"/>
    <s v="一级"/>
    <x v="15"/>
    <x v="274"/>
    <n v="18.192499999999999"/>
    <n v="100"/>
    <n v="120.83333333333333"/>
    <n v="2198.2604166666665"/>
    <n v="18"/>
    <n v="120"/>
    <n v="2183.1"/>
    <n v="100"/>
    <n v="110"/>
    <n v="1819.25"/>
    <n v="8"/>
    <n v="60"/>
    <n v="1091.55"/>
    <n v="50"/>
    <n v="50"/>
    <n v="909.625"/>
    <n v="8"/>
    <n v="140"/>
    <n v="2546.9499999999998"/>
    <n v="100"/>
    <n v="100"/>
    <n v="1819.25"/>
    <n v="8"/>
    <n v="220"/>
    <n v="4002.35"/>
    <n v="100"/>
    <n v="104"/>
    <n v="1819.25"/>
    <n v="4"/>
    <n v="220"/>
    <n v="4002.35"/>
    <n v="50"/>
    <n v="49"/>
    <n v="909.625"/>
    <n v="5"/>
    <n v="220"/>
    <n v="4002.35"/>
    <n v="100"/>
    <n v="103"/>
    <n v="1819.25"/>
    <n v="2"/>
    <n v="100"/>
    <n v="1819.25"/>
    <n v="100"/>
    <n v="102"/>
    <n v="1819.25"/>
    <n v="0"/>
    <m/>
    <n v="0"/>
    <n v="0"/>
    <n v="0"/>
    <n v="0"/>
    <n v="0"/>
    <m/>
    <n v="0"/>
    <n v="0"/>
    <n v="0"/>
    <n v="0"/>
    <n v="0"/>
    <m/>
    <n v="0"/>
    <n v="0"/>
    <n v="0"/>
    <n v="0"/>
    <n v="0"/>
    <n v="0"/>
    <n v="0"/>
    <n v="0"/>
    <n v="0"/>
    <n v="0"/>
    <n v="0"/>
    <n v="0"/>
    <n v="0"/>
    <n v="0"/>
    <m/>
    <n v="0"/>
    <n v="0"/>
    <n v="1080"/>
    <n v="19647.899999999998"/>
    <n v="600"/>
    <n v="10915.5"/>
  </r>
  <r>
    <x v="1"/>
    <s v="西区"/>
    <s v="张志洁"/>
    <s v="邓向阳"/>
    <s v="时海波"/>
    <s v="一级"/>
    <x v="15"/>
    <x v="274"/>
    <n v="32.280999999999999"/>
    <m/>
    <m/>
    <m/>
    <m/>
    <m/>
    <m/>
    <m/>
    <m/>
    <m/>
    <m/>
    <m/>
    <m/>
    <m/>
    <m/>
    <m/>
    <m/>
    <m/>
    <m/>
    <m/>
    <m/>
    <m/>
    <m/>
    <m/>
    <m/>
    <m/>
    <m/>
    <m/>
    <m/>
    <m/>
    <m/>
    <m/>
    <m/>
    <m/>
    <m/>
    <m/>
    <m/>
    <m/>
    <m/>
    <m/>
    <m/>
    <m/>
    <m/>
    <m/>
    <m/>
    <m/>
    <m/>
    <m/>
    <n v="0"/>
    <n v="0"/>
    <n v="0"/>
    <n v="0"/>
    <n v="0"/>
    <n v="150"/>
    <n v="4842.1499999999996"/>
    <n v="100"/>
    <n v="96"/>
    <n v="3228.1"/>
    <n v="4"/>
    <n v="150"/>
    <n v="4842.1499999999996"/>
    <n v="50"/>
    <n v="49"/>
    <n v="1614.05"/>
    <n v="5"/>
    <n v="150"/>
    <n v="4842.1499999999996"/>
    <n v="50"/>
    <n v="52"/>
    <n v="1614.05"/>
    <n v="3"/>
    <n v="150"/>
    <n v="4842.1499999999996"/>
    <n v="100"/>
    <m/>
    <n v="3228.1"/>
    <n v="103"/>
    <n v="600"/>
    <n v="19368.599999999999"/>
    <n v="300"/>
    <n v="9684.2999999999993"/>
  </r>
  <r>
    <x v="2"/>
    <s v="西区"/>
    <s v="张志洁"/>
    <s v="邓向阳"/>
    <s v="金欢"/>
    <s v="一级"/>
    <x v="15"/>
    <x v="275"/>
    <n v="18.192499999999999"/>
    <n v="0"/>
    <n v="70.833333333333329"/>
    <n v="1288.6354166666665"/>
    <n v="24"/>
    <n v="120"/>
    <n v="2183.1"/>
    <n v="50"/>
    <n v="61"/>
    <n v="909.625"/>
    <n v="13"/>
    <n v="60"/>
    <n v="1091.55"/>
    <n v="50"/>
    <n v="53"/>
    <n v="909.625"/>
    <n v="10"/>
    <n v="140"/>
    <n v="2546.9499999999998"/>
    <n v="0"/>
    <n v="0"/>
    <n v="0"/>
    <n v="10"/>
    <n v="220"/>
    <n v="4002.35"/>
    <n v="0"/>
    <n v="5"/>
    <n v="0"/>
    <n v="5"/>
    <n v="220"/>
    <n v="4002.35"/>
    <n v="20"/>
    <n v="18"/>
    <n v="363.84999999999997"/>
    <n v="7"/>
    <n v="220"/>
    <n v="4002.35"/>
    <n v="0"/>
    <n v="0"/>
    <n v="0"/>
    <n v="7"/>
    <m/>
    <n v="0"/>
    <n v="0"/>
    <n v="7"/>
    <n v="0"/>
    <n v="0"/>
    <m/>
    <n v="0"/>
    <n v="0"/>
    <n v="0"/>
    <n v="0"/>
    <n v="0"/>
    <m/>
    <n v="0"/>
    <n v="0"/>
    <n v="0"/>
    <n v="0"/>
    <n v="0"/>
    <m/>
    <n v="0"/>
    <n v="0"/>
    <n v="0"/>
    <n v="0"/>
    <n v="0"/>
    <n v="0"/>
    <n v="0"/>
    <n v="0"/>
    <n v="0"/>
    <n v="0"/>
    <n v="0"/>
    <n v="0"/>
    <n v="0"/>
    <n v="0"/>
    <m/>
    <n v="0"/>
    <n v="0"/>
    <n v="980"/>
    <n v="17828.649999999998"/>
    <n v="120"/>
    <n v="2183.1"/>
  </r>
  <r>
    <x v="1"/>
    <s v="西区"/>
    <s v="张志洁"/>
    <s v="邓向阳"/>
    <s v="金欢"/>
    <s v="一级"/>
    <x v="15"/>
    <x v="275"/>
    <n v="32.280999999999999"/>
    <m/>
    <m/>
    <m/>
    <m/>
    <m/>
    <m/>
    <m/>
    <m/>
    <m/>
    <m/>
    <m/>
    <m/>
    <m/>
    <m/>
    <m/>
    <m/>
    <m/>
    <m/>
    <m/>
    <m/>
    <m/>
    <m/>
    <m/>
    <m/>
    <m/>
    <m/>
    <m/>
    <m/>
    <m/>
    <m/>
    <m/>
    <m/>
    <m/>
    <m/>
    <m/>
    <m/>
    <m/>
    <m/>
    <m/>
    <m/>
    <m/>
    <m/>
    <m/>
    <m/>
    <m/>
    <m/>
    <m/>
    <n v="0"/>
    <n v="0"/>
    <n v="0"/>
    <n v="0"/>
    <n v="0"/>
    <m/>
    <n v="0"/>
    <n v="50"/>
    <n v="46"/>
    <n v="1614.05"/>
    <n v="4"/>
    <m/>
    <n v="0"/>
    <n v="0"/>
    <n v="4"/>
    <n v="0"/>
    <n v="0"/>
    <n v="0"/>
    <n v="0"/>
    <n v="20"/>
    <n v="15"/>
    <n v="645.62"/>
    <n v="5"/>
    <n v="0"/>
    <n v="0"/>
    <n v="0"/>
    <m/>
    <n v="0"/>
    <n v="5"/>
    <n v="0"/>
    <n v="0"/>
    <n v="70"/>
    <n v="2259.67"/>
  </r>
  <r>
    <x v="2"/>
    <s v="西区"/>
    <s v="张志洁"/>
    <s v="邓向阳"/>
    <s v="金欢"/>
    <s v="一级"/>
    <x v="15"/>
    <x v="276"/>
    <n v="18.192499999999999"/>
    <n v="100"/>
    <n v="130.83333333333334"/>
    <n v="2380.1854166666667"/>
    <n v="7"/>
    <n v="120"/>
    <n v="2183.1"/>
    <n v="200"/>
    <n v="203"/>
    <n v="3638.5"/>
    <n v="4"/>
    <n v="60"/>
    <n v="1091.55"/>
    <n v="0"/>
    <n v="4"/>
    <n v="0"/>
    <n v="0"/>
    <n v="140"/>
    <n v="2546.9499999999998"/>
    <n v="150"/>
    <n v="140"/>
    <n v="2728.875"/>
    <n v="10"/>
    <n v="220"/>
    <n v="4002.35"/>
    <n v="50"/>
    <n v="56"/>
    <n v="909.625"/>
    <n v="4"/>
    <n v="220"/>
    <n v="4002.35"/>
    <n v="200"/>
    <n v="196"/>
    <n v="3638.5"/>
    <n v="8"/>
    <n v="220"/>
    <n v="4002.35"/>
    <n v="50"/>
    <n v="56"/>
    <n v="909.625"/>
    <n v="2"/>
    <n v="100"/>
    <n v="1819.25"/>
    <n v="100"/>
    <n v="102"/>
    <n v="1819.25"/>
    <n v="0"/>
    <m/>
    <n v="0"/>
    <n v="0"/>
    <n v="0"/>
    <n v="0"/>
    <n v="0"/>
    <m/>
    <n v="0"/>
    <n v="0"/>
    <n v="0"/>
    <n v="0"/>
    <n v="0"/>
    <m/>
    <n v="0"/>
    <n v="0"/>
    <n v="0"/>
    <n v="0"/>
    <n v="0"/>
    <n v="0"/>
    <n v="0"/>
    <n v="0"/>
    <n v="0"/>
    <n v="0"/>
    <n v="0"/>
    <n v="0"/>
    <n v="0"/>
    <n v="0"/>
    <m/>
    <n v="0"/>
    <n v="0"/>
    <n v="1080"/>
    <n v="19647.899999999998"/>
    <n v="750"/>
    <n v="13644.375"/>
  </r>
  <r>
    <x v="1"/>
    <s v="西区"/>
    <s v="张志洁"/>
    <s v="邓向阳"/>
    <s v="金欢"/>
    <s v="一级"/>
    <x v="15"/>
    <x v="276"/>
    <n v="32.280999999999999"/>
    <m/>
    <m/>
    <m/>
    <m/>
    <m/>
    <m/>
    <m/>
    <m/>
    <m/>
    <m/>
    <m/>
    <m/>
    <m/>
    <m/>
    <m/>
    <m/>
    <m/>
    <m/>
    <m/>
    <m/>
    <m/>
    <m/>
    <m/>
    <m/>
    <m/>
    <m/>
    <m/>
    <m/>
    <m/>
    <m/>
    <m/>
    <m/>
    <m/>
    <m/>
    <m/>
    <m/>
    <m/>
    <m/>
    <m/>
    <m/>
    <m/>
    <n v="0"/>
    <n v="0"/>
    <n v="0"/>
    <n v="0"/>
    <n v="0"/>
    <m/>
    <n v="0"/>
    <n v="0"/>
    <n v="0"/>
    <n v="0"/>
    <n v="0"/>
    <n v="120"/>
    <n v="3873.72"/>
    <n v="100"/>
    <n v="76"/>
    <n v="3228.1"/>
    <n v="24"/>
    <n v="120"/>
    <n v="3873.72"/>
    <n v="150"/>
    <n v="167"/>
    <n v="4842.1499999999996"/>
    <n v="7"/>
    <n v="120"/>
    <n v="3873.72"/>
    <n v="100"/>
    <n v="102"/>
    <n v="3228.1"/>
    <n v="5"/>
    <n v="120"/>
    <n v="3873.72"/>
    <n v="0"/>
    <m/>
    <n v="0"/>
    <n v="5"/>
    <n v="480"/>
    <n v="15494.88"/>
    <n v="350"/>
    <n v="11298.35"/>
  </r>
  <r>
    <x v="2"/>
    <s v="西区"/>
    <s v="张志洁"/>
    <s v="邓向阳"/>
    <s v="时海波"/>
    <s v="二级"/>
    <x v="15"/>
    <x v="277"/>
    <n v="18.192499999999999"/>
    <n v="0"/>
    <n v="285"/>
    <n v="5184.8624999999993"/>
    <n v="20"/>
    <n v="400"/>
    <n v="7277"/>
    <n v="360"/>
    <n v="257"/>
    <n v="6549.2999999999993"/>
    <n v="123"/>
    <n v="300"/>
    <n v="5457.75"/>
    <n v="180"/>
    <n v="298"/>
    <n v="3274.6499999999996"/>
    <n v="5"/>
    <n v="500"/>
    <n v="9096.25"/>
    <n v="180"/>
    <n v="166"/>
    <n v="3274.6499999999996"/>
    <n v="19"/>
    <n v="400"/>
    <n v="7277"/>
    <n v="360"/>
    <n v="365"/>
    <n v="6549.2999999999993"/>
    <n v="14"/>
    <n v="400"/>
    <n v="7277"/>
    <n v="0"/>
    <n v="8"/>
    <n v="0"/>
    <n v="6"/>
    <n v="450"/>
    <n v="8186.625"/>
    <n v="180"/>
    <n v="182"/>
    <n v="3274.6499999999996"/>
    <n v="4"/>
    <m/>
    <n v="0"/>
    <n v="0"/>
    <n v="4"/>
    <n v="0"/>
    <n v="0"/>
    <m/>
    <n v="0"/>
    <n v="0"/>
    <n v="0"/>
    <n v="0"/>
    <n v="0"/>
    <m/>
    <n v="0"/>
    <n v="0"/>
    <n v="0"/>
    <n v="0"/>
    <n v="0"/>
    <m/>
    <n v="0"/>
    <n v="0"/>
    <n v="0"/>
    <n v="0"/>
    <n v="0"/>
    <n v="0"/>
    <n v="0"/>
    <n v="0"/>
    <n v="0"/>
    <n v="0"/>
    <n v="0"/>
    <n v="0"/>
    <n v="0"/>
    <n v="0"/>
    <m/>
    <n v="0"/>
    <n v="0"/>
    <n v="2450"/>
    <n v="44571.625"/>
    <n v="1260"/>
    <n v="22922.549999999996"/>
  </r>
  <r>
    <x v="1"/>
    <s v="西区"/>
    <s v="张志洁"/>
    <s v="邓向阳"/>
    <s v="时海波"/>
    <s v="二级"/>
    <x v="15"/>
    <x v="277"/>
    <n v="32.280999999999999"/>
    <m/>
    <m/>
    <m/>
    <m/>
    <m/>
    <m/>
    <m/>
    <m/>
    <m/>
    <m/>
    <m/>
    <m/>
    <m/>
    <m/>
    <m/>
    <m/>
    <m/>
    <m/>
    <m/>
    <m/>
    <m/>
    <m/>
    <m/>
    <m/>
    <m/>
    <m/>
    <m/>
    <m/>
    <m/>
    <m/>
    <m/>
    <m/>
    <m/>
    <m/>
    <m/>
    <m/>
    <m/>
    <m/>
    <m/>
    <m/>
    <m/>
    <n v="0"/>
    <n v="0"/>
    <m/>
    <m/>
    <m/>
    <m/>
    <n v="0"/>
    <n v="0"/>
    <n v="0"/>
    <n v="0"/>
    <n v="0"/>
    <m/>
    <n v="0"/>
    <n v="0"/>
    <n v="0"/>
    <n v="0"/>
    <n v="0"/>
    <m/>
    <n v="0"/>
    <n v="180"/>
    <n v="165"/>
    <n v="5810.58"/>
    <n v="15"/>
    <n v="0"/>
    <n v="0"/>
    <n v="180"/>
    <n v="185"/>
    <n v="5810.58"/>
    <n v="10"/>
    <n v="0"/>
    <n v="0"/>
    <n v="0"/>
    <m/>
    <n v="0"/>
    <n v="10"/>
    <n v="0"/>
    <n v="0"/>
    <n v="360"/>
    <n v="11621.16"/>
  </r>
  <r>
    <x v="2"/>
    <s v="西区"/>
    <s v="张志洁"/>
    <s v="邓向阳"/>
    <s v="时海波"/>
    <s v="一级"/>
    <x v="15"/>
    <x v="278"/>
    <n v="18.192499999999999"/>
    <n v="200"/>
    <n v="179.16666666666666"/>
    <n v="3259.489583333333"/>
    <n v="20"/>
    <n v="250"/>
    <n v="4548.125"/>
    <n v="310"/>
    <n v="297"/>
    <n v="5639.6749999999993"/>
    <n v="33"/>
    <n v="200"/>
    <n v="3638.5"/>
    <n v="50"/>
    <n v="69"/>
    <n v="909.625"/>
    <n v="14"/>
    <n v="300"/>
    <n v="5457.75"/>
    <n v="170"/>
    <n v="173"/>
    <n v="3092.7249999999999"/>
    <n v="11"/>
    <n v="250"/>
    <n v="4548.125"/>
    <n v="160"/>
    <n v="166"/>
    <n v="2910.7999999999997"/>
    <n v="5"/>
    <n v="250"/>
    <n v="4548.125"/>
    <n v="200"/>
    <n v="196"/>
    <n v="3638.5"/>
    <n v="9"/>
    <n v="250"/>
    <n v="4548.125"/>
    <n v="140"/>
    <n v="138"/>
    <n v="2546.9499999999998"/>
    <n v="11"/>
    <m/>
    <n v="0"/>
    <n v="0"/>
    <n v="11"/>
    <n v="0"/>
    <n v="0"/>
    <m/>
    <n v="0"/>
    <n v="0"/>
    <n v="0"/>
    <n v="0"/>
    <n v="0"/>
    <m/>
    <n v="0"/>
    <n v="0"/>
    <n v="0"/>
    <n v="0"/>
    <n v="0"/>
    <m/>
    <n v="0"/>
    <n v="0"/>
    <n v="0"/>
    <n v="0"/>
    <n v="0"/>
    <n v="0"/>
    <n v="0"/>
    <n v="0"/>
    <n v="0"/>
    <n v="0"/>
    <n v="0"/>
    <n v="0"/>
    <n v="0"/>
    <n v="0"/>
    <m/>
    <n v="0"/>
    <n v="0"/>
    <n v="1500"/>
    <n v="27288.75"/>
    <n v="1030"/>
    <n v="18738.274999999998"/>
  </r>
  <r>
    <x v="1"/>
    <s v="西区"/>
    <s v="张志洁"/>
    <s v="邓向阳"/>
    <s v="时海波"/>
    <s v="一级"/>
    <x v="15"/>
    <x v="278"/>
    <n v="32.280999999999999"/>
    <m/>
    <m/>
    <m/>
    <m/>
    <m/>
    <m/>
    <m/>
    <m/>
    <m/>
    <m/>
    <m/>
    <m/>
    <m/>
    <m/>
    <m/>
    <m/>
    <m/>
    <m/>
    <m/>
    <m/>
    <m/>
    <m/>
    <m/>
    <m/>
    <m/>
    <m/>
    <m/>
    <m/>
    <m/>
    <m/>
    <m/>
    <m/>
    <m/>
    <m/>
    <m/>
    <m/>
    <m/>
    <m/>
    <m/>
    <m/>
    <m/>
    <m/>
    <m/>
    <m/>
    <m/>
    <m/>
    <m/>
    <n v="0"/>
    <n v="0"/>
    <n v="0"/>
    <n v="0"/>
    <n v="0"/>
    <n v="150"/>
    <n v="4842.1499999999996"/>
    <n v="170"/>
    <n v="154"/>
    <n v="5487.7699999999995"/>
    <n v="16"/>
    <n v="150"/>
    <n v="4842.1499999999996"/>
    <n v="40"/>
    <n v="47"/>
    <n v="1291.24"/>
    <n v="9"/>
    <n v="150"/>
    <n v="4842.1499999999996"/>
    <n v="130"/>
    <n v="126"/>
    <n v="4196.53"/>
    <n v="13"/>
    <n v="150"/>
    <n v="4842.1499999999996"/>
    <n v="20"/>
    <m/>
    <n v="645.62"/>
    <n v="33"/>
    <n v="600"/>
    <n v="19368.599999999999"/>
    <n v="360"/>
    <n v="11621.16"/>
  </r>
  <r>
    <x v="2"/>
    <s v="西区"/>
    <s v="张志洁"/>
    <s v="邓向阳"/>
    <s v="时海波"/>
    <s v="一级"/>
    <x v="15"/>
    <x v="279"/>
    <n v="18.192499999999999"/>
    <n v="260"/>
    <n v="205.83333333333334"/>
    <n v="3744.6229166666667"/>
    <n v="29"/>
    <n v="250"/>
    <n v="4548.125"/>
    <n v="250"/>
    <n v="246"/>
    <n v="4548.125"/>
    <n v="33"/>
    <n v="200"/>
    <n v="3638.5"/>
    <n v="150"/>
    <n v="169"/>
    <n v="2728.875"/>
    <n v="14"/>
    <n v="300"/>
    <n v="5457.75"/>
    <n v="100"/>
    <n v="103"/>
    <n v="1819.25"/>
    <n v="11"/>
    <n v="250"/>
    <n v="4548.125"/>
    <n v="300"/>
    <n v="305"/>
    <n v="5457.75"/>
    <n v="6"/>
    <n v="250"/>
    <n v="4548.125"/>
    <n v="80"/>
    <n v="83"/>
    <n v="1455.3999999999999"/>
    <n v="3"/>
    <n v="250"/>
    <n v="4548.125"/>
    <n v="200"/>
    <n v="200"/>
    <n v="3638.5"/>
    <n v="3"/>
    <m/>
    <n v="0"/>
    <n v="0"/>
    <n v="3"/>
    <n v="0"/>
    <n v="0"/>
    <m/>
    <n v="0"/>
    <n v="0"/>
    <n v="0"/>
    <n v="0"/>
    <n v="0"/>
    <m/>
    <n v="0"/>
    <n v="0"/>
    <n v="0"/>
    <n v="0"/>
    <n v="0"/>
    <m/>
    <n v="0"/>
    <n v="0"/>
    <n v="0"/>
    <n v="0"/>
    <n v="0"/>
    <n v="0"/>
    <n v="0"/>
    <n v="0"/>
    <n v="0"/>
    <n v="0"/>
    <n v="0"/>
    <n v="0"/>
    <n v="0"/>
    <n v="0"/>
    <m/>
    <n v="0"/>
    <n v="0"/>
    <n v="1500"/>
    <n v="27288.75"/>
    <n v="1080"/>
    <n v="19647.900000000001"/>
  </r>
  <r>
    <x v="1"/>
    <s v="西区"/>
    <s v="张志洁"/>
    <s v="邓向阳"/>
    <s v="时海波"/>
    <s v="一级"/>
    <x v="15"/>
    <x v="279"/>
    <n v="32.280999999999999"/>
    <m/>
    <m/>
    <m/>
    <m/>
    <m/>
    <m/>
    <m/>
    <m/>
    <m/>
    <m/>
    <m/>
    <m/>
    <m/>
    <m/>
    <m/>
    <m/>
    <m/>
    <m/>
    <m/>
    <m/>
    <m/>
    <m/>
    <m/>
    <m/>
    <m/>
    <m/>
    <m/>
    <m/>
    <m/>
    <m/>
    <m/>
    <m/>
    <m/>
    <m/>
    <m/>
    <m/>
    <m/>
    <m/>
    <m/>
    <m/>
    <m/>
    <m/>
    <m/>
    <m/>
    <m/>
    <m/>
    <m/>
    <n v="0"/>
    <n v="0"/>
    <n v="0"/>
    <n v="0"/>
    <n v="0"/>
    <n v="350"/>
    <n v="11298.35"/>
    <n v="250"/>
    <n v="244"/>
    <n v="8070.25"/>
    <n v="6"/>
    <n v="350"/>
    <n v="11298.35"/>
    <n v="50"/>
    <n v="45"/>
    <n v="1614.05"/>
    <n v="11"/>
    <n v="350"/>
    <n v="11298.35"/>
    <n v="200"/>
    <n v="196"/>
    <n v="6456.2"/>
    <n v="15"/>
    <n v="350"/>
    <n v="11298.35"/>
    <n v="80"/>
    <m/>
    <n v="2582.48"/>
    <n v="95"/>
    <n v="1400"/>
    <n v="45193.4"/>
    <n v="580"/>
    <n v="18722.98"/>
  </r>
  <r>
    <x v="2"/>
    <s v="西区"/>
    <s v="张志洁"/>
    <s v="邓向阳"/>
    <s v="吴永辉"/>
    <s v="三级"/>
    <x v="15"/>
    <x v="280"/>
    <n v="18.192499999999999"/>
    <n v="360"/>
    <n v="300"/>
    <n v="5457.75"/>
    <n v="35"/>
    <n v="400"/>
    <n v="7277"/>
    <n v="360"/>
    <n v="342"/>
    <n v="6549.2999999999993"/>
    <n v="53"/>
    <n v="300"/>
    <n v="5457.75"/>
    <n v="0"/>
    <n v="31"/>
    <n v="0"/>
    <n v="22"/>
    <n v="500"/>
    <n v="9096.25"/>
    <n v="0"/>
    <n v="0"/>
    <n v="0"/>
    <n v="22"/>
    <n v="500"/>
    <n v="9096.25"/>
    <n v="180"/>
    <n v="177"/>
    <n v="3274.6499999999996"/>
    <n v="25"/>
    <n v="600"/>
    <n v="10915.5"/>
    <n v="0"/>
    <n v="21"/>
    <n v="0"/>
    <n v="4"/>
    <n v="600"/>
    <n v="10915.5"/>
    <n v="360"/>
    <n v="361"/>
    <n v="6549.2999999999993"/>
    <n v="3"/>
    <m/>
    <n v="0"/>
    <n v="0"/>
    <n v="3"/>
    <n v="0"/>
    <n v="0"/>
    <m/>
    <n v="0"/>
    <n v="0"/>
    <n v="0"/>
    <n v="0"/>
    <n v="0"/>
    <m/>
    <n v="0"/>
    <n v="0"/>
    <n v="0"/>
    <n v="0"/>
    <n v="0"/>
    <m/>
    <n v="0"/>
    <n v="0"/>
    <n v="0"/>
    <n v="0"/>
    <n v="0"/>
    <n v="0"/>
    <n v="0"/>
    <n v="0"/>
    <n v="0"/>
    <n v="0"/>
    <n v="0"/>
    <n v="0"/>
    <n v="0"/>
    <n v="0"/>
    <m/>
    <n v="0"/>
    <n v="0"/>
    <n v="2900"/>
    <n v="52758.25"/>
    <n v="900"/>
    <n v="16373.249999999998"/>
  </r>
  <r>
    <x v="1"/>
    <s v="西区"/>
    <s v="张志洁"/>
    <s v="邓向阳"/>
    <s v="吴永辉"/>
    <s v="三级"/>
    <x v="15"/>
    <x v="280"/>
    <n v="32.280999999999999"/>
    <m/>
    <m/>
    <m/>
    <m/>
    <m/>
    <m/>
    <m/>
    <m/>
    <m/>
    <m/>
    <m/>
    <m/>
    <m/>
    <m/>
    <m/>
    <m/>
    <m/>
    <m/>
    <m/>
    <m/>
    <m/>
    <m/>
    <m/>
    <m/>
    <m/>
    <m/>
    <m/>
    <m/>
    <m/>
    <m/>
    <m/>
    <m/>
    <m/>
    <m/>
    <m/>
    <m/>
    <m/>
    <m/>
    <m/>
    <m/>
    <m/>
    <m/>
    <m/>
    <m/>
    <m/>
    <m/>
    <m/>
    <n v="0"/>
    <n v="0"/>
    <n v="0"/>
    <n v="0"/>
    <n v="0"/>
    <m/>
    <n v="0"/>
    <n v="0"/>
    <n v="0"/>
    <n v="0"/>
    <n v="0"/>
    <m/>
    <n v="0"/>
    <n v="0"/>
    <n v="0"/>
    <n v="0"/>
    <n v="0"/>
    <n v="0"/>
    <n v="0"/>
    <n v="0"/>
    <n v="0"/>
    <n v="0"/>
    <n v="0"/>
    <n v="0"/>
    <n v="0"/>
    <n v="0"/>
    <m/>
    <n v="0"/>
    <n v="0"/>
    <n v="0"/>
    <n v="0"/>
    <n v="0"/>
    <n v="0"/>
  </r>
  <r>
    <x v="2"/>
    <s v="西区"/>
    <s v="张志洁"/>
    <s v="邓向阳"/>
    <s v="吴永辉"/>
    <s v="一级"/>
    <x v="15"/>
    <x v="281"/>
    <n v="18.192499999999999"/>
    <n v="1230"/>
    <n v="816.83333333333337"/>
    <n v="14860.240416666667"/>
    <n v="29"/>
    <n v="1000"/>
    <n v="18192.5"/>
    <n v="1110"/>
    <n v="1123"/>
    <n v="20193.674999999999"/>
    <n v="16"/>
    <n v="800"/>
    <n v="14554"/>
    <n v="410"/>
    <n v="396"/>
    <n v="7458.9249999999993"/>
    <n v="30"/>
    <n v="1100"/>
    <n v="20011.75"/>
    <n v="805"/>
    <n v="823"/>
    <n v="14644.9625"/>
    <n v="12"/>
    <n v="1000"/>
    <n v="18192.5"/>
    <n v="770"/>
    <n v="776"/>
    <n v="14008.224999999999"/>
    <n v="6"/>
    <n v="1000"/>
    <n v="18192.5"/>
    <n v="500"/>
    <n v="496"/>
    <n v="9096.25"/>
    <n v="10"/>
    <n v="1000"/>
    <n v="18192.5"/>
    <n v="540"/>
    <n v="546"/>
    <n v="9823.9499999999989"/>
    <n v="4"/>
    <n v="500"/>
    <n v="9096.25"/>
    <n v="420"/>
    <n v="424"/>
    <n v="7640.8499999999995"/>
    <n v="0"/>
    <m/>
    <n v="0"/>
    <n v="0"/>
    <n v="0"/>
    <n v="0"/>
    <n v="0"/>
    <m/>
    <n v="0"/>
    <n v="0"/>
    <n v="0"/>
    <n v="0"/>
    <n v="0"/>
    <m/>
    <n v="0"/>
    <n v="0"/>
    <n v="0"/>
    <n v="0"/>
    <n v="0"/>
    <n v="0"/>
    <n v="0"/>
    <n v="0"/>
    <n v="0"/>
    <n v="0"/>
    <n v="0"/>
    <n v="0"/>
    <n v="0"/>
    <n v="0"/>
    <m/>
    <n v="0"/>
    <n v="0"/>
    <n v="6400"/>
    <n v="116432"/>
    <n v="4555"/>
    <n v="82866.837500000009"/>
  </r>
  <r>
    <x v="1"/>
    <s v="西区"/>
    <s v="张志洁"/>
    <s v="邓向阳"/>
    <s v="吴永辉"/>
    <s v="一级"/>
    <x v="15"/>
    <x v="281"/>
    <n v="32.280999999999999"/>
    <m/>
    <m/>
    <m/>
    <m/>
    <m/>
    <m/>
    <m/>
    <m/>
    <m/>
    <m/>
    <m/>
    <m/>
    <m/>
    <m/>
    <m/>
    <m/>
    <m/>
    <m/>
    <m/>
    <m/>
    <m/>
    <m/>
    <m/>
    <m/>
    <m/>
    <m/>
    <m/>
    <m/>
    <m/>
    <m/>
    <m/>
    <m/>
    <m/>
    <m/>
    <m/>
    <m/>
    <m/>
    <m/>
    <m/>
    <m/>
    <m/>
    <m/>
    <m/>
    <m/>
    <m/>
    <m/>
    <m/>
    <n v="0"/>
    <n v="0"/>
    <n v="0"/>
    <n v="0"/>
    <n v="0"/>
    <m/>
    <n v="0"/>
    <n v="530"/>
    <n v="503"/>
    <n v="17108.93"/>
    <n v="27"/>
    <m/>
    <n v="0"/>
    <n v="400"/>
    <n v="413"/>
    <n v="12912.4"/>
    <n v="14"/>
    <n v="0"/>
    <n v="0"/>
    <n v="320"/>
    <n v="323"/>
    <n v="10329.92"/>
    <n v="11"/>
    <n v="0"/>
    <n v="0"/>
    <n v="410"/>
    <m/>
    <n v="13235.21"/>
    <n v="421"/>
    <n v="0"/>
    <n v="0"/>
    <n v="1660"/>
    <n v="53586.46"/>
  </r>
  <r>
    <x v="2"/>
    <s v="西区"/>
    <s v="张志洁"/>
    <s v="邓向阳"/>
    <s v="吴永辉"/>
    <s v="二级"/>
    <x v="15"/>
    <x v="282"/>
    <n v="18.192499999999999"/>
    <n v="720"/>
    <n v="750"/>
    <n v="13644.375"/>
    <n v="18"/>
    <n v="1000"/>
    <n v="18192.5"/>
    <n v="1440"/>
    <n v="1421"/>
    <n v="26197.199999999997"/>
    <n v="37"/>
    <n v="800"/>
    <n v="14554"/>
    <n v="360"/>
    <n v="379"/>
    <n v="6549.2999999999993"/>
    <n v="18"/>
    <n v="1100"/>
    <n v="20011.75"/>
    <n v="360"/>
    <n v="361"/>
    <n v="6549.2999999999993"/>
    <n v="17"/>
    <n v="1000"/>
    <n v="18192.5"/>
    <n v="360"/>
    <n v="359"/>
    <n v="6549.2999999999993"/>
    <n v="18"/>
    <n v="1000"/>
    <n v="18192.5"/>
    <n v="360"/>
    <n v="361"/>
    <n v="6549.2999999999993"/>
    <n v="17"/>
    <n v="1000"/>
    <n v="18192.5"/>
    <n v="360"/>
    <n v="362"/>
    <n v="6549.2999999999993"/>
    <n v="15"/>
    <m/>
    <n v="0"/>
    <n v="0"/>
    <n v="15"/>
    <n v="0"/>
    <n v="0"/>
    <m/>
    <n v="0"/>
    <n v="0"/>
    <n v="0"/>
    <n v="0"/>
    <n v="0"/>
    <m/>
    <n v="0"/>
    <n v="0"/>
    <n v="0"/>
    <n v="0"/>
    <n v="0"/>
    <m/>
    <n v="0"/>
    <n v="0"/>
    <n v="0"/>
    <n v="0"/>
    <n v="0"/>
    <n v="0"/>
    <n v="0"/>
    <n v="0"/>
    <n v="0"/>
    <n v="0"/>
    <n v="0"/>
    <n v="0"/>
    <n v="0"/>
    <n v="0"/>
    <m/>
    <n v="0"/>
    <n v="0"/>
    <n v="5900"/>
    <n v="107335.75"/>
    <n v="3240"/>
    <n v="58943.7"/>
  </r>
  <r>
    <x v="1"/>
    <s v="西区"/>
    <s v="张志洁"/>
    <s v="邓向阳"/>
    <s v="吴永辉"/>
    <s v="二级"/>
    <x v="15"/>
    <x v="282"/>
    <n v="32.280999999999999"/>
    <m/>
    <m/>
    <m/>
    <m/>
    <m/>
    <m/>
    <m/>
    <m/>
    <m/>
    <m/>
    <m/>
    <m/>
    <m/>
    <m/>
    <m/>
    <m/>
    <m/>
    <m/>
    <m/>
    <m/>
    <m/>
    <m/>
    <m/>
    <m/>
    <m/>
    <m/>
    <m/>
    <m/>
    <m/>
    <m/>
    <m/>
    <m/>
    <m/>
    <m/>
    <m/>
    <m/>
    <m/>
    <m/>
    <m/>
    <m/>
    <m/>
    <m/>
    <m/>
    <m/>
    <m/>
    <m/>
    <m/>
    <n v="0"/>
    <n v="0"/>
    <n v="0"/>
    <n v="0"/>
    <n v="0"/>
    <m/>
    <n v="0"/>
    <n v="0"/>
    <n v="0"/>
    <n v="0"/>
    <n v="0"/>
    <m/>
    <n v="0"/>
    <n v="0"/>
    <n v="0"/>
    <n v="0"/>
    <n v="0"/>
    <n v="0"/>
    <n v="0"/>
    <n v="0"/>
    <n v="0"/>
    <n v="0"/>
    <n v="0"/>
    <n v="0"/>
    <n v="0"/>
    <n v="0"/>
    <m/>
    <n v="0"/>
    <n v="0"/>
    <n v="0"/>
    <n v="0"/>
    <n v="0"/>
    <n v="0"/>
  </r>
  <r>
    <x v="2"/>
    <s v="西区"/>
    <s v="张志洁"/>
    <s v="钮学彬"/>
    <s v="王亚东"/>
    <s v="一级"/>
    <x v="8"/>
    <x v="283"/>
    <n v="18.192499999999999"/>
    <n v="720"/>
    <n v="586.33333333333337"/>
    <n v="10666.869166666667"/>
    <n v="625"/>
    <n v="600"/>
    <n v="10915.5"/>
    <n v="360"/>
    <n v="500"/>
    <n v="6549.2999999999993"/>
    <n v="485"/>
    <n v="500"/>
    <n v="9096.25"/>
    <n v="540"/>
    <n v="500"/>
    <n v="9823.9499999999989"/>
    <n v="525"/>
    <n v="800"/>
    <n v="14554"/>
    <n v="0"/>
    <n v="410"/>
    <n v="0"/>
    <n v="115"/>
    <n v="700"/>
    <n v="12734.75"/>
    <n v="360"/>
    <n v="300"/>
    <n v="6549.2999999999993"/>
    <n v="175"/>
    <n v="700"/>
    <n v="12734.75"/>
    <n v="360"/>
    <n v="360"/>
    <n v="6549.2999999999993"/>
    <n v="175"/>
    <n v="700"/>
    <n v="12734.75"/>
    <n v="180"/>
    <n v="190"/>
    <n v="3274.6499999999996"/>
    <n v="165"/>
    <m/>
    <n v="0"/>
    <n v="0"/>
    <n v="164"/>
    <n v="0"/>
    <n v="1"/>
    <m/>
    <n v="0"/>
    <n v="0"/>
    <n v="0"/>
    <n v="0"/>
    <n v="1"/>
    <m/>
    <n v="0"/>
    <n v="0"/>
    <n v="0"/>
    <n v="0"/>
    <n v="1"/>
    <m/>
    <n v="0"/>
    <n v="0"/>
    <n v="0"/>
    <n v="0"/>
    <n v="1"/>
    <n v="0"/>
    <n v="0"/>
    <n v="0"/>
    <n v="0"/>
    <n v="0"/>
    <n v="1"/>
    <n v="0"/>
    <n v="0"/>
    <n v="0"/>
    <m/>
    <n v="0"/>
    <n v="1"/>
    <n v="4000"/>
    <n v="72770"/>
    <n v="1800"/>
    <n v="32746.499999999993"/>
  </r>
  <r>
    <x v="1"/>
    <s v="西区"/>
    <s v="张志洁"/>
    <s v="黄新晖"/>
    <s v="冯玲"/>
    <s v="三级"/>
    <x v="8"/>
    <x v="284"/>
    <n v="32.280999999999999"/>
    <m/>
    <m/>
    <m/>
    <m/>
    <m/>
    <m/>
    <m/>
    <m/>
    <m/>
    <m/>
    <m/>
    <m/>
    <m/>
    <m/>
    <m/>
    <m/>
    <m/>
    <m/>
    <m/>
    <m/>
    <m/>
    <m/>
    <m/>
    <m/>
    <m/>
    <m/>
    <m/>
    <m/>
    <m/>
    <m/>
    <m/>
    <m/>
    <m/>
    <m/>
    <m/>
    <m/>
    <m/>
    <m/>
    <m/>
    <m/>
    <m/>
    <n v="0"/>
    <n v="0"/>
    <n v="0"/>
    <n v="0"/>
    <n v="0"/>
    <n v="500"/>
    <n v="16140.5"/>
    <n v="540"/>
    <n v="100"/>
    <n v="17431.739999999998"/>
    <n v="440"/>
    <n v="800"/>
    <n v="25824.799999999999"/>
    <n v="0"/>
    <n v="0"/>
    <n v="0"/>
    <n v="440"/>
    <n v="800"/>
    <n v="25824.799999999999"/>
    <n v="-58"/>
    <n v="79"/>
    <n v="-1872.298"/>
    <n v="303"/>
    <n v="800"/>
    <n v="25824.799999999999"/>
    <n v="180"/>
    <n v="282"/>
    <n v="5810.58"/>
    <n v="201"/>
    <n v="800"/>
    <n v="25824.799999999999"/>
    <n v="180"/>
    <m/>
    <n v="5810.58"/>
    <n v="381"/>
    <n v="3700"/>
    <n v="119439.70000000001"/>
    <n v="842"/>
    <n v="27180.601999999999"/>
  </r>
  <r>
    <x v="2"/>
    <s v="西区"/>
    <s v="张志洁"/>
    <s v="黄新晖"/>
    <s v="冯玲"/>
    <s v="三级"/>
    <x v="8"/>
    <x v="284"/>
    <n v="18.192499999999999"/>
    <n v="1140"/>
    <n v="876.66666666666663"/>
    <n v="15948.758333333331"/>
    <n v="389"/>
    <n v="1100"/>
    <n v="20011.75"/>
    <n v="1380"/>
    <n v="1029"/>
    <n v="25105.649999999998"/>
    <n v="740"/>
    <n v="900"/>
    <n v="16373.25"/>
    <n v="0"/>
    <n v="599"/>
    <n v="0"/>
    <n v="141"/>
    <n v="1300"/>
    <n v="23650.25"/>
    <n v="900"/>
    <n v="749"/>
    <n v="16373.25"/>
    <n v="292"/>
    <n v="1300"/>
    <n v="23650.25"/>
    <n v="720"/>
    <n v="783"/>
    <n v="13098.599999999999"/>
    <n v="229"/>
    <n v="1300"/>
    <n v="23650.25"/>
    <n v="800"/>
    <n v="758"/>
    <n v="14554"/>
    <n v="271"/>
    <n v="1300"/>
    <n v="23650.25"/>
    <n v="540"/>
    <n v="673"/>
    <n v="9823.9499999999989"/>
    <n v="138"/>
    <m/>
    <n v="0"/>
    <n v="109"/>
    <n v="247"/>
    <n v="1982.9824999999998"/>
    <n v="0"/>
    <m/>
    <n v="0"/>
    <n v="0"/>
    <n v="0"/>
    <n v="0"/>
    <n v="0"/>
    <m/>
    <n v="0"/>
    <n v="0"/>
    <n v="0"/>
    <n v="0"/>
    <n v="0"/>
    <m/>
    <n v="0"/>
    <n v="0"/>
    <n v="0"/>
    <n v="0"/>
    <n v="0"/>
    <n v="0"/>
    <n v="0"/>
    <n v="0"/>
    <n v="0"/>
    <n v="0"/>
    <n v="0"/>
    <n v="0"/>
    <n v="0"/>
    <n v="0"/>
    <m/>
    <n v="0"/>
    <n v="0"/>
    <n v="7200"/>
    <n v="130986"/>
    <n v="4449"/>
    <n v="80938.432499999995"/>
  </r>
  <r>
    <x v="2"/>
    <s v="西区"/>
    <s v="张志洁"/>
    <s v="黄新晖"/>
    <s v="林亮"/>
    <s v="一级"/>
    <x v="16"/>
    <x v="285"/>
    <n v="18.192499999999999"/>
    <n v="300"/>
    <n v="308.33333333333331"/>
    <n v="5609.3541666666661"/>
    <n v="169"/>
    <n v="350"/>
    <n v="6367.375"/>
    <n v="200"/>
    <n v="224"/>
    <n v="3638.5"/>
    <n v="145"/>
    <n v="250"/>
    <n v="4548.125"/>
    <n v="200"/>
    <n v="168"/>
    <n v="3638.5"/>
    <n v="177"/>
    <n v="350"/>
    <n v="6367.375"/>
    <n v="200"/>
    <n v="254"/>
    <n v="3638.5"/>
    <n v="123"/>
    <n v="350"/>
    <n v="6367.375"/>
    <n v="200"/>
    <n v="255"/>
    <n v="3638.5"/>
    <n v="68"/>
    <n v="300"/>
    <n v="5457.75"/>
    <n v="100"/>
    <n v="144"/>
    <n v="1819.25"/>
    <n v="24"/>
    <n v="350"/>
    <n v="6367.375"/>
    <n v="200"/>
    <n v="205"/>
    <n v="3638.5"/>
    <n v="19"/>
    <m/>
    <n v="0"/>
    <n v="0"/>
    <n v="19"/>
    <n v="0"/>
    <n v="0"/>
    <m/>
    <n v="0"/>
    <n v="0"/>
    <n v="0"/>
    <n v="0"/>
    <n v="0"/>
    <m/>
    <n v="0"/>
    <n v="0"/>
    <n v="0"/>
    <n v="0"/>
    <n v="0"/>
    <m/>
    <n v="0"/>
    <n v="0"/>
    <n v="0"/>
    <n v="0"/>
    <n v="0"/>
    <n v="0"/>
    <n v="0"/>
    <n v="0"/>
    <n v="0"/>
    <n v="0"/>
    <n v="0"/>
    <n v="0"/>
    <n v="0"/>
    <n v="0"/>
    <m/>
    <n v="0"/>
    <n v="0"/>
    <n v="1950"/>
    <n v="35475.375"/>
    <n v="1100"/>
    <n v="20011.75"/>
  </r>
  <r>
    <x v="1"/>
    <s v="西区"/>
    <s v="张志洁"/>
    <s v="黄新晖"/>
    <s v="林亮"/>
    <s v="一级"/>
    <x v="16"/>
    <x v="285"/>
    <n v="32.280999999999999"/>
    <m/>
    <m/>
    <m/>
    <m/>
    <m/>
    <m/>
    <m/>
    <m/>
    <m/>
    <m/>
    <m/>
    <m/>
    <m/>
    <m/>
    <m/>
    <m/>
    <m/>
    <m/>
    <m/>
    <m/>
    <m/>
    <m/>
    <m/>
    <m/>
    <m/>
    <m/>
    <m/>
    <m/>
    <m/>
    <m/>
    <m/>
    <m/>
    <m/>
    <m/>
    <m/>
    <m/>
    <m/>
    <m/>
    <m/>
    <m/>
    <m/>
    <m/>
    <m/>
    <m/>
    <m/>
    <m/>
    <m/>
    <n v="0"/>
    <n v="100"/>
    <n v="48"/>
    <n v="3228.1"/>
    <n v="52"/>
    <n v="150"/>
    <n v="4842.1499999999996"/>
    <n v="100"/>
    <n v="60"/>
    <n v="3228.1"/>
    <n v="92"/>
    <n v="150"/>
    <n v="4842.1499999999996"/>
    <n v="100"/>
    <n v="92"/>
    <n v="3228.1"/>
    <n v="100"/>
    <n v="150"/>
    <n v="4842.1499999999996"/>
    <n v="0"/>
    <n v="64"/>
    <n v="0"/>
    <n v="36"/>
    <n v="150"/>
    <n v="4842.1499999999996"/>
    <n v="100"/>
    <m/>
    <n v="3228.1"/>
    <n v="136"/>
    <n v="600"/>
    <n v="19368.599999999999"/>
    <n v="400"/>
    <n v="12912.4"/>
  </r>
  <r>
    <x v="1"/>
    <s v="西区"/>
    <s v="张志洁"/>
    <s v="黄新晖"/>
    <s v="万小利"/>
    <s v="一级"/>
    <x v="16"/>
    <x v="286"/>
    <n v="32.280999999999999"/>
    <m/>
    <m/>
    <m/>
    <m/>
    <m/>
    <m/>
    <m/>
    <m/>
    <m/>
    <m/>
    <m/>
    <m/>
    <m/>
    <m/>
    <m/>
    <m/>
    <m/>
    <m/>
    <m/>
    <m/>
    <m/>
    <m/>
    <m/>
    <m/>
    <m/>
    <m/>
    <m/>
    <m/>
    <m/>
    <m/>
    <m/>
    <m/>
    <m/>
    <m/>
    <m/>
    <m/>
    <m/>
    <m/>
    <m/>
    <n v="70"/>
    <n v="70"/>
    <n v="2259.67"/>
    <n v="70"/>
    <n v="50"/>
    <n v="2259.67"/>
    <n v="90"/>
    <n v="100"/>
    <n v="3228.1"/>
    <n v="150"/>
    <n v="150"/>
    <n v="4842.1499999999996"/>
    <n v="90"/>
    <n v="200"/>
    <n v="6456.2"/>
    <n v="100"/>
    <n v="100"/>
    <n v="3228.1"/>
    <n v="90"/>
    <n v="200"/>
    <n v="6456.2"/>
    <n v="200"/>
    <n v="20"/>
    <n v="6456.2"/>
    <n v="270"/>
    <n v="200"/>
    <n v="6456.2"/>
    <n v="0"/>
    <n v="150"/>
    <n v="0"/>
    <n v="120"/>
    <n v="200"/>
    <n v="6456.2"/>
    <n v="0"/>
    <m/>
    <n v="0"/>
    <n v="120"/>
    <n v="970"/>
    <n v="31312.570000000003"/>
    <n v="520"/>
    <n v="16786.12"/>
  </r>
  <r>
    <x v="2"/>
    <s v="西区"/>
    <s v="张志洁"/>
    <s v="黄新晖"/>
    <s v="万小利"/>
    <s v="一级"/>
    <x v="16"/>
    <x v="286"/>
    <n v="18.192499999999999"/>
    <n v="150"/>
    <n v="158.33333333333334"/>
    <n v="2880.4791666666665"/>
    <n v="193"/>
    <n v="200"/>
    <n v="3638.5"/>
    <n v="100"/>
    <n v="170"/>
    <n v="1819.25"/>
    <n v="123"/>
    <n v="160"/>
    <n v="2910.7999999999997"/>
    <n v="280"/>
    <n v="100"/>
    <n v="5093.8999999999996"/>
    <n v="303"/>
    <n v="220"/>
    <n v="4002.35"/>
    <n v="100"/>
    <n v="329"/>
    <n v="1819.25"/>
    <n v="74"/>
    <n v="220"/>
    <n v="4002.35"/>
    <n v="100"/>
    <n v="150"/>
    <n v="1819.25"/>
    <n v="24"/>
    <n v="200"/>
    <n v="3638.5"/>
    <n v="100"/>
    <n v="100"/>
    <n v="1819.25"/>
    <n v="24"/>
    <n v="200"/>
    <n v="3638.5"/>
    <n v="200"/>
    <n v="150"/>
    <n v="3638.5"/>
    <n v="74"/>
    <m/>
    <n v="0"/>
    <n v="0"/>
    <n v="74"/>
    <n v="0"/>
    <n v="0"/>
    <m/>
    <n v="0"/>
    <n v="0"/>
    <n v="0"/>
    <n v="0"/>
    <n v="0"/>
    <m/>
    <n v="0"/>
    <n v="0"/>
    <n v="0"/>
    <n v="0"/>
    <n v="0"/>
    <m/>
    <n v="0"/>
    <n v="0"/>
    <n v="0"/>
    <n v="0"/>
    <n v="0"/>
    <n v="0"/>
    <n v="0"/>
    <n v="0"/>
    <n v="0"/>
    <n v="0"/>
    <n v="0"/>
    <n v="0"/>
    <n v="0"/>
    <n v="0"/>
    <m/>
    <n v="0"/>
    <n v="0"/>
    <n v="1200"/>
    <n v="21831"/>
    <n v="880"/>
    <n v="16009.4"/>
  </r>
  <r>
    <x v="2"/>
    <s v="西区"/>
    <s v="张志洁"/>
    <s v="黄新晖"/>
    <s v="万小利"/>
    <s v="一级"/>
    <x v="16"/>
    <x v="287"/>
    <n v="18.192499999999999"/>
    <n v="360"/>
    <n v="413.33333333333331"/>
    <n v="7519.5666666666657"/>
    <n v="285"/>
    <n v="500"/>
    <n v="9096.25"/>
    <n v="540"/>
    <n v="500"/>
    <n v="9823.9499999999989"/>
    <n v="325"/>
    <n v="450"/>
    <n v="8186.625"/>
    <n v="180"/>
    <n v="180"/>
    <n v="3274.6499999999996"/>
    <n v="325"/>
    <n v="550"/>
    <n v="10005.875"/>
    <n v="180"/>
    <n v="280"/>
    <n v="3274.6499999999996"/>
    <n v="225"/>
    <n v="500"/>
    <n v="9096.25"/>
    <n v="360"/>
    <n v="238"/>
    <n v="6549.2999999999993"/>
    <n v="347"/>
    <n v="500"/>
    <n v="9096.25"/>
    <n v="180"/>
    <n v="300"/>
    <n v="3274.6499999999996"/>
    <n v="227"/>
    <n v="500"/>
    <n v="9096.25"/>
    <n v="360"/>
    <n v="257"/>
    <n v="6549.2999999999993"/>
    <n v="330"/>
    <m/>
    <n v="0"/>
    <n v="0"/>
    <n v="330"/>
    <n v="0"/>
    <n v="0"/>
    <m/>
    <n v="0"/>
    <n v="0"/>
    <n v="0"/>
    <n v="0"/>
    <n v="0"/>
    <m/>
    <n v="0"/>
    <n v="0"/>
    <n v="0"/>
    <n v="0"/>
    <n v="0"/>
    <m/>
    <n v="0"/>
    <n v="0"/>
    <n v="0"/>
    <n v="0"/>
    <n v="0"/>
    <n v="0"/>
    <n v="0"/>
    <n v="0"/>
    <n v="0"/>
    <n v="0"/>
    <n v="0"/>
    <n v="0"/>
    <n v="0"/>
    <n v="0"/>
    <m/>
    <n v="0"/>
    <n v="0"/>
    <n v="3000"/>
    <n v="54577.5"/>
    <n v="1800"/>
    <n v="32746.499999999996"/>
  </r>
  <r>
    <x v="1"/>
    <s v="西区"/>
    <s v="张志洁"/>
    <s v="黄新晖"/>
    <s v="万小利"/>
    <s v="一级"/>
    <x v="16"/>
    <x v="287"/>
    <n v="32.280999999999999"/>
    <m/>
    <m/>
    <m/>
    <m/>
    <m/>
    <m/>
    <m/>
    <m/>
    <m/>
    <m/>
    <m/>
    <m/>
    <m/>
    <m/>
    <m/>
    <m/>
    <m/>
    <m/>
    <m/>
    <m/>
    <m/>
    <m/>
    <m/>
    <m/>
    <m/>
    <m/>
    <m/>
    <m/>
    <m/>
    <m/>
    <m/>
    <m/>
    <m/>
    <m/>
    <m/>
    <m/>
    <m/>
    <m/>
    <m/>
    <m/>
    <m/>
    <m/>
    <m/>
    <m/>
    <m/>
    <m/>
    <n v="300"/>
    <n v="9684.2999999999993"/>
    <n v="380"/>
    <n v="205"/>
    <n v="12266.779999999999"/>
    <n v="175"/>
    <n v="600"/>
    <n v="19368.599999999999"/>
    <n v="180"/>
    <n v="288"/>
    <n v="5810.58"/>
    <n v="67"/>
    <n v="600"/>
    <n v="19368.599999999999"/>
    <n v="360"/>
    <n v="204"/>
    <n v="11621.16"/>
    <n v="223"/>
    <n v="600"/>
    <n v="19368.599999999999"/>
    <n v="180"/>
    <n v="162"/>
    <n v="5810.58"/>
    <n v="241"/>
    <n v="600"/>
    <n v="19368.599999999999"/>
    <n v="0"/>
    <m/>
    <n v="0"/>
    <n v="241"/>
    <n v="2700"/>
    <n v="87158.700000000012"/>
    <n v="1100"/>
    <n v="35509.1"/>
  </r>
  <r>
    <x v="1"/>
    <s v="西区"/>
    <s v="张志洁"/>
    <s v="钮学彬"/>
    <s v="黄代玉"/>
    <s v="二级"/>
    <x v="17"/>
    <x v="288"/>
    <n v="32.28"/>
    <m/>
    <m/>
    <m/>
    <m/>
    <m/>
    <m/>
    <m/>
    <m/>
    <m/>
    <m/>
    <m/>
    <m/>
    <m/>
    <m/>
    <m/>
    <m/>
    <m/>
    <m/>
    <m/>
    <m/>
    <m/>
    <m/>
    <m/>
    <m/>
    <m/>
    <m/>
    <m/>
    <m/>
    <m/>
    <m/>
    <m/>
    <m/>
    <m/>
    <m/>
    <m/>
    <m/>
    <m/>
    <m/>
    <m/>
    <m/>
    <n v="400"/>
    <n v="12912"/>
    <n v="360"/>
    <n v="0"/>
    <n v="11620.800000000001"/>
    <n v="360"/>
    <n v="0"/>
    <n v="0"/>
    <n v="0"/>
    <n v="105"/>
    <n v="0"/>
    <n v="255"/>
    <m/>
    <n v="0"/>
    <n v="0"/>
    <n v="254"/>
    <n v="0"/>
    <n v="1"/>
    <m/>
    <n v="0"/>
    <n v="180"/>
    <n v="180"/>
    <n v="5810.4000000000005"/>
    <n v="1"/>
    <n v="0"/>
    <n v="0"/>
    <n v="0"/>
    <n v="0"/>
    <n v="0"/>
    <n v="1"/>
    <n v="0"/>
    <n v="0"/>
    <n v="0"/>
    <m/>
    <n v="0"/>
    <n v="1"/>
    <n v="400"/>
    <n v="12912"/>
    <n v="540"/>
    <n v="17431.2"/>
  </r>
  <r>
    <x v="2"/>
    <s v="西区"/>
    <s v="张志洁"/>
    <s v="钮学彬"/>
    <s v="黄代玉"/>
    <s v="二级"/>
    <x v="17"/>
    <x v="288"/>
    <n v="18.190000000000001"/>
    <n v="1130"/>
    <n v="1423.3333333333333"/>
    <n v="25890.433333333334"/>
    <n v="291"/>
    <n v="1800"/>
    <n v="32742.000000000004"/>
    <n v="1440"/>
    <n v="1293"/>
    <n v="26193.600000000002"/>
    <n v="438"/>
    <n v="1400"/>
    <n v="25466"/>
    <n v="570"/>
    <n v="735"/>
    <n v="10368.300000000001"/>
    <n v="273"/>
    <n v="2200"/>
    <n v="40018"/>
    <n v="1360"/>
    <n v="1172"/>
    <n v="24738.400000000001"/>
    <n v="461"/>
    <n v="2000"/>
    <n v="36380"/>
    <n v="720"/>
    <n v="851"/>
    <n v="13096.800000000001"/>
    <n v="330"/>
    <n v="800"/>
    <n v="14552.000000000002"/>
    <n v="910"/>
    <n v="642"/>
    <n v="16552.900000000001"/>
    <n v="598"/>
    <n v="850"/>
    <n v="15461.500000000002"/>
    <n v="1110"/>
    <n v="949"/>
    <n v="20190.900000000001"/>
    <n v="759"/>
    <m/>
    <n v="0"/>
    <n v="0"/>
    <n v="758"/>
    <n v="0"/>
    <n v="1"/>
    <m/>
    <n v="0"/>
    <n v="0"/>
    <n v="0"/>
    <n v="0"/>
    <n v="1"/>
    <m/>
    <n v="0"/>
    <n v="0"/>
    <n v="0"/>
    <n v="0"/>
    <n v="1"/>
    <m/>
    <n v="0"/>
    <n v="0"/>
    <n v="0"/>
    <n v="0"/>
    <n v="1"/>
    <n v="0"/>
    <n v="0"/>
    <n v="0"/>
    <n v="0"/>
    <n v="0"/>
    <n v="1"/>
    <n v="0"/>
    <n v="0"/>
    <n v="0"/>
    <m/>
    <n v="0"/>
    <n v="1"/>
    <n v="9050"/>
    <n v="164619.5"/>
    <n v="6110"/>
    <n v="111140.9"/>
  </r>
  <r>
    <x v="2"/>
    <s v="西区"/>
    <s v="张志洁"/>
    <s v="钮学彬"/>
    <s v="黄代玉"/>
    <s v="一级"/>
    <x v="17"/>
    <x v="289"/>
    <n v="18.192499999999999"/>
    <n v="600"/>
    <n v="572.5"/>
    <n v="10415.206249999999"/>
    <n v="74"/>
    <n v="600"/>
    <n v="10915.5"/>
    <n v="700"/>
    <n v="622"/>
    <n v="12734.75"/>
    <n v="152"/>
    <n v="450"/>
    <n v="8186.625"/>
    <n v="200"/>
    <n v="295"/>
    <n v="3638.5"/>
    <n v="57"/>
    <n v="700"/>
    <n v="12734.75"/>
    <n v="500"/>
    <n v="515"/>
    <n v="9096.25"/>
    <n v="42"/>
    <n v="600"/>
    <n v="10915.5"/>
    <n v="760"/>
    <n v="438"/>
    <n v="13826.3"/>
    <n v="364"/>
    <n v="600"/>
    <n v="10915.5"/>
    <n v="200"/>
    <n v="501"/>
    <n v="3638.5"/>
    <n v="63"/>
    <n v="600"/>
    <n v="10915.5"/>
    <n v="580"/>
    <n v="578"/>
    <n v="10551.65"/>
    <n v="65"/>
    <m/>
    <n v="0"/>
    <n v="0"/>
    <n v="64"/>
    <n v="0"/>
    <n v="1"/>
    <m/>
    <n v="0"/>
    <n v="0"/>
    <n v="0"/>
    <n v="0"/>
    <n v="1"/>
    <m/>
    <n v="0"/>
    <n v="0"/>
    <n v="0"/>
    <n v="0"/>
    <n v="1"/>
    <m/>
    <n v="0"/>
    <n v="0"/>
    <n v="0"/>
    <n v="0"/>
    <n v="1"/>
    <n v="0"/>
    <n v="0"/>
    <n v="0"/>
    <n v="0"/>
    <n v="0"/>
    <n v="1"/>
    <n v="0"/>
    <n v="0"/>
    <n v="0"/>
    <m/>
    <n v="0"/>
    <n v="1"/>
    <n v="3550"/>
    <n v="64583.375"/>
    <n v="2940"/>
    <n v="53485.950000000004"/>
  </r>
  <r>
    <x v="1"/>
    <s v="西区"/>
    <s v="张志洁"/>
    <s v="钮学彬"/>
    <s v="黄代玉"/>
    <s v="一级"/>
    <x v="17"/>
    <x v="289"/>
    <n v="32.280999999999999"/>
    <m/>
    <m/>
    <m/>
    <m/>
    <m/>
    <m/>
    <m/>
    <m/>
    <m/>
    <m/>
    <m/>
    <m/>
    <m/>
    <m/>
    <m/>
    <m/>
    <m/>
    <m/>
    <m/>
    <m/>
    <m/>
    <m/>
    <m/>
    <m/>
    <m/>
    <m/>
    <m/>
    <m/>
    <m/>
    <m/>
    <m/>
    <m/>
    <m/>
    <m/>
    <m/>
    <m/>
    <m/>
    <m/>
    <m/>
    <m/>
    <m/>
    <m/>
    <m/>
    <m/>
    <m/>
    <m/>
    <m/>
    <n v="0"/>
    <n v="380"/>
    <n v="125"/>
    <n v="12266.779999999999"/>
    <n v="255"/>
    <n v="500"/>
    <n v="16140.5"/>
    <n v="500"/>
    <n v="543"/>
    <n v="16140.5"/>
    <n v="212"/>
    <n v="500"/>
    <n v="16140.5"/>
    <n v="100"/>
    <n v="300"/>
    <n v="3228.1"/>
    <n v="12"/>
    <n v="500"/>
    <n v="16140.5"/>
    <n v="200"/>
    <n v="192"/>
    <n v="6456.2"/>
    <n v="20"/>
    <n v="500"/>
    <n v="16140.5"/>
    <n v="180"/>
    <m/>
    <n v="5810.58"/>
    <n v="200"/>
    <n v="2000"/>
    <n v="64562"/>
    <n v="1360"/>
    <n v="43902.159999999996"/>
  </r>
  <r>
    <x v="1"/>
    <s v="西区"/>
    <s v="张志洁"/>
    <s v="钮学彬"/>
    <s v="黄代玉"/>
    <s v="一级"/>
    <x v="17"/>
    <x v="290"/>
    <n v="32.280999999999999"/>
    <m/>
    <m/>
    <m/>
    <m/>
    <m/>
    <m/>
    <m/>
    <m/>
    <m/>
    <m/>
    <m/>
    <m/>
    <m/>
    <m/>
    <m/>
    <m/>
    <m/>
    <m/>
    <m/>
    <m/>
    <m/>
    <m/>
    <m/>
    <m/>
    <m/>
    <m/>
    <m/>
    <m/>
    <m/>
    <m/>
    <m/>
    <m/>
    <m/>
    <m/>
    <m/>
    <m/>
    <m/>
    <m/>
    <m/>
    <m/>
    <n v="380"/>
    <n v="12266.779999999999"/>
    <n v="355"/>
    <n v="303"/>
    <n v="11459.754999999999"/>
    <n v="52"/>
    <n v="530"/>
    <n v="17108.93"/>
    <n v="380"/>
    <n v="369"/>
    <n v="12266.779999999999"/>
    <n v="63"/>
    <n v="500"/>
    <n v="16140.5"/>
    <n v="450"/>
    <n v="472"/>
    <n v="14526.449999999999"/>
    <n v="41"/>
    <n v="500"/>
    <n v="16140.5"/>
    <n v="400"/>
    <n v="400"/>
    <n v="12912.4"/>
    <n v="41"/>
    <n v="500"/>
    <n v="16140.5"/>
    <n v="450"/>
    <n v="449"/>
    <n v="14526.449999999999"/>
    <n v="42"/>
    <n v="500"/>
    <n v="16140.5"/>
    <n v="200"/>
    <m/>
    <n v="6456.2"/>
    <n v="242"/>
    <n v="2910"/>
    <n v="93937.709999999992"/>
    <n v="2235"/>
    <n v="72148.034999999989"/>
  </r>
  <r>
    <x v="2"/>
    <s v="西区"/>
    <s v="张志洁"/>
    <s v="钮学彬"/>
    <s v="黄代玉"/>
    <s v="一级"/>
    <x v="17"/>
    <x v="290"/>
    <n v="18.192499999999999"/>
    <n v="360"/>
    <n v="296.66666666666669"/>
    <n v="5397.1083333333336"/>
    <n v="203"/>
    <n v="350"/>
    <n v="6367.375"/>
    <n v="540"/>
    <n v="688"/>
    <n v="9823.9499999999989"/>
    <n v="55"/>
    <n v="250"/>
    <n v="4548.125"/>
    <n v="360"/>
    <n v="317"/>
    <n v="6549.2999999999993"/>
    <n v="98"/>
    <n v="350"/>
    <n v="6367.375"/>
    <n v="430"/>
    <n v="442"/>
    <n v="7822.7749999999996"/>
    <n v="86"/>
    <n v="350"/>
    <n v="6367.375"/>
    <n v="700"/>
    <n v="417"/>
    <n v="12734.75"/>
    <n v="369"/>
    <n v="300"/>
    <n v="5457.75"/>
    <n v="30"/>
    <n v="325"/>
    <n v="545.77499999999998"/>
    <n v="74"/>
    <n v="350"/>
    <n v="6367.375"/>
    <n v="210"/>
    <n v="283"/>
    <n v="3820.4249999999997"/>
    <n v="1"/>
    <m/>
    <n v="0"/>
    <n v="0"/>
    <n v="0"/>
    <n v="0"/>
    <n v="1"/>
    <m/>
    <n v="0"/>
    <n v="0"/>
    <n v="0"/>
    <n v="0"/>
    <n v="1"/>
    <m/>
    <n v="0"/>
    <n v="0"/>
    <n v="0"/>
    <n v="0"/>
    <n v="1"/>
    <m/>
    <n v="0"/>
    <n v="0"/>
    <n v="0"/>
    <n v="0"/>
    <n v="1"/>
    <n v="0"/>
    <n v="0"/>
    <n v="0"/>
    <n v="0"/>
    <n v="0"/>
    <n v="1"/>
    <n v="0"/>
    <n v="0"/>
    <n v="0"/>
    <m/>
    <n v="0"/>
    <n v="1"/>
    <n v="1950"/>
    <n v="35475.375"/>
    <n v="2270"/>
    <n v="41296.974999999999"/>
  </r>
  <r>
    <x v="2"/>
    <s v="西区"/>
    <s v="张志洁"/>
    <s v="钮学彬"/>
    <s v="黄代玉"/>
    <s v="一级"/>
    <x v="17"/>
    <x v="291"/>
    <n v="18.192499999999999"/>
    <n v="0"/>
    <n v="0"/>
    <n v="0"/>
    <n v="8"/>
    <m/>
    <n v="0"/>
    <n v="0"/>
    <n v="0"/>
    <n v="0"/>
    <n v="8"/>
    <m/>
    <n v="0"/>
    <n v="0"/>
    <n v="0"/>
    <n v="0"/>
    <n v="8"/>
    <m/>
    <n v="0"/>
    <n v="0"/>
    <n v="0"/>
    <n v="0"/>
    <n v="8"/>
    <m/>
    <n v="0"/>
    <n v="0"/>
    <n v="0"/>
    <n v="0"/>
    <n v="8"/>
    <n v="0"/>
    <n v="0"/>
    <n v="0"/>
    <n v="0"/>
    <n v="0"/>
    <n v="8"/>
    <n v="0"/>
    <n v="0"/>
    <n v="0"/>
    <n v="0"/>
    <n v="0"/>
    <n v="8"/>
    <m/>
    <n v="0"/>
    <n v="0"/>
    <n v="0"/>
    <n v="0"/>
    <n v="8"/>
    <m/>
    <n v="0"/>
    <n v="0"/>
    <n v="0"/>
    <n v="0"/>
    <n v="8"/>
    <m/>
    <n v="0"/>
    <n v="0"/>
    <n v="0"/>
    <n v="0"/>
    <n v="8"/>
    <m/>
    <n v="0"/>
    <n v="0"/>
    <n v="0"/>
    <n v="0"/>
    <n v="8"/>
    <n v="0"/>
    <n v="0"/>
    <n v="0"/>
    <n v="0"/>
    <n v="0"/>
    <n v="8"/>
    <n v="0"/>
    <n v="0"/>
    <n v="0"/>
    <m/>
    <n v="0"/>
    <n v="8"/>
    <n v="0"/>
    <n v="0"/>
    <n v="0"/>
    <n v="0"/>
  </r>
  <r>
    <x v="1"/>
    <s v="西区"/>
    <s v="张志洁"/>
    <s v="钮学彬"/>
    <s v="黄代玉"/>
    <s v="一级"/>
    <x v="17"/>
    <x v="292"/>
    <n v="32.280999999999999"/>
    <m/>
    <m/>
    <m/>
    <m/>
    <m/>
    <m/>
    <m/>
    <m/>
    <m/>
    <m/>
    <m/>
    <m/>
    <m/>
    <m/>
    <m/>
    <m/>
    <m/>
    <m/>
    <m/>
    <m/>
    <m/>
    <m/>
    <m/>
    <m/>
    <m/>
    <m/>
    <m/>
    <m/>
    <m/>
    <m/>
    <m/>
    <m/>
    <m/>
    <m/>
    <m/>
    <m/>
    <m/>
    <m/>
    <m/>
    <m/>
    <n v="860"/>
    <n v="27761.66"/>
    <n v="860"/>
    <n v="812"/>
    <n v="27761.66"/>
    <n v="48"/>
    <n v="900"/>
    <n v="29052.899999999998"/>
    <n v="900"/>
    <n v="899"/>
    <n v="29052.899999999998"/>
    <n v="49"/>
    <n v="1200"/>
    <n v="38737.199999999997"/>
    <n v="900"/>
    <n v="898"/>
    <n v="29052.899999999998"/>
    <n v="51"/>
    <n v="1200"/>
    <n v="38737.199999999997"/>
    <n v="720"/>
    <n v="720"/>
    <n v="23242.32"/>
    <n v="51"/>
    <n v="1200"/>
    <n v="38737.199999999997"/>
    <n v="720"/>
    <n v="718"/>
    <n v="23242.32"/>
    <n v="53"/>
    <n v="1200"/>
    <n v="38737.199999999997"/>
    <n v="540"/>
    <m/>
    <n v="17431.739999999998"/>
    <n v="593"/>
    <n v="6560"/>
    <n v="211763.36"/>
    <n v="4640"/>
    <n v="149783.84"/>
  </r>
  <r>
    <x v="2"/>
    <s v="西区"/>
    <s v="张志洁"/>
    <s v="钮学彬"/>
    <s v="黄代玉"/>
    <s v="一级"/>
    <x v="17"/>
    <x v="292"/>
    <n v="18.192499999999999"/>
    <n v="1100"/>
    <n v="835"/>
    <n v="15190.737499999999"/>
    <n v="76"/>
    <n v="1000"/>
    <n v="18192.5"/>
    <n v="1440"/>
    <n v="1435"/>
    <n v="26197.199999999997"/>
    <n v="81"/>
    <n v="800"/>
    <n v="14554"/>
    <n v="540"/>
    <n v="538"/>
    <n v="9823.9499999999989"/>
    <n v="83"/>
    <n v="1100"/>
    <n v="20011.75"/>
    <n v="1140"/>
    <n v="1098"/>
    <n v="20739.449999999997"/>
    <n v="125"/>
    <n v="1000"/>
    <n v="18192.5"/>
    <n v="1080"/>
    <n v="790"/>
    <n v="19647.899999999998"/>
    <n v="415"/>
    <n v="1000"/>
    <n v="18192.5"/>
    <n v="720"/>
    <n v="997"/>
    <n v="13098.599999999999"/>
    <n v="138"/>
    <n v="1000"/>
    <n v="18192.5"/>
    <n v="900"/>
    <n v="1036"/>
    <n v="16373.25"/>
    <n v="2"/>
    <m/>
    <n v="0"/>
    <n v="0"/>
    <n v="0"/>
    <n v="0"/>
    <n v="2"/>
    <m/>
    <n v="0"/>
    <n v="0"/>
    <n v="0"/>
    <n v="0"/>
    <n v="2"/>
    <m/>
    <n v="0"/>
    <n v="0"/>
    <n v="0"/>
    <n v="0"/>
    <n v="2"/>
    <m/>
    <n v="0"/>
    <n v="0"/>
    <n v="0"/>
    <n v="0"/>
    <n v="2"/>
    <n v="0"/>
    <n v="0"/>
    <n v="0"/>
    <n v="0"/>
    <n v="0"/>
    <n v="2"/>
    <n v="0"/>
    <n v="0"/>
    <n v="0"/>
    <m/>
    <n v="0"/>
    <n v="2"/>
    <n v="5900"/>
    <n v="107335.75"/>
    <n v="5820"/>
    <n v="105880.34999999998"/>
  </r>
  <r>
    <x v="2"/>
    <s v="西区"/>
    <s v="张志洁"/>
    <s v="钮学彬"/>
    <s v="金丽娜"/>
    <s v="一级"/>
    <x v="0"/>
    <x v="293"/>
    <n v="18.192499999999999"/>
    <n v="560"/>
    <n v="266.66666666666669"/>
    <n v="4851.333333333333"/>
    <n v="222"/>
    <n v="300"/>
    <n v="5457.75"/>
    <n v="230"/>
    <n v="200"/>
    <n v="4184.2749999999996"/>
    <n v="252"/>
    <n v="200"/>
    <n v="3638.5"/>
    <n v="350"/>
    <n v="351"/>
    <n v="6367.375"/>
    <n v="251"/>
    <n v="400"/>
    <n v="7277"/>
    <n v="200"/>
    <n v="200"/>
    <n v="3638.5"/>
    <n v="251"/>
    <n v="300"/>
    <n v="5457.75"/>
    <n v="270"/>
    <n v="300"/>
    <n v="4911.9749999999995"/>
    <n v="221"/>
    <n v="300"/>
    <n v="5457.75"/>
    <n v="260"/>
    <n v="260"/>
    <n v="4730.05"/>
    <n v="221"/>
    <n v="300"/>
    <n v="5457.75"/>
    <n v="300"/>
    <n v="300"/>
    <n v="5457.75"/>
    <n v="221"/>
    <m/>
    <n v="0"/>
    <n v="0"/>
    <n v="220"/>
    <n v="0"/>
    <n v="1"/>
    <m/>
    <n v="0"/>
    <n v="0"/>
    <n v="0"/>
    <n v="0"/>
    <n v="1"/>
    <m/>
    <n v="0"/>
    <n v="0"/>
    <n v="0"/>
    <n v="0"/>
    <n v="1"/>
    <m/>
    <n v="0"/>
    <n v="0"/>
    <n v="0"/>
    <n v="0"/>
    <n v="1"/>
    <n v="0"/>
    <n v="0"/>
    <n v="0"/>
    <n v="0"/>
    <n v="0"/>
    <n v="1"/>
    <n v="0"/>
    <n v="0"/>
    <n v="0"/>
    <m/>
    <n v="0"/>
    <n v="1"/>
    <n v="1800"/>
    <n v="32746.5"/>
    <n v="1610"/>
    <n v="29289.924999999999"/>
  </r>
  <r>
    <x v="2"/>
    <s v="西区"/>
    <s v="张志洁"/>
    <s v="钮学彬"/>
    <s v="钮学彬代"/>
    <s v="三级"/>
    <x v="17"/>
    <x v="294"/>
    <n v="18.192499999999999"/>
    <n v="70"/>
    <n v="34.166666666666664"/>
    <n v="621.57708333333323"/>
    <n v="45"/>
    <m/>
    <n v="0"/>
    <n v="30"/>
    <n v="40"/>
    <n v="545.77499999999998"/>
    <n v="35"/>
    <m/>
    <n v="0"/>
    <n v="80"/>
    <n v="80"/>
    <n v="1455.3999999999999"/>
    <n v="35"/>
    <m/>
    <n v="0"/>
    <n v="30"/>
    <n v="30"/>
    <n v="545.77499999999998"/>
    <n v="35"/>
    <m/>
    <n v="0"/>
    <n v="0"/>
    <n v="10"/>
    <n v="0"/>
    <n v="25"/>
    <n v="0"/>
    <n v="0"/>
    <n v="50"/>
    <n v="50"/>
    <n v="909.625"/>
    <n v="25"/>
    <n v="0"/>
    <n v="0"/>
    <n v="30"/>
    <n v="30"/>
    <n v="545.77499999999998"/>
    <n v="25"/>
    <m/>
    <n v="0"/>
    <n v="0"/>
    <n v="24"/>
    <n v="0"/>
    <n v="1"/>
    <m/>
    <n v="0"/>
    <n v="0"/>
    <n v="0"/>
    <n v="0"/>
    <n v="1"/>
    <m/>
    <n v="0"/>
    <n v="0"/>
    <n v="0"/>
    <n v="0"/>
    <n v="1"/>
    <m/>
    <n v="0"/>
    <n v="0"/>
    <n v="0"/>
    <n v="0"/>
    <n v="1"/>
    <n v="0"/>
    <n v="0"/>
    <n v="0"/>
    <n v="0"/>
    <n v="0"/>
    <n v="1"/>
    <n v="0"/>
    <n v="0"/>
    <n v="0"/>
    <m/>
    <n v="0"/>
    <n v="1"/>
    <n v="0"/>
    <n v="0"/>
    <n v="220"/>
    <n v="4002.35"/>
  </r>
  <r>
    <x v="3"/>
    <s v="西区"/>
    <s v="张志洁"/>
    <s v="邓向阳"/>
    <s v="时海波"/>
    <s v="一级"/>
    <x v="15"/>
    <x v="272"/>
    <n v="38.371200000000002"/>
    <n v="58"/>
    <n v="70.583333333333329"/>
    <n v="2708.3672000000001"/>
    <n v="10"/>
    <n v="150"/>
    <n v="5755.68"/>
    <n v="79"/>
    <n v="83"/>
    <n v="3031.3248000000003"/>
    <n v="6"/>
    <n v="200"/>
    <n v="7674.2400000000007"/>
    <n v="27"/>
    <n v="30"/>
    <n v="1036.0224000000001"/>
    <n v="3"/>
    <n v="400"/>
    <n v="15348.480000000001"/>
    <n v="34"/>
    <n v="35"/>
    <n v="1304.6208000000001"/>
    <n v="2"/>
    <n v="600"/>
    <n v="23022.720000000001"/>
    <n v="34"/>
    <n v="35"/>
    <n v="1304.6208000000001"/>
    <n v="1"/>
    <n v="100"/>
    <n v="3837.1200000000003"/>
    <n v="23"/>
    <n v="22"/>
    <n v="882.5376"/>
    <n v="2"/>
    <n v="100"/>
    <n v="3837.1200000000003"/>
    <n v="29"/>
    <n v="29"/>
    <n v="1112.7648000000002"/>
    <n v="2"/>
    <n v="100"/>
    <n v="3837.1200000000003"/>
    <n v="19"/>
    <n v="19"/>
    <n v="729.05280000000005"/>
    <n v="2"/>
    <n v="100"/>
    <n v="3837.1200000000003"/>
    <n v="36"/>
    <n v="35"/>
    <n v="1381.3632"/>
    <n v="3"/>
    <n v="100"/>
    <n v="3837.1200000000003"/>
    <n v="47"/>
    <n v="40"/>
    <n v="1803.4464"/>
    <n v="10"/>
    <n v="300"/>
    <n v="11511.36"/>
    <n v="60"/>
    <n v="63"/>
    <n v="2302.2719999999999"/>
    <n v="7"/>
    <n v="300"/>
    <n v="11511.36"/>
    <n v="30"/>
    <n v="31"/>
    <n v="1151.136"/>
    <n v="6"/>
    <n v="600"/>
    <n v="23022.720000000001"/>
    <n v="45"/>
    <m/>
    <n v="1726.7040000000002"/>
    <n v="51"/>
    <n v="3050"/>
    <n v="117032.16"/>
    <n v="463"/>
    <n v="17765.865600000001"/>
  </r>
  <r>
    <x v="3"/>
    <s v="西区"/>
    <s v="张志洁"/>
    <s v="邓向阳"/>
    <s v="金欢"/>
    <s v="一级"/>
    <x v="15"/>
    <x v="295"/>
    <n v="38.371200000000002"/>
    <n v="200"/>
    <n v="187.66666666666666"/>
    <n v="7200.9952000000003"/>
    <n v="19"/>
    <n v="250"/>
    <n v="9592.8000000000011"/>
    <n v="290"/>
    <n v="302"/>
    <n v="11127.648000000001"/>
    <n v="7"/>
    <n v="250"/>
    <n v="9592.8000000000011"/>
    <n v="250"/>
    <n v="250"/>
    <n v="9592.8000000000011"/>
    <n v="7"/>
    <n v="500"/>
    <n v="19185.600000000002"/>
    <n v="250"/>
    <n v="250"/>
    <n v="9592.8000000000011"/>
    <n v="7"/>
    <n v="800"/>
    <n v="30696.960000000003"/>
    <n v="291"/>
    <n v="295"/>
    <n v="11166.019200000001"/>
    <n v="3"/>
    <n v="300"/>
    <n v="11511.36"/>
    <n v="186"/>
    <n v="187"/>
    <n v="7137.0432000000001"/>
    <n v="2"/>
    <n v="300"/>
    <n v="11511.36"/>
    <n v="255"/>
    <n v="254"/>
    <n v="9784.6560000000009"/>
    <n v="3"/>
    <n v="200"/>
    <n v="7674.2400000000007"/>
    <n v="245"/>
    <n v="244"/>
    <n v="9400.9440000000013"/>
    <n v="4"/>
    <n v="300"/>
    <n v="11511.36"/>
    <n v="85"/>
    <n v="76"/>
    <n v="3261.5520000000001"/>
    <n v="13"/>
    <n v="150"/>
    <n v="5755.68"/>
    <n v="210"/>
    <n v="211"/>
    <n v="8057.9520000000002"/>
    <n v="12"/>
    <n v="150"/>
    <n v="5755.68"/>
    <n v="80"/>
    <n v="89"/>
    <n v="3069.6959999999999"/>
    <n v="3"/>
    <n v="150"/>
    <n v="5755.68"/>
    <n v="225"/>
    <n v="221"/>
    <n v="8633.52"/>
    <n v="7"/>
    <n v="150"/>
    <n v="5755.68"/>
    <n v="100"/>
    <m/>
    <n v="3837.1200000000003"/>
    <n v="107"/>
    <n v="3500"/>
    <n v="134299.19999999998"/>
    <n v="2467"/>
    <n v="94661.750400000004"/>
  </r>
  <r>
    <x v="3"/>
    <s v="西区"/>
    <s v="张志洁"/>
    <s v="邓向阳"/>
    <s v="金欢"/>
    <s v="一级"/>
    <x v="15"/>
    <x v="273"/>
    <n v="38.371200000000002"/>
    <n v="170"/>
    <n v="97.083333333333329"/>
    <n v="3725.2040000000002"/>
    <n v="5"/>
    <n v="200"/>
    <n v="7674.2400000000007"/>
    <n v="390"/>
    <n v="305"/>
    <n v="14964.768"/>
    <n v="90"/>
    <n v="200"/>
    <n v="7674.2400000000007"/>
    <n v="100"/>
    <n v="182"/>
    <n v="3837.1200000000003"/>
    <n v="8"/>
    <n v="300"/>
    <n v="11511.36"/>
    <n v="410"/>
    <n v="400"/>
    <n v="15732.192000000001"/>
    <n v="18"/>
    <n v="600"/>
    <n v="23022.720000000001"/>
    <n v="350"/>
    <n v="362"/>
    <n v="13429.92"/>
    <n v="6"/>
    <n v="400"/>
    <n v="15348.480000000001"/>
    <n v="480"/>
    <n v="473"/>
    <n v="18418.175999999999"/>
    <n v="13"/>
    <n v="400"/>
    <n v="15348.480000000001"/>
    <n v="330"/>
    <n v="334"/>
    <n v="12662.496000000001"/>
    <n v="9"/>
    <n v="300"/>
    <n v="11511.36"/>
    <n v="370"/>
    <n v="362"/>
    <n v="14197.344000000001"/>
    <n v="17"/>
    <n v="300"/>
    <n v="11511.36"/>
    <n v="320"/>
    <n v="318"/>
    <n v="12278.784"/>
    <n v="19"/>
    <n v="300"/>
    <n v="11511.36"/>
    <n v="410"/>
    <n v="402"/>
    <n v="15732.192000000001"/>
    <n v="27"/>
    <n v="300"/>
    <n v="11511.36"/>
    <n v="380"/>
    <n v="398"/>
    <n v="14581.056"/>
    <n v="9"/>
    <n v="300"/>
    <n v="11511.36"/>
    <n v="430"/>
    <n v="430"/>
    <n v="16499.616000000002"/>
    <n v="9"/>
    <n v="300"/>
    <n v="11511.36"/>
    <n v="500"/>
    <m/>
    <n v="19185.600000000002"/>
    <n v="509"/>
    <n v="3900"/>
    <n v="149647.67999999999"/>
    <n v="4470"/>
    <n v="171519.26400000002"/>
  </r>
  <r>
    <x v="3"/>
    <s v="西区"/>
    <s v="张志洁"/>
    <s v="邓向阳"/>
    <s v="金欢"/>
    <s v="一级"/>
    <x v="15"/>
    <x v="275"/>
    <n v="38.371200000000002"/>
    <n v="250"/>
    <n v="177.91666666666666"/>
    <n v="6826.8760000000002"/>
    <n v="19"/>
    <n v="300"/>
    <n v="11511.36"/>
    <n v="280"/>
    <n v="205"/>
    <n v="10743.936"/>
    <n v="94"/>
    <n v="300"/>
    <n v="11511.36"/>
    <n v="0"/>
    <n v="89"/>
    <n v="0"/>
    <n v="5"/>
    <n v="600"/>
    <n v="23022.720000000001"/>
    <n v="50"/>
    <n v="45"/>
    <n v="1918.5600000000002"/>
    <n v="10"/>
    <n v="800"/>
    <n v="30696.960000000003"/>
    <n v="190"/>
    <n v="196"/>
    <n v="7290.5280000000002"/>
    <n v="4"/>
    <n v="200"/>
    <n v="7674.2400000000007"/>
    <n v="220"/>
    <n v="221"/>
    <n v="8441.6640000000007"/>
    <n v="3"/>
    <n v="200"/>
    <n v="7674.2400000000007"/>
    <n v="230"/>
    <n v="213"/>
    <n v="8825.3760000000002"/>
    <n v="20"/>
    <n v="200"/>
    <n v="7674.2400000000007"/>
    <n v="110"/>
    <n v="110"/>
    <n v="4220.8320000000003"/>
    <n v="20"/>
    <n v="300"/>
    <n v="11511.36"/>
    <n v="150"/>
    <n v="146"/>
    <n v="5755.68"/>
    <n v="24"/>
    <n v="300"/>
    <n v="11511.36"/>
    <n v="310"/>
    <n v="311"/>
    <n v="11895.072"/>
    <n v="23"/>
    <n v="300"/>
    <n v="11511.36"/>
    <n v="30"/>
    <n v="45"/>
    <n v="1151.136"/>
    <n v="8"/>
    <n v="300"/>
    <n v="11511.36"/>
    <n v="180"/>
    <n v="178"/>
    <n v="6906.8160000000007"/>
    <n v="10"/>
    <n v="300"/>
    <n v="11511.36"/>
    <n v="160"/>
    <m/>
    <n v="6139.3919999999998"/>
    <n v="170"/>
    <n v="4100"/>
    <n v="157321.91999999998"/>
    <n v="1910"/>
    <n v="73288.991999999998"/>
  </r>
  <r>
    <x v="3"/>
    <s v="西区"/>
    <s v="张志洁"/>
    <s v="邓向阳"/>
    <s v="时海波"/>
    <s v="一级"/>
    <x v="15"/>
    <x v="274"/>
    <n v="38.371200000000002"/>
    <n v="360"/>
    <n v="289.16666666666669"/>
    <n v="11095.672"/>
    <n v="17"/>
    <n v="400"/>
    <n v="15348.480000000001"/>
    <n v="630"/>
    <n v="636"/>
    <n v="24173.856"/>
    <n v="11"/>
    <n v="400"/>
    <n v="15348.480000000001"/>
    <n v="210"/>
    <n v="214"/>
    <n v="8057.9520000000002"/>
    <n v="7"/>
    <n v="500"/>
    <n v="19185.600000000002"/>
    <n v="130"/>
    <n v="133"/>
    <n v="4988.2560000000003"/>
    <n v="4"/>
    <n v="700"/>
    <n v="26859.84"/>
    <n v="390"/>
    <n v="392"/>
    <n v="14964.768"/>
    <n v="2"/>
    <n v="400"/>
    <n v="15348.480000000001"/>
    <n v="290"/>
    <n v="284"/>
    <n v="11127.648000000001"/>
    <n v="8"/>
    <n v="400"/>
    <n v="15348.480000000001"/>
    <n v="400"/>
    <n v="398"/>
    <n v="15348.480000000001"/>
    <n v="10"/>
    <n v="300"/>
    <n v="11511.36"/>
    <n v="260"/>
    <n v="253"/>
    <n v="9976.5120000000006"/>
    <n v="17"/>
    <n v="300"/>
    <n v="11511.36"/>
    <n v="190"/>
    <n v="181"/>
    <n v="7290.5280000000002"/>
    <n v="26"/>
    <n v="300"/>
    <n v="11511.36"/>
    <n v="430"/>
    <n v="436"/>
    <n v="16499.616000000002"/>
    <n v="20"/>
    <n v="300"/>
    <n v="11511.36"/>
    <n v="310"/>
    <n v="316"/>
    <n v="11895.072"/>
    <n v="14"/>
    <n v="300"/>
    <n v="11511.36"/>
    <n v="50"/>
    <n v="60"/>
    <n v="1918.5600000000002"/>
    <n v="4"/>
    <n v="300"/>
    <n v="11511.36"/>
    <n v="300"/>
    <m/>
    <n v="11511.36"/>
    <n v="304"/>
    <n v="4600"/>
    <n v="176507.51999999996"/>
    <n v="3590"/>
    <n v="137752.60800000001"/>
  </r>
  <r>
    <x v="3"/>
    <s v="西区"/>
    <s v="张志洁"/>
    <s v="邓向阳"/>
    <s v="金欢"/>
    <s v="一级"/>
    <x v="15"/>
    <x v="276"/>
    <n v="38.371200000000002"/>
    <n v="370"/>
    <n v="274.16666666666669"/>
    <n v="10520.104000000001"/>
    <n v="17"/>
    <n v="400"/>
    <n v="15348.480000000001"/>
    <n v="470"/>
    <n v="398"/>
    <n v="18034.464"/>
    <n v="89"/>
    <n v="450"/>
    <n v="17267.04"/>
    <n v="250"/>
    <n v="318"/>
    <n v="9592.8000000000011"/>
    <n v="21"/>
    <n v="500"/>
    <n v="19185.600000000002"/>
    <n v="610"/>
    <n v="620"/>
    <n v="23406.432000000001"/>
    <n v="11"/>
    <n v="700"/>
    <n v="26859.84"/>
    <n v="200"/>
    <n v="208"/>
    <n v="7674.2400000000007"/>
    <n v="3"/>
    <n v="400"/>
    <n v="15348.480000000001"/>
    <n v="450"/>
    <n v="426"/>
    <n v="17267.04"/>
    <n v="27"/>
    <n v="400"/>
    <n v="15348.480000000001"/>
    <n v="300"/>
    <n v="321"/>
    <n v="11511.36"/>
    <n v="6"/>
    <n v="300"/>
    <n v="11511.36"/>
    <n v="430"/>
    <n v="426"/>
    <n v="16499.616000000002"/>
    <n v="10"/>
    <n v="300"/>
    <n v="11511.36"/>
    <n v="330"/>
    <n v="323"/>
    <n v="12662.496000000001"/>
    <n v="17"/>
    <n v="300"/>
    <n v="11511.36"/>
    <n v="500"/>
    <n v="506"/>
    <n v="19185.600000000002"/>
    <n v="11"/>
    <n v="300"/>
    <n v="11511.36"/>
    <n v="460"/>
    <n v="465"/>
    <n v="17650.752"/>
    <n v="6"/>
    <n v="600"/>
    <n v="23022.720000000001"/>
    <n v="430"/>
    <n v="426"/>
    <n v="16499.616000000002"/>
    <n v="10"/>
    <n v="1000"/>
    <n v="38371.200000000004"/>
    <n v="470"/>
    <m/>
    <n v="18034.464"/>
    <n v="480"/>
    <n v="5650"/>
    <n v="216797.28"/>
    <n v="4900"/>
    <n v="188018.88"/>
  </r>
  <r>
    <x v="3"/>
    <s v="西区"/>
    <s v="张志洁"/>
    <s v="邓向阳"/>
    <s v="金欢"/>
    <s v="三级"/>
    <x v="15"/>
    <x v="280"/>
    <n v="38.371200000000002"/>
    <n v="0"/>
    <n v="150"/>
    <n v="5755.68"/>
    <n v="22"/>
    <n v="400"/>
    <n v="15348.480000000001"/>
    <n v="0"/>
    <n v="10"/>
    <n v="0"/>
    <n v="12"/>
    <n v="450"/>
    <n v="17267.04"/>
    <n v="300"/>
    <n v="210"/>
    <n v="11511.36"/>
    <n v="102"/>
    <n v="800"/>
    <n v="30696.960000000003"/>
    <n v="0"/>
    <n v="80"/>
    <n v="0"/>
    <n v="22"/>
    <n v="1000"/>
    <n v="38371.200000000004"/>
    <n v="0"/>
    <n v="11"/>
    <n v="0"/>
    <n v="11"/>
    <n v="100"/>
    <n v="3837.1200000000003"/>
    <n v="0"/>
    <n v="10"/>
    <n v="0"/>
    <n v="1"/>
    <n v="100"/>
    <n v="3837.1200000000003"/>
    <n v="300"/>
    <n v="120"/>
    <n v="11511.36"/>
    <n v="181"/>
    <n v="200"/>
    <n v="7674.2400000000007"/>
    <n v="0"/>
    <n v="75"/>
    <n v="0"/>
    <n v="106"/>
    <n v="300"/>
    <n v="11511.36"/>
    <n v="0"/>
    <n v="50"/>
    <n v="0"/>
    <n v="56"/>
    <n v="200"/>
    <n v="7674.2400000000007"/>
    <n v="300"/>
    <n v="189"/>
    <n v="11511.36"/>
    <n v="167"/>
    <n v="200"/>
    <n v="7674.2400000000007"/>
    <n v="0"/>
    <n v="161"/>
    <n v="0"/>
    <n v="6"/>
    <n v="200"/>
    <n v="7674.2400000000007"/>
    <n v="300"/>
    <n v="100"/>
    <n v="11511.36"/>
    <n v="206"/>
    <n v="200"/>
    <n v="7674.2400000000007"/>
    <n v="300"/>
    <m/>
    <n v="11511.36"/>
    <n v="506"/>
    <n v="4150"/>
    <n v="159240.47999999998"/>
    <n v="1500"/>
    <n v="57556.800000000003"/>
  </r>
  <r>
    <x v="3"/>
    <s v="西区"/>
    <s v="张志洁"/>
    <s v="邓向阳"/>
    <s v="时海波"/>
    <s v="一级"/>
    <x v="15"/>
    <x v="279"/>
    <n v="38.371200000000002"/>
    <n v="745"/>
    <n v="622.91666666666663"/>
    <n v="23902.06"/>
    <n v="25"/>
    <n v="800"/>
    <n v="30696.960000000003"/>
    <n v="1485"/>
    <n v="963"/>
    <n v="56981.232000000004"/>
    <n v="547"/>
    <n v="850"/>
    <n v="32615.52"/>
    <n v="180"/>
    <n v="694"/>
    <n v="6906.8160000000007"/>
    <n v="33"/>
    <n v="1300"/>
    <n v="49882.560000000005"/>
    <n v="795"/>
    <n v="804"/>
    <n v="30505.104000000003"/>
    <n v="24"/>
    <n v="1600"/>
    <n v="61393.920000000006"/>
    <n v="920"/>
    <n v="934"/>
    <n v="35301.504000000001"/>
    <n v="10"/>
    <n v="1000"/>
    <n v="38371.200000000004"/>
    <n v="660"/>
    <n v="664"/>
    <n v="25324.992000000002"/>
    <n v="6"/>
    <n v="1000"/>
    <n v="38371.200000000004"/>
    <n v="750"/>
    <n v="751"/>
    <n v="28778.400000000001"/>
    <n v="5"/>
    <n v="700"/>
    <n v="26859.84"/>
    <n v="420"/>
    <n v="415"/>
    <n v="16115.904"/>
    <n v="10"/>
    <n v="700"/>
    <n v="26859.84"/>
    <n v="560"/>
    <n v="563"/>
    <n v="21487.871999999999"/>
    <n v="7"/>
    <n v="800"/>
    <n v="30696.960000000003"/>
    <n v="750"/>
    <n v="743"/>
    <n v="28778.400000000001"/>
    <n v="14"/>
    <n v="700"/>
    <n v="26859.84"/>
    <n v="590"/>
    <n v="568"/>
    <n v="22639.008000000002"/>
    <n v="36"/>
    <n v="900"/>
    <n v="34534.080000000002"/>
    <n v="710"/>
    <n v="723"/>
    <n v="27243.552"/>
    <n v="23"/>
    <n v="1000"/>
    <n v="38371.200000000004"/>
    <n v="1630"/>
    <m/>
    <n v="62545.056000000004"/>
    <n v="1653"/>
    <n v="11350"/>
    <n v="435513.12000000017"/>
    <n v="9450"/>
    <n v="362607.84"/>
  </r>
  <r>
    <x v="3"/>
    <s v="西区"/>
    <s v="张志洁"/>
    <s v="邓向阳"/>
    <s v="时海波"/>
    <s v="一级"/>
    <x v="15"/>
    <x v="278"/>
    <n v="38.371200000000002"/>
    <n v="1980"/>
    <n v="1331.6666666666667"/>
    <n v="51097.648000000008"/>
    <n v="91"/>
    <n v="1700"/>
    <n v="65231.040000000001"/>
    <n v="2220"/>
    <n v="1671"/>
    <n v="85184.063999999998"/>
    <n v="640"/>
    <n v="1750"/>
    <n v="67149.600000000006"/>
    <n v="20"/>
    <n v="643"/>
    <n v="767.42399999999998"/>
    <n v="17"/>
    <n v="1800"/>
    <n v="69068.160000000003"/>
    <n v="1200"/>
    <n v="1203"/>
    <n v="46045.440000000002"/>
    <n v="14"/>
    <n v="2100"/>
    <n v="80579.520000000004"/>
    <n v="2180"/>
    <n v="2185"/>
    <n v="83649.216"/>
    <n v="9"/>
    <n v="1600"/>
    <n v="61393.920000000006"/>
    <n v="1310"/>
    <n v="1315"/>
    <n v="50266.272000000004"/>
    <n v="4"/>
    <n v="1600"/>
    <n v="61393.920000000006"/>
    <n v="1570"/>
    <n v="1572"/>
    <n v="60242.784"/>
    <n v="2"/>
    <n v="1500"/>
    <n v="57556.800000000003"/>
    <n v="1260"/>
    <n v="1257"/>
    <n v="48347.712"/>
    <n v="5"/>
    <n v="1500"/>
    <n v="57556.800000000003"/>
    <n v="2300"/>
    <n v="2296"/>
    <n v="88253.760000000009"/>
    <n v="9"/>
    <n v="1500"/>
    <n v="57556.800000000003"/>
    <n v="1140"/>
    <n v="1136"/>
    <n v="43743.168000000005"/>
    <n v="13"/>
    <n v="1500"/>
    <n v="57556.800000000003"/>
    <n v="880"/>
    <n v="882"/>
    <n v="33766.656000000003"/>
    <n v="11"/>
    <n v="900"/>
    <n v="34534.080000000002"/>
    <n v="1330"/>
    <n v="1331"/>
    <n v="51033.696000000004"/>
    <n v="10"/>
    <n v="900"/>
    <n v="34534.080000000002"/>
    <n v="1110"/>
    <m/>
    <n v="42592.031999999999"/>
    <n v="1120"/>
    <n v="18350"/>
    <n v="704111.5199999999"/>
    <n v="16520"/>
    <n v="633892.22400000005"/>
  </r>
  <r>
    <x v="3"/>
    <s v="西区"/>
    <s v="张志洁"/>
    <s v="邓向阳"/>
    <s v="时海波"/>
    <s v="二级"/>
    <x v="15"/>
    <x v="277"/>
    <n v="38.371200000000002"/>
    <n v="0"/>
    <n v="25"/>
    <n v="959.28000000000009"/>
    <n v="20"/>
    <m/>
    <n v="0"/>
    <n v="0"/>
    <n v="0"/>
    <n v="0"/>
    <n v="20"/>
    <m/>
    <n v="0"/>
    <n v="0"/>
    <n v="0"/>
    <n v="0"/>
    <n v="20"/>
    <n v="300"/>
    <n v="11511.36"/>
    <n v="0"/>
    <n v="0"/>
    <n v="0"/>
    <n v="20"/>
    <n v="300"/>
    <n v="11511.36"/>
    <n v="80"/>
    <n v="89"/>
    <n v="3069.6959999999999"/>
    <n v="11"/>
    <n v="100"/>
    <n v="3837.1200000000003"/>
    <n v="60"/>
    <n v="58"/>
    <n v="2302.2719999999999"/>
    <n v="13"/>
    <n v="100"/>
    <n v="3837.1200000000003"/>
    <n v="40"/>
    <n v="49"/>
    <n v="1534.848"/>
    <n v="4"/>
    <n v="100"/>
    <n v="3837.1200000000003"/>
    <n v="100"/>
    <n v="90"/>
    <n v="3837.1200000000003"/>
    <n v="14"/>
    <n v="150"/>
    <n v="5755.68"/>
    <n v="60"/>
    <n v="61"/>
    <n v="2302.2719999999999"/>
    <n v="13"/>
    <n v="150"/>
    <n v="5755.68"/>
    <n v="180"/>
    <n v="176"/>
    <n v="6906.8160000000007"/>
    <n v="17"/>
    <n v="150"/>
    <n v="5755.68"/>
    <n v="100"/>
    <n v="103"/>
    <n v="3837.1200000000003"/>
    <n v="14"/>
    <n v="150"/>
    <n v="5755.68"/>
    <n v="0"/>
    <n v="8"/>
    <n v="0"/>
    <n v="6"/>
    <n v="150"/>
    <n v="5755.68"/>
    <n v="100"/>
    <m/>
    <n v="3837.1200000000003"/>
    <n v="106"/>
    <n v="1650"/>
    <n v="63312.480000000003"/>
    <n v="720"/>
    <n v="27627.263999999996"/>
  </r>
  <r>
    <x v="3"/>
    <s v="西区"/>
    <s v="张志洁"/>
    <s v="邓向阳"/>
    <s v="吴永辉"/>
    <s v="一级"/>
    <x v="15"/>
    <x v="281"/>
    <n v="38.371200000000002"/>
    <n v="540"/>
    <n v="575.83333333333337"/>
    <n v="22095.416000000001"/>
    <n v="31"/>
    <n v="700"/>
    <n v="26859.84"/>
    <n v="1090"/>
    <n v="1054"/>
    <n v="41824.608"/>
    <n v="67"/>
    <n v="750"/>
    <n v="28778.400000000001"/>
    <n v="520"/>
    <n v="563"/>
    <n v="19953.024000000001"/>
    <n v="24"/>
    <n v="1300"/>
    <n v="49882.560000000005"/>
    <n v="580"/>
    <n v="583"/>
    <n v="22255.296000000002"/>
    <n v="21"/>
    <n v="1600"/>
    <n v="61393.920000000006"/>
    <n v="470"/>
    <n v="479"/>
    <n v="18034.464"/>
    <n v="12"/>
    <n v="600"/>
    <n v="23022.720000000001"/>
    <n v="110"/>
    <n v="114"/>
    <n v="4220.8320000000003"/>
    <n v="8"/>
    <n v="200"/>
    <n v="7674.2400000000007"/>
    <n v="420"/>
    <n v="423"/>
    <n v="16115.904"/>
    <n v="5"/>
    <n v="700"/>
    <n v="26859.84"/>
    <n v="410"/>
    <n v="408"/>
    <n v="15732.192000000001"/>
    <n v="7"/>
    <n v="800"/>
    <n v="30696.960000000003"/>
    <n v="140"/>
    <n v="138"/>
    <n v="5371.9679999999998"/>
    <n v="9"/>
    <n v="500"/>
    <n v="19185.600000000002"/>
    <n v="420"/>
    <n v="419"/>
    <n v="16115.904"/>
    <n v="10"/>
    <n v="500"/>
    <n v="19185.600000000002"/>
    <n v="180"/>
    <n v="182"/>
    <n v="6906.8160000000007"/>
    <n v="8"/>
    <n v="600"/>
    <n v="23022.720000000001"/>
    <n v="750"/>
    <n v="748"/>
    <n v="28778.400000000001"/>
    <n v="10"/>
    <n v="600"/>
    <n v="23022.720000000001"/>
    <n v="160"/>
    <m/>
    <n v="6139.3919999999998"/>
    <n v="170"/>
    <n v="8850"/>
    <n v="339585.12"/>
    <n v="5250"/>
    <n v="201448.79999999996"/>
  </r>
  <r>
    <x v="3"/>
    <s v="西区"/>
    <s v="张志洁"/>
    <s v="邓向阳"/>
    <s v="吴永辉"/>
    <s v="一级"/>
    <x v="15"/>
    <x v="296"/>
    <n v="38.371200000000002"/>
    <n v="440"/>
    <n v="335.83333333333331"/>
    <n v="12886.328"/>
    <n v="10"/>
    <n v="500"/>
    <n v="19185.600000000002"/>
    <n v="505"/>
    <n v="498"/>
    <n v="19377.456000000002"/>
    <n v="17"/>
    <n v="500"/>
    <n v="19185.600000000002"/>
    <n v="120"/>
    <n v="82"/>
    <n v="4604.5439999999999"/>
    <n v="55"/>
    <n v="700"/>
    <n v="26859.84"/>
    <n v="215"/>
    <n v="245"/>
    <n v="8249.8080000000009"/>
    <n v="25"/>
    <n v="800"/>
    <n v="30696.960000000003"/>
    <n v="280"/>
    <n v="303"/>
    <n v="10743.936"/>
    <n v="2"/>
    <n v="300"/>
    <n v="11511.36"/>
    <n v="295"/>
    <n v="286"/>
    <n v="11319.504000000001"/>
    <n v="11"/>
    <n v="300"/>
    <n v="11511.36"/>
    <n v="195"/>
    <n v="197"/>
    <n v="7482.384"/>
    <n v="9"/>
    <n v="400"/>
    <n v="15348.480000000001"/>
    <n v="285"/>
    <n v="275"/>
    <n v="10935.792000000001"/>
    <n v="19"/>
    <n v="400"/>
    <n v="15348.480000000001"/>
    <n v="255"/>
    <n v="256"/>
    <n v="9784.6560000000009"/>
    <n v="18"/>
    <n v="200"/>
    <n v="7674.2400000000007"/>
    <n v="275"/>
    <n v="276"/>
    <n v="10552.08"/>
    <n v="17"/>
    <n v="200"/>
    <n v="7674.2400000000007"/>
    <n v="345"/>
    <n v="347"/>
    <n v="13238.064"/>
    <n v="15"/>
    <n v="400"/>
    <n v="15348.480000000001"/>
    <n v="470"/>
    <n v="471"/>
    <n v="18034.464"/>
    <n v="14"/>
    <n v="700"/>
    <n v="26859.84"/>
    <n v="1610"/>
    <m/>
    <n v="61777.632000000005"/>
    <n v="1624"/>
    <n v="5400"/>
    <n v="207204.48000000001"/>
    <n v="4850"/>
    <n v="186100.32"/>
  </r>
  <r>
    <x v="3"/>
    <s v="西区"/>
    <s v="张志洁"/>
    <s v="邓向阳"/>
    <s v="金欢"/>
    <s v="二级"/>
    <x v="15"/>
    <x v="282"/>
    <n v="38.371200000000002"/>
    <n v="60"/>
    <n v="51.666666666666664"/>
    <n v="1982.5119999999999"/>
    <n v="8"/>
    <n v="200"/>
    <n v="7674.2400000000007"/>
    <n v="60"/>
    <n v="60"/>
    <n v="2302.2719999999999"/>
    <n v="8"/>
    <n v="200"/>
    <n v="7674.2400000000007"/>
    <n v="60"/>
    <n v="60"/>
    <n v="2302.2719999999999"/>
    <n v="8"/>
    <n v="200"/>
    <n v="7674.2400000000007"/>
    <n v="50"/>
    <n v="58"/>
    <n v="1918.5600000000002"/>
    <n v="0"/>
    <n v="300"/>
    <n v="11511.36"/>
    <n v="50"/>
    <n v="50"/>
    <n v="1918.5600000000002"/>
    <n v="0"/>
    <n v="50"/>
    <n v="1918.5600000000002"/>
    <n v="50"/>
    <n v="50"/>
    <n v="1918.5600000000002"/>
    <n v="0"/>
    <n v="50"/>
    <n v="1918.5600000000002"/>
    <n v="100"/>
    <n v="83"/>
    <n v="3837.1200000000003"/>
    <n v="17"/>
    <n v="50"/>
    <n v="1918.5600000000002"/>
    <n v="50"/>
    <n v="46"/>
    <n v="1918.5600000000002"/>
    <n v="21"/>
    <n v="50"/>
    <n v="1918.5600000000002"/>
    <n v="0"/>
    <n v="11"/>
    <n v="0"/>
    <n v="10"/>
    <n v="50"/>
    <n v="1918.5600000000002"/>
    <n v="60"/>
    <n v="63"/>
    <n v="2302.2719999999999"/>
    <n v="7"/>
    <n v="50"/>
    <n v="1918.5600000000002"/>
    <n v="60"/>
    <n v="63"/>
    <n v="2302.2719999999999"/>
    <n v="4"/>
    <n v="50"/>
    <n v="1918.5600000000002"/>
    <n v="60"/>
    <n v="60"/>
    <n v="2302.2719999999999"/>
    <n v="4"/>
    <n v="50"/>
    <n v="1918.5600000000002"/>
    <n v="60"/>
    <m/>
    <n v="2302.2719999999999"/>
    <n v="64"/>
    <n v="1300"/>
    <n v="49882.559999999983"/>
    <n v="660"/>
    <n v="25324.992000000002"/>
  </r>
  <r>
    <x v="3"/>
    <s v="西区"/>
    <s v="张志洁"/>
    <s v="黄新晖"/>
    <s v="TBA"/>
    <s v="二级"/>
    <x v="8"/>
    <x v="297"/>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黄新晖"/>
    <s v="TBA"/>
    <s v="三级"/>
    <x v="8"/>
    <x v="284"/>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黄新晖"/>
    <s v="TBA"/>
    <s v="三级"/>
    <x v="8"/>
    <x v="298"/>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钮学彬"/>
    <s v="孙洪霄"/>
    <s v="二级"/>
    <x v="8"/>
    <x v="299"/>
    <n v="38.371200000000002"/>
    <n v="450"/>
    <n v="104.16666666666667"/>
    <n v="3997.0000000000005"/>
    <n v="372"/>
    <n v="150"/>
    <n v="5755.68"/>
    <n v="0"/>
    <n v="200"/>
    <n v="0"/>
    <n v="172"/>
    <n v="150"/>
    <n v="5755.68"/>
    <n v="100"/>
    <n v="69"/>
    <n v="3837.1200000000003"/>
    <n v="203"/>
    <n v="200"/>
    <n v="7674.2400000000007"/>
    <n v="0"/>
    <n v="81"/>
    <n v="0"/>
    <n v="122"/>
    <n v="220"/>
    <n v="8441.6640000000007"/>
    <n v="0"/>
    <n v="93"/>
    <n v="0"/>
    <n v="29"/>
    <n v="100"/>
    <n v="3837.1200000000003"/>
    <n v="0"/>
    <n v="20"/>
    <n v="0"/>
    <n v="9"/>
    <n v="20"/>
    <n v="767.42399999999998"/>
    <n v="207"/>
    <n v="57"/>
    <n v="7942.8384000000005"/>
    <n v="159"/>
    <n v="50"/>
    <n v="1918.5600000000002"/>
    <n v="0"/>
    <n v="91"/>
    <n v="0"/>
    <n v="68"/>
    <n v="50"/>
    <n v="1918.5600000000002"/>
    <n v="100"/>
    <n v="107"/>
    <n v="3837.1200000000003"/>
    <n v="61"/>
    <n v="100"/>
    <n v="3837.1200000000003"/>
    <n v="150"/>
    <n v="105"/>
    <n v="5755.68"/>
    <n v="106"/>
    <n v="50"/>
    <n v="1918.5600000000002"/>
    <n v="50"/>
    <n v="100"/>
    <n v="1918.5600000000002"/>
    <n v="56"/>
    <n v="500"/>
    <n v="19185.600000000002"/>
    <n v="100"/>
    <n v="100"/>
    <n v="3837.1200000000003"/>
    <n v="56"/>
    <n v="500"/>
    <n v="19185.600000000002"/>
    <n v="100"/>
    <m/>
    <n v="3837.1200000000003"/>
    <n v="156"/>
    <n v="2090"/>
    <n v="80195.808000000005"/>
    <n v="807"/>
    <n v="30965.558400000002"/>
  </r>
  <r>
    <x v="3"/>
    <s v="西区"/>
    <s v="张志洁"/>
    <s v="钮学彬"/>
    <s v="王亚东"/>
    <s v="一级"/>
    <x v="8"/>
    <x v="283"/>
    <n v="38.371200000000002"/>
    <n v="600"/>
    <n v="166.66666666666666"/>
    <n v="6395.2"/>
    <n v="699"/>
    <n v="200"/>
    <n v="7674.2400000000007"/>
    <n v="0"/>
    <n v="164"/>
    <n v="0"/>
    <n v="535"/>
    <n v="250"/>
    <n v="9592.8000000000011"/>
    <n v="0"/>
    <n v="88"/>
    <n v="0"/>
    <n v="447"/>
    <n v="600"/>
    <n v="23022.720000000001"/>
    <n v="0"/>
    <n v="129"/>
    <n v="0"/>
    <n v="318"/>
    <n v="700"/>
    <n v="26859.84"/>
    <n v="600"/>
    <n v="154"/>
    <n v="23022.720000000001"/>
    <n v="764"/>
    <n v="600"/>
    <n v="23022.720000000001"/>
    <n v="0"/>
    <n v="200"/>
    <n v="0"/>
    <n v="564"/>
    <n v="1200"/>
    <n v="46045.440000000002"/>
    <n v="0"/>
    <n v="137"/>
    <n v="0"/>
    <n v="427"/>
    <n v="600"/>
    <n v="23022.720000000001"/>
    <n v="0"/>
    <n v="175"/>
    <n v="0"/>
    <n v="252"/>
    <n v="800"/>
    <n v="30696.960000000003"/>
    <n v="0"/>
    <n v="158"/>
    <n v="0"/>
    <n v="94"/>
    <n v="300"/>
    <n v="11511.36"/>
    <n v="0"/>
    <n v="90"/>
    <n v="0"/>
    <n v="4"/>
    <n v="260"/>
    <n v="9976.5120000000006"/>
    <n v="400"/>
    <n v="120"/>
    <n v="15348.480000000001"/>
    <n v="284"/>
    <n v="200"/>
    <n v="7674.2400000000007"/>
    <n v="0"/>
    <n v="151"/>
    <n v="0"/>
    <n v="133"/>
    <n v="300"/>
    <n v="11511.36"/>
    <n v="0"/>
    <m/>
    <n v="0"/>
    <n v="133"/>
    <n v="6010"/>
    <n v="230610.91199999995"/>
    <n v="1000"/>
    <n v="38371.200000000004"/>
  </r>
  <r>
    <x v="3"/>
    <s v="西区"/>
    <s v="张志洁"/>
    <s v="黄新晖"/>
    <s v="冯玲"/>
    <s v="二级"/>
    <x v="8"/>
    <x v="300"/>
    <n v="38.371200000000002"/>
    <n v="300"/>
    <n v="95.833333333333329"/>
    <n v="3677.24"/>
    <n v="310"/>
    <n v="250"/>
    <n v="9592.8000000000011"/>
    <n v="0"/>
    <n v="100"/>
    <n v="0"/>
    <n v="210"/>
    <n v="200"/>
    <n v="7674.2400000000007"/>
    <n v="0"/>
    <n v="81"/>
    <n v="0"/>
    <n v="129"/>
    <n v="200"/>
    <n v="7674.2400000000007"/>
    <n v="0"/>
    <n v="112"/>
    <n v="0"/>
    <n v="17"/>
    <n v="230"/>
    <n v="8825.3760000000002"/>
    <n v="100"/>
    <n v="86"/>
    <n v="3837.1200000000003"/>
    <n v="31"/>
    <n v="200"/>
    <n v="7674.2400000000007"/>
    <n v="50"/>
    <n v="63"/>
    <n v="1918.5600000000002"/>
    <n v="18"/>
    <n v="200"/>
    <n v="7674.2400000000007"/>
    <n v="150"/>
    <n v="79"/>
    <n v="5755.68"/>
    <n v="89"/>
    <n v="100"/>
    <n v="3837.1200000000003"/>
    <n v="50"/>
    <n v="80"/>
    <n v="1918.5600000000002"/>
    <n v="59"/>
    <n v="100"/>
    <n v="3837.1200000000003"/>
    <n v="50"/>
    <n v="80"/>
    <n v="1918.5600000000002"/>
    <n v="29"/>
    <n v="100"/>
    <n v="3837.1200000000003"/>
    <n v="50"/>
    <n v="73"/>
    <n v="1918.5600000000002"/>
    <n v="6"/>
    <n v="100"/>
    <n v="3837.1200000000003"/>
    <n v="100"/>
    <n v="64"/>
    <n v="3837.1200000000003"/>
    <n v="42"/>
    <n v="200"/>
    <n v="7674.2400000000007"/>
    <n v="50"/>
    <n v="77"/>
    <n v="1918.5600000000002"/>
    <n v="15"/>
    <n v="200"/>
    <n v="7674.2400000000007"/>
    <n v="100"/>
    <m/>
    <n v="3837.1200000000003"/>
    <n v="115"/>
    <n v="2080"/>
    <n v="79812.09600000002"/>
    <n v="700"/>
    <n v="26859.84"/>
  </r>
  <r>
    <x v="3"/>
    <s v="西区"/>
    <s v="张志洁"/>
    <s v="黄新晖"/>
    <s v="林亮"/>
    <s v="三级"/>
    <x v="16"/>
    <x v="301"/>
    <n v="38.371200000000002"/>
    <n v="150"/>
    <n v="124.16666666666667"/>
    <n v="4764.424"/>
    <n v="119"/>
    <n v="200"/>
    <n v="7674.2400000000007"/>
    <n v="50"/>
    <n v="156"/>
    <n v="1918.5600000000002"/>
    <n v="13"/>
    <n v="250"/>
    <n v="9592.8000000000011"/>
    <n v="200"/>
    <n v="85"/>
    <n v="7674.2400000000007"/>
    <n v="128"/>
    <n v="200"/>
    <n v="7674.2400000000007"/>
    <n v="100"/>
    <n v="133"/>
    <n v="3837.1200000000003"/>
    <n v="95"/>
    <n v="300"/>
    <n v="11511.36"/>
    <n v="100"/>
    <n v="114"/>
    <n v="3837.1200000000003"/>
    <n v="81"/>
    <n v="200"/>
    <n v="7674.2400000000007"/>
    <n v="0"/>
    <n v="67"/>
    <n v="0"/>
    <n v="14"/>
    <n v="200"/>
    <n v="7674.2400000000007"/>
    <n v="0"/>
    <n v="14"/>
    <n v="0"/>
    <n v="0"/>
    <n v="0"/>
    <n v="0"/>
    <n v="0"/>
    <n v="0"/>
    <n v="0"/>
    <n v="0"/>
    <n v="0"/>
    <n v="0"/>
    <n v="0"/>
    <n v="0"/>
    <n v="0"/>
    <n v="0"/>
    <n v="0"/>
    <n v="0"/>
    <n v="0"/>
    <n v="0"/>
    <n v="0"/>
    <n v="0"/>
    <n v="0"/>
    <n v="0"/>
    <n v="0"/>
    <n v="0"/>
    <n v="0"/>
    <n v="0"/>
    <n v="0"/>
    <n v="0"/>
    <n v="0"/>
    <n v="0"/>
    <n v="0"/>
    <n v="0"/>
    <n v="0"/>
    <n v="0"/>
    <n v="0"/>
    <m/>
    <n v="0"/>
    <n v="0"/>
    <n v="1350"/>
    <n v="51801.119999999995"/>
    <n v="450"/>
    <n v="17267.04"/>
  </r>
  <r>
    <x v="3"/>
    <s v="西区"/>
    <s v="张志洁"/>
    <s v="黄新晖"/>
    <s v="黄新晖代"/>
    <s v="三级"/>
    <x v="8"/>
    <x v="111"/>
    <n v="38.371200000000002"/>
    <n v="100"/>
    <n v="87.5"/>
    <n v="3357.48"/>
    <n v="80"/>
    <n v="160"/>
    <n v="6139.3919999999998"/>
    <n v="100"/>
    <n v="100"/>
    <n v="3837.1200000000003"/>
    <n v="80"/>
    <n v="160"/>
    <n v="6139.3919999999998"/>
    <n v="100"/>
    <n v="100"/>
    <n v="3837.1200000000003"/>
    <n v="80"/>
    <n v="240"/>
    <n v="9209.0879999999997"/>
    <n v="150"/>
    <n v="150"/>
    <n v="5755.68"/>
    <n v="80"/>
    <n v="390"/>
    <n v="14964.768"/>
    <n v="80"/>
    <n v="100"/>
    <n v="3069.6959999999999"/>
    <n v="60"/>
    <n v="200"/>
    <n v="7674.2400000000007"/>
    <n v="100"/>
    <n v="100"/>
    <n v="3837.1200000000003"/>
    <n v="60"/>
    <n v="200"/>
    <n v="7674.2400000000007"/>
    <n v="150"/>
    <n v="150"/>
    <n v="5755.68"/>
    <n v="60"/>
    <n v="150"/>
    <n v="5755.68"/>
    <n v="50"/>
    <n v="60"/>
    <n v="1918.5600000000002"/>
    <n v="50"/>
    <n v="200"/>
    <n v="7674.2400000000007"/>
    <n v="100"/>
    <n v="100"/>
    <n v="3837.1200000000003"/>
    <n v="50"/>
    <n v="150"/>
    <n v="5755.68"/>
    <n v="100"/>
    <n v="100"/>
    <n v="3837.1200000000003"/>
    <n v="50"/>
    <n v="100"/>
    <n v="3837.1200000000003"/>
    <n v="80"/>
    <n v="100"/>
    <n v="3069.6959999999999"/>
    <n v="30"/>
    <n v="400"/>
    <n v="15348.480000000001"/>
    <n v="50"/>
    <n v="50"/>
    <n v="1918.5600000000002"/>
    <n v="30"/>
    <n v="400"/>
    <n v="15348.480000000001"/>
    <n v="70"/>
    <m/>
    <n v="2685.9839999999999"/>
    <n v="100"/>
    <n v="2750"/>
    <n v="105520.79999999999"/>
    <n v="1130"/>
    <n v="43359.455999999991"/>
  </r>
  <r>
    <x v="3"/>
    <s v="西区"/>
    <s v="张志洁"/>
    <s v="黄新晖"/>
    <s v="冯玲"/>
    <s v="二级"/>
    <x v="8"/>
    <x v="302"/>
    <n v="38.371200000000002"/>
    <n v="200"/>
    <n v="80.833333333333329"/>
    <n v="3101.672"/>
    <n v="149"/>
    <n v="300"/>
    <n v="11511.36"/>
    <n v="100"/>
    <n v="137"/>
    <n v="3837.1200000000003"/>
    <n v="112"/>
    <n v="350"/>
    <n v="13429.92"/>
    <n v="0"/>
    <n v="63"/>
    <n v="0"/>
    <n v="49"/>
    <n v="200"/>
    <n v="7674.2400000000007"/>
    <n v="160"/>
    <n v="96"/>
    <n v="6139.3919999999998"/>
    <n v="113"/>
    <n v="300"/>
    <n v="11511.36"/>
    <n v="100"/>
    <n v="89"/>
    <n v="3837.1200000000003"/>
    <n v="124"/>
    <n v="250"/>
    <n v="9592.8000000000011"/>
    <n v="0"/>
    <n v="105"/>
    <n v="0"/>
    <n v="19"/>
    <n v="250"/>
    <n v="9592.8000000000011"/>
    <n v="180"/>
    <n v="75"/>
    <n v="6906.8160000000007"/>
    <n v="124"/>
    <n v="150"/>
    <n v="5755.68"/>
    <n v="50"/>
    <n v="77"/>
    <n v="1918.5600000000002"/>
    <n v="97"/>
    <n v="200"/>
    <n v="7674.2400000000007"/>
    <n v="50"/>
    <n v="69"/>
    <n v="1918.5600000000002"/>
    <n v="78"/>
    <n v="200"/>
    <n v="7674.2400000000007"/>
    <n v="100"/>
    <n v="70"/>
    <n v="3837.1200000000003"/>
    <n v="108"/>
    <n v="200"/>
    <n v="7674.2400000000007"/>
    <n v="50"/>
    <n v="51"/>
    <n v="1918.5600000000002"/>
    <n v="107"/>
    <n v="100"/>
    <n v="3837.1200000000003"/>
    <n v="30"/>
    <n v="75"/>
    <n v="1151.136"/>
    <n v="62"/>
    <n v="130"/>
    <n v="4988.2560000000003"/>
    <n v="30"/>
    <m/>
    <n v="1151.136"/>
    <n v="92"/>
    <n v="2630"/>
    <n v="100916.25600000001"/>
    <n v="850"/>
    <n v="32615.520000000004"/>
  </r>
  <r>
    <x v="3"/>
    <s v="西区"/>
    <s v="张志洁"/>
    <s v="黄新晖"/>
    <s v="秦齐"/>
    <s v="三级"/>
    <x v="16"/>
    <x v="303"/>
    <n v="36.371200000000002"/>
    <n v="190"/>
    <n v="181.66666666666666"/>
    <n v="6607.434666666667"/>
    <n v="48"/>
    <n v="300"/>
    <n v="10911.36"/>
    <n v="800"/>
    <n v="158"/>
    <n v="29096.960000000003"/>
    <n v="690"/>
    <n v="400"/>
    <n v="14548.480000000001"/>
    <n v="0"/>
    <n v="142"/>
    <n v="0"/>
    <n v="548"/>
    <n v="390"/>
    <n v="14184.768"/>
    <n v="60"/>
    <n v="160"/>
    <n v="2182.2719999999999"/>
    <n v="448"/>
    <n v="470"/>
    <n v="17094.464"/>
    <n v="10"/>
    <n v="191"/>
    <n v="363.71199999999999"/>
    <n v="267"/>
    <n v="300"/>
    <n v="10911.36"/>
    <n v="680"/>
    <n v="160"/>
    <n v="24732.416000000001"/>
    <n v="787"/>
    <n v="300"/>
    <n v="10911.36"/>
    <n v="100"/>
    <n v="204"/>
    <n v="3637.1200000000003"/>
    <n v="683"/>
    <n v="200"/>
    <n v="7274.2400000000007"/>
    <n v="0"/>
    <n v="174"/>
    <n v="0"/>
    <n v="509"/>
    <n v="350"/>
    <n v="12729.92"/>
    <n v="630"/>
    <n v="147"/>
    <n v="22913.856"/>
    <n v="992"/>
    <n v="300"/>
    <n v="10911.36"/>
    <n v="20"/>
    <n v="167"/>
    <n v="727.42399999999998"/>
    <n v="845"/>
    <n v="350"/>
    <n v="12729.92"/>
    <n v="0"/>
    <n v="111"/>
    <n v="0"/>
    <n v="734"/>
    <n v="300"/>
    <n v="10911.36"/>
    <n v="30"/>
    <n v="221"/>
    <n v="1091.136"/>
    <n v="543"/>
    <n v="300"/>
    <n v="10911.36"/>
    <n v="50"/>
    <m/>
    <n v="1818.5600000000002"/>
    <n v="593"/>
    <n v="3960"/>
    <n v="144029.95199999999"/>
    <n v="2380"/>
    <n v="86563.456000000006"/>
  </r>
  <r>
    <x v="3"/>
    <s v="西区"/>
    <s v="张志洁"/>
    <s v="黄新晖"/>
    <s v="冯玲"/>
    <s v="一级"/>
    <x v="8"/>
    <x v="304"/>
    <n v="38.371200000000002"/>
    <n v="0"/>
    <n v="0"/>
    <n v="0"/>
    <n v="10"/>
    <m/>
    <n v="0"/>
    <n v="0"/>
    <n v="0"/>
    <n v="0"/>
    <n v="10"/>
    <m/>
    <n v="0"/>
    <n v="0"/>
    <n v="0"/>
    <n v="0"/>
    <n v="10"/>
    <m/>
    <n v="0"/>
    <n v="0"/>
    <n v="0"/>
    <n v="0"/>
    <n v="10"/>
    <m/>
    <n v="0"/>
    <n v="0"/>
    <n v="0"/>
    <n v="0"/>
    <n v="10"/>
    <n v="0"/>
    <n v="0"/>
    <n v="20"/>
    <n v="0"/>
    <n v="767.42399999999998"/>
    <n v="30"/>
    <n v="0"/>
    <n v="0"/>
    <n v="0"/>
    <n v="0"/>
    <n v="0"/>
    <n v="30"/>
    <n v="0"/>
    <n v="0"/>
    <n v="0"/>
    <n v="20"/>
    <n v="0"/>
    <n v="10"/>
    <n v="0"/>
    <n v="0"/>
    <n v="20"/>
    <n v="14"/>
    <n v="767.42399999999998"/>
    <n v="16"/>
    <n v="50"/>
    <n v="1918.5600000000002"/>
    <n v="30"/>
    <n v="0"/>
    <n v="1151.136"/>
    <n v="46"/>
    <n v="50"/>
    <n v="1918.5600000000002"/>
    <n v="0"/>
    <n v="10"/>
    <n v="0"/>
    <n v="36"/>
    <n v="20"/>
    <n v="767.42399999999998"/>
    <n v="0"/>
    <n v="20"/>
    <n v="0"/>
    <n v="16"/>
    <n v="20"/>
    <n v="767.42399999999998"/>
    <n v="0"/>
    <m/>
    <n v="0"/>
    <n v="16"/>
    <n v="140"/>
    <n v="5371.9679999999998"/>
    <n v="70"/>
    <n v="2685.9839999999999"/>
  </r>
  <r>
    <x v="3"/>
    <s v="西区"/>
    <s v="张志洁"/>
    <s v="黄新晖"/>
    <s v="冯玲"/>
    <s v="一级"/>
    <x v="8"/>
    <x v="305"/>
    <n v="38.371200000000002"/>
    <n v="50"/>
    <n v="42.5"/>
    <n v="1630.7760000000001"/>
    <n v="117"/>
    <n v="200"/>
    <n v="7674.2400000000007"/>
    <n v="100"/>
    <n v="68"/>
    <n v="3837.1200000000003"/>
    <n v="149"/>
    <n v="150"/>
    <n v="5755.68"/>
    <n v="0"/>
    <n v="68"/>
    <n v="0"/>
    <n v="81"/>
    <n v="150"/>
    <n v="5755.68"/>
    <n v="100"/>
    <n v="109"/>
    <n v="3837.1200000000003"/>
    <n v="72"/>
    <n v="200"/>
    <n v="7674.2400000000007"/>
    <n v="100"/>
    <n v="88"/>
    <n v="3837.1200000000003"/>
    <n v="84"/>
    <n v="200"/>
    <n v="7674.2400000000007"/>
    <n v="150"/>
    <n v="109"/>
    <n v="5755.68"/>
    <n v="125"/>
    <n v="200"/>
    <n v="7674.2400000000007"/>
    <n v="100"/>
    <n v="89"/>
    <n v="3837.1200000000003"/>
    <n v="136"/>
    <n v="100"/>
    <n v="3837.1200000000003"/>
    <n v="50"/>
    <n v="96"/>
    <n v="1918.5600000000002"/>
    <n v="90"/>
    <n v="200"/>
    <n v="7674.2400000000007"/>
    <n v="200"/>
    <n v="97"/>
    <n v="7674.2400000000007"/>
    <n v="193"/>
    <n v="150"/>
    <n v="5755.68"/>
    <n v="0"/>
    <n v="97"/>
    <n v="0"/>
    <n v="96"/>
    <n v="100"/>
    <n v="3837.1200000000003"/>
    <n v="50"/>
    <n v="97"/>
    <n v="1918.5600000000002"/>
    <n v="49"/>
    <n v="100"/>
    <n v="3837.1200000000003"/>
    <n v="150"/>
    <n v="87"/>
    <n v="5755.68"/>
    <n v="112"/>
    <n v="200"/>
    <n v="7674.2400000000007"/>
    <n v="0"/>
    <m/>
    <n v="0"/>
    <n v="112"/>
    <n v="1950"/>
    <n v="74823.840000000011"/>
    <n v="1000"/>
    <n v="38371.200000000004"/>
  </r>
  <r>
    <x v="3"/>
    <s v="西区"/>
    <s v="张志洁"/>
    <s v="钮学彬"/>
    <s v="王亚东"/>
    <s v="一级"/>
    <x v="8"/>
    <x v="306"/>
    <n v="38.371200000000002"/>
    <n v="20"/>
    <n v="31.666666666666668"/>
    <n v="1215.0880000000002"/>
    <n v="6"/>
    <n v="50"/>
    <n v="1918.5600000000002"/>
    <n v="120"/>
    <n v="87"/>
    <n v="4604.5439999999999"/>
    <n v="39"/>
    <n v="50"/>
    <n v="1918.5600000000002"/>
    <n v="50"/>
    <n v="76"/>
    <n v="1918.5600000000002"/>
    <n v="13"/>
    <n v="100"/>
    <n v="3837.1200000000003"/>
    <n v="150"/>
    <n v="145"/>
    <n v="5755.68"/>
    <n v="18"/>
    <n v="100"/>
    <n v="3837.1200000000003"/>
    <n v="90"/>
    <n v="104"/>
    <n v="3453.4080000000004"/>
    <n v="4"/>
    <n v="300"/>
    <n v="11511.36"/>
    <n v="160"/>
    <n v="109"/>
    <n v="6139.3919999999998"/>
    <n v="55"/>
    <n v="1200"/>
    <n v="46045.440000000002"/>
    <n v="90"/>
    <n v="106"/>
    <n v="3453.4080000000004"/>
    <n v="39"/>
    <n v="530"/>
    <n v="20336.736000000001"/>
    <n v="110"/>
    <n v="141"/>
    <n v="4220.8320000000003"/>
    <n v="8"/>
    <n v="700"/>
    <n v="26859.84"/>
    <n v="140"/>
    <n v="140"/>
    <n v="5371.9679999999998"/>
    <n v="8"/>
    <n v="300"/>
    <n v="11511.36"/>
    <n v="140"/>
    <n v="148"/>
    <n v="5371.9679999999998"/>
    <n v="0"/>
    <n v="260"/>
    <n v="9976.5120000000006"/>
    <n v="120"/>
    <n v="100"/>
    <n v="4604.5439999999999"/>
    <n v="20"/>
    <n v="200"/>
    <n v="7674.2400000000007"/>
    <n v="210"/>
    <n v="159"/>
    <n v="8057.9520000000002"/>
    <n v="71"/>
    <n v="300"/>
    <n v="11511.36"/>
    <n v="0"/>
    <m/>
    <n v="0"/>
    <n v="71"/>
    <n v="4090"/>
    <n v="156938.20799999998"/>
    <n v="1380"/>
    <n v="52952.256000000001"/>
  </r>
  <r>
    <x v="3"/>
    <s v="西区"/>
    <s v="张志洁"/>
    <s v="黄新晖"/>
    <s v="万小利"/>
    <s v="三级"/>
    <x v="16"/>
    <x v="307"/>
    <n v="38.371200000000002"/>
    <n v="230"/>
    <n v="176.66666666666666"/>
    <n v="6778.9120000000003"/>
    <n v="155"/>
    <n v="350"/>
    <n v="13429.92"/>
    <n v="350"/>
    <n v="300"/>
    <n v="13429.92"/>
    <n v="205"/>
    <n v="350"/>
    <n v="13429.92"/>
    <n v="430"/>
    <n v="241"/>
    <n v="16499.616000000002"/>
    <n v="394"/>
    <n v="400"/>
    <n v="15348.480000000001"/>
    <n v="30"/>
    <n v="273"/>
    <n v="1151.136"/>
    <n v="151"/>
    <n v="600"/>
    <n v="23022.720000000001"/>
    <n v="460"/>
    <n v="265"/>
    <n v="17650.752"/>
    <n v="346"/>
    <n v="300"/>
    <n v="11511.36"/>
    <n v="60"/>
    <n v="239"/>
    <n v="2302.2719999999999"/>
    <n v="167"/>
    <n v="300"/>
    <n v="11511.36"/>
    <n v="350"/>
    <n v="215"/>
    <n v="13429.92"/>
    <n v="302"/>
    <n v="200"/>
    <n v="7674.2400000000007"/>
    <n v="300"/>
    <n v="200"/>
    <n v="11511.36"/>
    <n v="402"/>
    <n v="300"/>
    <n v="11511.36"/>
    <n v="0"/>
    <n v="200"/>
    <n v="0"/>
    <n v="202"/>
    <n v="300"/>
    <n v="11511.36"/>
    <n v="330"/>
    <n v="200"/>
    <n v="12662.496000000001"/>
    <n v="332"/>
    <n v="300"/>
    <n v="11511.36"/>
    <n v="30"/>
    <n v="170"/>
    <n v="1151.136"/>
    <n v="192"/>
    <n v="300"/>
    <n v="11511.36"/>
    <n v="100"/>
    <n v="170"/>
    <n v="3837.1200000000003"/>
    <n v="122"/>
    <n v="300"/>
    <n v="11511.36"/>
    <n v="230"/>
    <m/>
    <n v="8825.3760000000002"/>
    <n v="352"/>
    <n v="4000"/>
    <n v="153484.79999999999"/>
    <n v="2670"/>
    <n v="102451.10399999999"/>
  </r>
  <r>
    <x v="3"/>
    <s v="西区"/>
    <s v="张志洁"/>
    <s v="黄新晖"/>
    <s v="万小利"/>
    <s v="一级"/>
    <x v="16"/>
    <x v="308"/>
    <n v="34.371200000000002"/>
    <n v="0"/>
    <n v="0"/>
    <n v="0"/>
    <n v="0"/>
    <m/>
    <n v="0"/>
    <n v="0"/>
    <n v="0"/>
    <n v="0"/>
    <n v="0"/>
    <m/>
    <n v="0"/>
    <n v="0"/>
    <n v="0"/>
    <n v="0"/>
    <n v="0"/>
    <m/>
    <n v="0"/>
    <n v="30"/>
    <n v="0"/>
    <n v="1031.136"/>
    <n v="30"/>
    <m/>
    <n v="0"/>
    <n v="30"/>
    <n v="32"/>
    <n v="1031.136"/>
    <n v="28"/>
    <n v="100"/>
    <n v="3437.1200000000003"/>
    <n v="80"/>
    <n v="40"/>
    <n v="2749.6959999999999"/>
    <n v="68"/>
    <n v="200"/>
    <n v="6874.2400000000007"/>
    <n v="10"/>
    <n v="39"/>
    <n v="343.71199999999999"/>
    <n v="39"/>
    <n v="100"/>
    <n v="3437.1200000000003"/>
    <n v="60"/>
    <n v="27"/>
    <n v="2062.2719999999999"/>
    <n v="72"/>
    <n v="100"/>
    <n v="3437.1200000000003"/>
    <n v="30"/>
    <n v="31"/>
    <n v="1031.136"/>
    <n v="71"/>
    <n v="100"/>
    <n v="3437.1200000000003"/>
    <n v="30"/>
    <n v="62"/>
    <n v="1031.136"/>
    <n v="39"/>
    <n v="100"/>
    <n v="3437.1200000000003"/>
    <n v="190"/>
    <n v="84"/>
    <n v="6530.5280000000002"/>
    <n v="145"/>
    <n v="300"/>
    <n v="10311.36"/>
    <n v="270"/>
    <n v="158"/>
    <n v="9280.2240000000002"/>
    <n v="257"/>
    <n v="300"/>
    <n v="10311.36"/>
    <n v="50"/>
    <m/>
    <n v="1718.5600000000002"/>
    <n v="307"/>
    <n v="1300"/>
    <n v="44682.559999999998"/>
    <n v="780"/>
    <n v="26809.536000000004"/>
  </r>
  <r>
    <x v="3"/>
    <s v="西区"/>
    <s v="张志洁"/>
    <s v="黄新晖"/>
    <s v="TBA"/>
    <s v="一级"/>
    <x v="16"/>
    <x v="309"/>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黄新晖"/>
    <s v="秦齐"/>
    <s v="一级"/>
    <x v="16"/>
    <x v="310"/>
    <n v="34.371200000000002"/>
    <n v="0"/>
    <n v="0"/>
    <n v="0"/>
    <n v="0"/>
    <m/>
    <n v="0"/>
    <n v="0"/>
    <n v="0"/>
    <n v="0"/>
    <n v="0"/>
    <m/>
    <n v="0"/>
    <n v="0"/>
    <n v="0"/>
    <n v="0"/>
    <n v="0"/>
    <m/>
    <n v="0"/>
    <n v="0"/>
    <n v="0"/>
    <n v="0"/>
    <n v="0"/>
    <m/>
    <n v="0"/>
    <n v="0"/>
    <n v="0"/>
    <n v="0"/>
    <n v="0"/>
    <n v="0"/>
    <n v="0"/>
    <n v="0"/>
    <n v="0"/>
    <n v="0"/>
    <n v="0"/>
    <n v="100"/>
    <n v="3437.1200000000003"/>
    <n v="0"/>
    <n v="0"/>
    <n v="0"/>
    <n v="0"/>
    <n v="0"/>
    <n v="0"/>
    <n v="0"/>
    <n v="0"/>
    <n v="0"/>
    <n v="0"/>
    <n v="0"/>
    <n v="0"/>
    <n v="0"/>
    <n v="0"/>
    <n v="0"/>
    <n v="0"/>
    <m/>
    <n v="0"/>
    <n v="0"/>
    <n v="0"/>
    <n v="0"/>
    <n v="0"/>
    <m/>
    <n v="0"/>
    <n v="30"/>
    <n v="0"/>
    <n v="1031.136"/>
    <n v="30"/>
    <n v="20"/>
    <n v="687.42399999999998"/>
    <n v="50"/>
    <n v="30"/>
    <n v="1718.5600000000002"/>
    <n v="50"/>
    <n v="30"/>
    <n v="1031.136"/>
    <n v="0"/>
    <m/>
    <n v="0"/>
    <n v="50"/>
    <n v="150"/>
    <n v="5155.68"/>
    <n v="80"/>
    <n v="2749.6959999999999"/>
  </r>
  <r>
    <x v="3"/>
    <s v="西区"/>
    <s v="张志洁"/>
    <s v="黄新晖"/>
    <s v="林亮"/>
    <s v="一级"/>
    <x v="16"/>
    <x v="311"/>
    <n v="34.371200000000002"/>
    <n v="40"/>
    <n v="7.5"/>
    <n v="257.78399999999999"/>
    <n v="40"/>
    <n v="150"/>
    <n v="5155.68"/>
    <n v="270"/>
    <n v="69"/>
    <n v="9280.2240000000002"/>
    <n v="241"/>
    <n v="200"/>
    <n v="6874.2400000000007"/>
    <n v="300"/>
    <n v="56"/>
    <n v="10311.36"/>
    <n v="485"/>
    <n v="200"/>
    <n v="6874.2400000000007"/>
    <n v="0"/>
    <n v="252"/>
    <n v="0"/>
    <n v="233"/>
    <n v="200"/>
    <n v="6874.2400000000007"/>
    <n v="0"/>
    <n v="150"/>
    <n v="0"/>
    <n v="83"/>
    <n v="600"/>
    <n v="20622.72"/>
    <n v="900"/>
    <n v="302"/>
    <n v="30934.080000000002"/>
    <n v="681"/>
    <n v="300"/>
    <n v="10311.36"/>
    <n v="300"/>
    <n v="227"/>
    <n v="10311.36"/>
    <n v="754"/>
    <n v="0"/>
    <n v="0"/>
    <n v="0"/>
    <n v="285"/>
    <n v="0"/>
    <n v="469"/>
    <n v="300"/>
    <n v="10311.36"/>
    <n v="0"/>
    <n v="262"/>
    <n v="0"/>
    <n v="207"/>
    <n v="600"/>
    <n v="20622.72"/>
    <n v="650"/>
    <n v="242"/>
    <n v="22341.280000000002"/>
    <n v="615"/>
    <n v="500"/>
    <n v="17185.600000000002"/>
    <n v="0"/>
    <n v="252"/>
    <n v="0"/>
    <n v="363"/>
    <n v="350"/>
    <n v="12029.92"/>
    <n v="700"/>
    <n v="291"/>
    <n v="24059.84"/>
    <n v="772"/>
    <n v="400"/>
    <n v="13748.480000000001"/>
    <n v="0"/>
    <m/>
    <n v="0"/>
    <n v="772"/>
    <n v="3800"/>
    <n v="130610.56000000001"/>
    <n v="3120"/>
    <n v="107238.144"/>
  </r>
  <r>
    <x v="3"/>
    <s v="西区"/>
    <s v="张志洁"/>
    <s v="黄新晖"/>
    <s v="万小利"/>
    <s v="一级"/>
    <x v="16"/>
    <x v="312"/>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50"/>
    <n v="0"/>
    <n v="1718.5600000000002"/>
    <n v="50"/>
    <m/>
    <n v="0"/>
    <n v="0"/>
    <n v="10"/>
    <n v="0"/>
    <n v="40"/>
    <n v="10"/>
    <n v="343.71199999999999"/>
    <n v="30"/>
    <n v="50"/>
    <n v="1031.136"/>
    <n v="20"/>
    <n v="20"/>
    <n v="687.42399999999998"/>
    <n v="30"/>
    <m/>
    <n v="1031.136"/>
    <n v="50"/>
    <n v="30"/>
    <n v="1031.136"/>
    <n v="110"/>
    <n v="3780.8319999999999"/>
  </r>
  <r>
    <x v="3"/>
    <s v="西区"/>
    <s v="张志洁"/>
    <s v="黄新晖"/>
    <s v="TBA"/>
    <s v="一级"/>
    <x v="16"/>
    <x v="313"/>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黄新晖"/>
    <s v="林亮"/>
    <s v="一级"/>
    <x v="16"/>
    <x v="314"/>
    <n v="34.371200000000002"/>
    <n v="0"/>
    <n v="0"/>
    <n v="0"/>
    <n v="0"/>
    <m/>
    <n v="0"/>
    <n v="0"/>
    <n v="0"/>
    <n v="0"/>
    <n v="0"/>
    <m/>
    <n v="0"/>
    <n v="0"/>
    <n v="0"/>
    <n v="0"/>
    <n v="0"/>
    <m/>
    <n v="0"/>
    <n v="0"/>
    <n v="0"/>
    <n v="0"/>
    <n v="0"/>
    <m/>
    <n v="0"/>
    <n v="20"/>
    <n v="18"/>
    <n v="687.42399999999998"/>
    <n v="2"/>
    <n v="100"/>
    <n v="3437.1200000000003"/>
    <n v="100"/>
    <n v="102"/>
    <n v="3437.1200000000003"/>
    <n v="0"/>
    <n v="100"/>
    <n v="3437.1200000000003"/>
    <n v="150"/>
    <n v="74"/>
    <n v="5155.68"/>
    <n v="76"/>
    <n v="300"/>
    <n v="10311.36"/>
    <n v="300"/>
    <n v="186"/>
    <n v="10311.36"/>
    <n v="190"/>
    <n v="300"/>
    <n v="10311.36"/>
    <n v="100"/>
    <n v="228"/>
    <n v="3437.1200000000003"/>
    <n v="62"/>
    <n v="500"/>
    <n v="17185.600000000002"/>
    <n v="400"/>
    <n v="335"/>
    <n v="13748.480000000001"/>
    <n v="127"/>
    <n v="800"/>
    <n v="27496.960000000003"/>
    <n v="500"/>
    <n v="552"/>
    <n v="17185.600000000002"/>
    <n v="75"/>
    <n v="600"/>
    <n v="20622.72"/>
    <n v="800"/>
    <n v="656"/>
    <n v="27496.960000000003"/>
    <n v="219"/>
    <n v="800"/>
    <n v="27496.960000000003"/>
    <n v="300"/>
    <m/>
    <n v="10311.36"/>
    <n v="519"/>
    <n v="3500"/>
    <n v="120299.20000000001"/>
    <n v="2670"/>
    <n v="91771.104000000007"/>
  </r>
  <r>
    <x v="3"/>
    <s v="西区"/>
    <s v="张志洁"/>
    <s v="黄新晖"/>
    <s v="万小利"/>
    <s v="一级"/>
    <x v="16"/>
    <x v="315"/>
    <n v="34.371200000000002"/>
    <n v="0"/>
    <n v="0"/>
    <n v="0"/>
    <n v="0"/>
    <m/>
    <n v="0"/>
    <n v="0"/>
    <n v="0"/>
    <n v="0"/>
    <n v="0"/>
    <m/>
    <n v="0"/>
    <n v="50"/>
    <n v="34"/>
    <n v="1718.5600000000002"/>
    <n v="16"/>
    <n v="100"/>
    <n v="3437.1200000000003"/>
    <n v="300"/>
    <n v="271"/>
    <n v="10311.36"/>
    <n v="45"/>
    <n v="200"/>
    <n v="6874.2400000000007"/>
    <n v="320"/>
    <n v="298"/>
    <n v="10998.784"/>
    <n v="67"/>
    <n v="500"/>
    <n v="17185.600000000002"/>
    <n v="400"/>
    <n v="437"/>
    <n v="13748.480000000001"/>
    <n v="30"/>
    <n v="500"/>
    <n v="17185.600000000002"/>
    <n v="600"/>
    <n v="465"/>
    <n v="20622.72"/>
    <n v="165"/>
    <n v="600"/>
    <n v="20622.72"/>
    <n v="600"/>
    <n v="639"/>
    <n v="20622.72"/>
    <n v="126"/>
    <n v="600"/>
    <n v="20622.72"/>
    <n v="600"/>
    <n v="508"/>
    <n v="20622.72"/>
    <n v="218"/>
    <n v="600"/>
    <n v="20622.72"/>
    <n v="600"/>
    <n v="511"/>
    <n v="20622.72"/>
    <n v="307"/>
    <n v="800"/>
    <n v="27496.960000000003"/>
    <n v="600"/>
    <n v="394"/>
    <n v="20622.72"/>
    <n v="513"/>
    <n v="800"/>
    <n v="27496.960000000003"/>
    <n v="600"/>
    <n v="381"/>
    <n v="20622.72"/>
    <n v="732"/>
    <n v="800"/>
    <n v="27496.960000000003"/>
    <n v="0"/>
    <m/>
    <n v="0"/>
    <n v="732"/>
    <n v="5500"/>
    <n v="189041.59999999998"/>
    <n v="4670"/>
    <n v="160513.50400000002"/>
  </r>
  <r>
    <x v="3"/>
    <s v="西区"/>
    <s v="张志洁"/>
    <s v="黄新晖"/>
    <s v="TBA"/>
    <s v="一级"/>
    <x v="16"/>
    <x v="316"/>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s v="西区"/>
    <s v="张志洁"/>
    <s v="黄新晖"/>
    <s v="林亮"/>
    <s v="二级"/>
    <x v="16"/>
    <x v="317"/>
    <n v="34.371200000000002"/>
    <n v="90"/>
    <n v="47.5"/>
    <n v="1632.6320000000001"/>
    <n v="45"/>
    <n v="100"/>
    <n v="3437.1200000000003"/>
    <n v="80"/>
    <n v="80"/>
    <n v="2749.6959999999999"/>
    <n v="45"/>
    <n v="200"/>
    <n v="6874.2400000000007"/>
    <n v="60"/>
    <n v="54"/>
    <n v="2062.2719999999999"/>
    <n v="51"/>
    <n v="100"/>
    <n v="3437.1200000000003"/>
    <n v="50"/>
    <n v="70"/>
    <n v="1718.5600000000002"/>
    <n v="31"/>
    <n v="200"/>
    <n v="6874.2400000000007"/>
    <n v="90"/>
    <n v="88"/>
    <n v="3093.4080000000004"/>
    <n v="33"/>
    <n v="150"/>
    <n v="5155.68"/>
    <n v="30"/>
    <n v="51"/>
    <n v="1031.136"/>
    <n v="12"/>
    <n v="150"/>
    <n v="5155.68"/>
    <n v="180"/>
    <n v="75"/>
    <n v="6186.8160000000007"/>
    <n v="117"/>
    <n v="100"/>
    <n v="3437.1200000000003"/>
    <n v="0"/>
    <n v="63"/>
    <n v="0"/>
    <n v="54"/>
    <n v="150"/>
    <n v="5155.68"/>
    <n v="0"/>
    <n v="52"/>
    <n v="0"/>
    <n v="2"/>
    <n v="400"/>
    <n v="13748.480000000001"/>
    <n v="30"/>
    <n v="20"/>
    <n v="1031.136"/>
    <n v="12"/>
    <n v="200"/>
    <n v="6874.2400000000007"/>
    <n v="70"/>
    <n v="76"/>
    <n v="2405.9839999999999"/>
    <n v="6"/>
    <n v="100"/>
    <n v="3437.1200000000003"/>
    <n v="80"/>
    <n v="73"/>
    <n v="2749.6959999999999"/>
    <n v="13"/>
    <n v="200"/>
    <n v="6874.2400000000007"/>
    <n v="0"/>
    <m/>
    <n v="0"/>
    <n v="13"/>
    <n v="2050"/>
    <n v="70460.960000000006"/>
    <n v="670"/>
    <n v="23028.704000000002"/>
  </r>
  <r>
    <x v="3"/>
    <s v="西区"/>
    <s v="张志洁"/>
    <s v="黄新晖"/>
    <s v="林亮"/>
    <s v="二级"/>
    <x v="16"/>
    <x v="318"/>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s v="西区"/>
    <s v="张志洁"/>
    <s v="黄新晖"/>
    <s v="林亮"/>
    <s v="一级"/>
    <x v="16"/>
    <x v="285"/>
    <n v="34.371200000000002"/>
    <n v="0"/>
    <n v="0"/>
    <n v="0"/>
    <n v="0"/>
    <m/>
    <n v="0"/>
    <n v="0"/>
    <n v="0"/>
    <n v="0"/>
    <n v="0"/>
    <m/>
    <n v="0"/>
    <n v="30"/>
    <n v="15"/>
    <n v="1031.136"/>
    <n v="15"/>
    <n v="100"/>
    <n v="3437.1200000000003"/>
    <n v="50"/>
    <n v="15"/>
    <n v="1718.5600000000002"/>
    <n v="50"/>
    <n v="100"/>
    <n v="3437.1200000000003"/>
    <n v="50"/>
    <n v="62"/>
    <n v="1718.5600000000002"/>
    <n v="38"/>
    <n v="200"/>
    <n v="6874.2400000000007"/>
    <n v="0"/>
    <n v="26"/>
    <n v="0"/>
    <n v="12"/>
    <n v="100"/>
    <n v="3437.1200000000003"/>
    <n v="150"/>
    <n v="40"/>
    <n v="5155.68"/>
    <n v="122"/>
    <n v="100"/>
    <n v="3437.1200000000003"/>
    <n v="0"/>
    <n v="14"/>
    <n v="0"/>
    <n v="108"/>
    <n v="100"/>
    <n v="3437.1200000000003"/>
    <n v="0"/>
    <n v="41"/>
    <n v="0"/>
    <n v="67"/>
    <n v="350"/>
    <n v="12029.92"/>
    <n v="0"/>
    <n v="30"/>
    <n v="0"/>
    <n v="37"/>
    <n v="200"/>
    <n v="6874.2400000000007"/>
    <n v="50"/>
    <n v="52"/>
    <n v="1718.5600000000002"/>
    <n v="35"/>
    <n v="100"/>
    <n v="3437.1200000000003"/>
    <n v="0"/>
    <n v="10"/>
    <n v="0"/>
    <n v="25"/>
    <n v="100"/>
    <n v="3437.1200000000003"/>
    <n v="50"/>
    <m/>
    <n v="1718.5600000000002"/>
    <n v="75"/>
    <n v="1450"/>
    <n v="49838.240000000005"/>
    <n v="380"/>
    <n v="13061.056"/>
  </r>
  <r>
    <x v="3"/>
    <s v="西区"/>
    <s v="张志洁"/>
    <s v="黄新晖"/>
    <s v="万小利"/>
    <s v="一级"/>
    <x v="16"/>
    <x v="287"/>
    <n v="34.371200000000002"/>
    <n v="300"/>
    <n v="558.33333333333337"/>
    <n v="19190.58666666667"/>
    <n v="552"/>
    <n v="800"/>
    <n v="27496.960000000003"/>
    <n v="1200"/>
    <n v="923"/>
    <n v="41245.440000000002"/>
    <n v="829"/>
    <n v="850"/>
    <n v="29215.52"/>
    <n v="300"/>
    <n v="690"/>
    <n v="10311.36"/>
    <n v="439"/>
    <n v="1440"/>
    <n v="49494.528000000006"/>
    <n v="600"/>
    <n v="937"/>
    <n v="20622.72"/>
    <n v="102"/>
    <n v="1600"/>
    <n v="54993.920000000006"/>
    <n v="900"/>
    <n v="799"/>
    <n v="30934.080000000002"/>
    <n v="203"/>
    <n v="900"/>
    <n v="30934.080000000002"/>
    <n v="900"/>
    <n v="900"/>
    <n v="30934.080000000002"/>
    <n v="203"/>
    <n v="1200"/>
    <n v="41245.440000000002"/>
    <n v="1200"/>
    <n v="722"/>
    <n v="41245.440000000002"/>
    <n v="681"/>
    <n v="900"/>
    <n v="30934.080000000002"/>
    <n v="600"/>
    <n v="983"/>
    <n v="20622.72"/>
    <n v="298"/>
    <n v="1200"/>
    <n v="41245.440000000002"/>
    <n v="1200"/>
    <n v="971"/>
    <n v="41245.440000000002"/>
    <n v="527"/>
    <n v="1200"/>
    <n v="41245.440000000002"/>
    <n v="650"/>
    <n v="1000"/>
    <n v="22341.280000000002"/>
    <n v="177"/>
    <n v="900"/>
    <n v="30934.080000000002"/>
    <n v="1200"/>
    <n v="834"/>
    <n v="41245.440000000002"/>
    <n v="543"/>
    <n v="1000"/>
    <n v="34371.200000000004"/>
    <n v="900"/>
    <n v="974"/>
    <n v="30934.080000000002"/>
    <n v="469"/>
    <n v="1200"/>
    <n v="41245.440000000002"/>
    <n v="600"/>
    <m/>
    <n v="20622.72"/>
    <n v="1069"/>
    <n v="13190"/>
    <n v="453356.12800000008"/>
    <n v="10250"/>
    <n v="352304.80000000005"/>
  </r>
  <r>
    <x v="3"/>
    <s v="西区"/>
    <s v="张志洁"/>
    <s v="黄新晖"/>
    <s v="万小利"/>
    <s v="一级"/>
    <x v="16"/>
    <x v="286"/>
    <n v="38.371200000000002"/>
    <n v="30"/>
    <n v="35"/>
    <n v="1342.992"/>
    <n v="19"/>
    <n v="150"/>
    <n v="5755.68"/>
    <n v="60"/>
    <n v="50"/>
    <n v="2302.2719999999999"/>
    <n v="29"/>
    <n v="200"/>
    <n v="7674.2400000000007"/>
    <n v="30"/>
    <n v="25"/>
    <n v="1151.136"/>
    <n v="34"/>
    <n v="200"/>
    <n v="7674.2400000000007"/>
    <n v="60"/>
    <n v="77"/>
    <n v="2302.2719999999999"/>
    <n v="17"/>
    <n v="310"/>
    <n v="11895.072"/>
    <n v="180"/>
    <n v="58"/>
    <n v="6906.8160000000007"/>
    <n v="139"/>
    <n v="200"/>
    <n v="7674.2400000000007"/>
    <n v="50"/>
    <n v="60"/>
    <n v="1918.5600000000002"/>
    <n v="129"/>
    <n v="200"/>
    <n v="7674.2400000000007"/>
    <n v="50"/>
    <n v="85"/>
    <n v="1918.5600000000002"/>
    <n v="94"/>
    <n v="200"/>
    <n v="7674.2400000000007"/>
    <n v="100"/>
    <n v="95"/>
    <n v="3837.1200000000003"/>
    <n v="99"/>
    <n v="200"/>
    <n v="7674.2400000000007"/>
    <n v="100"/>
    <n v="88"/>
    <n v="3837.1200000000003"/>
    <n v="111"/>
    <n v="200"/>
    <n v="7674.2400000000007"/>
    <n v="150"/>
    <n v="96"/>
    <n v="5755.68"/>
    <n v="165"/>
    <n v="200"/>
    <n v="7674.2400000000007"/>
    <n v="100"/>
    <n v="129"/>
    <n v="3837.1200000000003"/>
    <n v="136"/>
    <n v="200"/>
    <n v="7674.2400000000007"/>
    <n v="300"/>
    <n v="116"/>
    <n v="11511.36"/>
    <n v="320"/>
    <n v="200"/>
    <n v="7674.2400000000007"/>
    <n v="0"/>
    <m/>
    <n v="0"/>
    <n v="320"/>
    <n v="2460"/>
    <n v="94393.152000000016"/>
    <n v="1180"/>
    <n v="45278.016000000003"/>
  </r>
  <r>
    <x v="3"/>
    <s v="西区"/>
    <s v="张志洁"/>
    <s v="钮学彬"/>
    <s v="孙洪霄"/>
    <s v="二级"/>
    <x v="17"/>
    <x v="319"/>
    <n v="38.371200000000002"/>
    <n v="61"/>
    <n v="38.916666666666664"/>
    <n v="1493.2791999999999"/>
    <n v="22"/>
    <n v="50"/>
    <n v="1918.5600000000002"/>
    <n v="69"/>
    <n v="50"/>
    <n v="2647.6128000000003"/>
    <n v="41"/>
    <n v="50"/>
    <n v="1918.5600000000002"/>
    <n v="28"/>
    <n v="30"/>
    <n v="1074.3936000000001"/>
    <n v="39"/>
    <n v="60"/>
    <n v="2302.2719999999999"/>
    <n v="51"/>
    <n v="46"/>
    <n v="1956.9312"/>
    <n v="44"/>
    <n v="70"/>
    <n v="2685.9839999999999"/>
    <n v="86"/>
    <n v="60"/>
    <n v="3299.9232000000002"/>
    <n v="70"/>
    <n v="100"/>
    <n v="3837.1200000000003"/>
    <n v="51"/>
    <n v="46"/>
    <n v="1956.9312"/>
    <n v="75"/>
    <n v="50"/>
    <n v="1918.5600000000002"/>
    <n v="13"/>
    <n v="46"/>
    <n v="498.82560000000001"/>
    <n v="42"/>
    <n v="50"/>
    <n v="1918.5600000000002"/>
    <n v="37"/>
    <n v="33"/>
    <n v="1419.7344000000001"/>
    <n v="46"/>
    <n v="50"/>
    <n v="1918.5600000000002"/>
    <n v="16"/>
    <n v="44"/>
    <n v="613.93920000000003"/>
    <n v="18"/>
    <n v="50"/>
    <n v="1918.5600000000002"/>
    <n v="40"/>
    <n v="36"/>
    <n v="1534.848"/>
    <n v="22"/>
    <n v="40"/>
    <n v="1534.848"/>
    <n v="56"/>
    <n v="50"/>
    <n v="2148.7872000000002"/>
    <n v="28"/>
    <n v="400"/>
    <n v="15348.480000000001"/>
    <n v="75"/>
    <n v="75"/>
    <n v="2877.84"/>
    <n v="28"/>
    <n v="400"/>
    <n v="15348.480000000001"/>
    <n v="66"/>
    <m/>
    <n v="2532.4992000000002"/>
    <n v="94"/>
    <n v="1370"/>
    <n v="52568.544000000009"/>
    <n v="588"/>
    <n v="22562.265599999999"/>
  </r>
  <r>
    <x v="3"/>
    <s v="西区"/>
    <s v="张志洁"/>
    <s v="钮学彬"/>
    <s v="黄代玉"/>
    <s v="一级"/>
    <x v="17"/>
    <x v="289"/>
    <n v="38.371200000000002"/>
    <n v="900"/>
    <n v="505.83333333333331"/>
    <n v="19409.432000000001"/>
    <n v="625"/>
    <n v="800"/>
    <n v="30696.960000000003"/>
    <n v="900"/>
    <n v="712"/>
    <n v="34534.080000000002"/>
    <n v="813"/>
    <n v="850"/>
    <n v="32615.52"/>
    <n v="600"/>
    <n v="573"/>
    <n v="23022.720000000001"/>
    <n v="840"/>
    <n v="1100"/>
    <n v="42208.32"/>
    <n v="300"/>
    <n v="611"/>
    <n v="11511.36"/>
    <n v="529"/>
    <n v="1200"/>
    <n v="46045.440000000002"/>
    <n v="700"/>
    <n v="642"/>
    <n v="26859.84"/>
    <n v="587"/>
    <n v="1000"/>
    <n v="38371.200000000004"/>
    <n v="900"/>
    <n v="735"/>
    <n v="34534.080000000002"/>
    <n v="752"/>
    <n v="600"/>
    <n v="23022.720000000001"/>
    <n v="300"/>
    <n v="698"/>
    <n v="11511.36"/>
    <n v="354"/>
    <n v="800"/>
    <n v="30696.960000000003"/>
    <n v="900"/>
    <n v="868"/>
    <n v="34534.080000000002"/>
    <n v="386"/>
    <n v="840"/>
    <n v="32231.808000000001"/>
    <n v="900"/>
    <n v="734"/>
    <n v="34534.080000000002"/>
    <n v="552"/>
    <n v="800"/>
    <n v="30696.960000000003"/>
    <n v="320"/>
    <n v="751"/>
    <n v="12278.784"/>
    <n v="121"/>
    <n v="700"/>
    <n v="26859.84"/>
    <n v="1230"/>
    <n v="1188"/>
    <n v="47196.576000000001"/>
    <n v="163"/>
    <n v="800"/>
    <n v="30696.960000000003"/>
    <n v="950"/>
    <n v="736"/>
    <n v="36452.639999999999"/>
    <n v="377"/>
    <n v="900"/>
    <n v="34534.080000000002"/>
    <n v="0"/>
    <m/>
    <n v="0"/>
    <n v="377"/>
    <n v="10390"/>
    <n v="398676.7680000001"/>
    <n v="8000"/>
    <n v="306969.60000000003"/>
  </r>
  <r>
    <x v="3"/>
    <s v="西区"/>
    <s v="张志洁"/>
    <s v="钮学彬"/>
    <s v="黄代玉"/>
    <s v="一级"/>
    <x v="17"/>
    <x v="290"/>
    <n v="38.371200000000002"/>
    <n v="600"/>
    <n v="445.83333333333331"/>
    <n v="17107.16"/>
    <n v="593"/>
    <n v="600"/>
    <n v="23022.720000000001"/>
    <n v="900"/>
    <n v="1018"/>
    <n v="34534.080000000002"/>
    <n v="475"/>
    <n v="700"/>
    <n v="26859.84"/>
    <n v="600"/>
    <n v="434"/>
    <n v="23022.720000000001"/>
    <n v="641"/>
    <n v="1100"/>
    <n v="42208.32"/>
    <n v="930"/>
    <n v="1285"/>
    <n v="35685.216"/>
    <n v="286"/>
    <n v="1200"/>
    <n v="46045.440000000002"/>
    <n v="950"/>
    <n v="1045"/>
    <n v="36452.639999999999"/>
    <n v="191"/>
    <n v="1200"/>
    <n v="46045.440000000002"/>
    <n v="1550"/>
    <n v="812"/>
    <n v="59475.360000000001"/>
    <n v="929"/>
    <n v="900"/>
    <n v="34534.080000000002"/>
    <n v="650"/>
    <n v="1155"/>
    <n v="24941.280000000002"/>
    <n v="424"/>
    <n v="600"/>
    <n v="23022.720000000001"/>
    <n v="1200"/>
    <n v="1149"/>
    <n v="46045.440000000002"/>
    <n v="475"/>
    <n v="700"/>
    <n v="26859.84"/>
    <n v="650"/>
    <n v="802"/>
    <n v="24941.280000000002"/>
    <n v="323"/>
    <n v="900"/>
    <n v="34534.080000000002"/>
    <n v="1300"/>
    <n v="1014"/>
    <n v="49882.560000000005"/>
    <n v="609"/>
    <n v="800"/>
    <n v="30696.960000000003"/>
    <n v="1250"/>
    <n v="1530"/>
    <n v="47964"/>
    <n v="329"/>
    <n v="800"/>
    <n v="30696.960000000003"/>
    <n v="1000"/>
    <n v="935"/>
    <n v="38371.200000000004"/>
    <n v="394"/>
    <n v="900"/>
    <n v="34534.080000000002"/>
    <n v="0"/>
    <m/>
    <n v="0"/>
    <n v="394"/>
    <n v="10400"/>
    <n v="399060.4800000001"/>
    <n v="10980"/>
    <n v="421315.77600000001"/>
  </r>
  <r>
    <x v="3"/>
    <s v="西区"/>
    <s v="张志洁"/>
    <s v="钮学彬"/>
    <s v="金丽娜"/>
    <s v="三级"/>
    <x v="0"/>
    <x v="320"/>
    <n v="38.371200000000002"/>
    <n v="50"/>
    <n v="65.833333333333329"/>
    <n v="2526.1039999999998"/>
    <n v="54"/>
    <n v="100"/>
    <n v="3837.1200000000003"/>
    <n v="0"/>
    <n v="50"/>
    <n v="0"/>
    <n v="4"/>
    <n v="50"/>
    <n v="1918.5600000000002"/>
    <n v="150"/>
    <n v="128"/>
    <n v="5755.68"/>
    <n v="26"/>
    <n v="100"/>
    <n v="3837.1200000000003"/>
    <n v="100"/>
    <n v="100"/>
    <n v="3837.1200000000003"/>
    <n v="26"/>
    <n v="100"/>
    <n v="3837.1200000000003"/>
    <n v="50"/>
    <n v="30"/>
    <n v="1918.5600000000002"/>
    <n v="46"/>
    <n v="100"/>
    <n v="3837.1200000000003"/>
    <n v="0"/>
    <n v="30"/>
    <n v="0"/>
    <n v="16"/>
    <n v="100"/>
    <n v="3837.1200000000003"/>
    <n v="0"/>
    <n v="10"/>
    <n v="0"/>
    <n v="6"/>
    <n v="50"/>
    <n v="1918.5600000000002"/>
    <n v="50"/>
    <n v="20"/>
    <n v="1918.5600000000002"/>
    <n v="36"/>
    <n v="50"/>
    <n v="1918.5600000000002"/>
    <n v="50"/>
    <n v="40"/>
    <n v="1918.5600000000002"/>
    <n v="46"/>
    <n v="50"/>
    <n v="1918.5600000000002"/>
    <n v="100"/>
    <n v="70"/>
    <n v="3837.1200000000003"/>
    <n v="76"/>
    <n v="50"/>
    <n v="1918.5600000000002"/>
    <n v="50"/>
    <n v="80"/>
    <n v="1918.5600000000002"/>
    <n v="46"/>
    <n v="100"/>
    <n v="3837.1200000000003"/>
    <n v="100"/>
    <n v="80"/>
    <n v="3837.1200000000003"/>
    <n v="66"/>
    <n v="100"/>
    <n v="3837.1200000000003"/>
    <n v="0"/>
    <m/>
    <n v="0"/>
    <n v="66"/>
    <n v="950"/>
    <n v="36452.640000000007"/>
    <n v="650"/>
    <n v="24941.279999999999"/>
  </r>
  <r>
    <x v="3"/>
    <s v="西区"/>
    <s v="张志洁"/>
    <s v="钮学彬"/>
    <s v="TBA"/>
    <s v="三级"/>
    <x v="0"/>
    <x v="321"/>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s v="西区"/>
    <s v="张志洁"/>
    <s v="钮学彬"/>
    <s v="王亚东"/>
    <s v="三级"/>
    <x v="0"/>
    <x v="0"/>
    <n v="38.371200000000002"/>
    <n v="4100"/>
    <n v="3014.25"/>
    <n v="115660.38960000001"/>
    <n v="3037"/>
    <n v="4200"/>
    <n v="161159.04000000001"/>
    <n v="1904"/>
    <n v="2500"/>
    <n v="73058.764800000004"/>
    <n v="2441"/>
    <n v="4300"/>
    <n v="164996.16"/>
    <n v="1218"/>
    <n v="1810"/>
    <n v="46736.121599999999"/>
    <n v="1849"/>
    <n v="6500"/>
    <n v="249412.80000000002"/>
    <n v="2734"/>
    <n v="2700"/>
    <n v="104906.86080000001"/>
    <n v="1883"/>
    <n v="8080"/>
    <n v="310039.29600000003"/>
    <n v="2737"/>
    <n v="2400"/>
    <n v="105021.97440000001"/>
    <n v="2220"/>
    <n v="3500"/>
    <n v="134299.20000000001"/>
    <n v="26"/>
    <n v="1500"/>
    <n v="997.65120000000002"/>
    <n v="746"/>
    <n v="5500"/>
    <n v="211041.6"/>
    <n v="1822"/>
    <n v="1806"/>
    <n v="69912.326400000005"/>
    <n v="762"/>
    <n v="5000"/>
    <n v="191856"/>
    <n v="2221"/>
    <n v="2020"/>
    <n v="85222.435200000007"/>
    <n v="963"/>
    <n v="5500"/>
    <n v="211041.6"/>
    <n v="2517"/>
    <n v="2224"/>
    <n v="96580.310400000002"/>
    <n v="1256"/>
    <n v="5350"/>
    <n v="205285.92"/>
    <n v="2100"/>
    <n v="2563"/>
    <n v="80579.520000000004"/>
    <n v="793"/>
    <n v="5350"/>
    <n v="205285.92"/>
    <n v="2216"/>
    <n v="2002"/>
    <n v="85030.579200000007"/>
    <n v="1007"/>
    <n v="2400"/>
    <n v="92090.880000000005"/>
    <n v="4021"/>
    <n v="2850"/>
    <n v="154290.59520000001"/>
    <n v="2178"/>
    <n v="2400"/>
    <n v="92090.880000000005"/>
    <n v="11"/>
    <m/>
    <n v="422.08320000000003"/>
    <n v="2189"/>
    <n v="58080"/>
    <n v="2228599.2960000001"/>
    <n v="23527"/>
    <n v="902759.22240000009"/>
  </r>
  <r>
    <x v="3"/>
    <s v="西区"/>
    <s v="张志洁"/>
    <s v="钮学彬"/>
    <s v="王艳玲"/>
    <s v="二级"/>
    <x v="0"/>
    <x v="322"/>
    <n v="38.371200000000002"/>
    <n v="1260"/>
    <n v="1059.1666666666667"/>
    <n v="40641.496000000006"/>
    <n v="756"/>
    <n v="1800"/>
    <n v="69068.160000000003"/>
    <n v="1600"/>
    <n v="1730"/>
    <n v="61393.920000000006"/>
    <n v="626"/>
    <n v="1800"/>
    <n v="69068.160000000003"/>
    <n v="1400"/>
    <n v="1023"/>
    <n v="53719.68"/>
    <n v="1003"/>
    <n v="3670"/>
    <n v="140822.304"/>
    <n v="1700"/>
    <n v="1774"/>
    <n v="65231.040000000001"/>
    <n v="929"/>
    <n v="4900"/>
    <n v="188018.88"/>
    <n v="1560"/>
    <n v="1413"/>
    <n v="59859.072"/>
    <n v="1076"/>
    <n v="2000"/>
    <n v="76742.400000000009"/>
    <n v="1420"/>
    <n v="1592"/>
    <n v="54487.103999999999"/>
    <n v="904"/>
    <n v="1600"/>
    <n v="61393.920000000006"/>
    <n v="1560"/>
    <n v="1438"/>
    <n v="59859.072"/>
    <n v="1026"/>
    <n v="1500"/>
    <n v="57556.800000000003"/>
    <n v="1320"/>
    <n v="1571"/>
    <n v="50649.984000000004"/>
    <n v="775"/>
    <n v="1550"/>
    <n v="59475.360000000001"/>
    <n v="1320"/>
    <n v="1525"/>
    <n v="50649.984000000004"/>
    <n v="570"/>
    <n v="1500"/>
    <n v="57556.800000000003"/>
    <n v="1960"/>
    <n v="1734"/>
    <n v="75207.552000000011"/>
    <n v="796"/>
    <n v="1500"/>
    <n v="57556.800000000003"/>
    <n v="1360"/>
    <n v="1293"/>
    <n v="52184.832000000002"/>
    <n v="863"/>
    <n v="1700"/>
    <n v="65231.040000000001"/>
    <n v="1320"/>
    <n v="1526"/>
    <n v="50649.984000000004"/>
    <n v="657"/>
    <n v="1800"/>
    <n v="69068.160000000003"/>
    <n v="580"/>
    <m/>
    <n v="22255.296000000002"/>
    <n v="1237"/>
    <n v="25320"/>
    <n v="971558.78400000022"/>
    <n v="17100"/>
    <n v="656147.52"/>
  </r>
  <r>
    <x v="3"/>
    <s v="西区"/>
    <s v="张志洁"/>
    <s v="钮学彬"/>
    <s v="金丽娜"/>
    <s v="一级"/>
    <x v="0"/>
    <x v="293"/>
    <n v="38.371200000000002"/>
    <n v="700"/>
    <n v="399.5"/>
    <n v="15329.294400000001"/>
    <n v="576"/>
    <n v="600"/>
    <n v="23022.720000000001"/>
    <n v="410"/>
    <n v="574"/>
    <n v="15732.192000000001"/>
    <n v="412"/>
    <n v="650"/>
    <n v="24941.280000000002"/>
    <n v="620"/>
    <n v="427"/>
    <n v="23790.144"/>
    <n v="605"/>
    <n v="800"/>
    <n v="30696.960000000003"/>
    <n v="810"/>
    <n v="796"/>
    <n v="31080.672000000002"/>
    <n v="619"/>
    <n v="900"/>
    <n v="34534.080000000002"/>
    <n v="600"/>
    <n v="722"/>
    <n v="23022.720000000001"/>
    <n v="497"/>
    <n v="600"/>
    <n v="23022.720000000001"/>
    <n v="850"/>
    <n v="800"/>
    <n v="32615.52"/>
    <n v="547"/>
    <n v="700"/>
    <n v="26859.84"/>
    <n v="920"/>
    <n v="663"/>
    <n v="35301.504000000001"/>
    <n v="804"/>
    <n v="600"/>
    <n v="23022.720000000001"/>
    <n v="600"/>
    <n v="752"/>
    <n v="23022.720000000001"/>
    <n v="652"/>
    <n v="800"/>
    <n v="30696.960000000003"/>
    <n v="520"/>
    <n v="742"/>
    <n v="19953.024000000001"/>
    <n v="430"/>
    <n v="800"/>
    <n v="30696.960000000003"/>
    <n v="860"/>
    <n v="772"/>
    <n v="32999.232000000004"/>
    <n v="518"/>
    <n v="800"/>
    <n v="30696.960000000003"/>
    <n v="680"/>
    <n v="592"/>
    <n v="26092.416000000001"/>
    <n v="606"/>
    <n v="900"/>
    <n v="34534.080000000002"/>
    <n v="730"/>
    <n v="586"/>
    <n v="28010.976000000002"/>
    <n v="750"/>
    <n v="900"/>
    <n v="34534.080000000002"/>
    <n v="250"/>
    <m/>
    <n v="9592.8000000000011"/>
    <n v="1000"/>
    <n v="9050"/>
    <n v="347259.36000000004"/>
    <n v="7850"/>
    <n v="301213.92000000004"/>
  </r>
  <r>
    <x v="3"/>
    <s v="西区"/>
    <s v="张志洁"/>
    <s v="钮学彬"/>
    <s v="王亚东"/>
    <s v="一级"/>
    <x v="0"/>
    <x v="323"/>
    <n v="38.371200000000002"/>
    <n v="900"/>
    <n v="873.33333333333337"/>
    <n v="33510.848000000005"/>
    <n v="715"/>
    <n v="1100"/>
    <n v="42208.32"/>
    <n v="1000"/>
    <n v="1209"/>
    <n v="38371.200000000004"/>
    <n v="506"/>
    <n v="1200"/>
    <n v="46045.440000000002"/>
    <n v="1800"/>
    <n v="805"/>
    <n v="69068.160000000003"/>
    <n v="1501"/>
    <n v="1920"/>
    <n v="73672.703999999998"/>
    <n v="400"/>
    <n v="1267"/>
    <n v="15348.480000000001"/>
    <n v="634"/>
    <n v="3000"/>
    <n v="115113.60000000001"/>
    <n v="1200"/>
    <n v="949"/>
    <n v="46045.440000000002"/>
    <n v="885"/>
    <n v="1300"/>
    <n v="49882.560000000005"/>
    <n v="680"/>
    <n v="949"/>
    <n v="26092.416000000001"/>
    <n v="616"/>
    <n v="2000"/>
    <n v="76742.400000000009"/>
    <n v="600"/>
    <n v="934"/>
    <n v="23022.720000000001"/>
    <n v="282"/>
    <n v="2000"/>
    <n v="76742.400000000009"/>
    <n v="1500"/>
    <n v="1007"/>
    <n v="57556.800000000003"/>
    <n v="775"/>
    <n v="2000"/>
    <n v="76742.400000000009"/>
    <n v="600"/>
    <n v="1014"/>
    <n v="23022.720000000001"/>
    <n v="361"/>
    <n v="1200"/>
    <n v="46045.440000000002"/>
    <n v="1310"/>
    <n v="1162"/>
    <n v="50266.272000000004"/>
    <n v="509"/>
    <n v="1200"/>
    <n v="46045.440000000002"/>
    <n v="900"/>
    <n v="945"/>
    <n v="34534.080000000002"/>
    <n v="464"/>
    <n v="900"/>
    <n v="34534.080000000002"/>
    <n v="1280"/>
    <n v="965"/>
    <n v="49115.135999999999"/>
    <n v="779"/>
    <n v="900"/>
    <n v="34534.080000000002"/>
    <n v="300"/>
    <m/>
    <n v="11511.36"/>
    <n v="1079"/>
    <n v="18720"/>
    <n v="718308.86399999983"/>
    <n v="11570"/>
    <n v="443954.78399999999"/>
  </r>
  <r>
    <x v="3"/>
    <s v="西区"/>
    <s v="张志洁"/>
    <s v="钮学彬"/>
    <s v="王亚东"/>
    <s v="二级"/>
    <x v="0"/>
    <x v="324"/>
    <n v="38.371200000000002"/>
    <n v="100"/>
    <n v="52.5"/>
    <n v="2014.4880000000001"/>
    <n v="50"/>
    <n v="100"/>
    <n v="3837.1200000000003"/>
    <n v="50"/>
    <n v="50"/>
    <n v="1918.5600000000002"/>
    <n v="50"/>
    <n v="100"/>
    <n v="3837.1200000000003"/>
    <n v="50"/>
    <n v="50"/>
    <n v="1918.5600000000002"/>
    <n v="50"/>
    <n v="150"/>
    <n v="5755.68"/>
    <n v="100"/>
    <n v="100"/>
    <n v="3837.1200000000003"/>
    <n v="50"/>
    <n v="280"/>
    <n v="10743.936"/>
    <n v="50"/>
    <n v="50"/>
    <n v="1918.5600000000002"/>
    <n v="50"/>
    <n v="100"/>
    <n v="3837.1200000000003"/>
    <n v="50"/>
    <n v="50"/>
    <n v="1918.5600000000002"/>
    <n v="50"/>
    <n v="100"/>
    <n v="3837.1200000000003"/>
    <n v="50"/>
    <n v="68"/>
    <n v="1918.5600000000002"/>
    <n v="32"/>
    <n v="600"/>
    <n v="23022.720000000001"/>
    <n v="30"/>
    <n v="46"/>
    <n v="1151.136"/>
    <n v="16"/>
    <n v="600"/>
    <n v="23022.720000000001"/>
    <n v="80"/>
    <n v="58"/>
    <n v="3069.6959999999999"/>
    <n v="38"/>
    <n v="100"/>
    <n v="3837.1200000000003"/>
    <n v="50"/>
    <n v="64"/>
    <n v="1918.5600000000002"/>
    <n v="24"/>
    <n v="80"/>
    <n v="3069.6959999999999"/>
    <n v="50"/>
    <n v="53"/>
    <n v="1918.5600000000002"/>
    <n v="21"/>
    <n v="100"/>
    <n v="3837.1200000000003"/>
    <n v="50"/>
    <n v="59"/>
    <n v="1918.5600000000002"/>
    <n v="12"/>
    <n v="100"/>
    <n v="3837.1200000000003"/>
    <n v="50"/>
    <m/>
    <n v="1918.5600000000002"/>
    <n v="62"/>
    <n v="2410"/>
    <n v="92474.591999999975"/>
    <n v="660"/>
    <n v="25324.992000000006"/>
  </r>
  <r>
    <x v="3"/>
    <s v="西区"/>
    <s v="张志洁"/>
    <s v="钮学彬"/>
    <s v="王艳玲"/>
    <s v="一级"/>
    <x v="0"/>
    <x v="325"/>
    <n v="38.371200000000002"/>
    <n v="200"/>
    <n v="62.916666666666664"/>
    <n v="2414.1880000000001"/>
    <n v="126"/>
    <n v="200"/>
    <n v="7674.2400000000007"/>
    <n v="650"/>
    <n v="475"/>
    <n v="24941.280000000002"/>
    <n v="301"/>
    <n v="300"/>
    <n v="11511.36"/>
    <n v="100"/>
    <n v="225"/>
    <n v="3837.1200000000003"/>
    <n v="176"/>
    <n v="1300"/>
    <n v="49882.560000000005"/>
    <n v="350"/>
    <n v="379"/>
    <n v="13429.92"/>
    <n v="147"/>
    <n v="2000"/>
    <n v="76742.400000000009"/>
    <n v="400"/>
    <n v="429"/>
    <n v="15348.480000000001"/>
    <n v="118"/>
    <n v="1000"/>
    <n v="38371.200000000004"/>
    <n v="650"/>
    <n v="517"/>
    <n v="24941.280000000002"/>
    <n v="251"/>
    <n v="600"/>
    <n v="23022.720000000001"/>
    <n v="400"/>
    <n v="382"/>
    <n v="15348.480000000001"/>
    <n v="269"/>
    <n v="500"/>
    <n v="19185.600000000002"/>
    <n v="500"/>
    <n v="554"/>
    <n v="19185.600000000002"/>
    <n v="215"/>
    <n v="550"/>
    <n v="21104.16"/>
    <n v="550"/>
    <n v="537"/>
    <n v="21104.16"/>
    <n v="228"/>
    <n v="700"/>
    <n v="26859.84"/>
    <n v="600"/>
    <n v="683"/>
    <n v="23022.720000000001"/>
    <n v="145"/>
    <n v="600"/>
    <n v="23022.720000000001"/>
    <n v="500"/>
    <n v="526"/>
    <n v="19185.600000000002"/>
    <n v="119"/>
    <n v="700"/>
    <n v="26859.84"/>
    <n v="800"/>
    <n v="673"/>
    <n v="30696.960000000003"/>
    <n v="246"/>
    <n v="800"/>
    <n v="30696.960000000003"/>
    <n v="600"/>
    <m/>
    <n v="23022.720000000001"/>
    <n v="846"/>
    <n v="9250"/>
    <n v="354933.60000000009"/>
    <n v="6100"/>
    <n v="234064.32"/>
  </r>
  <r>
    <x v="3"/>
    <s v="西区"/>
    <s v="张志洁"/>
    <s v="钮学彬"/>
    <s v="王艳玲"/>
    <s v="二级"/>
    <x v="0"/>
    <x v="326"/>
    <n v="38.371200000000002"/>
    <n v="1087"/>
    <n v="853.91666666666663"/>
    <n v="32765.807199999999"/>
    <n v="632"/>
    <n v="1000"/>
    <n v="38371.200000000004"/>
    <n v="600"/>
    <n v="872"/>
    <n v="23022.720000000001"/>
    <n v="360"/>
    <n v="1200"/>
    <n v="46045.440000000002"/>
    <n v="200"/>
    <n v="362"/>
    <n v="7674.2400000000007"/>
    <n v="198"/>
    <n v="2000"/>
    <n v="76742.400000000009"/>
    <n v="560"/>
    <n v="646"/>
    <n v="21487.871999999999"/>
    <n v="112"/>
    <n v="2300"/>
    <n v="88253.760000000009"/>
    <n v="650"/>
    <n v="499"/>
    <n v="24941.280000000002"/>
    <n v="263"/>
    <n v="800"/>
    <n v="30696.960000000003"/>
    <n v="630"/>
    <n v="550"/>
    <n v="24173.856"/>
    <n v="343"/>
    <n v="600"/>
    <n v="23022.720000000001"/>
    <n v="410"/>
    <n v="562"/>
    <n v="15732.192000000001"/>
    <n v="191"/>
    <n v="500"/>
    <n v="19185.600000000002"/>
    <n v="650"/>
    <n v="664"/>
    <n v="24941.280000000002"/>
    <n v="177"/>
    <n v="500"/>
    <n v="19185.600000000002"/>
    <n v="550"/>
    <n v="646"/>
    <n v="21104.16"/>
    <n v="81"/>
    <n v="600"/>
    <n v="23022.720000000001"/>
    <n v="1200"/>
    <n v="868"/>
    <n v="46045.440000000002"/>
    <n v="413"/>
    <n v="600"/>
    <n v="23022.720000000001"/>
    <n v="760"/>
    <n v="868"/>
    <n v="29162.112000000001"/>
    <n v="305"/>
    <n v="600"/>
    <n v="23022.720000000001"/>
    <n v="2550"/>
    <n v="2013"/>
    <n v="97846.56"/>
    <n v="842"/>
    <n v="700"/>
    <n v="26859.84"/>
    <n v="1250"/>
    <m/>
    <n v="47964"/>
    <n v="2092"/>
    <n v="11400"/>
    <n v="437431.68"/>
    <n v="10010"/>
    <n v="384095.712"/>
  </r>
  <r>
    <x v="3"/>
    <s v="西区"/>
    <s v="张志洁"/>
    <s v="钮学彬"/>
    <s v="孙洪霄"/>
    <s v="三级"/>
    <x v="17"/>
    <x v="327"/>
    <n v="38.371200000000002"/>
    <n v="100"/>
    <n v="149.16666666666666"/>
    <n v="5723.7039999999997"/>
    <n v="78"/>
    <n v="200"/>
    <n v="7674.2400000000007"/>
    <n v="200"/>
    <n v="199"/>
    <n v="7674.2400000000007"/>
    <n v="79"/>
    <n v="200"/>
    <n v="7674.2400000000007"/>
    <n v="0"/>
    <n v="69"/>
    <n v="0"/>
    <n v="10"/>
    <n v="250"/>
    <n v="9592.8000000000011"/>
    <n v="200"/>
    <n v="146"/>
    <n v="7674.2400000000007"/>
    <n v="64"/>
    <n v="280"/>
    <n v="10743.936"/>
    <n v="150"/>
    <n v="102"/>
    <n v="5755.68"/>
    <n v="112"/>
    <n v="200"/>
    <n v="7674.2400000000007"/>
    <n v="0"/>
    <n v="102"/>
    <n v="0"/>
    <n v="10"/>
    <n v="50"/>
    <n v="1918.5600000000002"/>
    <n v="100"/>
    <n v="24"/>
    <n v="3837.1200000000003"/>
    <n v="86"/>
    <n v="50"/>
    <n v="1918.5600000000002"/>
    <n v="0"/>
    <n v="72"/>
    <n v="0"/>
    <n v="14"/>
    <n v="50"/>
    <n v="1918.5600000000002"/>
    <n v="200"/>
    <n v="72"/>
    <n v="7674.2400000000007"/>
    <n v="142"/>
    <n v="200"/>
    <n v="7674.2400000000007"/>
    <n v="0"/>
    <n v="72"/>
    <n v="0"/>
    <n v="70"/>
    <n v="100"/>
    <n v="3837.1200000000003"/>
    <n v="0"/>
    <n v="60"/>
    <n v="0"/>
    <n v="10"/>
    <n v="600"/>
    <n v="23022.720000000001"/>
    <n v="130"/>
    <n v="100"/>
    <n v="4988.2560000000003"/>
    <n v="40"/>
    <n v="600"/>
    <n v="23022.720000000001"/>
    <n v="0"/>
    <m/>
    <n v="0"/>
    <n v="40"/>
    <n v="2780"/>
    <n v="106671.93599999999"/>
    <n v="980"/>
    <n v="37603.776000000005"/>
  </r>
  <r>
    <x v="3"/>
    <s v="西区"/>
    <s v="张志洁"/>
    <s v="钮学彬"/>
    <s v="黄代玉"/>
    <s v="二级"/>
    <x v="17"/>
    <x v="328"/>
    <n v="38.371200000000002"/>
    <n v="1823"/>
    <n v="1285.25"/>
    <n v="49316.584800000004"/>
    <n v="891"/>
    <n v="2000"/>
    <n v="76742.400000000009"/>
    <n v="1850"/>
    <n v="1792"/>
    <n v="70986.720000000001"/>
    <n v="949"/>
    <n v="2050"/>
    <n v="78660.960000000006"/>
    <n v="1230"/>
    <n v="1236"/>
    <n v="47196.576000000001"/>
    <n v="943"/>
    <n v="2600"/>
    <n v="99765.12000000001"/>
    <n v="1820"/>
    <n v="1823"/>
    <n v="69835.584000000003"/>
    <n v="940"/>
    <n v="2700"/>
    <n v="103602.24000000001"/>
    <n v="1800"/>
    <n v="1676"/>
    <n v="69068.160000000003"/>
    <n v="1064"/>
    <n v="2100"/>
    <n v="80579.520000000004"/>
    <n v="1800"/>
    <n v="1842"/>
    <n v="69068.160000000003"/>
    <n v="1022"/>
    <n v="1700"/>
    <n v="65231.040000000001"/>
    <n v="1520"/>
    <n v="1608"/>
    <n v="58324.224000000002"/>
    <n v="934"/>
    <n v="1500"/>
    <n v="57556.800000000003"/>
    <n v="1535"/>
    <n v="1948"/>
    <n v="58899.792000000001"/>
    <n v="521"/>
    <n v="1600"/>
    <n v="61393.920000000006"/>
    <n v="1825"/>
    <n v="1658"/>
    <n v="70027.44"/>
    <n v="688"/>
    <n v="2100"/>
    <n v="80579.520000000004"/>
    <n v="2420"/>
    <n v="1932"/>
    <n v="92858.304000000004"/>
    <n v="1176"/>
    <n v="1800"/>
    <n v="69068.160000000003"/>
    <n v="300"/>
    <n v="1475"/>
    <n v="11511.36"/>
    <n v="1"/>
    <n v="1400"/>
    <n v="53719.68"/>
    <n v="1510"/>
    <n v="1492"/>
    <n v="57940.512000000002"/>
    <n v="19"/>
    <n v="1400"/>
    <n v="53719.68"/>
    <n v="1230"/>
    <m/>
    <n v="47196.576000000001"/>
    <n v="1249"/>
    <n v="22950"/>
    <n v="880619.04000000027"/>
    <n v="18840"/>
    <n v="722913.40799999994"/>
  </r>
  <r>
    <x v="3"/>
    <s v="西区"/>
    <s v="张志洁"/>
    <s v="钮学彬"/>
    <s v="孙洪霄"/>
    <s v="一级"/>
    <x v="0"/>
    <x v="329"/>
    <n v="38.371200000000002"/>
    <n v="30"/>
    <n v="2.5"/>
    <n v="95.927999999999997"/>
    <n v="30"/>
    <n v="100"/>
    <n v="3837.1200000000003"/>
    <n v="230"/>
    <n v="180"/>
    <n v="8825.3760000000002"/>
    <n v="80"/>
    <n v="150"/>
    <n v="5755.68"/>
    <n v="230"/>
    <n v="189"/>
    <n v="8825.3760000000002"/>
    <n v="121"/>
    <n v="240"/>
    <n v="9209.0879999999997"/>
    <n v="480"/>
    <n v="423"/>
    <n v="18418.175999999999"/>
    <n v="178"/>
    <n v="300"/>
    <n v="11511.36"/>
    <n v="350"/>
    <n v="301"/>
    <n v="13429.92"/>
    <n v="227"/>
    <n v="500"/>
    <n v="19185.600000000002"/>
    <n v="400"/>
    <n v="351"/>
    <n v="15348.480000000001"/>
    <n v="276"/>
    <n v="140"/>
    <n v="5371.9679999999998"/>
    <n v="200"/>
    <n v="310"/>
    <n v="7674.2400000000007"/>
    <n v="166"/>
    <n v="200"/>
    <n v="7674.2400000000007"/>
    <n v="350"/>
    <n v="279"/>
    <n v="13429.92"/>
    <n v="237"/>
    <n v="200"/>
    <n v="7674.2400000000007"/>
    <n v="150"/>
    <n v="271"/>
    <n v="5755.68"/>
    <n v="116"/>
    <n v="200"/>
    <n v="7674.2400000000007"/>
    <n v="450"/>
    <n v="331"/>
    <n v="17267.04"/>
    <n v="235"/>
    <n v="200"/>
    <n v="7674.2400000000007"/>
    <n v="250"/>
    <n v="330"/>
    <n v="9592.8000000000011"/>
    <n v="155"/>
    <n v="700"/>
    <n v="26859.84"/>
    <n v="200"/>
    <n v="255"/>
    <n v="7674.2400000000007"/>
    <n v="100"/>
    <n v="700"/>
    <n v="26859.84"/>
    <n v="300"/>
    <m/>
    <n v="11511.36"/>
    <n v="400"/>
    <n v="3630"/>
    <n v="139287.45600000001"/>
    <n v="3590"/>
    <n v="137752.60800000001"/>
  </r>
  <r>
    <x v="3"/>
    <s v="西区"/>
    <s v="张志洁"/>
    <s v="钮学彬"/>
    <s v="孙洪霄"/>
    <s v="一级"/>
    <x v="0"/>
    <x v="330"/>
    <n v="38.371200000000002"/>
    <n v="0"/>
    <n v="0"/>
    <n v="0"/>
    <n v="0"/>
    <m/>
    <n v="0"/>
    <n v="0"/>
    <n v="0"/>
    <n v="0"/>
    <n v="0"/>
    <m/>
    <n v="0"/>
    <n v="0"/>
    <n v="0"/>
    <n v="0"/>
    <n v="0"/>
    <m/>
    <n v="0"/>
    <n v="0"/>
    <n v="0"/>
    <n v="0"/>
    <n v="0"/>
    <m/>
    <n v="0"/>
    <n v="30"/>
    <n v="0"/>
    <n v="1151.136"/>
    <n v="30"/>
    <n v="100"/>
    <n v="3837.1200000000003"/>
    <n v="20"/>
    <n v="21"/>
    <n v="767.42399999999998"/>
    <n v="29"/>
    <n v="20"/>
    <n v="767.42399999999998"/>
    <n v="0"/>
    <n v="23"/>
    <n v="0"/>
    <n v="6"/>
    <n v="20"/>
    <n v="767.42399999999998"/>
    <n v="80"/>
    <n v="65"/>
    <n v="3069.6959999999999"/>
    <n v="21"/>
    <n v="30"/>
    <n v="1151.136"/>
    <n v="70"/>
    <n v="74"/>
    <n v="2685.9839999999999"/>
    <n v="17"/>
    <n v="100"/>
    <n v="3837.1200000000003"/>
    <n v="100"/>
    <n v="50"/>
    <n v="3837.1200000000003"/>
    <n v="67"/>
    <n v="80"/>
    <n v="3069.6959999999999"/>
    <n v="50"/>
    <n v="100"/>
    <n v="1918.5600000000002"/>
    <n v="17"/>
    <n v="600"/>
    <n v="23022.720000000001"/>
    <n v="80"/>
    <n v="60"/>
    <n v="3069.6959999999999"/>
    <n v="37"/>
    <n v="600"/>
    <n v="23022.720000000001"/>
    <n v="100"/>
    <m/>
    <n v="3837.1200000000003"/>
    <n v="137"/>
    <n v="1550"/>
    <n v="59475.360000000001"/>
    <n v="530"/>
    <n v="20336.736000000001"/>
  </r>
  <r>
    <x v="3"/>
    <s v="西区"/>
    <s v="张志洁"/>
    <s v="钮学彬"/>
    <s v="TBA"/>
    <s v="一级"/>
    <x v="0"/>
    <x v="331"/>
    <n v="38.371199999999995"/>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s v="西区"/>
    <s v="张志洁"/>
    <s v="钮学彬"/>
    <s v="TBA"/>
    <s v="一级"/>
    <x v="0"/>
    <x v="332"/>
    <n v="38.371199999999995"/>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s v="西区"/>
    <s v="张志洁"/>
    <s v="钮学彬"/>
    <s v="TBA"/>
    <s v="二级"/>
    <x v="17"/>
    <x v="333"/>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s v="西区"/>
    <s v="张志洁"/>
    <s v="钮学彬"/>
    <s v="TBA"/>
    <s v="一级"/>
    <x v="17"/>
    <x v="291"/>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10"/>
    <m/>
    <n v="383.71199999999999"/>
    <n v="10"/>
    <n v="0"/>
    <n v="0"/>
    <n v="10"/>
    <n v="383.71199999999999"/>
  </r>
  <r>
    <x v="3"/>
    <s v="西区"/>
    <s v="张志洁"/>
    <s v="钮学彬"/>
    <s v="金丽娜"/>
    <s v="一级"/>
    <x v="17"/>
    <x v="334"/>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10"/>
    <n v="0"/>
    <n v="383.71199999999999"/>
    <n v="10"/>
    <n v="100"/>
    <n v="3837.1200000000003"/>
    <n v="0"/>
    <n v="0"/>
    <n v="0"/>
    <n v="10"/>
    <n v="100"/>
    <n v="3837.1200000000003"/>
    <n v="30"/>
    <m/>
    <n v="1151.136"/>
    <n v="40"/>
    <n v="200"/>
    <n v="7674.2400000000007"/>
    <n v="40"/>
    <n v="1534.848"/>
  </r>
  <r>
    <x v="3"/>
    <s v="西区"/>
    <s v="张志洁"/>
    <s v="钮学彬"/>
    <s v="黄代玉"/>
    <s v="一级"/>
    <x v="17"/>
    <x v="335"/>
    <n v="38.371200000000002"/>
    <n v="0"/>
    <n v="0"/>
    <n v="0"/>
    <n v="0"/>
    <m/>
    <n v="0"/>
    <n v="20"/>
    <n v="8"/>
    <n v="767.42399999999998"/>
    <n v="12"/>
    <m/>
    <n v="0"/>
    <n v="0"/>
    <n v="10"/>
    <n v="0"/>
    <n v="2"/>
    <n v="100"/>
    <n v="3837.1200000000003"/>
    <n v="110"/>
    <n v="108"/>
    <n v="4220.8320000000003"/>
    <n v="4"/>
    <n v="150"/>
    <n v="5755.68"/>
    <n v="200"/>
    <n v="176"/>
    <n v="7674.2400000000007"/>
    <n v="28"/>
    <n v="200"/>
    <n v="7674.2400000000007"/>
    <n v="150"/>
    <n v="153"/>
    <n v="5755.68"/>
    <n v="25"/>
    <n v="200"/>
    <n v="7674.2400000000007"/>
    <n v="150"/>
    <n v="141"/>
    <n v="5755.68"/>
    <n v="34"/>
    <n v="200"/>
    <n v="7674.2400000000007"/>
    <n v="200"/>
    <n v="181"/>
    <n v="7674.2400000000007"/>
    <n v="53"/>
    <n v="200"/>
    <n v="7674.2400000000007"/>
    <n v="200"/>
    <n v="199"/>
    <n v="7674.2400000000007"/>
    <n v="54"/>
    <n v="200"/>
    <n v="7674.2400000000007"/>
    <n v="150"/>
    <n v="149"/>
    <n v="5755.68"/>
    <n v="55"/>
    <n v="200"/>
    <n v="7674.2400000000007"/>
    <n v="150"/>
    <n v="200"/>
    <n v="5755.68"/>
    <n v="5"/>
    <n v="200"/>
    <n v="7674.2400000000007"/>
    <n v="200"/>
    <n v="198"/>
    <n v="7674.2400000000007"/>
    <n v="7"/>
    <n v="200"/>
    <n v="7674.2400000000007"/>
    <n v="200"/>
    <m/>
    <n v="7674.2400000000007"/>
    <n v="207"/>
    <n v="1850"/>
    <n v="70986.720000000001"/>
    <n v="1730"/>
    <n v="66382.176000000007"/>
  </r>
  <r>
    <x v="3"/>
    <s v="西区"/>
    <s v="张志洁"/>
    <s v="钮学彬"/>
    <s v="TBA"/>
    <s v="三级"/>
    <x v="17"/>
    <x v="294"/>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s v="西区"/>
    <s v="张志洁"/>
    <s v="钮学彬"/>
    <s v="TBA"/>
    <s v="一级"/>
    <x v="17"/>
    <x v="336"/>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s v="西区"/>
    <s v="张志洁"/>
    <s v="钮学彬"/>
    <s v="孙洪霄"/>
    <s v="一级"/>
    <x v="17"/>
    <x v="337"/>
    <n v="38.371200000000002"/>
    <n v="0"/>
    <n v="0"/>
    <n v="0"/>
    <n v="0"/>
    <m/>
    <n v="0"/>
    <n v="0"/>
    <n v="0"/>
    <n v="0"/>
    <n v="0"/>
    <m/>
    <n v="0"/>
    <n v="0"/>
    <n v="0"/>
    <n v="0"/>
    <n v="0"/>
    <m/>
    <n v="0"/>
    <n v="0"/>
    <n v="0"/>
    <n v="0"/>
    <n v="0"/>
    <m/>
    <n v="0"/>
    <n v="0"/>
    <n v="0"/>
    <n v="0"/>
    <n v="0"/>
    <n v="0"/>
    <n v="0"/>
    <n v="30"/>
    <n v="18"/>
    <n v="1151.136"/>
    <n v="12"/>
    <n v="20"/>
    <n v="767.42399999999998"/>
    <n v="20"/>
    <n v="30"/>
    <n v="767.42399999999998"/>
    <n v="2"/>
    <n v="50"/>
    <n v="1918.5600000000002"/>
    <n v="50"/>
    <n v="41"/>
    <n v="1918.5600000000002"/>
    <n v="11"/>
    <n v="80"/>
    <n v="3069.6959999999999"/>
    <n v="30"/>
    <n v="36"/>
    <n v="1151.136"/>
    <n v="5"/>
    <n v="50"/>
    <n v="1918.5600000000002"/>
    <n v="10"/>
    <n v="10"/>
    <n v="383.71199999999999"/>
    <n v="5"/>
    <n v="30"/>
    <n v="1151.136"/>
    <n v="20"/>
    <n v="20"/>
    <n v="767.42399999999998"/>
    <n v="5"/>
    <n v="300"/>
    <n v="11511.36"/>
    <n v="35"/>
    <n v="20"/>
    <n v="1342.992"/>
    <n v="20"/>
    <n v="400"/>
    <n v="15348.480000000001"/>
    <n v="10"/>
    <m/>
    <n v="383.71199999999999"/>
    <n v="30"/>
    <n v="930"/>
    <n v="35685.216"/>
    <n v="205"/>
    <n v="7866.0959999999995"/>
  </r>
  <r>
    <x v="3"/>
    <s v="西区"/>
    <s v="张志洁"/>
    <s v="钮学彬"/>
    <s v="黄代玉"/>
    <s v="一级"/>
    <x v="17"/>
    <x v="338"/>
    <n v="38.371200000000002"/>
    <n v="0"/>
    <n v="0"/>
    <n v="0"/>
    <n v="0"/>
    <m/>
    <n v="0"/>
    <n v="0"/>
    <n v="0"/>
    <n v="0"/>
    <n v="0"/>
    <m/>
    <n v="0"/>
    <n v="0"/>
    <n v="0"/>
    <n v="0"/>
    <n v="0"/>
    <m/>
    <n v="0"/>
    <n v="0"/>
    <n v="0"/>
    <n v="0"/>
    <n v="0"/>
    <m/>
    <n v="0"/>
    <n v="0"/>
    <n v="0"/>
    <n v="0"/>
    <n v="0"/>
    <n v="0"/>
    <n v="0"/>
    <n v="0"/>
    <n v="0"/>
    <n v="0"/>
    <n v="0"/>
    <n v="0"/>
    <n v="0"/>
    <n v="0"/>
    <n v="0"/>
    <n v="0"/>
    <n v="0"/>
    <m/>
    <n v="0"/>
    <n v="0"/>
    <n v="0"/>
    <n v="0"/>
    <n v="0"/>
    <m/>
    <n v="0"/>
    <n v="100"/>
    <n v="5"/>
    <n v="3837.1200000000003"/>
    <n v="95"/>
    <n v="200"/>
    <n v="7674.2400000000007"/>
    <n v="0"/>
    <n v="5"/>
    <n v="0"/>
    <n v="90"/>
    <n v="100"/>
    <n v="3837.1200000000003"/>
    <n v="100"/>
    <n v="0"/>
    <n v="3837.1200000000003"/>
    <n v="190"/>
    <n v="100"/>
    <n v="3837.1200000000003"/>
    <n v="100"/>
    <n v="214"/>
    <n v="3837.1200000000003"/>
    <n v="76"/>
    <n v="200"/>
    <n v="7674.2400000000007"/>
    <n v="200"/>
    <m/>
    <n v="7674.2400000000007"/>
    <n v="276"/>
    <n v="600"/>
    <n v="23022.720000000001"/>
    <n v="500"/>
    <n v="19185.600000000002"/>
  </r>
  <r>
    <x v="3"/>
    <s v="西区"/>
    <s v="张志洁"/>
    <s v="钮学彬"/>
    <s v="TBA"/>
    <s v="一级"/>
    <x v="17"/>
    <x v="339"/>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s v="西区"/>
    <s v="张志洁"/>
    <s v="钮学彬"/>
    <s v="黄代玉"/>
    <s v="一级"/>
    <x v="17"/>
    <x v="292"/>
    <n v="38.371200000000002"/>
    <n v="0"/>
    <n v="0"/>
    <n v="0"/>
    <n v="0"/>
    <n v="50"/>
    <n v="1918.5600000000002"/>
    <n v="120"/>
    <n v="20"/>
    <n v="4604.5439999999999"/>
    <n v="100"/>
    <n v="150"/>
    <n v="5755.68"/>
    <n v="500"/>
    <n v="476"/>
    <n v="19185.600000000002"/>
    <n v="124"/>
    <n v="240"/>
    <n v="9209.0879999999997"/>
    <n v="1100"/>
    <n v="1098"/>
    <n v="42208.32"/>
    <n v="126"/>
    <n v="300"/>
    <n v="11511.36"/>
    <n v="700"/>
    <n v="717"/>
    <n v="26859.84"/>
    <n v="109"/>
    <n v="1000"/>
    <n v="38371.200000000004"/>
    <n v="600"/>
    <n v="588"/>
    <n v="23022.720000000001"/>
    <n v="121"/>
    <n v="600"/>
    <n v="23022.720000000001"/>
    <n v="400"/>
    <n v="498"/>
    <n v="15348.480000000001"/>
    <n v="23"/>
    <n v="500"/>
    <n v="19185.600000000002"/>
    <n v="600"/>
    <n v="599"/>
    <n v="23022.720000000001"/>
    <n v="24"/>
    <n v="500"/>
    <n v="19185.600000000002"/>
    <n v="500"/>
    <n v="498"/>
    <n v="19185.600000000002"/>
    <n v="26"/>
    <n v="600"/>
    <n v="23022.720000000001"/>
    <n v="700"/>
    <n v="699"/>
    <n v="26859.84"/>
    <n v="27"/>
    <n v="500"/>
    <n v="19185.600000000002"/>
    <n v="600"/>
    <n v="599"/>
    <n v="23022.720000000001"/>
    <n v="28"/>
    <n v="500"/>
    <n v="19185.600000000002"/>
    <n v="400"/>
    <n v="399"/>
    <n v="15348.480000000001"/>
    <n v="29"/>
    <n v="600"/>
    <n v="23022.720000000001"/>
    <n v="200"/>
    <m/>
    <n v="7674.2400000000007"/>
    <n v="229"/>
    <n v="5540"/>
    <n v="212576.44800000003"/>
    <n v="6420"/>
    <n v="246343.10400000002"/>
  </r>
  <r>
    <x v="11"/>
    <s v="西区"/>
    <s v="张志洁"/>
    <s v="邓向阳"/>
    <s v="金欢"/>
    <s v="三级"/>
    <x v="15"/>
    <x v="280"/>
    <n v="15.997999999999999"/>
    <n v="1020"/>
    <n v="785"/>
    <n v="12558.43"/>
    <n v="189"/>
    <n v="800"/>
    <n v="12798.4"/>
    <n v="800"/>
    <n v="900"/>
    <n v="12798.4"/>
    <n v="89"/>
    <n v="600"/>
    <n v="9598.7999999999993"/>
    <n v="400"/>
    <n v="480"/>
    <n v="6399.2"/>
    <n v="9"/>
    <n v="800"/>
    <n v="12798.4"/>
    <n v="1200"/>
    <n v="1200"/>
    <n v="19197.599999999999"/>
    <n v="9"/>
    <n v="750"/>
    <n v="11998.5"/>
    <n v="800"/>
    <n v="806"/>
    <n v="12798.4"/>
    <n v="3"/>
    <n v="750"/>
    <n v="11998.5"/>
    <n v="600"/>
    <n v="593"/>
    <n v="9598.7999999999993"/>
    <n v="10"/>
    <n v="750"/>
    <n v="11998.5"/>
    <n v="800"/>
    <n v="806"/>
    <n v="12798.4"/>
    <n v="4"/>
    <n v="750"/>
    <n v="11998.5"/>
    <n v="1200"/>
    <n v="1195"/>
    <n v="19197.599999999999"/>
    <n v="9"/>
    <n v="750"/>
    <n v="11998.5"/>
    <n v="800"/>
    <n v="803"/>
    <n v="12798.4"/>
    <n v="6"/>
    <n v="750"/>
    <n v="11998.5"/>
    <n v="1400"/>
    <n v="1289"/>
    <n v="22397.200000000001"/>
    <n v="117"/>
    <n v="750"/>
    <n v="11998.5"/>
    <n v="400"/>
    <n v="489"/>
    <n v="6399.2"/>
    <n v="28"/>
    <n v="750"/>
    <n v="11998.5"/>
    <n v="800"/>
    <n v="820"/>
    <n v="12798.4"/>
    <n v="8"/>
    <n v="800"/>
    <n v="12798.4"/>
    <n v="600"/>
    <m/>
    <n v="9598.7999999999993"/>
    <n v="608"/>
    <n v="9000"/>
    <n v="143982"/>
    <n v="9800"/>
    <n v="156780.39999999997"/>
  </r>
  <r>
    <x v="0"/>
    <s v="西区"/>
    <s v="张志洁"/>
    <s v="邓向阳"/>
    <s v="金欢"/>
    <s v="三级"/>
    <x v="15"/>
    <x v="280"/>
    <n v="198.75839999999999"/>
    <n v="100"/>
    <n v="25"/>
    <n v="4968.96"/>
    <n v="75"/>
    <m/>
    <n v="0"/>
    <n v="0"/>
    <n v="0"/>
    <n v="0"/>
    <n v="75"/>
    <m/>
    <n v="0"/>
    <n v="0"/>
    <n v="0"/>
    <n v="0"/>
    <n v="75"/>
    <m/>
    <n v="0"/>
    <n v="0"/>
    <n v="0"/>
    <n v="0"/>
    <n v="75"/>
    <m/>
    <n v="0"/>
    <n v="0"/>
    <n v="0"/>
    <n v="0"/>
    <n v="75"/>
    <n v="0"/>
    <n v="0"/>
    <n v="0"/>
    <n v="0"/>
    <n v="0"/>
    <n v="75"/>
    <n v="0"/>
    <n v="0"/>
    <n v="0"/>
    <n v="0"/>
    <n v="0"/>
    <n v="75"/>
    <n v="0"/>
    <n v="0"/>
    <n v="0"/>
    <n v="0"/>
    <n v="0"/>
    <n v="75"/>
    <n v="0"/>
    <n v="0"/>
    <n v="0"/>
    <n v="0"/>
    <n v="0"/>
    <n v="75"/>
    <n v="0"/>
    <n v="0"/>
    <n v="0"/>
    <n v="0"/>
    <n v="0"/>
    <n v="75"/>
    <n v="0"/>
    <n v="0"/>
    <n v="0"/>
    <n v="0"/>
    <n v="0"/>
    <n v="75"/>
    <n v="0"/>
    <n v="0"/>
    <n v="0"/>
    <m/>
    <n v="0"/>
    <n v="75"/>
    <m/>
    <n v="0"/>
    <n v="0"/>
    <m/>
    <n v="0"/>
    <n v="75"/>
    <n v="0"/>
    <n v="0"/>
    <n v="0"/>
    <n v="0"/>
  </r>
  <r>
    <x v="15"/>
    <s v="西区"/>
    <s v="张志洁"/>
    <s v="钮学彬"/>
    <s v="黄代玉"/>
    <s v="二级"/>
    <x v="17"/>
    <x v="328"/>
    <n v="58.185600000000001"/>
    <n v="720"/>
    <n v="395"/>
    <n v="22983.312000000002"/>
    <n v="334"/>
    <n v="1200"/>
    <n v="69822.720000000001"/>
    <n v="240"/>
    <n v="337"/>
    <n v="13964.544"/>
    <n v="237"/>
    <n v="800"/>
    <n v="46548.480000000003"/>
    <n v="0"/>
    <n v="140"/>
    <n v="0"/>
    <n v="97"/>
    <n v="1300"/>
    <n v="75641.279999999999"/>
    <n v="240"/>
    <n v="318"/>
    <n v="13964.544"/>
    <n v="19"/>
    <n v="1300"/>
    <n v="75641.279999999999"/>
    <n v="300"/>
    <n v="210"/>
    <n v="17455.68"/>
    <n v="109"/>
    <n v="1300"/>
    <n v="75641.279999999999"/>
    <n v="120"/>
    <n v="228"/>
    <n v="6982.2719999999999"/>
    <n v="1"/>
    <n v="1300"/>
    <n v="75641.279999999999"/>
    <n v="420"/>
    <n v="370"/>
    <n v="24437.952000000001"/>
    <n v="51"/>
    <n v="1300"/>
    <n v="75641.279999999999"/>
    <n v="300"/>
    <n v="185"/>
    <n v="17455.68"/>
    <n v="166"/>
    <n v="1300"/>
    <n v="75641.279999999999"/>
    <n v="0"/>
    <n v="135"/>
    <n v="0"/>
    <n v="31"/>
    <n v="1300"/>
    <n v="75641.279999999999"/>
    <n v="0"/>
    <n v="30"/>
    <n v="0"/>
    <n v="1"/>
    <n v="1200"/>
    <n v="69822.720000000001"/>
    <n v="0"/>
    <n v="0"/>
    <n v="0"/>
    <n v="1"/>
    <n v="1300"/>
    <n v="75641.279999999999"/>
    <n v="0"/>
    <n v="0"/>
    <n v="0"/>
    <n v="1"/>
    <n v="1400"/>
    <n v="81459.839999999997"/>
    <n v="0"/>
    <m/>
    <n v="0"/>
    <n v="1"/>
    <n v="15000"/>
    <n v="872784.00000000012"/>
    <n v="1620"/>
    <n v="94260.671999999991"/>
  </r>
  <r>
    <x v="4"/>
    <s v="西区"/>
    <s v="张志洁"/>
    <s v="邓向阳"/>
    <s v="吴永辉"/>
    <s v="二级"/>
    <x v="15"/>
    <x v="282"/>
    <n v="31.581849999999999"/>
    <n v="1200"/>
    <n v="800"/>
    <n v="25265.48"/>
    <n v="31"/>
    <n v="900"/>
    <n v="28423.665000000001"/>
    <n v="600"/>
    <n v="597"/>
    <n v="18949.11"/>
    <n v="34"/>
    <n v="500"/>
    <n v="15790.924999999999"/>
    <n v="0"/>
    <n v="0"/>
    <n v="0"/>
    <n v="34"/>
    <n v="900"/>
    <n v="28423.665000000001"/>
    <n v="600"/>
    <n v="612"/>
    <n v="18949.11"/>
    <n v="22"/>
    <n v="900"/>
    <n v="28423.665000000001"/>
    <n v="600"/>
    <n v="612"/>
    <n v="18949.11"/>
    <n v="10"/>
    <n v="800"/>
    <n v="25265.48"/>
    <n v="600"/>
    <n v="605"/>
    <n v="18949.11"/>
    <n v="5"/>
    <n v="900"/>
    <n v="28423.665000000001"/>
    <n v="600"/>
    <n v="603"/>
    <n v="18949.11"/>
    <n v="2"/>
    <n v="900"/>
    <n v="28423.665000000001"/>
    <n v="600"/>
    <n v="600"/>
    <n v="18949.11"/>
    <n v="2"/>
    <n v="900"/>
    <n v="28423.665000000001"/>
    <n v="600"/>
    <n v="600"/>
    <n v="18949.11"/>
    <n v="2"/>
    <n v="900"/>
    <n v="28423.665000000001"/>
    <n v="0"/>
    <n v="0"/>
    <n v="0"/>
    <n v="2"/>
    <n v="600"/>
    <n v="18949.11"/>
    <n v="600"/>
    <n v="589"/>
    <n v="18949.11"/>
    <n v="13"/>
    <n v="900"/>
    <n v="28423.665000000001"/>
    <n v="0"/>
    <n v="0"/>
    <n v="0"/>
    <n v="13"/>
    <n v="900"/>
    <n v="28423.665000000001"/>
    <n v="0"/>
    <m/>
    <n v="0"/>
    <n v="13"/>
    <n v="10000"/>
    <n v="315818.5"/>
    <n v="4800"/>
    <n v="151592.88"/>
  </r>
  <r>
    <x v="4"/>
    <s v="西区"/>
    <s v="张志洁"/>
    <s v="邓向阳"/>
    <s v="吴永辉"/>
    <s v="三级"/>
    <x v="15"/>
    <x v="280"/>
    <n v="31.581849999999999"/>
    <n v="3000"/>
    <n v="2250"/>
    <n v="71059.162499999991"/>
    <n v="242"/>
    <n v="2400"/>
    <n v="75796.44"/>
    <n v="1800"/>
    <n v="1872"/>
    <n v="56847.33"/>
    <n v="170"/>
    <n v="1800"/>
    <n v="56847.33"/>
    <n v="1800"/>
    <n v="1832"/>
    <n v="56847.33"/>
    <n v="138"/>
    <n v="2600"/>
    <n v="82112.81"/>
    <n v="2400"/>
    <n v="2413"/>
    <n v="75796.44"/>
    <n v="125"/>
    <n v="2500"/>
    <n v="78954.625"/>
    <n v="1800"/>
    <n v="1914"/>
    <n v="56847.33"/>
    <n v="11"/>
    <n v="2300"/>
    <n v="72638.255000000005"/>
    <n v="1800"/>
    <n v="1806"/>
    <n v="56847.33"/>
    <n v="5"/>
    <n v="2500"/>
    <n v="78954.625"/>
    <n v="2400"/>
    <n v="2400"/>
    <n v="75796.44"/>
    <n v="5"/>
    <n v="2500"/>
    <n v="78954.625"/>
    <n v="2400"/>
    <n v="2389"/>
    <n v="75796.44"/>
    <n v="16"/>
    <n v="2500"/>
    <n v="78954.625"/>
    <n v="1800"/>
    <n v="1812"/>
    <n v="56847.33"/>
    <n v="4"/>
    <n v="2500"/>
    <n v="78954.625"/>
    <n v="1800"/>
    <n v="1800"/>
    <n v="56847.33"/>
    <n v="4"/>
    <n v="2200"/>
    <n v="69480.069999999992"/>
    <n v="-570"/>
    <n v="0"/>
    <n v="-18001.654500000001"/>
    <n v="-566"/>
    <n v="2500"/>
    <n v="78954.625"/>
    <n v="0"/>
    <n v="0"/>
    <n v="0"/>
    <n v="-566"/>
    <n v="2500"/>
    <n v="78954.625"/>
    <n v="0"/>
    <m/>
    <n v="0"/>
    <n v="-566"/>
    <n v="28800"/>
    <n v="909557.27999999991"/>
    <n v="17430"/>
    <n v="550471.6455000001"/>
  </r>
  <r>
    <x v="4"/>
    <s v="西区"/>
    <s v="张志洁"/>
    <s v="黄新晖"/>
    <s v="TBA"/>
    <s v="三级"/>
    <x v="16"/>
    <x v="340"/>
    <n v="29.931850000000001"/>
    <n v="0"/>
    <n v="0"/>
    <n v="0"/>
    <n v="0"/>
    <m/>
    <n v="0"/>
    <n v="0"/>
    <n v="0"/>
    <n v="0"/>
    <n v="0"/>
    <m/>
    <n v="0"/>
    <n v="0"/>
    <n v="0"/>
    <n v="0"/>
    <n v="0"/>
    <m/>
    <n v="0"/>
    <n v="0"/>
    <n v="0"/>
    <n v="0"/>
    <n v="0"/>
    <m/>
    <n v="0"/>
    <n v="0"/>
    <n v="0"/>
    <n v="0"/>
    <n v="0"/>
    <n v="0"/>
    <n v="0"/>
    <n v="0"/>
    <n v="0"/>
    <n v="0"/>
    <n v="0"/>
    <n v="0"/>
    <n v="0"/>
    <m/>
    <n v="0"/>
    <n v="0"/>
    <n v="0"/>
    <n v="0"/>
    <n v="0"/>
    <n v="0"/>
    <n v="0"/>
    <n v="0"/>
    <n v="0"/>
    <n v="0"/>
    <n v="0"/>
    <n v="0"/>
    <n v="0"/>
    <n v="0"/>
    <n v="0"/>
    <n v="0"/>
    <n v="0"/>
    <n v="0"/>
    <n v="0"/>
    <n v="0"/>
    <n v="0"/>
    <n v="0"/>
    <n v="0"/>
    <n v="0"/>
    <n v="0"/>
    <n v="0"/>
    <n v="0"/>
    <n v="0"/>
    <n v="0"/>
    <n v="0"/>
    <n v="0"/>
    <n v="0"/>
    <n v="0"/>
    <n v="0"/>
    <n v="0"/>
    <n v="0"/>
    <m/>
    <n v="0"/>
    <n v="0"/>
    <n v="0"/>
    <n v="0"/>
    <n v="0"/>
    <n v="0"/>
  </r>
  <r>
    <x v="4"/>
    <s v="西区"/>
    <s v="张志洁"/>
    <s v="黄新晖"/>
    <s v="万小利"/>
    <s v="三级"/>
    <x v="16"/>
    <x v="307"/>
    <n v="31.581849999999999"/>
    <n v="1200"/>
    <n v="957"/>
    <n v="30223.830449999998"/>
    <n v="907"/>
    <n v="1000"/>
    <n v="31581.85"/>
    <n v="600"/>
    <n v="610"/>
    <n v="18949.11"/>
    <n v="897"/>
    <n v="600"/>
    <n v="18949.11"/>
    <n v="0"/>
    <n v="340"/>
    <n v="0"/>
    <n v="557"/>
    <n v="1200"/>
    <n v="37898.22"/>
    <n v="600"/>
    <n v="495"/>
    <n v="18949.11"/>
    <n v="662"/>
    <n v="1300"/>
    <n v="41056.404999999999"/>
    <n v="600"/>
    <n v="493"/>
    <n v="18949.11"/>
    <n v="769"/>
    <n v="1300"/>
    <n v="41056.404999999999"/>
    <n v="600"/>
    <n v="573"/>
    <n v="18949.11"/>
    <n v="796"/>
    <n v="1400"/>
    <n v="44214.59"/>
    <n v="0"/>
    <n v="168"/>
    <n v="0"/>
    <n v="628"/>
    <n v="1400"/>
    <n v="44214.59"/>
    <n v="0"/>
    <n v="291"/>
    <n v="0"/>
    <n v="337"/>
    <n v="1400"/>
    <n v="44214.59"/>
    <n v="600"/>
    <n v="642"/>
    <n v="18949.11"/>
    <n v="295"/>
    <n v="1400"/>
    <n v="44214.59"/>
    <n v="2400"/>
    <n v="1743"/>
    <n v="75796.44"/>
    <n v="952"/>
    <n v="1200"/>
    <n v="37898.22"/>
    <n v="1200"/>
    <n v="1706"/>
    <n v="37898.22"/>
    <n v="446"/>
    <n v="1400"/>
    <n v="44214.59"/>
    <n v="2400"/>
    <n v="1993"/>
    <n v="75796.44"/>
    <n v="853"/>
    <n v="1400"/>
    <n v="44214.59"/>
    <n v="1200"/>
    <m/>
    <n v="37898.22"/>
    <n v="2053"/>
    <n v="15000"/>
    <n v="473727.74999999988"/>
    <n v="10200"/>
    <n v="322134.87"/>
  </r>
  <r>
    <x v="4"/>
    <s v="西区"/>
    <s v="张志洁"/>
    <s v="钮学彬"/>
    <s v="金丽娜"/>
    <s v="三级"/>
    <x v="0"/>
    <x v="0"/>
    <n v="31.581849999999999"/>
    <n v="1200"/>
    <n v="1900"/>
    <n v="60005.514999999999"/>
    <n v="940"/>
    <n v="1200"/>
    <n v="37898.22"/>
    <n v="2400"/>
    <n v="2000"/>
    <n v="75796.44"/>
    <n v="1340"/>
    <n v="1200"/>
    <n v="37898.22"/>
    <n v="1200"/>
    <n v="1600"/>
    <n v="37898.22"/>
    <n v="940"/>
    <n v="1200"/>
    <n v="37898.22"/>
    <n v="1200"/>
    <n v="1724"/>
    <n v="37898.22"/>
    <n v="416"/>
    <n v="1200"/>
    <n v="37898.22"/>
    <n v="1800"/>
    <n v="1500"/>
    <n v="56847.33"/>
    <n v="716"/>
    <n v="1200"/>
    <n v="37898.22"/>
    <n v="1200"/>
    <n v="1200"/>
    <n v="37898.22"/>
    <n v="716"/>
    <n v="1200"/>
    <n v="37898.22"/>
    <n v="1800"/>
    <n v="1600"/>
    <n v="56847.33"/>
    <n v="916"/>
    <n v="1200"/>
    <n v="37898.22"/>
    <n v="2400"/>
    <n v="1800"/>
    <n v="75796.44"/>
    <n v="1516"/>
    <n v="1200"/>
    <n v="37898.22"/>
    <n v="0"/>
    <n v="154"/>
    <n v="0"/>
    <n v="1362"/>
    <n v="1200"/>
    <n v="37898.22"/>
    <n v="-1362"/>
    <n v="0"/>
    <n v="-43014.479699999996"/>
    <n v="0"/>
    <n v="1200"/>
    <n v="37898.22"/>
    <n v="0"/>
    <n v="0"/>
    <n v="0"/>
    <n v="0"/>
    <n v="1200"/>
    <n v="37898.22"/>
    <n v="0"/>
    <n v="0"/>
    <n v="0"/>
    <n v="0"/>
    <n v="1200"/>
    <n v="37898.22"/>
    <n v="0"/>
    <m/>
    <n v="0"/>
    <n v="0"/>
    <n v="14400"/>
    <n v="454778.6399999999"/>
    <n v="10638"/>
    <n v="335967.72030000004"/>
  </r>
  <r>
    <x v="4"/>
    <s v="西区"/>
    <s v="张志洁"/>
    <s v="钮学彬"/>
    <s v="金丽娜"/>
    <s v="三级"/>
    <x v="0"/>
    <x v="320"/>
    <n v="31.581849999999999"/>
    <n v="1200"/>
    <n v="2300"/>
    <n v="72638.255000000005"/>
    <n v="1706"/>
    <n v="2400"/>
    <n v="75796.44"/>
    <n v="1200"/>
    <n v="1602"/>
    <n v="37898.22"/>
    <n v="1304"/>
    <n v="2400"/>
    <n v="75796.44"/>
    <n v="1200"/>
    <n v="1200"/>
    <n v="37898.22"/>
    <n v="1304"/>
    <n v="2400"/>
    <n v="75796.44"/>
    <n v="2400"/>
    <n v="2371"/>
    <n v="75796.44"/>
    <n v="1333"/>
    <n v="2400"/>
    <n v="75796.44"/>
    <n v="2400"/>
    <n v="2300"/>
    <n v="75796.44"/>
    <n v="1433"/>
    <n v="2400"/>
    <n v="75796.44"/>
    <n v="2400"/>
    <n v="2300"/>
    <n v="75796.44"/>
    <n v="1533"/>
    <n v="2400"/>
    <n v="75796.44"/>
    <n v="1200"/>
    <n v="1500"/>
    <n v="37898.22"/>
    <n v="1233"/>
    <n v="1500"/>
    <n v="47372.775000000001"/>
    <n v="0"/>
    <n v="800"/>
    <n v="0"/>
    <n v="433"/>
    <n v="1500"/>
    <n v="47372.775000000001"/>
    <n v="1200"/>
    <n v="600"/>
    <n v="37898.22"/>
    <n v="1033"/>
    <n v="1500"/>
    <n v="47372.775000000001"/>
    <n v="0"/>
    <n v="333"/>
    <n v="0"/>
    <n v="700"/>
    <n v="2400"/>
    <n v="75796.44"/>
    <n v="0"/>
    <n v="300"/>
    <n v="0"/>
    <n v="400"/>
    <n v="2400"/>
    <n v="75796.44"/>
    <n v="150"/>
    <n v="400"/>
    <n v="4737.2775000000001"/>
    <n v="150"/>
    <n v="2400"/>
    <n v="75796.44"/>
    <n v="0"/>
    <m/>
    <n v="0"/>
    <n v="150"/>
    <n v="26100"/>
    <n v="824286.28499999992"/>
    <n v="12150"/>
    <n v="383719.47749999998"/>
  </r>
  <r>
    <x v="4"/>
    <s v="西区"/>
    <s v="张志洁"/>
    <s v="钮学彬"/>
    <s v="王艳玲"/>
    <s v="二级"/>
    <x v="0"/>
    <x v="322"/>
    <n v="31.581849999999999"/>
    <n v="1800"/>
    <n v="3143.5"/>
    <n v="99277.545474999992"/>
    <n v="1"/>
    <n v="1800"/>
    <n v="56847.33"/>
    <n v="1800"/>
    <n v="1800"/>
    <n v="56847.33"/>
    <n v="1"/>
    <n v="1800"/>
    <n v="56847.33"/>
    <n v="1800"/>
    <n v="1800"/>
    <n v="56847.33"/>
    <n v="1"/>
    <n v="1800"/>
    <n v="56847.33"/>
    <n v="1800"/>
    <n v="460"/>
    <n v="56847.33"/>
    <n v="1341"/>
    <n v="1800"/>
    <n v="56847.33"/>
    <n v="0"/>
    <n v="1340"/>
    <n v="0"/>
    <n v="1"/>
    <n v="1800"/>
    <n v="56847.33"/>
    <n v="1800"/>
    <n v="1800"/>
    <n v="56847.33"/>
    <n v="1"/>
    <n v="1800"/>
    <n v="56847.33"/>
    <n v="1800"/>
    <n v="1800"/>
    <n v="56847.33"/>
    <n v="1"/>
    <n v="1800"/>
    <n v="56847.33"/>
    <n v="1800"/>
    <n v="1800"/>
    <n v="56847.33"/>
    <n v="1"/>
    <n v="1800"/>
    <n v="56847.33"/>
    <n v="1800"/>
    <n v="1800"/>
    <n v="56847.33"/>
    <n v="1"/>
    <n v="1800"/>
    <n v="56847.33"/>
    <n v="1800"/>
    <n v="1800"/>
    <n v="56847.33"/>
    <n v="1"/>
    <n v="1800"/>
    <n v="56847.33"/>
    <n v="1800"/>
    <n v="1800"/>
    <n v="56847.33"/>
    <n v="1"/>
    <n v="1800"/>
    <n v="56847.33"/>
    <n v="0"/>
    <n v="0"/>
    <n v="0"/>
    <n v="1"/>
    <n v="1800"/>
    <n v="56847.33"/>
    <n v="0"/>
    <m/>
    <n v="0"/>
    <n v="1"/>
    <n v="21600"/>
    <n v="682167.96"/>
    <n v="16200"/>
    <n v="511625.97000000009"/>
  </r>
  <r>
    <x v="4"/>
    <s v="西区"/>
    <s v="张志洁"/>
    <s v="钮学彬"/>
    <s v="孙洪霄"/>
    <s v="三级"/>
    <x v="17"/>
    <x v="341"/>
    <n v="29.931850000000001"/>
    <n v="8994"/>
    <n v="7047.5"/>
    <n v="210944.712875"/>
    <n v="2615"/>
    <n v="8400"/>
    <n v="251427.54"/>
    <n v="7830"/>
    <n v="8096"/>
    <n v="234366.3855"/>
    <n v="2349"/>
    <n v="6800"/>
    <n v="203536.58000000002"/>
    <n v="5334"/>
    <n v="5469"/>
    <n v="159656.48790000001"/>
    <n v="2214"/>
    <n v="8800"/>
    <n v="263400.28000000003"/>
    <n v="6024"/>
    <n v="7305"/>
    <n v="180309.4644"/>
    <n v="933"/>
    <n v="8800"/>
    <n v="263400.28000000003"/>
    <n v="8916"/>
    <n v="6630"/>
    <n v="266872.37459999998"/>
    <n v="3219"/>
    <n v="7000"/>
    <n v="209522.95"/>
    <n v="3912"/>
    <n v="6310"/>
    <n v="117093.39720000001"/>
    <n v="821"/>
    <n v="7000"/>
    <n v="209522.95"/>
    <n v="7902"/>
    <n v="6055"/>
    <n v="236521.47870000001"/>
    <n v="2668"/>
    <n v="8000"/>
    <n v="239454.80000000002"/>
    <n v="3924"/>
    <n v="6175"/>
    <n v="117452.5794"/>
    <n v="417"/>
    <n v="8000"/>
    <n v="239454.80000000002"/>
    <n v="2903"/>
    <n v="2903"/>
    <n v="86892.160550000001"/>
    <n v="417"/>
    <n v="8400"/>
    <n v="251427.54"/>
    <n v="0"/>
    <n v="0"/>
    <n v="0"/>
    <n v="417"/>
    <n v="7000"/>
    <n v="209522.95"/>
    <n v="0"/>
    <n v="0"/>
    <n v="0"/>
    <n v="417"/>
    <n v="8800"/>
    <n v="263400.28000000003"/>
    <n v="0"/>
    <n v="0"/>
    <n v="0"/>
    <n v="417"/>
    <n v="8600"/>
    <n v="257413.91"/>
    <n v="0"/>
    <m/>
    <n v="0"/>
    <n v="417"/>
    <n v="95600"/>
    <n v="2861484.8600000003"/>
    <n v="46745"/>
    <n v="1399164.32825"/>
  </r>
  <r>
    <x v="5"/>
    <s v="西区"/>
    <s v="张志洁"/>
    <s v="黄新晖"/>
    <s v="林亮"/>
    <s v="二级"/>
    <x v="16"/>
    <x v="317"/>
    <n v="96.240799999999993"/>
    <n v="0"/>
    <n v="316.66666666666669"/>
    <n v="30476.253333333334"/>
    <n v="30"/>
    <n v="500"/>
    <n v="48120.399999999994"/>
    <n v="0"/>
    <n v="0"/>
    <n v="0"/>
    <n v="30"/>
    <n v="300"/>
    <n v="28872.239999999998"/>
    <n v="0"/>
    <n v="0"/>
    <n v="0"/>
    <n v="30"/>
    <n v="600"/>
    <n v="57744.479999999996"/>
    <n v="0"/>
    <n v="0"/>
    <n v="0"/>
    <n v="30"/>
    <n v="600"/>
    <n v="57744.479999999996"/>
    <n v="0"/>
    <n v="14"/>
    <n v="0"/>
    <n v="16"/>
    <n v="500"/>
    <n v="48120.399999999994"/>
    <n v="0"/>
    <n v="12"/>
    <n v="0"/>
    <n v="4"/>
    <n v="500"/>
    <n v="48120.399999999994"/>
    <n v="0"/>
    <n v="0"/>
    <n v="0"/>
    <n v="4"/>
    <n v="500"/>
    <n v="48120.399999999994"/>
    <n v="0"/>
    <n v="0"/>
    <n v="0"/>
    <n v="4"/>
    <n v="500"/>
    <n v="48120.399999999994"/>
    <n v="20"/>
    <n v="0"/>
    <n v="1924.8159999999998"/>
    <n v="24"/>
    <n v="500"/>
    <n v="48120.399999999994"/>
    <n v="20"/>
    <n v="14"/>
    <n v="1924.8159999999998"/>
    <n v="30"/>
    <n v="400"/>
    <n v="38496.32"/>
    <n v="20"/>
    <n v="14"/>
    <n v="1924.8159999999998"/>
    <n v="36"/>
    <n v="500"/>
    <n v="48120.399999999994"/>
    <n v="0"/>
    <n v="8"/>
    <n v="0"/>
    <n v="28"/>
    <n v="600"/>
    <n v="57744.479999999996"/>
    <n v="0"/>
    <m/>
    <n v="0"/>
    <n v="28"/>
    <n v="6000"/>
    <n v="577444.79999999993"/>
    <n v="60"/>
    <n v="5774.4479999999994"/>
  </r>
  <r>
    <x v="13"/>
    <s v="西区"/>
    <s v="张志洁"/>
    <s v="邓向阳"/>
    <s v="吴永辉"/>
    <s v="三级"/>
    <x v="15"/>
    <x v="280"/>
    <n v="51.388800000000003"/>
    <n v="960"/>
    <n v="1240"/>
    <n v="63722.112000000001"/>
    <n v="59"/>
    <n v="1200"/>
    <n v="61666.560000000005"/>
    <n v="0"/>
    <n v="0"/>
    <n v="0"/>
    <n v="59"/>
    <n v="1000"/>
    <n v="51388.800000000003"/>
    <n v="0"/>
    <n v="0"/>
    <n v="0"/>
    <n v="59"/>
    <n v="1300"/>
    <n v="66805.440000000002"/>
    <n v="0"/>
    <n v="0"/>
    <n v="0"/>
    <n v="59"/>
    <n v="1300"/>
    <n v="66805.440000000002"/>
    <n v="660"/>
    <n v="709"/>
    <n v="33916.608"/>
    <n v="10"/>
    <n v="1200"/>
    <n v="61666.560000000005"/>
    <n v="1800"/>
    <n v="1804"/>
    <n v="92499.840000000011"/>
    <n v="6"/>
    <n v="1300"/>
    <n v="66805.440000000002"/>
    <n v="3000"/>
    <n v="2996"/>
    <n v="154166.40000000002"/>
    <n v="10"/>
    <n v="1200"/>
    <n v="61666.560000000005"/>
    <n v="1200"/>
    <n v="1201"/>
    <n v="61666.560000000005"/>
    <n v="9"/>
    <n v="1200"/>
    <n v="61666.560000000005"/>
    <n v="3000"/>
    <n v="3007"/>
    <n v="154166.40000000002"/>
    <n v="2"/>
    <n v="1200"/>
    <n v="61666.560000000005"/>
    <n v="3600"/>
    <n v="3590"/>
    <n v="184999.68000000002"/>
    <n v="12"/>
    <n v="1000"/>
    <n v="51388.800000000003"/>
    <n v="0"/>
    <n v="0"/>
    <n v="0"/>
    <n v="12"/>
    <n v="1300"/>
    <n v="66805.440000000002"/>
    <n v="0"/>
    <n v="0"/>
    <n v="0"/>
    <n v="12"/>
    <n v="1300"/>
    <n v="66805.440000000002"/>
    <n v="0"/>
    <m/>
    <n v="0"/>
    <n v="12"/>
    <n v="14500"/>
    <n v="745137.60000000009"/>
    <n v="13260"/>
    <n v="681415.48800000001"/>
  </r>
  <r>
    <x v="6"/>
    <s v="西区"/>
    <s v="张志洁"/>
    <s v="邓向阳"/>
    <s v="金欢"/>
    <s v="三级"/>
    <x v="15"/>
    <x v="280"/>
    <n v="18.8352"/>
    <n v="480"/>
    <n v="440"/>
    <n v="8287.4879999999994"/>
    <n v="21"/>
    <n v="450"/>
    <n v="8475.84"/>
    <n v="0"/>
    <n v="21"/>
    <n v="0"/>
    <n v="0"/>
    <n v="350"/>
    <n v="6592.32"/>
    <n v="0"/>
    <n v="0"/>
    <n v="0"/>
    <n v="0"/>
    <n v="500"/>
    <n v="9417.6"/>
    <n v="0"/>
    <n v="0"/>
    <n v="0"/>
    <n v="0"/>
    <n v="450"/>
    <n v="8475.84"/>
    <n v="0"/>
    <n v="0"/>
    <n v="0"/>
    <n v="0"/>
    <m/>
    <n v="0"/>
    <n v="0"/>
    <n v="0"/>
    <n v="0"/>
    <n v="0"/>
    <m/>
    <n v="0"/>
    <n v="0"/>
    <n v="0"/>
    <n v="0"/>
    <n v="0"/>
    <n v="450"/>
    <n v="8475.84"/>
    <n v="0"/>
    <n v="0"/>
    <n v="0"/>
    <n v="0"/>
    <n v="450"/>
    <n v="8475.84"/>
    <n v="0"/>
    <n v="0"/>
    <n v="0"/>
    <n v="0"/>
    <n v="500"/>
    <n v="9417.6"/>
    <n v="0"/>
    <n v="0"/>
    <n v="0"/>
    <n v="0"/>
    <n v="400"/>
    <n v="7534.08"/>
    <n v="0"/>
    <n v="0"/>
    <n v="0"/>
    <n v="0"/>
    <n v="500"/>
    <n v="9417.6"/>
    <n v="0"/>
    <m/>
    <n v="0"/>
    <n v="0"/>
    <m/>
    <n v="0"/>
    <n v="0"/>
    <m/>
    <n v="0"/>
    <n v="0"/>
    <n v="4050"/>
    <n v="76282.559999999998"/>
    <n v="0"/>
    <n v="0"/>
  </r>
  <r>
    <x v="6"/>
    <s v="西区"/>
    <s v="张志洁"/>
    <s v="钮学彬"/>
    <s v="孙洪霄"/>
    <s v="三级"/>
    <x v="17"/>
    <x v="341"/>
    <n v="17.854199999999999"/>
    <n v="269"/>
    <n v="145"/>
    <n v="2588.8589999999999"/>
    <n v="128"/>
    <n v="150"/>
    <n v="2678.1299999999997"/>
    <n v="18"/>
    <n v="0"/>
    <n v="321.37559999999996"/>
    <n v="146"/>
    <n v="120"/>
    <n v="2142.5039999999999"/>
    <n v="29"/>
    <n v="0"/>
    <n v="517.77179999999998"/>
    <n v="175"/>
    <n v="180"/>
    <n v="3213.7559999999999"/>
    <n v="3"/>
    <n v="0"/>
    <n v="53.562599999999996"/>
    <n v="178"/>
    <n v="150"/>
    <n v="2678.1299999999997"/>
    <n v="0"/>
    <n v="0"/>
    <n v="0"/>
    <n v="178"/>
    <m/>
    <n v="0"/>
    <n v="0"/>
    <n v="0"/>
    <n v="0"/>
    <n v="178"/>
    <m/>
    <n v="0"/>
    <n v="0"/>
    <n v="0"/>
    <n v="0"/>
    <n v="178"/>
    <n v="160"/>
    <n v="2856.6719999999996"/>
    <n v="0"/>
    <n v="0"/>
    <n v="0"/>
    <n v="178"/>
    <n v="160"/>
    <n v="2856.6719999999996"/>
    <n v="0"/>
    <n v="0"/>
    <n v="0"/>
    <n v="178"/>
    <n v="160"/>
    <n v="2856.6719999999996"/>
    <n v="0"/>
    <n v="0"/>
    <n v="0"/>
    <n v="178"/>
    <n v="120"/>
    <n v="2142.5039999999999"/>
    <n v="0"/>
    <n v="0"/>
    <n v="0"/>
    <n v="178"/>
    <n v="150"/>
    <n v="2678.1299999999997"/>
    <n v="0"/>
    <n v="0"/>
    <n v="0"/>
    <n v="178"/>
    <m/>
    <n v="0"/>
    <n v="0"/>
    <m/>
    <n v="0"/>
    <n v="178"/>
    <n v="1350"/>
    <n v="24103.17"/>
    <n v="50"/>
    <n v="892.70999999999992"/>
  </r>
  <r>
    <x v="7"/>
    <s v="西区"/>
    <s v="张志洁"/>
    <s v="邓向阳"/>
    <s v="时海波"/>
    <s v="二级"/>
    <x v="15"/>
    <x v="277"/>
    <n v="28.876799999999999"/>
    <n v="0"/>
    <n v="600"/>
    <n v="17326.079999999998"/>
    <n v="50"/>
    <n v="550"/>
    <n v="15882.24"/>
    <n v="800"/>
    <n v="798"/>
    <n v="23101.439999999999"/>
    <n v="52"/>
    <n v="350"/>
    <n v="10106.879999999999"/>
    <n v="400"/>
    <n v="432"/>
    <n v="11550.72"/>
    <n v="20"/>
    <n v="800"/>
    <n v="23101.439999999999"/>
    <n v="200"/>
    <n v="213"/>
    <n v="5775.36"/>
    <n v="7"/>
    <n v="650"/>
    <n v="18769.919999999998"/>
    <n v="1000"/>
    <n v="1003"/>
    <n v="28876.799999999999"/>
    <n v="4"/>
    <n v="800"/>
    <n v="23101.439999999999"/>
    <n v="2200"/>
    <n v="2196"/>
    <n v="63528.959999999999"/>
    <n v="8"/>
    <n v="800"/>
    <n v="23101.439999999999"/>
    <n v="400"/>
    <n v="404"/>
    <n v="11550.72"/>
    <n v="4"/>
    <n v="800"/>
    <n v="23101.439999999999"/>
    <n v="400"/>
    <n v="398"/>
    <n v="11550.72"/>
    <n v="6"/>
    <n v="800"/>
    <n v="23101.439999999999"/>
    <n v="400"/>
    <n v="400"/>
    <n v="11550.72"/>
    <n v="6"/>
    <n v="800"/>
    <n v="23101.439999999999"/>
    <n v="800"/>
    <n v="802"/>
    <n v="23101.439999999999"/>
    <n v="4"/>
    <n v="700"/>
    <n v="20213.759999999998"/>
    <n v="800"/>
    <n v="800"/>
    <n v="23101.439999999999"/>
    <n v="4"/>
    <n v="750"/>
    <n v="21657.599999999999"/>
    <n v="400"/>
    <n v="400"/>
    <n v="11550.72"/>
    <n v="4"/>
    <n v="700"/>
    <n v="20213.759999999998"/>
    <n v="200"/>
    <m/>
    <n v="5775.36"/>
    <n v="204"/>
    <n v="8500"/>
    <n v="245452.80000000002"/>
    <n v="8000"/>
    <n v="231014.39999999999"/>
  </r>
  <r>
    <x v="7"/>
    <s v="西区"/>
    <s v="张志洁"/>
    <s v="邓向阳"/>
    <s v="吴永辉"/>
    <s v="三级"/>
    <x v="15"/>
    <x v="280"/>
    <n v="28.876799999999999"/>
    <n v="800"/>
    <n v="715.25"/>
    <n v="20654.1312"/>
    <n v="49"/>
    <n v="700"/>
    <n v="20213.759999999998"/>
    <n v="400"/>
    <n v="411"/>
    <n v="11550.72"/>
    <n v="38"/>
    <n v="350"/>
    <n v="10106.879999999999"/>
    <n v="0"/>
    <n v="23"/>
    <n v="0"/>
    <n v="15"/>
    <n v="800"/>
    <n v="23101.439999999999"/>
    <n v="400"/>
    <n v="394"/>
    <n v="11550.72"/>
    <n v="21"/>
    <n v="1000"/>
    <n v="28876.799999999999"/>
    <n v="600"/>
    <n v="612"/>
    <n v="17326.079999999998"/>
    <n v="9"/>
    <n v="1200"/>
    <n v="34652.159999999996"/>
    <n v="1400"/>
    <n v="1403"/>
    <n v="40427.519999999997"/>
    <n v="6"/>
    <n v="1200"/>
    <n v="34652.159999999996"/>
    <n v="400"/>
    <n v="403"/>
    <n v="11550.72"/>
    <n v="3"/>
    <n v="1400"/>
    <n v="40427.519999999997"/>
    <n v="1200"/>
    <n v="1191"/>
    <n v="34652.159999999996"/>
    <n v="12"/>
    <n v="1500"/>
    <n v="43315.199999999997"/>
    <n v="1200"/>
    <n v="1206"/>
    <n v="34652.159999999996"/>
    <n v="6"/>
    <n v="1600"/>
    <n v="46202.879999999997"/>
    <n v="600"/>
    <n v="600"/>
    <n v="17326.079999999998"/>
    <n v="6"/>
    <n v="1500"/>
    <n v="43315.199999999997"/>
    <n v="400"/>
    <n v="400"/>
    <n v="11550.72"/>
    <n v="6"/>
    <n v="1500"/>
    <n v="43315.199999999997"/>
    <n v="800"/>
    <n v="800"/>
    <n v="23101.439999999999"/>
    <n v="6"/>
    <n v="1300"/>
    <n v="37539.839999999997"/>
    <n v="0"/>
    <m/>
    <n v="0"/>
    <n v="6"/>
    <n v="14050"/>
    <n v="405719.04000000004"/>
    <n v="7400"/>
    <n v="213688.31999999998"/>
  </r>
  <r>
    <x v="7"/>
    <s v="西区"/>
    <s v="张志洁"/>
    <s v="邓向阳"/>
    <s v="吴永辉"/>
    <s v="二级"/>
    <x v="15"/>
    <x v="282"/>
    <n v="28.876799999999999"/>
    <n v="40"/>
    <n v="29.166666666666668"/>
    <n v="842.24"/>
    <n v="10"/>
    <n v="40"/>
    <n v="1155.0719999999999"/>
    <n v="40"/>
    <n v="43"/>
    <n v="1155.0719999999999"/>
    <n v="7"/>
    <n v="20"/>
    <n v="577.53599999999994"/>
    <n v="20"/>
    <n v="21"/>
    <n v="577.53599999999994"/>
    <n v="6"/>
    <n v="50"/>
    <n v="1443.84"/>
    <n v="60"/>
    <n v="62"/>
    <n v="1732.6079999999999"/>
    <n v="4"/>
    <n v="40"/>
    <n v="1155.0719999999999"/>
    <n v="60"/>
    <n v="62"/>
    <n v="1732.6079999999999"/>
    <n v="2"/>
    <n v="50"/>
    <n v="1443.84"/>
    <n v="80"/>
    <n v="76"/>
    <n v="2310.1439999999998"/>
    <n v="6"/>
    <n v="50"/>
    <n v="1443.84"/>
    <n v="40"/>
    <n v="42"/>
    <n v="1155.0719999999999"/>
    <n v="4"/>
    <n v="40"/>
    <n v="1155.0719999999999"/>
    <n v="40"/>
    <n v="41"/>
    <n v="1155.0719999999999"/>
    <n v="3"/>
    <n v="40"/>
    <n v="1155.0719999999999"/>
    <n v="40"/>
    <n v="40"/>
    <n v="1155.0719999999999"/>
    <n v="3"/>
    <n v="40"/>
    <n v="1155.0719999999999"/>
    <n v="40"/>
    <n v="40"/>
    <n v="1155.0719999999999"/>
    <n v="3"/>
    <n v="40"/>
    <n v="1155.0719999999999"/>
    <n v="40"/>
    <n v="42"/>
    <n v="1155.0719999999999"/>
    <n v="1"/>
    <n v="40"/>
    <n v="1155.0719999999999"/>
    <n v="40"/>
    <n v="6"/>
    <n v="1155.0719999999999"/>
    <n v="35"/>
    <n v="50"/>
    <n v="1443.84"/>
    <n v="80"/>
    <m/>
    <n v="2310.1439999999998"/>
    <n v="115"/>
    <n v="500"/>
    <n v="14438.4"/>
    <n v="580"/>
    <n v="16748.543999999998"/>
  </r>
  <r>
    <x v="7"/>
    <s v="西区"/>
    <s v="张志洁"/>
    <s v="黄新晖"/>
    <s v="黄新晖代"/>
    <s v="三级"/>
    <x v="8"/>
    <x v="111"/>
    <n v="28.876799999999999"/>
    <n v="60"/>
    <n v="10"/>
    <n v="288.76799999999997"/>
    <n v="30"/>
    <n v="10"/>
    <n v="288.76799999999997"/>
    <n v="20"/>
    <n v="0"/>
    <n v="577.53599999999994"/>
    <n v="50"/>
    <n v="5"/>
    <n v="144.38399999999999"/>
    <n v="0"/>
    <n v="0"/>
    <n v="0"/>
    <n v="50"/>
    <n v="10"/>
    <n v="288.76799999999997"/>
    <n v="20"/>
    <n v="40"/>
    <n v="577.53599999999994"/>
    <n v="30"/>
    <n v="20"/>
    <n v="577.53599999999994"/>
    <n v="40"/>
    <n v="0"/>
    <n v="1155.0719999999999"/>
    <n v="70"/>
    <n v="20"/>
    <n v="577.53599999999994"/>
    <n v="20"/>
    <n v="0"/>
    <n v="577.53599999999994"/>
    <n v="90"/>
    <n v="20"/>
    <n v="577.53599999999994"/>
    <n v="60"/>
    <n v="0"/>
    <n v="1732.6079999999999"/>
    <n v="150"/>
    <n v="20"/>
    <n v="577.53599999999994"/>
    <n v="0"/>
    <n v="60"/>
    <n v="0"/>
    <n v="90"/>
    <n v="10"/>
    <n v="288.76799999999997"/>
    <n v="20"/>
    <n v="0"/>
    <n v="577.53599999999994"/>
    <n v="110"/>
    <n v="10"/>
    <n v="288.76799999999997"/>
    <n v="40"/>
    <n v="0"/>
    <n v="1155.0719999999999"/>
    <n v="150"/>
    <n v="5"/>
    <n v="144.38399999999999"/>
    <n v="60"/>
    <n v="0"/>
    <n v="1732.6079999999999"/>
    <n v="210"/>
    <n v="10"/>
    <n v="288.76799999999997"/>
    <n v="40"/>
    <n v="0"/>
    <n v="1155.0719999999999"/>
    <n v="250"/>
    <n v="10"/>
    <n v="288.76799999999997"/>
    <n v="20"/>
    <m/>
    <n v="577.53599999999994"/>
    <n v="270"/>
    <n v="150"/>
    <n v="4331.5199999999995"/>
    <n v="340"/>
    <n v="9818.1119999999992"/>
  </r>
  <r>
    <x v="7"/>
    <s v="西区"/>
    <s v="张志洁"/>
    <s v="黄新晖"/>
    <s v="冯玲"/>
    <s v="二级"/>
    <x v="8"/>
    <x v="297"/>
    <n v="28.876799999999999"/>
    <n v="200"/>
    <n v="250"/>
    <n v="7219.2"/>
    <n v="71"/>
    <n v="230"/>
    <n v="6641.6639999999998"/>
    <n v="200"/>
    <n v="200"/>
    <n v="5775.36"/>
    <n v="71"/>
    <n v="140"/>
    <n v="4042.752"/>
    <n v="200"/>
    <n v="200"/>
    <n v="5775.36"/>
    <n v="71"/>
    <n v="330"/>
    <n v="9529.3439999999991"/>
    <n v="200"/>
    <n v="200"/>
    <n v="5775.36"/>
    <n v="71"/>
    <n v="280"/>
    <n v="8085.5039999999999"/>
    <n v="400"/>
    <n v="400"/>
    <n v="11550.72"/>
    <n v="71"/>
    <n v="360"/>
    <n v="10395.647999999999"/>
    <n v="200"/>
    <n v="200"/>
    <n v="5775.36"/>
    <n v="71"/>
    <n v="320"/>
    <n v="9240.5759999999991"/>
    <n v="400"/>
    <n v="400"/>
    <n v="11550.72"/>
    <n v="71"/>
    <n v="360"/>
    <n v="10395.647999999999"/>
    <n v="400"/>
    <n v="400"/>
    <n v="11550.72"/>
    <n v="71"/>
    <n v="360"/>
    <n v="10395.647999999999"/>
    <n v="400"/>
    <n v="400"/>
    <n v="11550.72"/>
    <n v="71"/>
    <n v="340"/>
    <n v="9818.1119999999992"/>
    <n v="200"/>
    <n v="200"/>
    <n v="5775.36"/>
    <n v="71"/>
    <n v="280"/>
    <n v="8085.5039999999999"/>
    <n v="500"/>
    <n v="500"/>
    <n v="14438.4"/>
    <n v="71"/>
    <n v="310"/>
    <n v="8951.8079999999991"/>
    <n v="0"/>
    <n v="0"/>
    <n v="0"/>
    <n v="71"/>
    <n v="290"/>
    <n v="8374.271999999999"/>
    <n v="400"/>
    <m/>
    <n v="11550.72"/>
    <n v="471"/>
    <n v="3600"/>
    <n v="103956.48"/>
    <n v="3500"/>
    <n v="101068.79999999999"/>
  </r>
  <r>
    <x v="7"/>
    <s v="西区"/>
    <s v="张志洁"/>
    <s v="黄新晖"/>
    <s v="万小利"/>
    <s v="三级"/>
    <x v="16"/>
    <x v="307"/>
    <n v="28.876799999999999"/>
    <n v="2929"/>
    <n v="2266.5833333333335"/>
    <n v="65451.673600000002"/>
    <n v="1737"/>
    <n v="2400"/>
    <n v="69304.319999999992"/>
    <n v="2210"/>
    <n v="2500"/>
    <n v="63817.727999999996"/>
    <n v="1447"/>
    <n v="1300"/>
    <n v="37539.839999999997"/>
    <n v="1800"/>
    <n v="1954"/>
    <n v="51978.239999999998"/>
    <n v="1293"/>
    <n v="2800"/>
    <n v="80855.039999999994"/>
    <n v="3220"/>
    <n v="3084"/>
    <n v="92983.296000000002"/>
    <n v="1429"/>
    <n v="2300"/>
    <n v="66416.639999999999"/>
    <n v="3010"/>
    <n v="2900"/>
    <n v="86919.168000000005"/>
    <n v="1539"/>
    <n v="2800"/>
    <n v="80855.039999999994"/>
    <n v="3410"/>
    <n v="3200"/>
    <n v="98469.887999999992"/>
    <n v="1749"/>
    <n v="2700"/>
    <n v="77967.360000000001"/>
    <n v="2410"/>
    <n v="3095"/>
    <n v="69593.088000000003"/>
    <n v="1064"/>
    <n v="2800"/>
    <n v="80855.039999999994"/>
    <n v="3610"/>
    <n v="3265"/>
    <n v="104245.24799999999"/>
    <n v="1409"/>
    <n v="2700"/>
    <n v="77967.360000000001"/>
    <n v="2600"/>
    <n v="2925"/>
    <n v="75079.679999999993"/>
    <n v="1084"/>
    <n v="2800"/>
    <n v="80855.039999999994"/>
    <n v="3420"/>
    <n v="3000"/>
    <n v="98758.656000000003"/>
    <n v="1504"/>
    <n v="2300"/>
    <n v="66416.639999999999"/>
    <n v="3220"/>
    <n v="2860"/>
    <n v="92983.296000000002"/>
    <n v="1864"/>
    <n v="2600"/>
    <n v="75079.679999999993"/>
    <n v="2400"/>
    <n v="3200"/>
    <n v="69304.319999999992"/>
    <n v="1064"/>
    <n v="2500"/>
    <n v="72192"/>
    <n v="2210"/>
    <m/>
    <n v="63817.727999999996"/>
    <n v="3274"/>
    <n v="30000"/>
    <n v="866304"/>
    <n v="33520"/>
    <n v="967950.33599999978"/>
  </r>
  <r>
    <x v="7"/>
    <s v="西区"/>
    <s v="张志洁"/>
    <s v="黄新晖"/>
    <s v="林亮"/>
    <s v="二级"/>
    <x v="16"/>
    <x v="317"/>
    <n v="22.8568"/>
    <n v="80"/>
    <n v="45"/>
    <n v="1028.556"/>
    <n v="66"/>
    <n v="40"/>
    <n v="914.27199999999993"/>
    <n v="50"/>
    <n v="39"/>
    <n v="1142.8399999999999"/>
    <n v="77"/>
    <n v="20"/>
    <n v="457.13599999999997"/>
    <n v="50"/>
    <n v="40"/>
    <n v="1142.8399999999999"/>
    <n v="87"/>
    <n v="60"/>
    <n v="1371.4079999999999"/>
    <n v="50"/>
    <n v="50"/>
    <n v="1142.8399999999999"/>
    <n v="87"/>
    <n v="50"/>
    <n v="1142.8399999999999"/>
    <n v="0"/>
    <n v="12"/>
    <n v="0"/>
    <n v="75"/>
    <n v="60"/>
    <n v="1371.4079999999999"/>
    <n v="50"/>
    <n v="50"/>
    <n v="1142.8399999999999"/>
    <n v="75"/>
    <n v="50"/>
    <n v="1142.8399999999999"/>
    <n v="0"/>
    <n v="0"/>
    <n v="0"/>
    <n v="75"/>
    <n v="60"/>
    <n v="1371.4079999999999"/>
    <n v="50"/>
    <n v="50"/>
    <n v="1142.8399999999999"/>
    <n v="75"/>
    <n v="50"/>
    <n v="1142.8399999999999"/>
    <n v="50"/>
    <n v="50"/>
    <n v="1142.8399999999999"/>
    <n v="75"/>
    <n v="60"/>
    <n v="1371.4079999999999"/>
    <n v="80"/>
    <n v="80"/>
    <n v="1828.5439999999999"/>
    <n v="75"/>
    <n v="50"/>
    <n v="1142.8399999999999"/>
    <n v="0"/>
    <n v="0"/>
    <n v="0"/>
    <n v="75"/>
    <n v="50"/>
    <n v="1142.8399999999999"/>
    <n v="40"/>
    <n v="40"/>
    <n v="914.27199999999993"/>
    <n v="75"/>
    <n v="50"/>
    <n v="1142.8399999999999"/>
    <n v="50"/>
    <m/>
    <n v="1142.8399999999999"/>
    <n v="125"/>
    <n v="600"/>
    <n v="13714.08"/>
    <n v="470"/>
    <n v="10742.696"/>
  </r>
  <r>
    <x v="7"/>
    <s v="西区"/>
    <s v="张志洁"/>
    <s v="黄新晖"/>
    <s v="林亮"/>
    <s v="二级"/>
    <x v="16"/>
    <x v="318"/>
    <n v="22.8568"/>
    <n v="100"/>
    <n v="150"/>
    <n v="3428.52"/>
    <n v="222"/>
    <n v="130"/>
    <n v="2971.384"/>
    <n v="250"/>
    <n v="130"/>
    <n v="5714.2"/>
    <n v="342"/>
    <n v="80"/>
    <n v="1828.5439999999999"/>
    <n v="0"/>
    <n v="100"/>
    <n v="0"/>
    <n v="242"/>
    <n v="190"/>
    <n v="4342.7920000000004"/>
    <n v="200"/>
    <n v="200"/>
    <n v="4571.3599999999997"/>
    <n v="242"/>
    <n v="150"/>
    <n v="3428.52"/>
    <n v="300"/>
    <n v="150"/>
    <n v="6857.04"/>
    <n v="392"/>
    <n v="200"/>
    <n v="4571.3599999999997"/>
    <n v="100"/>
    <n v="100"/>
    <n v="2285.6799999999998"/>
    <n v="392"/>
    <n v="180"/>
    <n v="4114.2240000000002"/>
    <n v="300"/>
    <n v="300"/>
    <n v="6857.04"/>
    <n v="392"/>
    <n v="200"/>
    <n v="4571.3599999999997"/>
    <n v="300"/>
    <n v="300"/>
    <n v="6857.04"/>
    <n v="392"/>
    <n v="200"/>
    <n v="4571.3599999999997"/>
    <n v="200"/>
    <n v="200"/>
    <n v="4571.3599999999997"/>
    <n v="392"/>
    <n v="190"/>
    <n v="4342.7920000000004"/>
    <n v="300"/>
    <n v="300"/>
    <n v="6857.04"/>
    <n v="392"/>
    <n v="150"/>
    <n v="3428.52"/>
    <n v="300"/>
    <n v="300"/>
    <n v="6857.04"/>
    <n v="392"/>
    <n v="170"/>
    <n v="3885.6559999999999"/>
    <n v="300"/>
    <n v="300"/>
    <n v="6857.04"/>
    <n v="392"/>
    <n v="160"/>
    <n v="3657.0879999999997"/>
    <n v="200"/>
    <m/>
    <n v="4571.3599999999997"/>
    <n v="592"/>
    <n v="2000"/>
    <n v="45713.600000000006"/>
    <n v="2750"/>
    <n v="62856.200000000004"/>
  </r>
  <r>
    <x v="7"/>
    <s v="西区"/>
    <s v="张志洁"/>
    <s v="钮学彬"/>
    <s v="王艳玲"/>
    <s v="二级"/>
    <x v="0"/>
    <x v="326"/>
    <n v="28.876799999999999"/>
    <n v="170"/>
    <n v="176.66666666666666"/>
    <n v="5101.5679999999993"/>
    <n v="142"/>
    <n v="160"/>
    <n v="4620.2879999999996"/>
    <n v="100"/>
    <n v="126"/>
    <n v="2887.68"/>
    <n v="116"/>
    <n v="100"/>
    <n v="2887.68"/>
    <n v="0"/>
    <n v="111"/>
    <n v="0"/>
    <n v="5"/>
    <n v="300"/>
    <n v="8663.0399999999991"/>
    <n v="110"/>
    <n v="102"/>
    <n v="3176.4479999999999"/>
    <n v="13"/>
    <n v="400"/>
    <n v="11550.72"/>
    <n v="130"/>
    <n v="80"/>
    <n v="3753.9839999999999"/>
    <n v="63"/>
    <n v="500"/>
    <n v="14438.4"/>
    <n v="10"/>
    <n v="20"/>
    <n v="288.76799999999997"/>
    <n v="53"/>
    <n v="600"/>
    <n v="17326.079999999998"/>
    <n v="70"/>
    <n v="40"/>
    <n v="2021.376"/>
    <n v="83"/>
    <n v="800"/>
    <n v="23101.439999999999"/>
    <n v="20"/>
    <n v="20"/>
    <n v="577.53599999999994"/>
    <n v="83"/>
    <n v="800"/>
    <n v="23101.439999999999"/>
    <n v="30"/>
    <n v="30"/>
    <n v="866.30399999999997"/>
    <n v="83"/>
    <n v="800"/>
    <n v="23101.439999999999"/>
    <n v="20"/>
    <n v="60"/>
    <n v="577.53599999999994"/>
    <n v="43"/>
    <n v="600"/>
    <n v="17326.079999999998"/>
    <n v="30"/>
    <n v="30"/>
    <n v="866.30399999999997"/>
    <n v="43"/>
    <n v="600"/>
    <n v="17326.079999999998"/>
    <n v="20"/>
    <n v="20"/>
    <n v="577.53599999999994"/>
    <n v="43"/>
    <n v="500"/>
    <n v="14438.4"/>
    <n v="0"/>
    <m/>
    <n v="0"/>
    <n v="43"/>
    <n v="6160"/>
    <n v="177881.08799999999"/>
    <n v="540"/>
    <n v="15593.472"/>
  </r>
  <r>
    <x v="7"/>
    <s v="西区"/>
    <s v="张志洁"/>
    <s v="钮学彬"/>
    <s v="钮学彬代"/>
    <s v="三级"/>
    <x v="0"/>
    <x v="0"/>
    <n v="28.87679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7"/>
    <s v="西区"/>
    <s v="张志洁"/>
    <s v="钮学彬"/>
    <s v="钮学彬代"/>
    <s v="二级"/>
    <x v="0"/>
    <x v="322"/>
    <n v="28.876799999999999"/>
    <n v="250"/>
    <n v="231.66666666666666"/>
    <n v="6689.7919999999995"/>
    <n v="50"/>
    <n v="200"/>
    <n v="5775.36"/>
    <n v="60"/>
    <n v="60"/>
    <n v="1732.6079999999999"/>
    <n v="50"/>
    <n v="120"/>
    <n v="3465.2159999999999"/>
    <n v="200"/>
    <n v="200"/>
    <n v="5775.36"/>
    <n v="50"/>
    <n v="280"/>
    <n v="8085.5039999999999"/>
    <n v="90"/>
    <n v="90"/>
    <n v="2598.9119999999998"/>
    <n v="50"/>
    <n v="230"/>
    <n v="6641.6639999999998"/>
    <n v="50"/>
    <n v="50"/>
    <n v="1443.84"/>
    <n v="50"/>
    <n v="300"/>
    <n v="8663.0399999999991"/>
    <n v="50"/>
    <n v="50"/>
    <n v="1443.84"/>
    <n v="50"/>
    <n v="270"/>
    <n v="7796.7359999999999"/>
    <n v="50"/>
    <n v="50"/>
    <n v="1443.84"/>
    <n v="50"/>
    <n v="300"/>
    <n v="8663.0399999999991"/>
    <n v="80"/>
    <n v="80"/>
    <n v="2310.1439999999998"/>
    <n v="50"/>
    <n v="300"/>
    <n v="8663.0399999999991"/>
    <n v="100"/>
    <n v="100"/>
    <n v="2887.68"/>
    <n v="50"/>
    <n v="280"/>
    <n v="8085.5039999999999"/>
    <n v="150"/>
    <n v="150"/>
    <n v="4331.5199999999995"/>
    <n v="50"/>
    <n v="230"/>
    <n v="6641.6639999999998"/>
    <n v="150"/>
    <n v="150"/>
    <n v="4331.5199999999995"/>
    <n v="50"/>
    <n v="260"/>
    <n v="7507.9679999999998"/>
    <n v="50"/>
    <n v="70"/>
    <n v="1443.84"/>
    <n v="30"/>
    <n v="230"/>
    <n v="6641.6639999999998"/>
    <n v="30"/>
    <m/>
    <n v="866.30399999999997"/>
    <n v="60"/>
    <n v="3000"/>
    <n v="86630.399999999994"/>
    <n v="1060"/>
    <n v="30609.407999999999"/>
  </r>
  <r>
    <x v="8"/>
    <s v="西区"/>
    <s v="张志洁"/>
    <s v="黄新晖"/>
    <s v="秦齐"/>
    <s v="三级"/>
    <x v="16"/>
    <x v="342"/>
    <n v="241.53039999999999"/>
    <n v="609"/>
    <n v="474.25"/>
    <n v="114545.7922"/>
    <n v="92"/>
    <n v="800"/>
    <n v="193224.31999999998"/>
    <n v="780"/>
    <n v="407"/>
    <n v="188393.712"/>
    <n v="465"/>
    <n v="500"/>
    <n v="120765.2"/>
    <n v="260"/>
    <n v="230"/>
    <n v="62797.903999999995"/>
    <n v="495"/>
    <n v="900"/>
    <n v="217377.36"/>
    <n v="550"/>
    <n v="584"/>
    <n v="132841.72"/>
    <n v="461"/>
    <n v="900"/>
    <n v="217377.36"/>
    <n v="585"/>
    <n v="486"/>
    <n v="141295.28399999999"/>
    <n v="560"/>
    <n v="500"/>
    <n v="120765.2"/>
    <n v="437"/>
    <n v="476"/>
    <n v="105548.78479999999"/>
    <n v="521"/>
    <n v="600"/>
    <n v="144918.24"/>
    <n v="248"/>
    <n v="583"/>
    <n v="59899.539199999999"/>
    <n v="186"/>
    <n v="100"/>
    <n v="24153.039999999997"/>
    <n v="508"/>
    <n v="335"/>
    <n v="122697.44319999999"/>
    <n v="359"/>
    <n v="1000"/>
    <n v="241530.4"/>
    <n v="0"/>
    <n v="467"/>
    <n v="0"/>
    <n v="-108"/>
    <n v="400"/>
    <n v="96612.159999999989"/>
    <n v="589"/>
    <n v="441"/>
    <n v="142261.4056"/>
    <n v="40"/>
    <n v="400"/>
    <n v="96612.159999999989"/>
    <n v="436"/>
    <n v="482"/>
    <n v="105307.25439999999"/>
    <n v="-6"/>
    <n v="1100"/>
    <n v="265683.44"/>
    <n v="178"/>
    <n v="284"/>
    <n v="42992.411199999995"/>
    <n v="-112"/>
    <n v="1100"/>
    <n v="265683.44"/>
    <n v="0"/>
    <m/>
    <n v="0"/>
    <n v="-112"/>
    <n v="8300"/>
    <n v="2004702.3199999996"/>
    <n v="4571"/>
    <n v="1104035.4583999999"/>
  </r>
  <r>
    <x v="8"/>
    <s v="西区"/>
    <s v="张志洁"/>
    <s v="黄新晖"/>
    <s v="林亮"/>
    <s v="三级"/>
    <x v="16"/>
    <x v="343"/>
    <n v="244.19040000000001"/>
    <n v="10"/>
    <n v="8.1666666666666661"/>
    <n v="1994.2215999999999"/>
    <n v="10"/>
    <n v="20"/>
    <n v="4883.808"/>
    <n v="70"/>
    <n v="15"/>
    <n v="17093.328000000001"/>
    <n v="65"/>
    <n v="5"/>
    <n v="1220.952"/>
    <n v="0"/>
    <n v="0"/>
    <n v="0"/>
    <n v="65"/>
    <n v="20"/>
    <n v="4883.808"/>
    <n v="0"/>
    <n v="15"/>
    <n v="0"/>
    <n v="50"/>
    <n v="20"/>
    <n v="4883.808"/>
    <n v="0"/>
    <n v="0"/>
    <n v="0"/>
    <n v="50"/>
    <n v="30"/>
    <n v="7325.7120000000004"/>
    <n v="20"/>
    <n v="33"/>
    <n v="4883.808"/>
    <n v="37"/>
    <n v="30"/>
    <n v="7325.7120000000004"/>
    <n v="0"/>
    <n v="0"/>
    <n v="0"/>
    <n v="37"/>
    <n v="30"/>
    <n v="7325.7120000000004"/>
    <n v="0"/>
    <n v="0"/>
    <n v="0"/>
    <n v="37"/>
    <n v="30"/>
    <n v="7325.7120000000004"/>
    <n v="0"/>
    <n v="0"/>
    <n v="0"/>
    <n v="37"/>
    <n v="30"/>
    <n v="7325.7120000000004"/>
    <n v="0"/>
    <n v="0"/>
    <n v="0"/>
    <n v="37"/>
    <n v="25"/>
    <n v="6104.76"/>
    <n v="0"/>
    <n v="10"/>
    <n v="0"/>
    <n v="27"/>
    <n v="30"/>
    <n v="7325.7120000000004"/>
    <n v="0"/>
    <n v="0"/>
    <n v="0"/>
    <n v="27"/>
    <n v="30"/>
    <n v="7325.7120000000004"/>
    <n v="0"/>
    <m/>
    <n v="0"/>
    <n v="27"/>
    <n v="300"/>
    <n v="73257.12000000001"/>
    <n v="90"/>
    <n v="21977.136000000002"/>
  </r>
  <r>
    <x v="8"/>
    <s v="西区"/>
    <s v="张志洁"/>
    <s v="黄新晖"/>
    <s v="黄新晖代"/>
    <s v="三级"/>
    <x v="8"/>
    <x v="111"/>
    <n v="254.87039999999999"/>
    <n v="1080"/>
    <n v="659.91666666666663"/>
    <n v="168193.2248"/>
    <n v="469"/>
    <n v="800"/>
    <n v="203896.31999999998"/>
    <n v="800"/>
    <n v="700"/>
    <n v="203896.31999999998"/>
    <n v="569"/>
    <n v="500"/>
    <n v="127435.2"/>
    <n v="480"/>
    <n v="650"/>
    <n v="122337.792"/>
    <n v="399"/>
    <n v="800"/>
    <n v="203896.31999999998"/>
    <n v="770"/>
    <n v="868"/>
    <n v="196250.20799999998"/>
    <n v="301"/>
    <n v="800"/>
    <n v="203896.31999999998"/>
    <n v="720"/>
    <n v="750"/>
    <n v="183506.68799999999"/>
    <n v="271"/>
    <n v="800"/>
    <n v="203896.31999999998"/>
    <n v="480"/>
    <n v="500"/>
    <n v="122337.792"/>
    <n v="251"/>
    <n v="850"/>
    <n v="216639.84"/>
    <n v="490"/>
    <n v="704"/>
    <n v="124886.496"/>
    <n v="37"/>
    <n v="100"/>
    <n v="25487.039999999997"/>
    <n v="1250"/>
    <n v="810"/>
    <n v="318588"/>
    <n v="477"/>
    <n v="850"/>
    <n v="216639.84"/>
    <n v="840"/>
    <n v="950"/>
    <n v="214091.136"/>
    <n v="367"/>
    <n v="850"/>
    <n v="216639.84"/>
    <n v="1140"/>
    <n v="1260"/>
    <n v="290552.25599999999"/>
    <n v="247"/>
    <n v="750"/>
    <n v="191152.8"/>
    <n v="240"/>
    <n v="240"/>
    <n v="61168.896000000001"/>
    <n v="247"/>
    <n v="850"/>
    <n v="216639.84"/>
    <n v="480"/>
    <n v="527"/>
    <n v="122337.792"/>
    <n v="200"/>
    <n v="900"/>
    <n v="229383.36"/>
    <n v="0"/>
    <m/>
    <n v="0"/>
    <n v="200"/>
    <n v="8850"/>
    <n v="2255603.04"/>
    <n v="7690"/>
    <n v="1959953.3759999999"/>
  </r>
  <r>
    <x v="8"/>
    <s v="西区"/>
    <s v="张志洁"/>
    <s v="黄新晖"/>
    <s v="冯玲"/>
    <s v="三级"/>
    <x v="16"/>
    <x v="344"/>
    <n v="241.53039999999999"/>
    <n v="341"/>
    <n v="303.25"/>
    <n v="73244.093800000002"/>
    <n v="246"/>
    <n v="500"/>
    <n v="120765.2"/>
    <n v="470"/>
    <n v="437"/>
    <n v="113519.288"/>
    <n v="279"/>
    <n v="300"/>
    <n v="72459.12"/>
    <n v="190"/>
    <n v="426"/>
    <n v="45890.775999999998"/>
    <n v="43"/>
    <n v="550"/>
    <n v="132841.72"/>
    <n v="380"/>
    <n v="403"/>
    <n v="91781.551999999996"/>
    <n v="20"/>
    <n v="550"/>
    <n v="132841.72"/>
    <n v="535"/>
    <n v="447"/>
    <n v="129218.764"/>
    <n v="108"/>
    <n v="400"/>
    <n v="96612.159999999989"/>
    <n v="393"/>
    <n v="429"/>
    <n v="94921.447199999995"/>
    <n v="72"/>
    <n v="500"/>
    <n v="120765.2"/>
    <n v="232"/>
    <n v="304"/>
    <n v="56035.052799999998"/>
    <n v="0"/>
    <n v="100"/>
    <n v="24153.039999999997"/>
    <n v="222"/>
    <n v="146"/>
    <n v="53619.748799999994"/>
    <n v="76"/>
    <n v="650"/>
    <n v="156994.75999999998"/>
    <n v="960"/>
    <n v="482"/>
    <n v="231869.18399999998"/>
    <n v="554"/>
    <n v="700"/>
    <n v="169071.28"/>
    <n v="871"/>
    <n v="653"/>
    <n v="210372.97839999999"/>
    <n v="772"/>
    <n v="600"/>
    <n v="144918.24"/>
    <n v="634"/>
    <n v="700"/>
    <n v="153130.27359999999"/>
    <n v="706"/>
    <n v="700"/>
    <n v="169071.28"/>
    <n v="232"/>
    <n v="370"/>
    <n v="56035.052799999998"/>
    <n v="568"/>
    <n v="700"/>
    <n v="169071.28"/>
    <n v="410"/>
    <m/>
    <n v="99027.463999999993"/>
    <n v="978"/>
    <n v="6250"/>
    <n v="1509565"/>
    <n v="5529"/>
    <n v="1335421.5815999999"/>
  </r>
  <r>
    <x v="14"/>
    <s v="西区"/>
    <s v="张志洁"/>
    <s v="黄新晖"/>
    <s v="TBA"/>
    <s v="二级"/>
    <x v="8"/>
    <x v="300"/>
    <n v="44.572800000000001"/>
    <n v="0"/>
    <n v="0"/>
    <n v="0"/>
    <n v="161"/>
    <m/>
    <n v="0"/>
    <n v="0"/>
    <n v="0"/>
    <n v="0"/>
    <n v="161"/>
    <m/>
    <n v="0"/>
    <n v="0"/>
    <n v="0"/>
    <n v="0"/>
    <n v="161"/>
    <m/>
    <n v="0"/>
    <n v="0"/>
    <n v="0"/>
    <n v="0"/>
    <n v="161"/>
    <m/>
    <n v="0"/>
    <n v="0"/>
    <n v="0"/>
    <n v="0"/>
    <n v="161"/>
    <n v="0"/>
    <n v="0"/>
    <n v="0"/>
    <n v="0"/>
    <n v="0"/>
    <n v="161"/>
    <n v="0"/>
    <n v="0"/>
    <n v="0"/>
    <n v="0"/>
    <n v="0"/>
    <n v="161"/>
    <n v="0"/>
    <n v="0"/>
    <n v="0"/>
    <n v="0"/>
    <n v="0"/>
    <n v="161"/>
    <n v="0"/>
    <n v="0"/>
    <n v="0"/>
    <n v="0"/>
    <n v="0"/>
    <n v="161"/>
    <n v="0"/>
    <n v="0"/>
    <n v="0"/>
    <n v="0"/>
    <n v="0"/>
    <n v="161"/>
    <n v="0"/>
    <n v="0"/>
    <n v="0"/>
    <n v="0"/>
    <n v="0"/>
    <n v="161"/>
    <n v="0"/>
    <n v="0"/>
    <n v="0"/>
    <n v="0"/>
    <n v="0"/>
    <n v="161"/>
    <n v="0"/>
    <n v="0"/>
    <n v="0"/>
    <m/>
    <n v="0"/>
    <n v="161"/>
    <n v="0"/>
    <n v="0"/>
    <n v="0"/>
    <n v="0"/>
  </r>
  <r>
    <x v="14"/>
    <s v="西区"/>
    <s v="张志洁"/>
    <s v="钮学彬"/>
    <s v="孙洪霄"/>
    <s v="三级"/>
    <x v="17"/>
    <x v="341"/>
    <n v="42.252800000000001"/>
    <n v="335"/>
    <n v="361.25"/>
    <n v="15263.824000000001"/>
    <n v="259"/>
    <n v="100"/>
    <n v="4225.28"/>
    <n v="51"/>
    <n v="109"/>
    <n v="2154.8928000000001"/>
    <n v="201"/>
    <n v="60"/>
    <n v="2535.1680000000001"/>
    <n v="16"/>
    <n v="65"/>
    <n v="676.04480000000001"/>
    <n v="152"/>
    <n v="200"/>
    <n v="8450.56"/>
    <n v="145"/>
    <n v="122"/>
    <n v="6126.6559999999999"/>
    <n v="175"/>
    <n v="300"/>
    <n v="12675.84"/>
    <n v="264"/>
    <n v="260"/>
    <n v="11154.7392"/>
    <n v="179"/>
    <n v="500"/>
    <n v="21126.400000000001"/>
    <n v="146"/>
    <n v="140"/>
    <n v="6168.9088000000002"/>
    <n v="185"/>
    <n v="600"/>
    <n v="25351.68"/>
    <n v="111"/>
    <n v="107"/>
    <n v="4690.0608000000002"/>
    <n v="189"/>
    <n v="600"/>
    <n v="25351.68"/>
    <n v="245"/>
    <n v="245"/>
    <n v="10351.936"/>
    <n v="189"/>
    <n v="600"/>
    <n v="25351.68"/>
    <n v="242"/>
    <n v="232"/>
    <n v="10225.177600000001"/>
    <n v="199"/>
    <n v="600"/>
    <n v="25351.68"/>
    <n v="0"/>
    <n v="0"/>
    <n v="0"/>
    <n v="199"/>
    <n v="500"/>
    <n v="21126.400000000001"/>
    <n v="0"/>
    <n v="150"/>
    <n v="0"/>
    <n v="49"/>
    <n v="500"/>
    <n v="21126.400000000001"/>
    <n v="0"/>
    <n v="0"/>
    <n v="0"/>
    <n v="49"/>
    <n v="500"/>
    <n v="21126.400000000001"/>
    <n v="0"/>
    <m/>
    <n v="0"/>
    <n v="49"/>
    <n v="5060"/>
    <n v="213799.16799999998"/>
    <n v="1220"/>
    <n v="51548.416000000005"/>
  </r>
  <r>
    <x v="10"/>
    <s v="西区"/>
    <s v="张志洁"/>
    <s v="钮学彬"/>
    <s v="孙洪霄"/>
    <s v="三级"/>
    <x v="17"/>
    <x v="341"/>
    <n v="42.214399999999998"/>
    <n v="4772"/>
    <n v="4440.666666666667"/>
    <n v="187460.07893333334"/>
    <n v="2447"/>
    <n v="4800"/>
    <n v="202629.12"/>
    <n v="5917"/>
    <n v="4575"/>
    <n v="249782.60479999997"/>
    <n v="3789"/>
    <n v="4000"/>
    <n v="168857.59999999998"/>
    <n v="1496"/>
    <n v="3690"/>
    <n v="63152.742399999996"/>
    <n v="1595"/>
    <n v="5000"/>
    <n v="211072"/>
    <n v="3990"/>
    <n v="4546"/>
    <n v="168435.45599999998"/>
    <n v="1039"/>
    <n v="4500"/>
    <n v="189964.79999999999"/>
    <n v="5338"/>
    <n v="5253"/>
    <n v="225340.46719999998"/>
    <n v="1124"/>
    <n v="4800"/>
    <n v="202629.12"/>
    <n v="4816"/>
    <n v="4780"/>
    <n v="203304.55039999998"/>
    <n v="1160"/>
    <n v="5300"/>
    <n v="223736.31999999998"/>
    <n v="3840"/>
    <n v="4076"/>
    <n v="162103.296"/>
    <n v="924"/>
    <n v="0"/>
    <n v="0"/>
    <n v="3085"/>
    <n v="3085"/>
    <n v="130231.424"/>
    <n v="924"/>
    <n v="0"/>
    <n v="0"/>
    <n v="0"/>
    <n v="0"/>
    <n v="0"/>
    <n v="924"/>
    <n v="6000"/>
    <n v="253286.39999999999"/>
    <n v="0"/>
    <n v="0"/>
    <n v="0"/>
    <n v="924"/>
    <n v="5500"/>
    <n v="232179.19999999998"/>
    <n v="0"/>
    <n v="0"/>
    <n v="0"/>
    <n v="924"/>
    <n v="5500"/>
    <n v="232179.19999999998"/>
    <n v="0"/>
    <n v="0"/>
    <n v="0"/>
    <n v="924"/>
    <n v="5500"/>
    <n v="232179.19999999998"/>
    <n v="0"/>
    <m/>
    <n v="0"/>
    <n v="924"/>
    <n v="50900"/>
    <n v="2148712.96"/>
    <n v="28482"/>
    <n v="1202350.5408000001"/>
  </r>
  <r>
    <x v="10"/>
    <s v="西区"/>
    <s v="张志洁"/>
    <s v="黄新晖"/>
    <s v="TBA"/>
    <s v="三级"/>
    <x v="16"/>
    <x v="307"/>
    <n v="44.534399999999998"/>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16"/>
    <s v="西区"/>
    <s v="张志洁"/>
    <s v="邓向阳"/>
    <s v="盛慧芳"/>
    <s v="二级"/>
    <x v="11"/>
    <x v="151"/>
    <n v="65.179500000000004"/>
    <n v="145"/>
    <n v="78.75"/>
    <n v="5132.8856250000008"/>
    <n v="27"/>
    <n v="300"/>
    <n v="19553.850000000002"/>
    <n v="50"/>
    <n v="77"/>
    <n v="3258.9750000000004"/>
    <n v="0"/>
    <n v="200"/>
    <n v="13035.900000000001"/>
    <n v="0"/>
    <n v="0"/>
    <n v="0"/>
    <n v="0"/>
    <n v="400"/>
    <n v="26071.800000000003"/>
    <n v="100"/>
    <n v="88"/>
    <n v="6517.9500000000007"/>
    <n v="12"/>
    <n v="500"/>
    <n v="32589.750000000004"/>
    <n v="85"/>
    <n v="88"/>
    <n v="5540.2575000000006"/>
    <n v="9"/>
    <n v="600"/>
    <n v="39107.700000000004"/>
    <n v="90"/>
    <n v="81"/>
    <n v="5866.1550000000007"/>
    <n v="18"/>
    <n v="800"/>
    <n v="52143.600000000006"/>
    <n v="40"/>
    <n v="54"/>
    <n v="2607.1800000000003"/>
    <n v="4"/>
    <n v="800"/>
    <n v="52143.600000000006"/>
    <n v="0"/>
    <n v="4"/>
    <n v="0"/>
    <n v="0"/>
    <n v="800"/>
    <n v="52143.600000000006"/>
    <n v="120"/>
    <n v="86"/>
    <n v="7821.5400000000009"/>
    <n v="34"/>
    <n v="800"/>
    <n v="52143.600000000006"/>
    <n v="130"/>
    <n v="79"/>
    <n v="8473.3350000000009"/>
    <n v="85"/>
    <n v="800"/>
    <n v="52143.600000000006"/>
    <n v="0"/>
    <n v="61"/>
    <n v="0"/>
    <n v="24"/>
    <n v="800"/>
    <n v="52143.600000000006"/>
    <n v="30"/>
    <n v="47"/>
    <n v="1955.3850000000002"/>
    <n v="7"/>
    <n v="800"/>
    <n v="52143.600000000006"/>
    <n v="40"/>
    <m/>
    <n v="2607.1800000000003"/>
    <n v="47"/>
    <n v="7600"/>
    <n v="495364.19999999995"/>
    <n v="685"/>
    <n v="44647.957500000004"/>
  </r>
  <r>
    <x v="17"/>
    <s v="西区"/>
    <s v="张志洁"/>
    <s v="黄新晖"/>
    <s v="黄成名"/>
    <s v="二级"/>
    <x v="7"/>
    <x v="123"/>
    <n v="44.367800000000003"/>
    <n v="20"/>
    <n v="14.166666666666666"/>
    <n v="628.5438333333334"/>
    <n v="80"/>
    <n v="80"/>
    <n v="3549.424"/>
    <n v="20"/>
    <n v="44"/>
    <n v="887.35599999999999"/>
    <n v="56"/>
    <n v="50"/>
    <n v="2218.3900000000003"/>
    <n v="20"/>
    <n v="32"/>
    <n v="887.35599999999999"/>
    <n v="44"/>
    <n v="100"/>
    <n v="4436.7800000000007"/>
    <n v="100"/>
    <n v="47"/>
    <n v="4436.7800000000007"/>
    <n v="97"/>
    <n v="200"/>
    <n v="8873.5600000000013"/>
    <n v="20"/>
    <n v="47"/>
    <n v="887.35599999999999"/>
    <n v="70"/>
    <n v="300"/>
    <n v="13310.34"/>
    <n v="20"/>
    <n v="47"/>
    <n v="887.35599999999999"/>
    <n v="43"/>
    <n v="400"/>
    <n v="17747.120000000003"/>
    <n v="50"/>
    <n v="32"/>
    <n v="2218.3900000000003"/>
    <n v="61"/>
    <n v="400"/>
    <n v="17747.120000000003"/>
    <n v="0"/>
    <n v="30"/>
    <n v="0"/>
    <n v="31"/>
    <n v="400"/>
    <n v="17747.120000000003"/>
    <n v="40"/>
    <n v="45"/>
    <n v="1774.712"/>
    <n v="26"/>
    <n v="100"/>
    <n v="4436.7800000000007"/>
    <n v="100"/>
    <n v="51"/>
    <n v="4436.7800000000007"/>
    <n v="75"/>
    <n v="100"/>
    <n v="4436.7800000000007"/>
    <n v="50"/>
    <n v="34"/>
    <n v="2218.3900000000003"/>
    <n v="91"/>
    <n v="400"/>
    <n v="17747.120000000003"/>
    <n v="60"/>
    <n v="63"/>
    <n v="2662.0680000000002"/>
    <n v="88"/>
    <n v="400"/>
    <n v="17747.120000000003"/>
    <n v="0"/>
    <m/>
    <n v="0"/>
    <n v="88"/>
    <n v="2930"/>
    <n v="129997.65399999998"/>
    <n v="480"/>
    <n v="21296.544000000002"/>
  </r>
  <r>
    <x v="4"/>
    <s v="西区"/>
    <s v="张志洁"/>
    <s v="黄新晖"/>
    <s v="林亮"/>
    <s v="二级"/>
    <x v="16"/>
    <x v="317"/>
    <n v="31.581849999999999"/>
    <n v="1800"/>
    <n v="505"/>
    <n v="15948.83425"/>
    <n v="800"/>
    <n v="1200"/>
    <n v="37898.22"/>
    <n v="1800"/>
    <n v="1373"/>
    <n v="56847.33"/>
    <n v="1227"/>
    <n v="800"/>
    <n v="25265.48"/>
    <n v="600"/>
    <n v="1314"/>
    <n v="18949.11"/>
    <n v="513"/>
    <n v="1500"/>
    <n v="47372.775000000001"/>
    <n v="2100"/>
    <n v="1800"/>
    <n v="66321.884999999995"/>
    <n v="813"/>
    <n v="1800"/>
    <n v="56847.33"/>
    <n v="2100"/>
    <n v="1841"/>
    <n v="66321.884999999995"/>
    <n v="1072"/>
    <n v="1800"/>
    <n v="56847.33"/>
    <n v="1800"/>
    <n v="1800"/>
    <n v="56847.33"/>
    <n v="1072"/>
    <n v="2100"/>
    <n v="66321.884999999995"/>
    <n v="2400"/>
    <n v="1620"/>
    <n v="75796.44"/>
    <n v="1852"/>
    <n v="2100"/>
    <n v="66321.884999999995"/>
    <n v="600"/>
    <n v="1422"/>
    <n v="18949.11"/>
    <n v="1030"/>
    <n v="2400"/>
    <n v="75796.44"/>
    <n v="600"/>
    <n v="1630"/>
    <n v="18949.11"/>
    <n v="0"/>
    <n v="2400"/>
    <n v="75796.44"/>
    <n v="1500"/>
    <n v="791"/>
    <n v="47372.775000000001"/>
    <n v="709"/>
    <n v="2100"/>
    <n v="66321.884999999995"/>
    <n v="1020"/>
    <n v="1150"/>
    <n v="32213.487000000001"/>
    <n v="579"/>
    <n v="2400"/>
    <n v="75796.44"/>
    <n v="600"/>
    <n v="698"/>
    <n v="18949.11"/>
    <n v="481"/>
    <n v="2400"/>
    <n v="75796.44"/>
    <n v="0"/>
    <m/>
    <n v="0"/>
    <n v="481"/>
    <n v="23000"/>
    <n v="726382.55"/>
    <n v="15120"/>
    <n v="477517.57200000004"/>
  </r>
  <r>
    <x v="16"/>
    <s v="西区"/>
    <s v="张志洁"/>
    <s v="黄新晖"/>
    <s v="林亮"/>
    <s v="药房"/>
    <x v="16"/>
    <x v="345"/>
    <n v="65.179500000000004"/>
    <n v="10"/>
    <n v="1.6666666666666667"/>
    <n v="108.63250000000001"/>
    <n v="20"/>
    <n v="20"/>
    <n v="1303.5900000000001"/>
    <n v="0"/>
    <n v="0"/>
    <n v="0"/>
    <n v="20"/>
    <n v="20"/>
    <n v="1303.5900000000001"/>
    <n v="10"/>
    <n v="10"/>
    <n v="651.79500000000007"/>
    <n v="20"/>
    <n v="20"/>
    <n v="1303.5900000000001"/>
    <n v="0"/>
    <n v="0"/>
    <n v="0"/>
    <n v="20"/>
    <n v="20"/>
    <n v="1303.5900000000001"/>
    <n v="10"/>
    <n v="4"/>
    <n v="651.79500000000007"/>
    <n v="26"/>
    <n v="20"/>
    <n v="1303.5900000000001"/>
    <n v="5"/>
    <n v="5"/>
    <n v="325.89750000000004"/>
    <n v="26"/>
    <n v="30"/>
    <n v="1955.3850000000002"/>
    <n v="5"/>
    <n v="0"/>
    <n v="325.89750000000004"/>
    <n v="31"/>
    <n v="30"/>
    <n v="1955.3850000000002"/>
    <n v="10"/>
    <n v="10"/>
    <n v="651.79500000000007"/>
    <n v="31"/>
    <n v="30"/>
    <n v="1955.3850000000002"/>
    <n v="20"/>
    <n v="20"/>
    <n v="1303.5900000000001"/>
    <n v="31"/>
    <n v="30"/>
    <n v="1955.3850000000002"/>
    <n v="0"/>
    <n v="20"/>
    <n v="0"/>
    <n v="11"/>
    <n v="30"/>
    <n v="1955.3850000000002"/>
    <n v="10"/>
    <n v="10"/>
    <n v="651.79500000000007"/>
    <n v="11"/>
    <n v="30"/>
    <n v="1955.3850000000002"/>
    <n v="0"/>
    <n v="0"/>
    <n v="0"/>
    <n v="11"/>
    <n v="30"/>
    <n v="1955.3850000000002"/>
    <n v="0"/>
    <m/>
    <n v="0"/>
    <n v="11"/>
    <n v="310"/>
    <n v="20205.645000000004"/>
    <n v="70"/>
    <n v="4562.5650000000005"/>
  </r>
  <r>
    <x v="3"/>
    <s v="东区"/>
    <s v="廖荣平"/>
    <s v="饶顺荣"/>
    <s v="孙华江"/>
    <s v="三级"/>
    <x v="5"/>
    <x v="346"/>
    <n v="38.371200000000002"/>
    <n v="100"/>
    <n v="12.5"/>
    <n v="479.64000000000004"/>
    <n v="70"/>
    <n v="100"/>
    <n v="3837.1200000000003"/>
    <n v="200"/>
    <n v="101"/>
    <n v="7674.2400000000007"/>
    <n v="169"/>
    <n v="200"/>
    <n v="7674.2400000000007"/>
    <n v="0"/>
    <n v="42"/>
    <n v="0"/>
    <n v="127"/>
    <n v="300"/>
    <n v="11511.36"/>
    <n v="50"/>
    <n v="73"/>
    <n v="1918.5600000000002"/>
    <n v="104"/>
    <n v="350"/>
    <n v="13429.92"/>
    <n v="50"/>
    <n v="45"/>
    <n v="1918.5600000000002"/>
    <n v="109"/>
    <n v="80"/>
    <n v="3069.6959999999999"/>
    <n v="100"/>
    <n v="119"/>
    <n v="3837.1200000000003"/>
    <n v="90"/>
    <n v="80"/>
    <n v="3069.6959999999999"/>
    <n v="0"/>
    <n v="38"/>
    <n v="0"/>
    <n v="52"/>
    <n v="100"/>
    <n v="3837.1200000000003"/>
    <n v="100"/>
    <n v="68"/>
    <n v="3837.1200000000003"/>
    <n v="84"/>
    <n v="150"/>
    <n v="5755.68"/>
    <n v="0"/>
    <n v="59"/>
    <n v="0"/>
    <n v="25"/>
    <n v="160"/>
    <n v="6139.3919999999998"/>
    <n v="50"/>
    <n v="67"/>
    <n v="1918.5600000000002"/>
    <n v="8"/>
    <n v="100"/>
    <n v="3837.1200000000003"/>
    <n v="50"/>
    <n v="57"/>
    <n v="1918.5600000000002"/>
    <n v="1"/>
    <n v="100"/>
    <n v="3837.1200000000003"/>
    <n v="30"/>
    <n v="31"/>
    <n v="1151.136"/>
    <n v="0"/>
    <n v="200"/>
    <n v="7674.2400000000007"/>
    <n v="70"/>
    <m/>
    <n v="2685.9839999999999"/>
    <n v="70"/>
    <n v="1920"/>
    <n v="73672.703999999998"/>
    <n v="700"/>
    <n v="26859.840000000004"/>
  </r>
  <r>
    <x v="8"/>
    <s v="东区"/>
    <s v="廖荣平"/>
    <s v="薛伟"/>
    <s v="王浩文"/>
    <s v="三级"/>
    <x v="4"/>
    <x v="347"/>
    <n v="254.87039999999999"/>
    <n v="105"/>
    <n v="8.75"/>
    <n v="2230.116"/>
    <n v="5"/>
    <n v="60"/>
    <n v="15292.224"/>
    <n v="250"/>
    <n v="250"/>
    <n v="63717.599999999999"/>
    <n v="5"/>
    <n v="30"/>
    <n v="7646.1120000000001"/>
    <n v="50"/>
    <n v="50"/>
    <n v="12743.519999999999"/>
    <n v="5"/>
    <n v="60"/>
    <n v="15292.224"/>
    <n v="0"/>
    <n v="0"/>
    <n v="0"/>
    <n v="5"/>
    <n v="70"/>
    <n v="17840.928"/>
    <n v="0"/>
    <n v="0"/>
    <n v="0"/>
    <n v="5"/>
    <n v="70"/>
    <n v="17840.928"/>
    <n v="60"/>
    <n v="60"/>
    <n v="15292.224"/>
    <n v="5"/>
    <n v="70"/>
    <n v="17840.928"/>
    <n v="50"/>
    <n v="50"/>
    <n v="12743.519999999999"/>
    <n v="5"/>
    <n v="80"/>
    <n v="20389.631999999998"/>
    <n v="0"/>
    <n v="0"/>
    <n v="0"/>
    <n v="5"/>
    <n v="80"/>
    <n v="20389.631999999998"/>
    <n v="150"/>
    <n v="150"/>
    <n v="38230.559999999998"/>
    <n v="5"/>
    <n v="70"/>
    <n v="17840.928"/>
    <n v="0"/>
    <n v="0"/>
    <n v="0"/>
    <n v="5"/>
    <n v="70"/>
    <n v="17840.928"/>
    <n v="50"/>
    <n v="50"/>
    <n v="12743.519999999999"/>
    <n v="5"/>
    <n v="70"/>
    <n v="17840.928"/>
    <n v="50"/>
    <n v="50"/>
    <n v="12743.519999999999"/>
    <n v="5"/>
    <n v="75"/>
    <n v="19115.28"/>
    <n v="0"/>
    <m/>
    <n v="0"/>
    <n v="5"/>
    <n v="805"/>
    <n v="205170.67200000005"/>
    <n v="660"/>
    <n v="168214.46399999998"/>
  </r>
  <r>
    <x v="3"/>
    <s v="西区"/>
    <s v="张志洁"/>
    <s v="邓向阳"/>
    <s v="吴永辉"/>
    <s v="一级"/>
    <x v="15"/>
    <x v="348"/>
    <n v="38.371200000000002"/>
    <n v="0"/>
    <n v="0"/>
    <n v="0"/>
    <n v="0"/>
    <m/>
    <n v="0"/>
    <n v="200"/>
    <n v="189"/>
    <n v="7674.2400000000007"/>
    <n v="11"/>
    <m/>
    <n v="0"/>
    <n v="0"/>
    <n v="0"/>
    <n v="0"/>
    <n v="11"/>
    <n v="200"/>
    <n v="7674.2400000000007"/>
    <n v="0"/>
    <n v="0"/>
    <n v="0"/>
    <n v="11"/>
    <n v="300"/>
    <n v="11511.36"/>
    <n v="360"/>
    <n v="365"/>
    <n v="13813.632000000001"/>
    <n v="6"/>
    <n v="200"/>
    <n v="7674.2400000000007"/>
    <n v="830"/>
    <n v="824"/>
    <n v="31848.096000000001"/>
    <n v="12"/>
    <n v="600"/>
    <n v="23022.720000000001"/>
    <n v="120"/>
    <n v="128"/>
    <n v="4604.5439999999999"/>
    <n v="4"/>
    <n v="300"/>
    <n v="11511.36"/>
    <n v="300"/>
    <n v="296"/>
    <n v="11511.36"/>
    <n v="8"/>
    <n v="300"/>
    <n v="11511.36"/>
    <n v="200"/>
    <n v="196"/>
    <n v="7674.2400000000007"/>
    <n v="12"/>
    <n v="600"/>
    <n v="23022.720000000001"/>
    <n v="620"/>
    <n v="613"/>
    <n v="23790.144"/>
    <n v="19"/>
    <n v="600"/>
    <n v="23022.720000000001"/>
    <n v="650"/>
    <n v="654"/>
    <n v="24941.280000000002"/>
    <n v="15"/>
    <n v="600"/>
    <n v="23022.720000000001"/>
    <n v="540"/>
    <n v="550"/>
    <n v="20720.448"/>
    <n v="5"/>
    <n v="800"/>
    <n v="30696.960000000003"/>
    <n v="270"/>
    <m/>
    <n v="10360.224"/>
    <n v="275"/>
    <n v="4500"/>
    <n v="172670.4"/>
    <n v="4090"/>
    <n v="156938.20799999998"/>
  </r>
  <r>
    <x v="16"/>
    <s v="西区"/>
    <s v="张志洁"/>
    <s v="周夙"/>
    <s v="文艳辉"/>
    <s v="二级"/>
    <x v="12"/>
    <x v="233"/>
    <n v="65.179500000000004"/>
    <n v="0"/>
    <n v="0"/>
    <n v="0"/>
    <n v="0"/>
    <m/>
    <n v="0"/>
    <n v="50"/>
    <n v="0"/>
    <n v="3258.9750000000004"/>
    <n v="50"/>
    <n v="100"/>
    <n v="6517.9500000000007"/>
    <n v="50"/>
    <n v="50"/>
    <n v="3258.9750000000004"/>
    <n v="50"/>
    <n v="200"/>
    <n v="13035.900000000001"/>
    <n v="30"/>
    <n v="60"/>
    <n v="1955.3850000000002"/>
    <n v="20"/>
    <n v="300"/>
    <n v="19553.850000000002"/>
    <n v="60"/>
    <n v="80"/>
    <n v="3910.7700000000004"/>
    <n v="0"/>
    <n v="400"/>
    <n v="26071.800000000003"/>
    <n v="30"/>
    <n v="30"/>
    <n v="1955.3850000000002"/>
    <n v="0"/>
    <n v="500"/>
    <n v="32589.750000000004"/>
    <n v="0"/>
    <n v="0"/>
    <n v="0"/>
    <n v="0"/>
    <n v="500"/>
    <n v="32589.750000000004"/>
    <n v="100"/>
    <n v="50"/>
    <n v="6517.9500000000007"/>
    <n v="50"/>
    <n v="500"/>
    <n v="32589.750000000004"/>
    <n v="0"/>
    <n v="30"/>
    <n v="0"/>
    <n v="20"/>
    <n v="500"/>
    <n v="32589.750000000004"/>
    <n v="0"/>
    <n v="20"/>
    <n v="0"/>
    <n v="0"/>
    <n v="500"/>
    <n v="32589.750000000004"/>
    <n v="0"/>
    <n v="0"/>
    <n v="0"/>
    <n v="0"/>
    <n v="500"/>
    <n v="32589.750000000004"/>
    <n v="0"/>
    <n v="0"/>
    <n v="0"/>
    <n v="0"/>
    <n v="500"/>
    <n v="32589.750000000004"/>
    <n v="0"/>
    <m/>
    <n v="0"/>
    <n v="0"/>
    <n v="4500"/>
    <n v="293307.75000000006"/>
    <n v="320"/>
    <n v="20857.440000000002"/>
  </r>
  <r>
    <x v="7"/>
    <s v="东区"/>
    <s v="廖荣平"/>
    <s v="薛伟"/>
    <s v="易荣"/>
    <s v="三级"/>
    <x v="4"/>
    <x v="35"/>
    <n v="22.8568"/>
    <n v="0"/>
    <n v="0"/>
    <n v="0"/>
    <n v="3300"/>
    <n v="2200"/>
    <n v="50284.959999999999"/>
    <n v="2800"/>
    <n v="2800"/>
    <n v="63999.040000000001"/>
    <n v="3300"/>
    <n v="1400"/>
    <n v="31999.52"/>
    <n v="1400"/>
    <n v="1400"/>
    <n v="31999.52"/>
    <n v="3300"/>
    <n v="3200"/>
    <n v="73141.759999999995"/>
    <n v="3400"/>
    <n v="3400"/>
    <n v="77713.119999999995"/>
    <n v="3300"/>
    <n v="2600"/>
    <n v="59427.68"/>
    <n v="3968"/>
    <n v="3968"/>
    <n v="90695.782399999996"/>
    <n v="3300"/>
    <n v="3600"/>
    <n v="82284.479999999996"/>
    <n v="3200"/>
    <n v="5200"/>
    <n v="73141.759999999995"/>
    <n v="1300"/>
    <n v="3200"/>
    <n v="73141.759999999995"/>
    <n v="3200"/>
    <n v="3200"/>
    <n v="73141.759999999995"/>
    <n v="1300"/>
    <n v="3300"/>
    <n v="75427.44"/>
    <n v="3600"/>
    <n v="3600"/>
    <n v="82284.479999999996"/>
    <n v="1300"/>
    <n v="5900"/>
    <n v="134855.12"/>
    <n v="3600"/>
    <n v="3600"/>
    <n v="82284.479999999996"/>
    <n v="1300"/>
    <n v="3100"/>
    <n v="70856.08"/>
    <n v="3400"/>
    <n v="3400"/>
    <n v="77713.119999999995"/>
    <n v="1300"/>
    <n v="2600"/>
    <n v="59427.68"/>
    <n v="2800"/>
    <n v="2800"/>
    <n v="63999.040000000001"/>
    <n v="1300"/>
    <n v="2800"/>
    <n v="63999.040000000001"/>
    <n v="3400"/>
    <n v="3400"/>
    <n v="77713.119999999995"/>
    <n v="1300"/>
    <n v="2650"/>
    <n v="60570.52"/>
    <n v="2000"/>
    <m/>
    <n v="45713.599999999999"/>
    <n v="3300"/>
    <n v="36550"/>
    <n v="835416.04"/>
    <n v="36768"/>
    <n v="840398.822399999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4">
  <r>
    <x v="0"/>
    <x v="0"/>
    <s v="KA"/>
    <x v="0"/>
    <x v="0"/>
    <s v="三级"/>
    <s v="闸北"/>
    <s v="上海市第十人民医院"/>
    <n v="198.75839999999999"/>
    <n v="800"/>
    <n v="824.91666666666663"/>
    <n v="163959.11679999999"/>
    <n v="59"/>
    <n v="800"/>
    <n v="159006.72"/>
    <n v="700"/>
    <n v="719"/>
    <n v="139130.88"/>
    <n v="40"/>
    <n v="600"/>
    <n v="119255.03999999999"/>
    <n v="1200"/>
    <m/>
    <n v="238510.07999999999"/>
    <n v="1240"/>
    <n v="900"/>
    <n v="178882.56"/>
    <n v="0"/>
    <n v="0"/>
    <n v="0"/>
    <n v="1240"/>
    <n v="800"/>
    <n v="159006.72"/>
    <n v="0"/>
    <n v="0"/>
    <n v="0"/>
    <n v="1240"/>
    <m/>
    <n v="0"/>
    <n v="0"/>
    <n v="0"/>
    <n v="0"/>
    <n v="1240"/>
    <n v="0"/>
    <n v="0"/>
    <n v="0"/>
    <n v="0"/>
    <n v="0"/>
    <n v="1240"/>
    <n v="0"/>
    <n v="0"/>
    <n v="0"/>
    <n v="0"/>
    <n v="0"/>
    <n v="1240"/>
    <m/>
    <n v="0"/>
    <n v="0"/>
    <n v="0"/>
    <n v="0"/>
    <n v="1240"/>
    <m/>
    <m/>
    <m/>
    <m/>
    <m/>
    <m/>
    <m/>
    <m/>
    <n v="0"/>
    <n v="0"/>
    <m/>
    <m/>
    <n v="900"/>
    <m/>
    <m/>
    <m/>
    <m/>
    <m/>
    <m/>
    <m/>
    <n v="0"/>
    <m/>
    <m/>
    <m/>
    <m/>
    <m/>
    <m/>
    <n v="377640.95999999996"/>
  </r>
  <r>
    <x v="1"/>
    <x v="1"/>
    <s v="廖荣平"/>
    <x v="1"/>
    <x v="1"/>
    <s v="一级"/>
    <s v="宝山"/>
    <s v="上海市宝山区月浦镇社区卫生服务中心"/>
    <n v="32.280999999999999"/>
    <n v="0"/>
    <n v="0"/>
    <n v="0"/>
    <n v="0"/>
    <n v="0"/>
    <n v="0"/>
    <n v="0"/>
    <n v="0"/>
    <n v="0"/>
    <n v="0"/>
    <n v="0"/>
    <n v="0"/>
    <n v="0"/>
    <n v="0"/>
    <n v="0"/>
    <n v="0"/>
    <n v="0"/>
    <n v="0"/>
    <n v="0"/>
    <n v="0"/>
    <n v="0"/>
    <n v="0"/>
    <n v="0"/>
    <n v="0"/>
    <n v="0"/>
    <n v="0"/>
    <n v="0"/>
    <n v="0"/>
    <n v="0"/>
    <n v="0"/>
    <n v="0"/>
    <n v="0"/>
    <n v="0"/>
    <n v="0"/>
    <n v="0"/>
    <n v="0"/>
    <n v="0"/>
    <n v="0"/>
    <n v="0"/>
    <n v="0"/>
    <n v="13"/>
    <n v="419.65299999999996"/>
    <n v="20"/>
    <n v="0"/>
    <n v="645.62"/>
    <n v="20"/>
    <n v="100"/>
    <n v="0"/>
    <n v="10"/>
    <n v="0"/>
    <n v="322.81"/>
    <n v="30"/>
    <n v="200"/>
    <n v="0"/>
    <n v="50"/>
    <n v="42"/>
    <n v="1614.05"/>
    <n v="38"/>
    <n v="200"/>
    <n v="6456.2"/>
    <n v="30"/>
    <n v="40"/>
    <n v="968.43"/>
    <n v="28"/>
    <n v="200"/>
    <n v="6456.2"/>
    <n v="0"/>
    <n v="26"/>
    <n v="0"/>
    <n v="2"/>
    <n v="200"/>
    <n v="6456.2"/>
    <n v="30"/>
    <m/>
    <n v="968.43"/>
    <n v="32"/>
    <n v="913"/>
    <n v="19788.253000000001"/>
    <n v="140"/>
    <n v="4519.34"/>
  </r>
  <r>
    <x v="2"/>
    <x v="1"/>
    <s v="廖荣平"/>
    <x v="1"/>
    <x v="0"/>
    <s v="一级"/>
    <s v="宝山"/>
    <s v="上海市宝山区月浦镇社区卫生服务中心"/>
    <n v="18.192499999999999"/>
    <n v="60"/>
    <n v="12.5"/>
    <n v="227.40625"/>
    <n v="170"/>
    <n v="13"/>
    <n v="236.5025"/>
    <n v="50"/>
    <n v="0"/>
    <n v="909.625"/>
    <n v="220"/>
    <n v="8"/>
    <n v="145.54"/>
    <n v="20"/>
    <n v="0"/>
    <n v="363.84999999999997"/>
    <n v="240"/>
    <n v="15"/>
    <n v="272.88749999999999"/>
    <n v="40"/>
    <n v="0"/>
    <n v="727.69999999999993"/>
    <n v="280"/>
    <n v="13"/>
    <n v="236.5025"/>
    <n v="30"/>
    <n v="0"/>
    <n v="545.77499999999998"/>
    <n v="310"/>
    <n v="13"/>
    <n v="236.5025"/>
    <n v="0"/>
    <n v="0"/>
    <n v="0"/>
    <n v="310"/>
    <n v="13"/>
    <n v="236.5025"/>
    <n v="0"/>
    <n v="0"/>
    <n v="0"/>
    <n v="310"/>
    <m/>
    <n v="0"/>
    <n v="0"/>
    <n v="0"/>
    <n v="0"/>
    <n v="310"/>
    <m/>
    <n v="0"/>
    <n v="0"/>
    <n v="0"/>
    <n v="0"/>
    <n v="310"/>
    <m/>
    <n v="0"/>
    <n v="0"/>
    <n v="0"/>
    <n v="0"/>
    <n v="310"/>
    <m/>
    <n v="0"/>
    <n v="0"/>
    <n v="0"/>
    <n v="0"/>
    <n v="310"/>
    <n v="0"/>
    <n v="0"/>
    <n v="0"/>
    <n v="310"/>
    <n v="0"/>
    <n v="0"/>
    <n v="0"/>
    <n v="0"/>
    <n v="0"/>
    <m/>
    <n v="0"/>
    <n v="0"/>
    <n v="75"/>
    <n v="1364.4375000000002"/>
    <n v="140"/>
    <n v="2546.9499999999998"/>
  </r>
  <r>
    <x v="2"/>
    <x v="1"/>
    <s v="廖荣平"/>
    <x v="1"/>
    <x v="2"/>
    <s v="三级"/>
    <s v="崇明"/>
    <s v="上海交通大学医学院附属新华医院崇明分院"/>
    <n v="18.192499999999999"/>
    <n v="1620"/>
    <n v="1380"/>
    <n v="25105.649999999998"/>
    <n v="1518"/>
    <n v="1500"/>
    <n v="27288.75"/>
    <n v="1800"/>
    <n v="1642"/>
    <n v="32746.5"/>
    <n v="1676"/>
    <n v="1200"/>
    <n v="21831"/>
    <n v="1260"/>
    <n v="1358"/>
    <n v="22922.55"/>
    <n v="1578"/>
    <n v="1800"/>
    <n v="32746.5"/>
    <n v="1260"/>
    <n v="1466"/>
    <n v="22922.55"/>
    <n v="1372"/>
    <n v="1500"/>
    <n v="27288.75"/>
    <n v="1440"/>
    <n v="1314"/>
    <n v="26197.199999999997"/>
    <n v="1498"/>
    <n v="1800"/>
    <n v="32746.5"/>
    <n v="720"/>
    <n v="1211"/>
    <n v="13098.599999999999"/>
    <n v="1007"/>
    <n v="1800"/>
    <n v="32746.5"/>
    <n v="2160"/>
    <n v="1148"/>
    <n v="39295.799999999996"/>
    <n v="2019"/>
    <m/>
    <n v="0"/>
    <n v="0"/>
    <n v="1010"/>
    <n v="0"/>
    <n v="1009"/>
    <m/>
    <n v="0"/>
    <n v="0"/>
    <n v="1009"/>
    <n v="0"/>
    <n v="0"/>
    <m/>
    <n v="0"/>
    <n v="0"/>
    <n v="0"/>
    <n v="0"/>
    <n v="0"/>
    <m/>
    <n v="0"/>
    <n v="0"/>
    <n v="0"/>
    <n v="0"/>
    <n v="0"/>
    <n v="0"/>
    <n v="0"/>
    <n v="0"/>
    <n v="0"/>
    <n v="0"/>
    <n v="0"/>
    <n v="0"/>
    <n v="0"/>
    <n v="0"/>
    <m/>
    <n v="0"/>
    <n v="0"/>
    <n v="9600"/>
    <n v="174648"/>
    <n v="8640"/>
    <n v="157183.19999999998"/>
  </r>
  <r>
    <x v="1"/>
    <x v="1"/>
    <s v="廖荣平"/>
    <x v="1"/>
    <x v="2"/>
    <s v="三级"/>
    <s v="崇明"/>
    <s v="上海交通大学医学院附属新华医院崇明分院"/>
    <n v="32.280999999999999"/>
    <m/>
    <m/>
    <m/>
    <m/>
    <m/>
    <m/>
    <m/>
    <m/>
    <m/>
    <m/>
    <m/>
    <m/>
    <m/>
    <m/>
    <m/>
    <m/>
    <m/>
    <m/>
    <m/>
    <m/>
    <m/>
    <m/>
    <m/>
    <m/>
    <m/>
    <m/>
    <m/>
    <m/>
    <m/>
    <m/>
    <m/>
    <m/>
    <m/>
    <m/>
    <m/>
    <m/>
    <m/>
    <m/>
    <m/>
    <m/>
    <m/>
    <m/>
    <m/>
    <m/>
    <m/>
    <m/>
    <n v="800"/>
    <n v="25824.799999999999"/>
    <n v="0"/>
    <n v="0"/>
    <n v="0"/>
    <n v="0"/>
    <m/>
    <n v="0"/>
    <n v="0"/>
    <n v="0"/>
    <n v="0"/>
    <n v="0"/>
    <m/>
    <n v="0"/>
    <n v="0"/>
    <n v="0"/>
    <n v="0"/>
    <n v="0"/>
    <n v="0"/>
    <n v="0"/>
    <n v="0"/>
    <n v="0"/>
    <n v="0"/>
    <n v="0"/>
    <n v="0"/>
    <n v="0"/>
    <n v="0"/>
    <m/>
    <n v="0"/>
    <n v="0"/>
    <n v="800"/>
    <n v="25824.799999999999"/>
    <n v="0"/>
    <n v="0"/>
  </r>
  <r>
    <x v="2"/>
    <x v="1"/>
    <s v="廖荣平"/>
    <x v="1"/>
    <x v="3"/>
    <s v="二级"/>
    <s v="宝山"/>
    <s v="上海市第二康复医院"/>
    <n v="18.192499999999999"/>
    <n v="50"/>
    <n v="93.333333333333329"/>
    <n v="1697.9666666666665"/>
    <n v="11"/>
    <n v="100"/>
    <n v="1819.25"/>
    <n v="100"/>
    <n v="70"/>
    <n v="1819.25"/>
    <n v="41"/>
    <n v="60"/>
    <n v="1091.55"/>
    <n v="100"/>
    <n v="108"/>
    <n v="1819.25"/>
    <n v="33"/>
    <n v="120"/>
    <n v="2183.1"/>
    <n v="100"/>
    <n v="98"/>
    <n v="1819.25"/>
    <n v="35"/>
    <n v="100"/>
    <n v="1819.25"/>
    <n v="50"/>
    <n v="53"/>
    <n v="909.625"/>
    <n v="32"/>
    <n v="100"/>
    <n v="1819.25"/>
    <n v="110"/>
    <n v="132"/>
    <n v="2001.175"/>
    <n v="10"/>
    <n v="120"/>
    <n v="2183.1"/>
    <n v="0"/>
    <n v="5"/>
    <n v="0"/>
    <n v="5"/>
    <m/>
    <n v="0"/>
    <n v="0"/>
    <n v="0"/>
    <n v="0"/>
    <n v="5"/>
    <m/>
    <n v="0"/>
    <n v="0"/>
    <n v="5"/>
    <n v="0"/>
    <n v="0"/>
    <m/>
    <n v="0"/>
    <n v="0"/>
    <n v="0"/>
    <n v="0"/>
    <n v="0"/>
    <m/>
    <n v="0"/>
    <n v="0"/>
    <n v="0"/>
    <n v="0"/>
    <n v="0"/>
    <n v="0"/>
    <n v="0"/>
    <n v="0"/>
    <n v="0"/>
    <n v="0"/>
    <n v="0"/>
    <n v="0"/>
    <n v="0"/>
    <n v="0"/>
    <m/>
    <n v="0"/>
    <n v="0"/>
    <n v="600"/>
    <n v="10915.5"/>
    <n v="460"/>
    <n v="8368.5499999999993"/>
  </r>
  <r>
    <x v="1"/>
    <x v="1"/>
    <s v="廖荣平"/>
    <x v="1"/>
    <x v="3"/>
    <s v="二级"/>
    <s v="宝山"/>
    <s v="上海市第二康复医院"/>
    <n v="32.280999999999999"/>
    <m/>
    <m/>
    <m/>
    <m/>
    <m/>
    <m/>
    <m/>
    <m/>
    <m/>
    <m/>
    <m/>
    <m/>
    <m/>
    <m/>
    <m/>
    <m/>
    <m/>
    <m/>
    <m/>
    <m/>
    <m/>
    <m/>
    <m/>
    <m/>
    <m/>
    <m/>
    <m/>
    <m/>
    <m/>
    <m/>
    <m/>
    <m/>
    <m/>
    <m/>
    <m/>
    <m/>
    <m/>
    <m/>
    <m/>
    <m/>
    <m/>
    <m/>
    <m/>
    <m/>
    <m/>
    <m/>
    <n v="100"/>
    <n v="3228.1"/>
    <n v="50"/>
    <n v="0"/>
    <n v="1614.05"/>
    <n v="50"/>
    <n v="100"/>
    <n v="3228.1"/>
    <n v="50"/>
    <n v="45"/>
    <n v="1614.05"/>
    <n v="55"/>
    <n v="100"/>
    <n v="3228.1"/>
    <n v="50"/>
    <n v="53"/>
    <n v="1614.05"/>
    <n v="52"/>
    <n v="100"/>
    <n v="3228.1"/>
    <n v="50"/>
    <n v="56"/>
    <n v="1614.05"/>
    <n v="46"/>
    <n v="100"/>
    <n v="3228.1"/>
    <n v="0"/>
    <m/>
    <n v="0"/>
    <n v="46"/>
    <n v="500"/>
    <n v="16140.5"/>
    <n v="200"/>
    <n v="6456.2"/>
  </r>
  <r>
    <x v="2"/>
    <x v="1"/>
    <s v="廖荣平"/>
    <x v="2"/>
    <x v="4"/>
    <s v="一级"/>
    <s v="杨浦"/>
    <s v="上海市杨浦区四平社区卫生服务中心"/>
    <n v="18.192499999999999"/>
    <n v="0"/>
    <n v="0"/>
    <n v="0"/>
    <n v="17"/>
    <m/>
    <n v="0"/>
    <n v="0"/>
    <n v="0"/>
    <n v="0"/>
    <n v="17"/>
    <m/>
    <n v="0"/>
    <n v="0"/>
    <n v="0"/>
    <n v="0"/>
    <n v="17"/>
    <m/>
    <n v="0"/>
    <n v="0"/>
    <n v="0"/>
    <n v="0"/>
    <n v="17"/>
    <m/>
    <n v="0"/>
    <n v="0"/>
    <n v="0"/>
    <n v="0"/>
    <n v="17"/>
    <n v="0"/>
    <n v="0"/>
    <n v="0"/>
    <n v="0"/>
    <n v="0"/>
    <n v="17"/>
    <n v="0"/>
    <n v="0"/>
    <n v="0"/>
    <n v="0"/>
    <n v="0"/>
    <n v="17"/>
    <m/>
    <n v="0"/>
    <n v="0"/>
    <n v="0"/>
    <n v="0"/>
    <n v="17"/>
    <m/>
    <n v="0"/>
    <n v="0"/>
    <n v="0"/>
    <n v="0"/>
    <n v="17"/>
    <m/>
    <n v="0"/>
    <n v="0"/>
    <n v="0"/>
    <n v="0"/>
    <n v="17"/>
    <m/>
    <n v="0"/>
    <n v="0"/>
    <n v="0"/>
    <n v="0"/>
    <n v="17"/>
    <n v="0"/>
    <n v="0"/>
    <n v="0"/>
    <n v="0"/>
    <n v="0"/>
    <n v="17"/>
    <n v="0"/>
    <n v="0"/>
    <n v="0"/>
    <m/>
    <n v="0"/>
    <n v="17"/>
    <n v="0"/>
    <n v="0"/>
    <n v="0"/>
    <n v="0"/>
  </r>
  <r>
    <x v="2"/>
    <x v="1"/>
    <s v="廖荣平"/>
    <x v="2"/>
    <x v="5"/>
    <s v="一级"/>
    <s v="杨浦"/>
    <s v="上海市杨浦区五角场社区卫生服务中心"/>
    <n v="18.192499999999999"/>
    <n v="180"/>
    <n v="270"/>
    <n v="4911.9749999999995"/>
    <n v="679"/>
    <n v="400"/>
    <n v="7277"/>
    <n v="540"/>
    <n v="492"/>
    <n v="9823.9499999999989"/>
    <n v="727"/>
    <n v="300"/>
    <n v="5457.75"/>
    <n v="180"/>
    <n v="330"/>
    <n v="3274.6499999999996"/>
    <n v="577"/>
    <n v="500"/>
    <n v="9096.25"/>
    <n v="360"/>
    <n v="300"/>
    <n v="6549.2999999999993"/>
    <n v="637"/>
    <n v="500"/>
    <n v="9096.25"/>
    <n v="360"/>
    <n v="222"/>
    <n v="6549.2999999999993"/>
    <n v="775"/>
    <n v="500"/>
    <n v="9096.25"/>
    <n v="180"/>
    <n v="289"/>
    <n v="3274.6499999999996"/>
    <n v="666"/>
    <n v="500"/>
    <n v="9096.25"/>
    <n v="360"/>
    <n v="398"/>
    <n v="6549.2999999999993"/>
    <n v="628"/>
    <m/>
    <n v="0"/>
    <n v="0"/>
    <n v="286"/>
    <n v="0"/>
    <n v="342"/>
    <m/>
    <n v="0"/>
    <n v="0"/>
    <n v="339"/>
    <n v="0"/>
    <n v="3"/>
    <m/>
    <n v="0"/>
    <n v="0"/>
    <n v="0"/>
    <n v="0"/>
    <n v="3"/>
    <m/>
    <n v="0"/>
    <n v="0"/>
    <n v="0"/>
    <n v="0"/>
    <n v="3"/>
    <n v="0"/>
    <n v="0"/>
    <n v="0"/>
    <n v="0"/>
    <n v="0"/>
    <n v="3"/>
    <n v="0"/>
    <n v="0"/>
    <n v="0"/>
    <m/>
    <n v="0"/>
    <n v="3"/>
    <n v="2700"/>
    <n v="49119.75"/>
    <n v="1980"/>
    <n v="36021.149999999994"/>
  </r>
  <r>
    <x v="1"/>
    <x v="1"/>
    <s v="廖荣平"/>
    <x v="2"/>
    <x v="5"/>
    <s v="一级"/>
    <s v="杨浦"/>
    <s v="上海市杨浦区五角场社区卫生服务中心"/>
    <n v="32.280999999999999"/>
    <m/>
    <m/>
    <m/>
    <m/>
    <m/>
    <m/>
    <m/>
    <m/>
    <m/>
    <m/>
    <m/>
    <m/>
    <m/>
    <m/>
    <m/>
    <m/>
    <m/>
    <m/>
    <m/>
    <m/>
    <m/>
    <m/>
    <m/>
    <m/>
    <m/>
    <m/>
    <m/>
    <m/>
    <m/>
    <m/>
    <m/>
    <m/>
    <m/>
    <m/>
    <m/>
    <m/>
    <m/>
    <m/>
    <m/>
    <m/>
    <m/>
    <m/>
    <m/>
    <m/>
    <m/>
    <m/>
    <n v="200"/>
    <n v="6456.2"/>
    <n v="100"/>
    <n v="74"/>
    <n v="3228.1"/>
    <n v="26"/>
    <n v="300"/>
    <n v="9684.2999999999993"/>
    <n v="180"/>
    <n v="194"/>
    <n v="5810.58"/>
    <n v="12"/>
    <n v="300"/>
    <n v="9684.2999999999993"/>
    <n v="180"/>
    <n v="135"/>
    <n v="5810.58"/>
    <n v="57"/>
    <n v="300"/>
    <n v="9684.2999999999993"/>
    <n v="210"/>
    <n v="20"/>
    <n v="6779.0099999999993"/>
    <n v="247"/>
    <n v="300"/>
    <n v="9684.2999999999993"/>
    <n v="0"/>
    <m/>
    <n v="0"/>
    <n v="247"/>
    <n v="1400"/>
    <n v="45193.399999999994"/>
    <n v="670"/>
    <n v="21628.27"/>
  </r>
  <r>
    <x v="2"/>
    <x v="1"/>
    <s v="廖荣平"/>
    <x v="2"/>
    <x v="5"/>
    <s v="一级"/>
    <s v="杨浦"/>
    <s v="上海市杨浦区平凉社区卫生服务中心"/>
    <n v="18.192499999999999"/>
    <n v="10"/>
    <n v="0.83333333333333337"/>
    <n v="15.160416666666666"/>
    <n v="22"/>
    <n v="60"/>
    <n v="1091.55"/>
    <n v="0"/>
    <n v="0"/>
    <n v="0"/>
    <n v="22"/>
    <n v="30"/>
    <n v="545.77499999999998"/>
    <n v="0"/>
    <n v="0"/>
    <n v="0"/>
    <n v="22"/>
    <n v="120"/>
    <n v="2183.1"/>
    <n v="0"/>
    <n v="0"/>
    <n v="0"/>
    <n v="22"/>
    <n v="110"/>
    <n v="2001.175"/>
    <n v="0"/>
    <n v="0"/>
    <n v="0"/>
    <n v="22"/>
    <n v="110"/>
    <n v="2001.175"/>
    <n v="0"/>
    <n v="0"/>
    <n v="0"/>
    <n v="22"/>
    <n v="110"/>
    <n v="2001.175"/>
    <n v="0"/>
    <n v="0"/>
    <n v="0"/>
    <n v="22"/>
    <m/>
    <n v="0"/>
    <n v="0"/>
    <n v="0"/>
    <n v="0"/>
    <n v="22"/>
    <m/>
    <n v="0"/>
    <n v="0"/>
    <n v="0"/>
    <n v="0"/>
    <n v="22"/>
    <m/>
    <n v="0"/>
    <n v="0"/>
    <n v="0"/>
    <n v="0"/>
    <n v="22"/>
    <m/>
    <n v="0"/>
    <n v="0"/>
    <n v="0"/>
    <n v="0"/>
    <n v="22"/>
    <n v="0"/>
    <n v="0"/>
    <n v="0"/>
    <n v="0"/>
    <n v="0"/>
    <n v="22"/>
    <n v="0"/>
    <n v="0"/>
    <n v="0"/>
    <m/>
    <n v="0"/>
    <n v="22"/>
    <n v="540"/>
    <n v="9823.9499999999989"/>
    <n v="0"/>
    <n v="0"/>
  </r>
  <r>
    <x v="2"/>
    <x v="1"/>
    <s v="廖荣平"/>
    <x v="2"/>
    <x v="6"/>
    <s v="二级"/>
    <s v="杨浦"/>
    <s v="上海市杨浦区市东医院"/>
    <n v="18.192499999999999"/>
    <n v="0"/>
    <n v="1200"/>
    <n v="21831"/>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2"/>
    <x v="1"/>
    <s v="廖荣平"/>
    <x v="2"/>
    <x v="6"/>
    <s v="三级"/>
    <s v="杨浦"/>
    <s v="上海交通大学医学院附属新华医院"/>
    <n v="18.192499999999999"/>
    <n v="3140"/>
    <n v="2950.8333333333335"/>
    <n v="53683.035416666666"/>
    <n v="326"/>
    <n v="3100"/>
    <n v="56396.75"/>
    <n v="1850"/>
    <n v="1918"/>
    <n v="33656.125"/>
    <n v="258"/>
    <n v="2500"/>
    <n v="45481.25"/>
    <n v="1080"/>
    <n v="1218"/>
    <n v="19647.899999999998"/>
    <n v="120"/>
    <n v="3300"/>
    <n v="60035.25"/>
    <n v="2240"/>
    <n v="2286"/>
    <n v="40751.199999999997"/>
    <n v="74"/>
    <n v="3300"/>
    <n v="60035.25"/>
    <n v="1690"/>
    <n v="1760"/>
    <n v="30745.324999999997"/>
    <n v="4"/>
    <n v="3400"/>
    <n v="61854.5"/>
    <n v="3120"/>
    <n v="3082"/>
    <n v="56760.6"/>
    <n v="42"/>
    <n v="3400"/>
    <n v="61854.5"/>
    <n v="2080"/>
    <n v="2098"/>
    <n v="37840.400000000001"/>
    <n v="24"/>
    <m/>
    <n v="0"/>
    <n v="0"/>
    <n v="24"/>
    <n v="0"/>
    <n v="0"/>
    <m/>
    <n v="0"/>
    <n v="0"/>
    <n v="0"/>
    <n v="0"/>
    <n v="0"/>
    <m/>
    <n v="0"/>
    <n v="0"/>
    <n v="0"/>
    <n v="0"/>
    <n v="0"/>
    <m/>
    <n v="0"/>
    <n v="0"/>
    <n v="0"/>
    <n v="0"/>
    <n v="0"/>
    <n v="0"/>
    <n v="0"/>
    <n v="-31"/>
    <n v="0"/>
    <n v="-563.96749999999997"/>
    <n v="-31"/>
    <n v="0"/>
    <n v="0"/>
    <n v="0"/>
    <m/>
    <n v="0"/>
    <n v="-31"/>
    <n v="19000"/>
    <n v="345657.5"/>
    <n v="12029"/>
    <n v="218837.58249999999"/>
  </r>
  <r>
    <x v="1"/>
    <x v="1"/>
    <s v="廖荣平"/>
    <x v="2"/>
    <x v="6"/>
    <s v="三级"/>
    <s v="杨浦"/>
    <s v="上海交通大学医学院附属新华医院"/>
    <n v="32.280999999999999"/>
    <m/>
    <m/>
    <m/>
    <m/>
    <m/>
    <m/>
    <m/>
    <m/>
    <m/>
    <m/>
    <m/>
    <m/>
    <m/>
    <m/>
    <m/>
    <m/>
    <m/>
    <m/>
    <m/>
    <m/>
    <m/>
    <m/>
    <m/>
    <m/>
    <m/>
    <m/>
    <m/>
    <m/>
    <m/>
    <m/>
    <m/>
    <m/>
    <m/>
    <m/>
    <m/>
    <m/>
    <m/>
    <m/>
    <m/>
    <m/>
    <m/>
    <m/>
    <m/>
    <m/>
    <m/>
    <m/>
    <m/>
    <n v="0"/>
    <n v="0"/>
    <n v="0"/>
    <n v="0"/>
    <n v="0"/>
    <m/>
    <n v="0"/>
    <n v="0"/>
    <n v="0"/>
    <n v="0"/>
    <n v="0"/>
    <m/>
    <n v="0"/>
    <n v="0"/>
    <n v="0"/>
    <n v="0"/>
    <n v="0"/>
    <n v="0"/>
    <n v="0"/>
    <n v="540"/>
    <n v="520"/>
    <n v="17431.739999999998"/>
    <n v="20"/>
    <n v="0"/>
    <n v="0"/>
    <n v="540"/>
    <m/>
    <n v="17431.739999999998"/>
    <n v="560"/>
    <n v="0"/>
    <n v="0"/>
    <n v="1080"/>
    <n v="34863.479999999996"/>
  </r>
  <r>
    <x v="3"/>
    <x v="1"/>
    <s v="廖荣平"/>
    <x v="3"/>
    <x v="7"/>
    <s v="三级"/>
    <s v="浦东"/>
    <s v="上海交通大学医学院附属仁济医院（西院）"/>
    <n v="38.371200000000002"/>
    <n v="0"/>
    <n v="25"/>
    <n v="959.28000000000009"/>
    <n v="26"/>
    <n v="100"/>
    <n v="3837.1200000000003"/>
    <n v="30"/>
    <n v="0"/>
    <n v="1151.136"/>
    <n v="56"/>
    <n v="100"/>
    <n v="3837.1200000000003"/>
    <n v="0"/>
    <n v="0"/>
    <n v="0"/>
    <n v="56"/>
    <n v="200"/>
    <n v="7674.2400000000007"/>
    <n v="50"/>
    <n v="50"/>
    <n v="1918.5600000000002"/>
    <n v="56"/>
    <n v="200"/>
    <n v="7674.2400000000007"/>
    <n v="50"/>
    <n v="40"/>
    <n v="1918.5600000000002"/>
    <n v="66"/>
    <n v="50"/>
    <n v="1918.5600000000002"/>
    <n v="50"/>
    <n v="50"/>
    <n v="1918.5600000000002"/>
    <n v="66"/>
    <n v="50"/>
    <n v="1918.5600000000002"/>
    <n v="0"/>
    <n v="38"/>
    <n v="0"/>
    <n v="28"/>
    <n v="50"/>
    <n v="1918.5600000000002"/>
    <n v="50"/>
    <n v="30"/>
    <n v="1918.5600000000002"/>
    <n v="48"/>
    <n v="50"/>
    <n v="1918.5600000000002"/>
    <n v="0"/>
    <n v="30"/>
    <n v="0"/>
    <n v="18"/>
    <n v="50"/>
    <n v="1918.5600000000002"/>
    <n v="50"/>
    <n v="30"/>
    <n v="1918.5600000000002"/>
    <n v="38"/>
    <n v="50"/>
    <n v="1918.5600000000002"/>
    <n v="0"/>
    <n v="20"/>
    <n v="0"/>
    <n v="18"/>
    <n v="50"/>
    <n v="1918.5600000000002"/>
    <n v="0"/>
    <n v="12"/>
    <n v="0"/>
    <n v="6"/>
    <n v="50"/>
    <n v="1918.5600000000002"/>
    <n v="36"/>
    <m/>
    <n v="1381.3632"/>
    <n v="42"/>
    <n v="1000"/>
    <n v="38371.200000000004"/>
    <n v="316"/>
    <n v="12125.299199999999"/>
  </r>
  <r>
    <x v="3"/>
    <x v="1"/>
    <s v="廖荣平"/>
    <x v="3"/>
    <x v="7"/>
    <s v="一级"/>
    <s v="浦东"/>
    <s v="上海市浦东新区塘桥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3"/>
    <x v="7"/>
    <s v="三级"/>
    <s v="浦东"/>
    <s v="上海交通大学医学院附属仁济医院南院"/>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3"/>
    <x v="7"/>
    <s v="三级"/>
    <s v="浦东"/>
    <s v="上海交通大学医学院附属仁济医院（东院）"/>
    <n v="38.371200000000002"/>
    <n v="120"/>
    <n v="115.83333333333333"/>
    <n v="4444.6639999999998"/>
    <n v="54"/>
    <n v="200"/>
    <n v="7674.2400000000007"/>
    <n v="150"/>
    <n v="106"/>
    <n v="5755.68"/>
    <n v="98"/>
    <n v="250"/>
    <n v="9592.8000000000011"/>
    <n v="150"/>
    <n v="106"/>
    <n v="5755.68"/>
    <n v="142"/>
    <n v="350"/>
    <n v="13429.92"/>
    <n v="100"/>
    <n v="151"/>
    <n v="3837.1200000000003"/>
    <n v="91"/>
    <n v="400"/>
    <n v="15348.480000000001"/>
    <n v="100"/>
    <n v="103"/>
    <n v="3837.1200000000003"/>
    <n v="88"/>
    <n v="100"/>
    <n v="3837.1200000000003"/>
    <n v="150"/>
    <n v="121"/>
    <n v="5755.68"/>
    <n v="117"/>
    <n v="150"/>
    <n v="5755.68"/>
    <n v="100"/>
    <n v="117"/>
    <n v="3837.1200000000003"/>
    <n v="100"/>
    <n v="200"/>
    <n v="7674.2400000000007"/>
    <n v="0"/>
    <n v="68"/>
    <n v="0"/>
    <n v="32"/>
    <n v="200"/>
    <n v="7674.2400000000007"/>
    <n v="150"/>
    <n v="124"/>
    <n v="5755.68"/>
    <n v="58"/>
    <n v="150"/>
    <n v="5755.68"/>
    <n v="100"/>
    <n v="114"/>
    <n v="3837.1200000000003"/>
    <n v="44"/>
    <n v="100"/>
    <n v="3837.1200000000003"/>
    <n v="50"/>
    <n v="64"/>
    <n v="1918.5600000000002"/>
    <n v="30"/>
    <n v="150"/>
    <n v="5755.68"/>
    <n v="100"/>
    <n v="100"/>
    <n v="3837.1200000000003"/>
    <n v="30"/>
    <n v="150"/>
    <n v="5755.68"/>
    <n v="0"/>
    <m/>
    <n v="0"/>
    <n v="30"/>
    <n v="2400"/>
    <n v="92090.879999999976"/>
    <n v="1150"/>
    <n v="44126.880000000005"/>
  </r>
  <r>
    <x v="3"/>
    <x v="1"/>
    <s v="廖荣平"/>
    <x v="3"/>
    <x v="8"/>
    <s v="二级"/>
    <s v="浦东"/>
    <s v="上海市浦东新区浦南医院"/>
    <n v="38.371200000000002"/>
    <n v="240"/>
    <n v="273.33333333333331"/>
    <n v="10488.128000000001"/>
    <n v="203"/>
    <n v="550"/>
    <n v="21104.16"/>
    <n v="700"/>
    <n v="579"/>
    <n v="26859.84"/>
    <n v="324"/>
    <n v="600"/>
    <n v="23022.720000000001"/>
    <n v="240"/>
    <n v="329"/>
    <n v="9209.0879999999997"/>
    <n v="235"/>
    <n v="750"/>
    <n v="28778.400000000001"/>
    <n v="440"/>
    <n v="501"/>
    <n v="16883.328000000001"/>
    <n v="174"/>
    <n v="800"/>
    <n v="30696.960000000003"/>
    <n v="520"/>
    <n v="486"/>
    <n v="19953.024000000001"/>
    <n v="208"/>
    <n v="600"/>
    <n v="23022.720000000001"/>
    <n v="560"/>
    <n v="545"/>
    <n v="21487.871999999999"/>
    <n v="223"/>
    <n v="600"/>
    <n v="23022.720000000001"/>
    <n v="400"/>
    <n v="482"/>
    <n v="15348.480000000001"/>
    <n v="141"/>
    <n v="650"/>
    <n v="24941.280000000002"/>
    <n v="400"/>
    <n v="463"/>
    <n v="15348.480000000001"/>
    <n v="78"/>
    <n v="700"/>
    <n v="26859.84"/>
    <n v="876"/>
    <n v="695"/>
    <n v="33613.171200000004"/>
    <n v="259"/>
    <n v="650"/>
    <n v="24941.280000000002"/>
    <n v="600"/>
    <n v="713"/>
    <n v="23022.720000000001"/>
    <n v="146"/>
    <n v="600"/>
    <n v="23022.720000000001"/>
    <n v="890"/>
    <n v="646"/>
    <n v="34150.368000000002"/>
    <n v="390"/>
    <n v="750"/>
    <n v="28778.400000000001"/>
    <n v="600"/>
    <n v="656"/>
    <n v="23022.720000000001"/>
    <n v="334"/>
    <n v="800"/>
    <n v="30696.960000000003"/>
    <n v="200"/>
    <m/>
    <n v="7674.2400000000007"/>
    <n v="534"/>
    <n v="8050"/>
    <n v="308888.16000000003"/>
    <n v="6426"/>
    <n v="246573.33119999999"/>
  </r>
  <r>
    <x v="3"/>
    <x v="1"/>
    <s v="廖荣平"/>
    <x v="3"/>
    <x v="9"/>
    <s v="一级"/>
    <s v="浦东"/>
    <s v="上海市浦东新区沪东社区卫生服务中心"/>
    <n v="38.371200000000002"/>
    <n v="80"/>
    <n v="21.666666666666668"/>
    <n v="831.37600000000009"/>
    <n v="67"/>
    <n v="100"/>
    <n v="3837.1200000000003"/>
    <n v="200"/>
    <n v="134"/>
    <n v="7674.2400000000007"/>
    <n v="133"/>
    <n v="100"/>
    <n v="3837.1200000000003"/>
    <n v="100"/>
    <n v="170"/>
    <n v="3837.1200000000003"/>
    <n v="63"/>
    <n v="300"/>
    <n v="11511.36"/>
    <n v="500"/>
    <n v="239"/>
    <n v="19185.600000000002"/>
    <n v="324"/>
    <n v="350"/>
    <n v="13429.92"/>
    <n v="0"/>
    <n v="189"/>
    <n v="0"/>
    <n v="135"/>
    <n v="400"/>
    <n v="15348.480000000001"/>
    <n v="500"/>
    <n v="336"/>
    <n v="19185.600000000002"/>
    <n v="299"/>
    <n v="400"/>
    <n v="15348.480000000001"/>
    <n v="500"/>
    <n v="367"/>
    <n v="19185.600000000002"/>
    <n v="432"/>
    <n v="400"/>
    <n v="15348.480000000001"/>
    <n v="100"/>
    <n v="341"/>
    <n v="3837.1200000000003"/>
    <n v="191"/>
    <n v="500"/>
    <n v="19185.600000000002"/>
    <n v="400"/>
    <n v="372"/>
    <n v="15348.480000000001"/>
    <n v="219"/>
    <n v="500"/>
    <n v="19185.600000000002"/>
    <n v="400"/>
    <n v="395"/>
    <n v="15348.480000000001"/>
    <n v="224"/>
    <n v="500"/>
    <n v="19185.600000000002"/>
    <n v="500"/>
    <n v="347"/>
    <n v="19185.600000000002"/>
    <n v="377"/>
    <n v="500"/>
    <n v="19185.600000000002"/>
    <n v="300"/>
    <n v="371"/>
    <n v="11511.36"/>
    <n v="306"/>
    <n v="550"/>
    <n v="21104.16"/>
    <n v="300"/>
    <m/>
    <n v="11511.36"/>
    <n v="606"/>
    <n v="4600"/>
    <n v="176507.52000000002"/>
    <n v="3800"/>
    <n v="145810.56"/>
  </r>
  <r>
    <x v="3"/>
    <x v="1"/>
    <s v="廖荣平"/>
    <x v="3"/>
    <x v="9"/>
    <s v="一级"/>
    <s v="浦东"/>
    <s v="上海市浦东新区金桥社区卫生服务中心"/>
    <n v="38.371200000000002"/>
    <n v="80"/>
    <n v="42.5"/>
    <n v="1630.7760000000001"/>
    <n v="97"/>
    <n v="150"/>
    <n v="5755.68"/>
    <n v="140"/>
    <n v="75"/>
    <n v="5371.9679999999998"/>
    <n v="162"/>
    <n v="150"/>
    <n v="5755.68"/>
    <n v="90"/>
    <n v="87"/>
    <n v="3453.4080000000004"/>
    <n v="165"/>
    <n v="200"/>
    <n v="7674.2400000000007"/>
    <n v="130"/>
    <n v="142"/>
    <n v="4988.2560000000003"/>
    <n v="153"/>
    <n v="200"/>
    <n v="7674.2400000000007"/>
    <n v="80"/>
    <n v="74"/>
    <n v="3069.6959999999999"/>
    <n v="159"/>
    <n v="100"/>
    <n v="3837.1200000000003"/>
    <n v="110"/>
    <n v="109"/>
    <n v="4220.8320000000003"/>
    <n v="160"/>
    <n v="100"/>
    <n v="3837.1200000000003"/>
    <n v="200"/>
    <n v="136"/>
    <n v="7674.2400000000007"/>
    <n v="224"/>
    <n v="100"/>
    <n v="3837.1200000000003"/>
    <n v="100"/>
    <n v="134"/>
    <n v="3837.1200000000003"/>
    <n v="190"/>
    <n v="150"/>
    <n v="5755.68"/>
    <n v="100"/>
    <n v="132"/>
    <n v="3837.1200000000003"/>
    <n v="158"/>
    <n v="150"/>
    <n v="5755.68"/>
    <n v="170"/>
    <n v="149"/>
    <n v="6523.1040000000003"/>
    <n v="179"/>
    <n v="100"/>
    <n v="3837.1200000000003"/>
    <n v="150"/>
    <n v="94"/>
    <n v="5755.68"/>
    <n v="235"/>
    <n v="150"/>
    <n v="5755.68"/>
    <n v="50"/>
    <n v="130"/>
    <n v="1918.5600000000002"/>
    <n v="155"/>
    <n v="150"/>
    <n v="5755.68"/>
    <n v="152"/>
    <m/>
    <n v="5832.4224000000004"/>
    <n v="307"/>
    <n v="1700"/>
    <n v="65231.040000000008"/>
    <n v="1472"/>
    <n v="56482.406400000007"/>
  </r>
  <r>
    <x v="3"/>
    <x v="1"/>
    <s v="廖荣平"/>
    <x v="3"/>
    <x v="9"/>
    <s v="一级"/>
    <s v="浦东"/>
    <s v="上海市浦东新区金杨社区卫生服务中心"/>
    <n v="38.371200000000002"/>
    <n v="200"/>
    <n v="158.33333333333334"/>
    <n v="6075.4400000000005"/>
    <n v="231"/>
    <n v="200"/>
    <n v="7674.2400000000007"/>
    <n v="220"/>
    <n v="229"/>
    <n v="8441.6640000000007"/>
    <n v="222"/>
    <n v="200"/>
    <n v="7674.2400000000007"/>
    <n v="210"/>
    <n v="163"/>
    <n v="8057.9520000000002"/>
    <n v="269"/>
    <n v="400"/>
    <n v="15348.480000000001"/>
    <n v="30"/>
    <n v="163"/>
    <n v="1151.136"/>
    <n v="136"/>
    <n v="400"/>
    <n v="15348.480000000001"/>
    <n v="520"/>
    <n v="197"/>
    <n v="19953.024000000001"/>
    <n v="459"/>
    <n v="500"/>
    <n v="19185.600000000002"/>
    <n v="250"/>
    <n v="303"/>
    <n v="9592.8000000000011"/>
    <n v="406"/>
    <n v="500"/>
    <n v="19185.600000000002"/>
    <n v="350"/>
    <n v="281"/>
    <n v="13429.92"/>
    <n v="475"/>
    <n v="300"/>
    <n v="11511.36"/>
    <n v="400"/>
    <n v="333"/>
    <n v="15348.480000000001"/>
    <n v="542"/>
    <n v="300"/>
    <n v="11511.36"/>
    <n v="400"/>
    <n v="458"/>
    <n v="15348.480000000001"/>
    <n v="484"/>
    <n v="500"/>
    <n v="19185.600000000002"/>
    <n v="300"/>
    <n v="484"/>
    <n v="11511.36"/>
    <n v="300"/>
    <n v="500"/>
    <n v="19185.600000000002"/>
    <n v="500"/>
    <n v="337"/>
    <n v="19185.600000000002"/>
    <n v="463"/>
    <n v="400"/>
    <n v="15348.480000000001"/>
    <n v="300"/>
    <n v="411"/>
    <n v="11511.36"/>
    <n v="352"/>
    <n v="500"/>
    <n v="19185.600000000002"/>
    <n v="400"/>
    <m/>
    <n v="15348.480000000001"/>
    <n v="752"/>
    <n v="4700"/>
    <n v="180344.64000000004"/>
    <n v="3880"/>
    <n v="148880.25600000002"/>
  </r>
  <r>
    <x v="3"/>
    <x v="1"/>
    <s v="廖荣平"/>
    <x v="3"/>
    <x v="9"/>
    <s v="一级"/>
    <s v="浦东"/>
    <s v="上海市浦东新区浦兴社区卫生服务中心"/>
    <n v="38.371200000000002"/>
    <n v="100"/>
    <n v="169.16666666666666"/>
    <n v="6491.1279999999997"/>
    <n v="25"/>
    <n v="100"/>
    <n v="3837.1200000000003"/>
    <n v="300"/>
    <n v="300"/>
    <n v="11511.36"/>
    <n v="25"/>
    <n v="100"/>
    <n v="3837.1200000000003"/>
    <n v="200"/>
    <n v="200"/>
    <n v="7674.2400000000007"/>
    <n v="25"/>
    <n v="450"/>
    <n v="17267.04"/>
    <n v="370"/>
    <n v="370"/>
    <n v="14197.344000000001"/>
    <n v="25"/>
    <n v="500"/>
    <n v="19185.600000000002"/>
    <n v="300"/>
    <n v="300"/>
    <n v="11511.36"/>
    <n v="25"/>
    <n v="500"/>
    <n v="19185.600000000002"/>
    <n v="250"/>
    <n v="250"/>
    <n v="9592.8000000000011"/>
    <n v="25"/>
    <n v="500"/>
    <n v="19185.600000000002"/>
    <n v="400"/>
    <n v="400"/>
    <n v="15348.480000000001"/>
    <n v="25"/>
    <n v="300"/>
    <n v="11511.36"/>
    <n v="200"/>
    <n v="200"/>
    <n v="7674.2400000000007"/>
    <n v="25"/>
    <n v="350"/>
    <n v="13429.92"/>
    <n v="300"/>
    <n v="300"/>
    <n v="11511.36"/>
    <n v="25"/>
    <n v="450"/>
    <n v="17267.04"/>
    <n v="450"/>
    <n v="450"/>
    <n v="17267.04"/>
    <n v="25"/>
    <n v="400"/>
    <n v="15348.480000000001"/>
    <n v="300"/>
    <n v="300"/>
    <n v="11511.36"/>
    <n v="25"/>
    <n v="400"/>
    <n v="15348.480000000001"/>
    <n v="300"/>
    <n v="300"/>
    <n v="11511.36"/>
    <n v="25"/>
    <n v="450"/>
    <n v="17267.04"/>
    <n v="200"/>
    <m/>
    <n v="7674.2400000000007"/>
    <n v="225"/>
    <n v="4500"/>
    <n v="172670.40000000005"/>
    <n v="3570"/>
    <n v="136985.18400000001"/>
  </r>
  <r>
    <x v="3"/>
    <x v="1"/>
    <s v="廖荣平"/>
    <x v="3"/>
    <x v="8"/>
    <s v="一级"/>
    <s v="浦东"/>
    <s v="上海市浦东新区南码头社区卫生服务中心"/>
    <n v="38.371200000000002"/>
    <n v="600"/>
    <n v="608.33333333333337"/>
    <n v="23342.480000000003"/>
    <n v="308"/>
    <n v="600"/>
    <n v="23022.720000000001"/>
    <n v="710"/>
    <n v="651"/>
    <n v="27243.552"/>
    <n v="367"/>
    <n v="600"/>
    <n v="23022.720000000001"/>
    <n v="300"/>
    <n v="404"/>
    <n v="11511.36"/>
    <n v="263"/>
    <n v="900"/>
    <n v="34534.080000000002"/>
    <n v="660"/>
    <n v="647"/>
    <n v="25324.992000000002"/>
    <n v="276"/>
    <n v="1000"/>
    <n v="38371.200000000004"/>
    <n v="350"/>
    <n v="438"/>
    <n v="13429.92"/>
    <n v="188"/>
    <n v="900"/>
    <n v="34534.080000000002"/>
    <n v="600"/>
    <n v="536"/>
    <n v="23022.720000000001"/>
    <n v="252"/>
    <n v="900"/>
    <n v="34534.080000000002"/>
    <n v="780"/>
    <n v="552"/>
    <n v="29929.536"/>
    <n v="480"/>
    <n v="700"/>
    <n v="26859.84"/>
    <n v="650"/>
    <n v="624"/>
    <n v="24941.280000000002"/>
    <n v="506"/>
    <n v="800"/>
    <n v="30696.960000000003"/>
    <n v="50"/>
    <n v="548"/>
    <n v="1918.5600000000002"/>
    <n v="8"/>
    <n v="700"/>
    <n v="26859.84"/>
    <n v="650"/>
    <n v="604"/>
    <n v="24941.280000000002"/>
    <n v="54"/>
    <n v="700"/>
    <n v="26859.84"/>
    <n v="1000"/>
    <n v="632"/>
    <n v="38371.200000000004"/>
    <n v="422"/>
    <n v="800"/>
    <n v="30696.960000000003"/>
    <n v="300"/>
    <n v="719"/>
    <n v="11511.36"/>
    <n v="3"/>
    <n v="850"/>
    <n v="32615.52"/>
    <n v="350"/>
    <m/>
    <n v="13429.92"/>
    <n v="353"/>
    <n v="9450"/>
    <n v="362607.84000000008"/>
    <n v="6400"/>
    <n v="245575.68000000002"/>
  </r>
  <r>
    <x v="3"/>
    <x v="1"/>
    <s v="廖荣平"/>
    <x v="3"/>
    <x v="8"/>
    <s v="一级"/>
    <s v="浦东"/>
    <s v="上海市浦东新区上钢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3"/>
    <x v="8"/>
    <s v="一级"/>
    <s v="浦东"/>
    <s v="上海市浦东新区周家渡社区卫生服务中心"/>
    <n v="38.371200000000002"/>
    <n v="330"/>
    <n v="199.16666666666666"/>
    <n v="7642.2640000000001"/>
    <n v="26"/>
    <n v="400"/>
    <n v="15348.480000000001"/>
    <n v="900"/>
    <n v="699"/>
    <n v="34534.080000000002"/>
    <n v="227"/>
    <n v="400"/>
    <n v="15348.480000000001"/>
    <n v="360"/>
    <n v="500"/>
    <n v="13813.632000000001"/>
    <n v="87"/>
    <n v="900"/>
    <n v="34534.080000000002"/>
    <n v="820"/>
    <n v="887"/>
    <n v="31464.384000000002"/>
    <n v="20"/>
    <n v="900"/>
    <n v="34534.080000000002"/>
    <n v="730"/>
    <n v="620"/>
    <n v="28010.976000000002"/>
    <n v="130"/>
    <n v="1000"/>
    <n v="38371.200000000004"/>
    <n v="780"/>
    <n v="669"/>
    <n v="29929.536"/>
    <n v="241"/>
    <n v="1000"/>
    <n v="38371.200000000004"/>
    <n v="1150"/>
    <n v="705"/>
    <n v="44126.880000000005"/>
    <n v="686"/>
    <n v="800"/>
    <n v="30696.960000000003"/>
    <n v="300"/>
    <n v="765"/>
    <n v="11511.36"/>
    <n v="221"/>
    <n v="800"/>
    <n v="30696.960000000003"/>
    <n v="500"/>
    <n v="709"/>
    <n v="19185.600000000002"/>
    <n v="12"/>
    <n v="750"/>
    <n v="28778.400000000001"/>
    <n v="900"/>
    <n v="747"/>
    <n v="34534.080000000002"/>
    <n v="165"/>
    <n v="650"/>
    <n v="24941.280000000002"/>
    <n v="650"/>
    <n v="688"/>
    <n v="24941.280000000002"/>
    <n v="127"/>
    <n v="800"/>
    <n v="30696.960000000003"/>
    <n v="850"/>
    <n v="962"/>
    <n v="32615.52"/>
    <n v="15"/>
    <n v="900"/>
    <n v="34534.080000000002"/>
    <n v="550"/>
    <m/>
    <n v="21104.16"/>
    <n v="565"/>
    <n v="9300"/>
    <n v="356852.16000000009"/>
    <n v="8490"/>
    <n v="325771.48800000001"/>
  </r>
  <r>
    <x v="3"/>
    <x v="1"/>
    <s v="廖荣平"/>
    <x v="3"/>
    <x v="9"/>
    <s v="二级"/>
    <s v="浦东"/>
    <s v="上海市浦东新区公利医院"/>
    <n v="38.371200000000002"/>
    <n v="700"/>
    <n v="437.5"/>
    <n v="16787.400000000001"/>
    <n v="372"/>
    <n v="700"/>
    <n v="26859.84"/>
    <n v="300"/>
    <n v="556"/>
    <n v="11511.36"/>
    <n v="116"/>
    <n v="700"/>
    <n v="26859.84"/>
    <n v="660"/>
    <n v="507"/>
    <n v="25324.992000000002"/>
    <n v="269"/>
    <n v="850"/>
    <n v="32615.52"/>
    <n v="700"/>
    <n v="744"/>
    <n v="26859.84"/>
    <n v="225"/>
    <n v="1000"/>
    <n v="38371.200000000004"/>
    <n v="760"/>
    <n v="880"/>
    <n v="29162.112000000001"/>
    <n v="105"/>
    <n v="1000"/>
    <n v="38371.200000000004"/>
    <n v="1100"/>
    <n v="1073"/>
    <n v="42208.32"/>
    <n v="132"/>
    <n v="1000"/>
    <n v="38371.200000000004"/>
    <n v="1400"/>
    <n v="1123"/>
    <n v="53719.68"/>
    <n v="409"/>
    <n v="1050"/>
    <n v="40289.760000000002"/>
    <n v="1200"/>
    <n v="1186"/>
    <n v="46045.440000000002"/>
    <n v="423"/>
    <n v="1250"/>
    <n v="47964"/>
    <n v="360"/>
    <n v="738"/>
    <n v="13813.632000000001"/>
    <n v="45"/>
    <n v="1800"/>
    <n v="69068.160000000003"/>
    <n v="800"/>
    <n v="576"/>
    <n v="30696.960000000003"/>
    <n v="269"/>
    <n v="2000"/>
    <n v="76742.400000000009"/>
    <n v="700"/>
    <n v="849"/>
    <n v="26859.84"/>
    <n v="120"/>
    <n v="1000"/>
    <n v="38371.200000000004"/>
    <n v="300"/>
    <n v="384"/>
    <n v="11511.36"/>
    <n v="36"/>
    <n v="1100"/>
    <n v="42208.32"/>
    <n v="700"/>
    <m/>
    <n v="26859.84"/>
    <n v="736"/>
    <n v="13450"/>
    <n v="516092.64000000013"/>
    <n v="8980"/>
    <n v="344573.37600000005"/>
  </r>
  <r>
    <x v="3"/>
    <x v="1"/>
    <s v="廖荣平"/>
    <x v="3"/>
    <x v="7"/>
    <s v="一级"/>
    <s v="浦东"/>
    <s v="上海市浦东新区潍坊社区卫生服务中心"/>
    <n v="38.371200000000002"/>
    <n v="60"/>
    <n v="75.833333333333329"/>
    <n v="2909.8159999999998"/>
    <n v="27"/>
    <n v="100"/>
    <n v="3837.1200000000003"/>
    <n v="60"/>
    <n v="60"/>
    <n v="2302.2719999999999"/>
    <n v="27"/>
    <n v="100"/>
    <n v="3837.1200000000003"/>
    <n v="90"/>
    <n v="90"/>
    <n v="3453.4080000000004"/>
    <n v="27"/>
    <n v="250"/>
    <n v="9592.8000000000011"/>
    <n v="200"/>
    <n v="138"/>
    <n v="7674.2400000000007"/>
    <n v="89"/>
    <n v="300"/>
    <n v="11511.36"/>
    <n v="100"/>
    <n v="136"/>
    <n v="3837.1200000000003"/>
    <n v="53"/>
    <n v="300"/>
    <n v="11511.36"/>
    <n v="350"/>
    <n v="280"/>
    <n v="13429.92"/>
    <n v="123"/>
    <n v="450"/>
    <n v="17267.04"/>
    <n v="200"/>
    <n v="197"/>
    <n v="7674.2400000000007"/>
    <n v="126"/>
    <n v="300"/>
    <n v="11511.36"/>
    <n v="200"/>
    <n v="203"/>
    <n v="7674.2400000000007"/>
    <n v="123"/>
    <n v="300"/>
    <n v="11511.36"/>
    <n v="700"/>
    <n v="328"/>
    <n v="26859.84"/>
    <n v="495"/>
    <n v="300"/>
    <n v="11511.36"/>
    <n v="100"/>
    <n v="566"/>
    <n v="3837.1200000000003"/>
    <n v="29"/>
    <n v="300"/>
    <n v="11511.36"/>
    <n v="650"/>
    <n v="497"/>
    <n v="24941.280000000002"/>
    <n v="182"/>
    <n v="500"/>
    <n v="19185.600000000002"/>
    <n v="750"/>
    <n v="728"/>
    <n v="28778.400000000001"/>
    <n v="204"/>
    <n v="650"/>
    <n v="24941.280000000002"/>
    <n v="600"/>
    <m/>
    <n v="23022.720000000001"/>
    <n v="804"/>
    <n v="3850"/>
    <n v="147729.12000000002"/>
    <n v="4000"/>
    <n v="153484.79999999999"/>
  </r>
  <r>
    <x v="3"/>
    <x v="1"/>
    <s v="廖荣平"/>
    <x v="3"/>
    <x v="7"/>
    <s v="一级"/>
    <s v="浦东"/>
    <s v="上海市浦东新区陆家嘴社区卫生服务中心"/>
    <n v="38.371200000000002"/>
    <n v="50"/>
    <n v="16.666666666666668"/>
    <n v="639.5200000000001"/>
    <n v="52"/>
    <n v="100"/>
    <n v="3837.1200000000003"/>
    <n v="0"/>
    <n v="0"/>
    <n v="0"/>
    <n v="52"/>
    <n v="100"/>
    <n v="3837.1200000000003"/>
    <n v="0"/>
    <n v="0"/>
    <n v="0"/>
    <n v="52"/>
    <n v="100"/>
    <n v="3837.1200000000003"/>
    <n v="20"/>
    <n v="0"/>
    <n v="767.42399999999998"/>
    <n v="72"/>
    <n v="150"/>
    <n v="5755.68"/>
    <n v="0"/>
    <n v="0"/>
    <n v="0"/>
    <n v="72"/>
    <n v="50"/>
    <n v="1918.5600000000002"/>
    <n v="20"/>
    <n v="80"/>
    <n v="767.42399999999998"/>
    <n v="12"/>
    <n v="50"/>
    <n v="1918.5600000000002"/>
    <n v="70"/>
    <n v="26"/>
    <n v="2685.9839999999999"/>
    <n v="56"/>
    <n v="100"/>
    <n v="3837.1200000000003"/>
    <n v="50"/>
    <n v="40"/>
    <n v="1918.5600000000002"/>
    <n v="66"/>
    <n v="150"/>
    <n v="5755.68"/>
    <n v="0"/>
    <n v="52"/>
    <n v="0"/>
    <n v="14"/>
    <n v="150"/>
    <n v="5755.68"/>
    <n v="100"/>
    <n v="64"/>
    <n v="3837.1200000000003"/>
    <n v="50"/>
    <n v="100"/>
    <n v="3837.1200000000003"/>
    <n v="50"/>
    <n v="62"/>
    <n v="1918.5600000000002"/>
    <n v="38"/>
    <n v="100"/>
    <n v="3837.1200000000003"/>
    <n v="100"/>
    <n v="72"/>
    <n v="3837.1200000000003"/>
    <n v="66"/>
    <n v="100"/>
    <n v="3837.1200000000003"/>
    <n v="50"/>
    <m/>
    <n v="1918.5600000000002"/>
    <n v="116"/>
    <n v="1250"/>
    <n v="47964.000000000007"/>
    <n v="460"/>
    <n v="17650.752"/>
  </r>
  <r>
    <x v="3"/>
    <x v="1"/>
    <s v="廖荣平"/>
    <x v="3"/>
    <x v="10"/>
    <s v="一级"/>
    <s v="浦东"/>
    <s v="上海市浦东新区联洋社区卫生服务中心"/>
    <n v="38.371200000000002"/>
    <n v="100"/>
    <n v="86.666666666666671"/>
    <n v="3325.5040000000004"/>
    <n v="137"/>
    <n v="150"/>
    <n v="5755.68"/>
    <n v="80"/>
    <n v="133"/>
    <n v="3069.6959999999999"/>
    <n v="84"/>
    <n v="150"/>
    <n v="5755.68"/>
    <n v="120"/>
    <n v="100"/>
    <n v="4604.5439999999999"/>
    <n v="104"/>
    <n v="300"/>
    <n v="11511.36"/>
    <n v="180"/>
    <n v="170"/>
    <n v="6906.8160000000007"/>
    <n v="114"/>
    <n v="400"/>
    <n v="15348.480000000001"/>
    <n v="130"/>
    <n v="174"/>
    <n v="4988.2560000000003"/>
    <n v="70"/>
    <n v="200"/>
    <n v="7674.2400000000007"/>
    <n v="300"/>
    <n v="214"/>
    <n v="11511.36"/>
    <n v="156"/>
    <n v="200"/>
    <n v="7674.2400000000007"/>
    <n v="200"/>
    <n v="282"/>
    <n v="7674.2400000000007"/>
    <n v="74"/>
    <n v="350"/>
    <n v="13429.92"/>
    <n v="330"/>
    <n v="252"/>
    <n v="12662.496000000001"/>
    <n v="152"/>
    <n v="400"/>
    <n v="15348.480000000001"/>
    <n v="300"/>
    <n v="355"/>
    <n v="11511.36"/>
    <n v="97"/>
    <n v="350"/>
    <n v="13429.92"/>
    <n v="400"/>
    <n v="322"/>
    <n v="15348.480000000001"/>
    <n v="175"/>
    <n v="250"/>
    <n v="9592.8000000000011"/>
    <n v="350"/>
    <n v="360"/>
    <n v="13429.92"/>
    <n v="165"/>
    <n v="400"/>
    <n v="15348.480000000001"/>
    <n v="400"/>
    <n v="302"/>
    <n v="15348.480000000001"/>
    <n v="263"/>
    <n v="400"/>
    <n v="15348.480000000001"/>
    <n v="100"/>
    <m/>
    <n v="3837.1200000000003"/>
    <n v="363"/>
    <n v="3550"/>
    <n v="136217.76"/>
    <n v="2890"/>
    <n v="110892.768"/>
  </r>
  <r>
    <x v="3"/>
    <x v="1"/>
    <s v="廖荣平"/>
    <x v="3"/>
    <x v="10"/>
    <s v="一级"/>
    <s v="浦东"/>
    <s v="上海市浦东新区洋泾社区卫生服务中心"/>
    <n v="38.371200000000002"/>
    <n v="50"/>
    <n v="25"/>
    <n v="959.28000000000009"/>
    <n v="78"/>
    <n v="100"/>
    <n v="3837.1200000000003"/>
    <n v="50"/>
    <n v="78"/>
    <n v="1918.5600000000002"/>
    <n v="50"/>
    <n v="100"/>
    <n v="3837.1200000000003"/>
    <n v="50"/>
    <n v="66"/>
    <n v="1918.5600000000002"/>
    <n v="34"/>
    <n v="250"/>
    <n v="9592.8000000000011"/>
    <n v="100"/>
    <n v="80"/>
    <n v="3837.1200000000003"/>
    <n v="54"/>
    <n v="300"/>
    <n v="11511.36"/>
    <n v="100"/>
    <n v="96"/>
    <n v="3837.1200000000003"/>
    <n v="58"/>
    <n v="300"/>
    <n v="11511.36"/>
    <n v="80"/>
    <n v="97"/>
    <n v="3069.6959999999999"/>
    <n v="41"/>
    <n v="300"/>
    <n v="11511.36"/>
    <n v="200"/>
    <n v="166"/>
    <n v="7674.2400000000007"/>
    <n v="75"/>
    <n v="250"/>
    <n v="9592.8000000000011"/>
    <n v="330"/>
    <n v="256"/>
    <n v="12662.496000000001"/>
    <n v="149"/>
    <n v="300"/>
    <n v="11511.36"/>
    <n v="300"/>
    <n v="237"/>
    <n v="11511.36"/>
    <n v="212"/>
    <n v="300"/>
    <n v="11511.36"/>
    <n v="300"/>
    <n v="360"/>
    <n v="11511.36"/>
    <n v="152"/>
    <n v="250"/>
    <n v="9592.8000000000011"/>
    <n v="400"/>
    <n v="359"/>
    <n v="15348.480000000001"/>
    <n v="193"/>
    <n v="350"/>
    <n v="13429.92"/>
    <n v="400"/>
    <n v="381"/>
    <n v="15348.480000000001"/>
    <n v="212"/>
    <n v="450"/>
    <n v="17267.04"/>
    <n v="250"/>
    <m/>
    <n v="9592.8000000000011"/>
    <n v="462"/>
    <n v="3250"/>
    <n v="124706.4"/>
    <n v="2560"/>
    <n v="98230.271999999997"/>
  </r>
  <r>
    <x v="3"/>
    <x v="1"/>
    <s v="廖荣平"/>
    <x v="3"/>
    <x v="10"/>
    <s v="二级"/>
    <s v="浦东"/>
    <s v="上海中医药大学附属龙华医院浦东分院"/>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3"/>
    <x v="10"/>
    <s v="三级"/>
    <s v="浦东"/>
    <s v="上海中医药大学附属曙光医院"/>
    <n v="38.371200000000002"/>
    <n v="800"/>
    <n v="612.5"/>
    <n v="23502.36"/>
    <n v="522"/>
    <n v="700"/>
    <n v="26859.84"/>
    <n v="800"/>
    <n v="735"/>
    <n v="30696.960000000003"/>
    <n v="587"/>
    <n v="700"/>
    <n v="26859.84"/>
    <n v="600"/>
    <n v="427"/>
    <n v="23022.720000000001"/>
    <n v="760"/>
    <n v="900"/>
    <n v="34534.080000000002"/>
    <n v="300"/>
    <n v="643"/>
    <n v="11511.36"/>
    <n v="417"/>
    <n v="1000"/>
    <n v="38371.200000000004"/>
    <n v="1100"/>
    <n v="555"/>
    <n v="42208.32"/>
    <n v="962"/>
    <n v="1000"/>
    <n v="38371.200000000004"/>
    <n v="200"/>
    <n v="602"/>
    <n v="7674.2400000000007"/>
    <n v="560"/>
    <n v="1000"/>
    <n v="38371.200000000004"/>
    <n v="300"/>
    <n v="558"/>
    <n v="11511.36"/>
    <n v="302"/>
    <n v="650"/>
    <n v="24941.280000000002"/>
    <n v="1200"/>
    <n v="667"/>
    <n v="46045.440000000002"/>
    <n v="835"/>
    <n v="700"/>
    <n v="26859.84"/>
    <n v="300"/>
    <n v="578"/>
    <n v="11511.36"/>
    <n v="557"/>
    <n v="600"/>
    <n v="23022.720000000001"/>
    <n v="600"/>
    <n v="664"/>
    <n v="23022.720000000001"/>
    <n v="493"/>
    <n v="600"/>
    <n v="23022.720000000001"/>
    <n v="500"/>
    <n v="787"/>
    <n v="19185.600000000002"/>
    <n v="206"/>
    <n v="700"/>
    <n v="26859.84"/>
    <n v="2100"/>
    <n v="1314"/>
    <n v="80579.520000000004"/>
    <n v="992"/>
    <n v="800"/>
    <n v="30696.960000000003"/>
    <n v="600"/>
    <m/>
    <n v="23022.720000000001"/>
    <n v="1592"/>
    <n v="9350"/>
    <n v="358770.72000000009"/>
    <n v="8600"/>
    <n v="329992.32000000007"/>
  </r>
  <r>
    <x v="3"/>
    <x v="1"/>
    <s v="廖荣平"/>
    <x v="3"/>
    <x v="7"/>
    <s v="一级"/>
    <s v="浦东"/>
    <s v="上海市浦东新区北蔡社区卫生服务中心"/>
    <n v="38.371200000000002"/>
    <n v="100"/>
    <n v="0"/>
    <n v="0"/>
    <n v="100"/>
    <n v="350"/>
    <n v="13429.92"/>
    <n v="600"/>
    <n v="134"/>
    <n v="23022.720000000001"/>
    <n v="566"/>
    <n v="450"/>
    <n v="17267.04"/>
    <n v="300"/>
    <n v="191"/>
    <n v="11511.36"/>
    <n v="675"/>
    <n v="700"/>
    <n v="26859.84"/>
    <n v="600"/>
    <n v="301"/>
    <n v="23022.720000000001"/>
    <n v="974"/>
    <n v="800"/>
    <n v="30696.960000000003"/>
    <n v="600"/>
    <n v="544"/>
    <n v="23022.720000000001"/>
    <n v="1030"/>
    <n v="800"/>
    <n v="30696.960000000003"/>
    <n v="600"/>
    <n v="508"/>
    <n v="23022.720000000001"/>
    <n v="1122"/>
    <n v="800"/>
    <n v="30696.960000000003"/>
    <n v="800"/>
    <n v="718"/>
    <n v="30696.960000000003"/>
    <n v="1204"/>
    <n v="800"/>
    <n v="30696.960000000003"/>
    <n v="0"/>
    <n v="216"/>
    <n v="0"/>
    <n v="988"/>
    <n v="850"/>
    <n v="32615.52"/>
    <n v="1200"/>
    <n v="620"/>
    <n v="46045.440000000002"/>
    <n v="1568"/>
    <n v="700"/>
    <n v="26859.84"/>
    <n v="600"/>
    <n v="903"/>
    <n v="23022.720000000001"/>
    <n v="1265"/>
    <n v="700"/>
    <n v="26859.84"/>
    <n v="900"/>
    <n v="645"/>
    <n v="34534.080000000002"/>
    <n v="1520"/>
    <n v="800"/>
    <n v="30696.960000000003"/>
    <n v="900"/>
    <n v="777"/>
    <n v="34534.080000000002"/>
    <n v="1643"/>
    <n v="950"/>
    <n v="36452.639999999999"/>
    <n v="600"/>
    <m/>
    <n v="23022.720000000001"/>
    <n v="2243"/>
    <n v="8700"/>
    <n v="333829.44000000006"/>
    <n v="7700"/>
    <n v="295458.24"/>
  </r>
  <r>
    <x v="3"/>
    <x v="1"/>
    <s v="廖荣平"/>
    <x v="3"/>
    <x v="10"/>
    <s v="一级"/>
    <s v="浦东"/>
    <s v="上海市浦东新区花木社区卫生服务中心"/>
    <n v="38.371200000000002"/>
    <n v="120"/>
    <n v="50.833333333333336"/>
    <n v="1950.5360000000003"/>
    <n v="74"/>
    <n v="200"/>
    <n v="7674.2400000000007"/>
    <n v="230"/>
    <n v="136"/>
    <n v="8825.3760000000002"/>
    <n v="168"/>
    <n v="200"/>
    <n v="7674.2400000000007"/>
    <n v="70"/>
    <n v="95"/>
    <n v="2685.9839999999999"/>
    <n v="143"/>
    <n v="400"/>
    <n v="15348.480000000001"/>
    <n v="170"/>
    <n v="139"/>
    <n v="6523.1040000000003"/>
    <n v="174"/>
    <n v="500"/>
    <n v="19185.600000000002"/>
    <n v="230"/>
    <n v="200"/>
    <n v="8825.3760000000002"/>
    <n v="204"/>
    <n v="300"/>
    <n v="11511.36"/>
    <n v="300"/>
    <n v="320"/>
    <n v="11511.36"/>
    <n v="184"/>
    <n v="300"/>
    <n v="11511.36"/>
    <n v="200"/>
    <n v="194"/>
    <n v="7674.2400000000007"/>
    <n v="190"/>
    <n v="350"/>
    <n v="13429.92"/>
    <n v="350"/>
    <n v="287"/>
    <n v="13429.92"/>
    <n v="253"/>
    <n v="400"/>
    <n v="15348.480000000001"/>
    <n v="300"/>
    <n v="290"/>
    <n v="11511.36"/>
    <n v="263"/>
    <n v="300"/>
    <n v="11511.36"/>
    <n v="300"/>
    <n v="294"/>
    <n v="11511.36"/>
    <n v="269"/>
    <n v="250"/>
    <n v="9592.8000000000011"/>
    <n v="300"/>
    <n v="234"/>
    <n v="11511.36"/>
    <n v="335"/>
    <n v="400"/>
    <n v="15348.480000000001"/>
    <n v="250"/>
    <n v="294"/>
    <n v="9592.8000000000011"/>
    <n v="291"/>
    <n v="400"/>
    <n v="15348.480000000001"/>
    <n v="150"/>
    <m/>
    <n v="5755.68"/>
    <n v="441"/>
    <n v="4000"/>
    <n v="153484.80000000002"/>
    <n v="2850"/>
    <n v="109357.92000000001"/>
  </r>
  <r>
    <x v="3"/>
    <x v="1"/>
    <s v="廖荣平"/>
    <x v="3"/>
    <x v="11"/>
    <s v="一级"/>
    <s v="浦东"/>
    <s v="上海市浦东新区凌桥社区卫生服务中心"/>
    <n v="38.371200000000002"/>
    <n v="0"/>
    <n v="10.833333333333334"/>
    <n v="415.68800000000005"/>
    <n v="34"/>
    <n v="50"/>
    <n v="1918.5600000000002"/>
    <n v="0"/>
    <n v="0"/>
    <n v="0"/>
    <n v="34"/>
    <n v="50"/>
    <n v="1918.5600000000002"/>
    <n v="0"/>
    <n v="0"/>
    <n v="0"/>
    <n v="34"/>
    <n v="100"/>
    <n v="3837.1200000000003"/>
    <n v="20"/>
    <n v="0"/>
    <n v="767.42399999999998"/>
    <n v="54"/>
    <n v="200"/>
    <n v="7674.2400000000007"/>
    <n v="50"/>
    <n v="9"/>
    <n v="1918.5600000000002"/>
    <n v="95"/>
    <n v="100"/>
    <n v="3837.1200000000003"/>
    <n v="0"/>
    <n v="10"/>
    <n v="0"/>
    <n v="85"/>
    <n v="100"/>
    <n v="3837.1200000000003"/>
    <n v="0"/>
    <n v="15"/>
    <n v="0"/>
    <n v="70"/>
    <n v="100"/>
    <n v="3837.1200000000003"/>
    <n v="30"/>
    <n v="20"/>
    <n v="1151.136"/>
    <n v="80"/>
    <n v="150"/>
    <n v="5755.68"/>
    <n v="20"/>
    <n v="25"/>
    <n v="767.42399999999998"/>
    <n v="75"/>
    <n v="100"/>
    <n v="3837.1200000000003"/>
    <n v="50"/>
    <n v="30"/>
    <n v="1918.5600000000002"/>
    <n v="95"/>
    <n v="100"/>
    <n v="3837.1200000000003"/>
    <n v="0"/>
    <n v="26"/>
    <n v="0"/>
    <n v="69"/>
    <n v="150"/>
    <n v="5755.68"/>
    <n v="50"/>
    <n v="28"/>
    <n v="1918.5600000000002"/>
    <n v="91"/>
    <n v="150"/>
    <n v="5755.68"/>
    <n v="0"/>
    <m/>
    <n v="0"/>
    <n v="91"/>
    <n v="1350"/>
    <n v="51801.120000000003"/>
    <n v="220"/>
    <n v="8441.6640000000007"/>
  </r>
  <r>
    <x v="3"/>
    <x v="1"/>
    <s v="廖荣平"/>
    <x v="3"/>
    <x v="11"/>
    <s v="一级"/>
    <s v="浦东"/>
    <s v="上海市浦东新区高桥社区卫生服务中心"/>
    <n v="38.371200000000002"/>
    <n v="350"/>
    <n v="274.16666666666669"/>
    <n v="10520.104000000001"/>
    <n v="318"/>
    <n v="350"/>
    <n v="13429.92"/>
    <n v="500"/>
    <n v="426"/>
    <n v="19185.600000000002"/>
    <n v="392"/>
    <n v="400"/>
    <n v="15348.480000000001"/>
    <n v="300"/>
    <n v="406"/>
    <n v="11511.36"/>
    <n v="286"/>
    <n v="500"/>
    <n v="19185.600000000002"/>
    <n v="1050"/>
    <n v="712"/>
    <n v="40289.760000000002"/>
    <n v="624"/>
    <n v="550"/>
    <n v="21104.16"/>
    <n v="600"/>
    <n v="648"/>
    <n v="23022.720000000001"/>
    <n v="576"/>
    <n v="1000"/>
    <n v="38371.200000000004"/>
    <n v="720"/>
    <n v="700"/>
    <n v="27627.264000000003"/>
    <n v="596"/>
    <n v="1000"/>
    <n v="38371.200000000004"/>
    <n v="1330"/>
    <n v="624"/>
    <n v="51033.696000000004"/>
    <n v="1302"/>
    <n v="750"/>
    <n v="28778.400000000001"/>
    <n v="300"/>
    <n v="641"/>
    <n v="11511.36"/>
    <n v="961"/>
    <n v="800"/>
    <n v="30696.960000000003"/>
    <n v="340"/>
    <n v="607"/>
    <n v="13046.208000000001"/>
    <n v="694"/>
    <n v="800"/>
    <n v="30696.960000000003"/>
    <n v="600"/>
    <n v="691"/>
    <n v="23022.720000000001"/>
    <n v="603"/>
    <n v="700"/>
    <n v="26859.84"/>
    <n v="900"/>
    <n v="580"/>
    <n v="34534.080000000002"/>
    <n v="923"/>
    <n v="850"/>
    <n v="32615.52"/>
    <n v="600"/>
    <n v="684"/>
    <n v="23022.720000000001"/>
    <n v="839"/>
    <n v="950"/>
    <n v="36452.639999999999"/>
    <n v="303"/>
    <m/>
    <n v="11626.473600000001"/>
    <n v="1142"/>
    <n v="8650"/>
    <n v="331910.88000000006"/>
    <n v="7543"/>
    <n v="289433.96160000004"/>
  </r>
  <r>
    <x v="3"/>
    <x v="1"/>
    <s v="廖荣平"/>
    <x v="3"/>
    <x v="11"/>
    <s v="二级"/>
    <s v="浦东"/>
    <s v="上海市第七人民医院"/>
    <n v="38.371200000000002"/>
    <n v="30"/>
    <n v="30"/>
    <n v="1151.136"/>
    <n v="50"/>
    <n v="100"/>
    <n v="3837.1200000000003"/>
    <n v="170"/>
    <n v="162"/>
    <n v="6523.1040000000003"/>
    <n v="58"/>
    <n v="100"/>
    <n v="3837.1200000000003"/>
    <n v="80"/>
    <n v="101"/>
    <n v="3069.6959999999999"/>
    <n v="37"/>
    <n v="350"/>
    <n v="13429.92"/>
    <n v="330"/>
    <n v="269"/>
    <n v="12662.496000000001"/>
    <n v="98"/>
    <n v="450"/>
    <n v="17267.04"/>
    <n v="340"/>
    <n v="322"/>
    <n v="13046.208000000001"/>
    <n v="116"/>
    <n v="500"/>
    <n v="19185.600000000002"/>
    <n v="220"/>
    <n v="267"/>
    <n v="8441.6640000000007"/>
    <n v="69"/>
    <n v="500"/>
    <n v="19185.600000000002"/>
    <n v="280"/>
    <n v="272"/>
    <n v="10743.936"/>
    <n v="77"/>
    <n v="400"/>
    <n v="15348.480000000001"/>
    <n v="420"/>
    <n v="352"/>
    <n v="16115.904"/>
    <n v="145"/>
    <n v="450"/>
    <n v="17267.04"/>
    <n v="320"/>
    <n v="369"/>
    <n v="12278.784"/>
    <n v="96"/>
    <n v="400"/>
    <n v="15348.480000000001"/>
    <n v="470"/>
    <n v="419"/>
    <n v="18034.464"/>
    <n v="147"/>
    <n v="350"/>
    <n v="13429.92"/>
    <n v="380"/>
    <n v="420"/>
    <n v="14581.056"/>
    <n v="107"/>
    <n v="450"/>
    <n v="17267.04"/>
    <n v="620"/>
    <n v="552"/>
    <n v="23790.144"/>
    <n v="175"/>
    <n v="550"/>
    <n v="21104.16"/>
    <n v="380"/>
    <m/>
    <n v="14581.056"/>
    <n v="555"/>
    <n v="4600"/>
    <n v="176507.52000000002"/>
    <n v="4010"/>
    <n v="153868.51200000002"/>
  </r>
  <r>
    <x v="3"/>
    <x v="1"/>
    <s v="廖荣平"/>
    <x v="3"/>
    <x v="11"/>
    <s v="一级"/>
    <s v="浦东"/>
    <s v="上海市浦东新区高东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3"/>
    <x v="11"/>
    <s v="一级"/>
    <s v="浦东"/>
    <s v="上海市浦东新区高行社区卫生服务中心"/>
    <n v="38.371200000000002"/>
    <n v="150"/>
    <n v="47.5"/>
    <n v="1822.6320000000001"/>
    <n v="80"/>
    <n v="200"/>
    <n v="7674.2400000000007"/>
    <n v="50"/>
    <n v="127"/>
    <n v="1918.5600000000002"/>
    <n v="3"/>
    <n v="200"/>
    <n v="7674.2400000000007"/>
    <n v="200"/>
    <n v="89"/>
    <n v="7674.2400000000007"/>
    <n v="114"/>
    <n v="350"/>
    <n v="13429.92"/>
    <n v="100"/>
    <n v="132"/>
    <n v="3837.1200000000003"/>
    <n v="82"/>
    <n v="400"/>
    <n v="15348.480000000001"/>
    <n v="100"/>
    <n v="133"/>
    <n v="3837.1200000000003"/>
    <n v="49"/>
    <n v="200"/>
    <n v="7674.2400000000007"/>
    <n v="200"/>
    <n v="149"/>
    <n v="7674.2400000000007"/>
    <n v="100"/>
    <n v="200"/>
    <n v="7674.2400000000007"/>
    <n v="100"/>
    <n v="153"/>
    <n v="3837.1200000000003"/>
    <n v="47"/>
    <n v="250"/>
    <n v="9592.8000000000011"/>
    <n v="200"/>
    <n v="145"/>
    <n v="7674.2400000000007"/>
    <n v="102"/>
    <n v="250"/>
    <n v="9592.8000000000011"/>
    <n v="200"/>
    <n v="173"/>
    <n v="7674.2400000000007"/>
    <n v="129"/>
    <n v="200"/>
    <n v="7674.2400000000007"/>
    <n v="200"/>
    <n v="167"/>
    <n v="7674.2400000000007"/>
    <n v="162"/>
    <n v="200"/>
    <n v="7674.2400000000007"/>
    <n v="0"/>
    <n v="136"/>
    <n v="0"/>
    <n v="26"/>
    <n v="250"/>
    <n v="9592.8000000000011"/>
    <n v="300"/>
    <n v="171"/>
    <n v="11511.36"/>
    <n v="155"/>
    <n v="250"/>
    <n v="9592.8000000000011"/>
    <n v="3"/>
    <m/>
    <n v="115.11360000000001"/>
    <n v="158"/>
    <n v="2950"/>
    <n v="113195.04000000002"/>
    <n v="1653"/>
    <n v="63427.593599999993"/>
  </r>
  <r>
    <x v="3"/>
    <x v="1"/>
    <s v="廖荣平"/>
    <x v="3"/>
    <x v="9"/>
    <s v="三级"/>
    <s v="浦东"/>
    <s v="上海市东方医院"/>
    <n v="38.371200000000002"/>
    <n v="0"/>
    <n v="0"/>
    <n v="0"/>
    <n v="6"/>
    <m/>
    <n v="0"/>
    <n v="100"/>
    <n v="0"/>
    <n v="3837.1200000000003"/>
    <n v="106"/>
    <m/>
    <n v="0"/>
    <n v="0"/>
    <n v="0"/>
    <n v="0"/>
    <n v="106"/>
    <n v="200"/>
    <n v="7674.2400000000007"/>
    <n v="0"/>
    <n v="50"/>
    <n v="0"/>
    <n v="56"/>
    <n v="200"/>
    <n v="7674.2400000000007"/>
    <n v="0"/>
    <n v="0"/>
    <n v="0"/>
    <n v="56"/>
    <n v="50"/>
    <n v="1918.5600000000002"/>
    <n v="0"/>
    <n v="0"/>
    <n v="0"/>
    <n v="56"/>
    <n v="50"/>
    <n v="1918.5600000000002"/>
    <n v="100"/>
    <n v="0"/>
    <n v="3837.1200000000003"/>
    <n v="156"/>
    <n v="50"/>
    <n v="1918.5600000000002"/>
    <n v="0"/>
    <n v="0"/>
    <n v="0"/>
    <n v="156"/>
    <n v="50"/>
    <n v="1918.5600000000002"/>
    <n v="0"/>
    <n v="0"/>
    <n v="0"/>
    <n v="156"/>
    <n v="100"/>
    <n v="3837.1200000000003"/>
    <n v="25"/>
    <n v="0"/>
    <n v="959.28000000000009"/>
    <n v="181"/>
    <n v="100"/>
    <n v="3837.1200000000003"/>
    <n v="0"/>
    <n v="0"/>
    <n v="0"/>
    <n v="181"/>
    <n v="50"/>
    <n v="1918.5600000000002"/>
    <n v="0"/>
    <n v="100"/>
    <n v="0"/>
    <n v="81"/>
    <n v="50"/>
    <n v="1918.5600000000002"/>
    <n v="5"/>
    <m/>
    <n v="191.85599999999999"/>
    <n v="86"/>
    <n v="900"/>
    <n v="34534.080000000002"/>
    <n v="230"/>
    <n v="8825.3760000000002"/>
  </r>
  <r>
    <x v="3"/>
    <x v="1"/>
    <s v="廖荣平"/>
    <x v="3"/>
    <x v="8"/>
    <s v="一级"/>
    <s v="浦东"/>
    <s v="上海市浦东新区三林社区卫生服务中心"/>
    <n v="38.371200000000002"/>
    <n v="200"/>
    <n v="63.333333333333336"/>
    <n v="2430.1760000000004"/>
    <n v="174"/>
    <n v="200"/>
    <n v="7674.2400000000007"/>
    <n v="100"/>
    <n v="147"/>
    <n v="3837.1200000000003"/>
    <n v="127"/>
    <n v="250"/>
    <n v="9592.8000000000011"/>
    <n v="0"/>
    <n v="111"/>
    <n v="0"/>
    <n v="16"/>
    <n v="250"/>
    <n v="9592.8000000000011"/>
    <n v="300"/>
    <n v="249"/>
    <n v="11511.36"/>
    <n v="67"/>
    <n v="300"/>
    <n v="11511.36"/>
    <n v="200"/>
    <n v="179"/>
    <n v="7674.2400000000007"/>
    <n v="88"/>
    <n v="300"/>
    <n v="11511.36"/>
    <n v="100"/>
    <n v="146"/>
    <n v="3837.1200000000003"/>
    <n v="42"/>
    <n v="300"/>
    <n v="11511.36"/>
    <n v="200"/>
    <n v="141"/>
    <n v="7674.2400000000007"/>
    <n v="101"/>
    <n v="200"/>
    <n v="7674.2400000000007"/>
    <n v="200"/>
    <n v="191"/>
    <n v="7674.2400000000007"/>
    <n v="110"/>
    <n v="200"/>
    <n v="7674.2400000000007"/>
    <n v="100"/>
    <n v="185"/>
    <n v="3837.1200000000003"/>
    <n v="25"/>
    <n v="300"/>
    <n v="11511.36"/>
    <n v="200"/>
    <n v="140"/>
    <n v="7674.2400000000007"/>
    <n v="85"/>
    <n v="300"/>
    <n v="11511.36"/>
    <n v="100"/>
    <n v="140"/>
    <n v="3837.1200000000003"/>
    <n v="45"/>
    <n v="200"/>
    <n v="7674.2400000000007"/>
    <n v="200"/>
    <n v="193"/>
    <n v="7674.2400000000007"/>
    <n v="52"/>
    <n v="200"/>
    <n v="7674.2400000000007"/>
    <n v="100"/>
    <m/>
    <n v="3837.1200000000003"/>
    <n v="152"/>
    <n v="3000"/>
    <n v="115113.60000000002"/>
    <n v="1800"/>
    <n v="69068.160000000003"/>
  </r>
  <r>
    <x v="3"/>
    <x v="1"/>
    <s v="廖荣平"/>
    <x v="3"/>
    <x v="7"/>
    <s v="一级"/>
    <s v="浦东"/>
    <s v="上海市浦东新区迎博社区卫生服务中心"/>
    <n v="38.371200000000002"/>
    <n v="0"/>
    <n v="29.166666666666668"/>
    <n v="1119.1600000000001"/>
    <n v="7"/>
    <n v="100"/>
    <n v="3837.1200000000003"/>
    <n v="0"/>
    <n v="0"/>
    <n v="0"/>
    <n v="7"/>
    <n v="100"/>
    <n v="3837.1200000000003"/>
    <n v="0"/>
    <n v="0"/>
    <n v="0"/>
    <n v="7"/>
    <n v="150"/>
    <n v="5755.68"/>
    <n v="0"/>
    <n v="0"/>
    <n v="0"/>
    <n v="7"/>
    <n v="200"/>
    <n v="7674.2400000000007"/>
    <n v="0"/>
    <n v="0"/>
    <n v="0"/>
    <n v="7"/>
    <n v="0"/>
    <n v="0"/>
    <n v="0"/>
    <n v="0"/>
    <n v="0"/>
    <n v="7"/>
    <n v="0"/>
    <n v="0"/>
    <n v="0"/>
    <n v="0"/>
    <n v="0"/>
    <n v="7"/>
    <n v="0"/>
    <n v="0"/>
    <n v="0"/>
    <n v="0"/>
    <n v="0"/>
    <n v="7"/>
    <n v="0"/>
    <n v="0"/>
    <n v="0"/>
    <n v="0"/>
    <n v="0"/>
    <n v="7"/>
    <n v="0"/>
    <n v="0"/>
    <n v="0"/>
    <n v="0"/>
    <n v="0"/>
    <n v="7"/>
    <n v="0"/>
    <n v="0"/>
    <n v="0"/>
    <n v="0"/>
    <n v="0"/>
    <n v="7"/>
    <n v="0"/>
    <n v="0"/>
    <n v="0"/>
    <n v="0"/>
    <n v="0"/>
    <n v="7"/>
    <n v="0"/>
    <n v="0"/>
    <n v="0"/>
    <m/>
    <n v="0"/>
    <n v="7"/>
    <n v="550"/>
    <n v="21104.160000000003"/>
    <n v="0"/>
    <n v="0"/>
  </r>
  <r>
    <x v="3"/>
    <x v="1"/>
    <s v="廖荣平"/>
    <x v="3"/>
    <x v="8"/>
    <s v="三级"/>
    <s v="浦东"/>
    <s v="同济附属东方医院南院"/>
    <n v="38.371200000000002"/>
    <n v="0"/>
    <n v="0"/>
    <n v="0"/>
    <n v="10"/>
    <m/>
    <n v="0"/>
    <n v="160"/>
    <n v="0"/>
    <n v="6139.3919999999998"/>
    <n v="170"/>
    <m/>
    <n v="0"/>
    <n v="0"/>
    <n v="0"/>
    <n v="0"/>
    <n v="170"/>
    <n v="200"/>
    <n v="7674.2400000000007"/>
    <n v="0"/>
    <n v="75"/>
    <n v="0"/>
    <n v="95"/>
    <n v="200"/>
    <n v="7674.2400000000007"/>
    <n v="100"/>
    <n v="52"/>
    <n v="3837.1200000000003"/>
    <n v="143"/>
    <n v="150"/>
    <n v="5755.68"/>
    <n v="60"/>
    <n v="78"/>
    <n v="2302.2719999999999"/>
    <n v="125"/>
    <n v="150"/>
    <n v="5755.68"/>
    <n v="0"/>
    <n v="64"/>
    <n v="0"/>
    <n v="61"/>
    <n v="150"/>
    <n v="5755.68"/>
    <n v="0"/>
    <n v="55"/>
    <n v="0"/>
    <n v="6"/>
    <n v="150"/>
    <n v="5755.68"/>
    <n v="100"/>
    <n v="86"/>
    <n v="3837.1200000000003"/>
    <n v="20"/>
    <n v="100"/>
    <n v="3837.1200000000003"/>
    <n v="200"/>
    <n v="138"/>
    <n v="7674.2400000000007"/>
    <n v="82"/>
    <n v="100"/>
    <n v="3837.1200000000003"/>
    <n v="0"/>
    <n v="60"/>
    <n v="0"/>
    <n v="22"/>
    <n v="150"/>
    <n v="5755.68"/>
    <n v="200"/>
    <n v="107"/>
    <n v="7674.2400000000007"/>
    <n v="115"/>
    <n v="200"/>
    <n v="7674.2400000000007"/>
    <n v="0"/>
    <m/>
    <n v="0"/>
    <n v="115"/>
    <n v="1550"/>
    <n v="59475.360000000008"/>
    <n v="820"/>
    <n v="31464.384000000002"/>
  </r>
  <r>
    <x v="3"/>
    <x v="1"/>
    <s v="廖荣平"/>
    <x v="3"/>
    <x v="8"/>
    <s v="一级"/>
    <s v="浦东"/>
    <s v="上海市浦东新区东明社区卫生服务中心"/>
    <n v="38.371200000000002"/>
    <n v="100"/>
    <n v="66.666666666666671"/>
    <n v="2558.0800000000004"/>
    <n v="51"/>
    <n v="200"/>
    <n v="7674.2400000000007"/>
    <n v="100"/>
    <n v="92"/>
    <n v="3837.1200000000003"/>
    <n v="59"/>
    <n v="200"/>
    <n v="7674.2400000000007"/>
    <n v="100"/>
    <n v="87"/>
    <n v="3837.1200000000003"/>
    <n v="72"/>
    <n v="200"/>
    <n v="7674.2400000000007"/>
    <n v="100"/>
    <n v="71"/>
    <n v="3837.1200000000003"/>
    <n v="101"/>
    <n v="300"/>
    <n v="11511.36"/>
    <n v="0"/>
    <n v="86"/>
    <n v="0"/>
    <n v="15"/>
    <n v="100"/>
    <n v="3837.1200000000003"/>
    <n v="100"/>
    <n v="73"/>
    <n v="3837.1200000000003"/>
    <n v="42"/>
    <n v="100"/>
    <n v="3837.1200000000003"/>
    <n v="150"/>
    <n v="92"/>
    <n v="5755.68"/>
    <n v="100"/>
    <n v="150"/>
    <n v="5755.68"/>
    <n v="100"/>
    <n v="86"/>
    <n v="3837.1200000000003"/>
    <n v="114"/>
    <n v="150"/>
    <n v="5755.68"/>
    <n v="300"/>
    <n v="122"/>
    <n v="11511.36"/>
    <n v="292"/>
    <n v="100"/>
    <n v="3837.1200000000003"/>
    <n v="0"/>
    <n v="89"/>
    <n v="0"/>
    <n v="203"/>
    <n v="100"/>
    <n v="3837.1200000000003"/>
    <n v="0"/>
    <n v="101"/>
    <n v="0"/>
    <n v="102"/>
    <n v="150"/>
    <n v="5755.68"/>
    <n v="300"/>
    <n v="96"/>
    <n v="11511.36"/>
    <n v="306"/>
    <n v="150"/>
    <n v="5755.68"/>
    <n v="0"/>
    <m/>
    <n v="0"/>
    <n v="306"/>
    <n v="1900"/>
    <n v="72905.279999999999"/>
    <n v="1250"/>
    <n v="47964"/>
  </r>
  <r>
    <x v="3"/>
    <x v="1"/>
    <s v="廖荣平"/>
    <x v="1"/>
    <x v="0"/>
    <s v="二级"/>
    <s v="宝山"/>
    <s v="上海市宝山区老年护理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x v="1"/>
    <s v="廖荣平"/>
    <x v="1"/>
    <x v="0"/>
    <s v="二级"/>
    <s v="宝山"/>
    <s v="上海市民政老年医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x v="1"/>
    <s v="廖荣平"/>
    <x v="1"/>
    <x v="0"/>
    <s v="二级"/>
    <s v="宝山"/>
    <s v="上海市宝山区医疗急救中心"/>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x v="1"/>
    <s v="廖荣平"/>
    <x v="1"/>
    <x v="0"/>
    <s v="二级"/>
    <s v="宝山"/>
    <s v="上海市宝康老年公寓卫生所"/>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x v="1"/>
    <s v="廖荣平"/>
    <x v="1"/>
    <x v="12"/>
    <s v="一级"/>
    <s v="崇明"/>
    <s v="上海市崇明区港沿镇社区卫生服务中心"/>
    <n v="38.371200000000002"/>
    <n v="0"/>
    <n v="0"/>
    <n v="0"/>
    <n v="0"/>
    <m/>
    <n v="0"/>
    <n v="0"/>
    <n v="0"/>
    <n v="0"/>
    <n v="0"/>
    <m/>
    <n v="0"/>
    <n v="0"/>
    <n v="0"/>
    <n v="0"/>
    <n v="0"/>
    <n v="200"/>
    <n v="7674.2400000000007"/>
    <n v="100"/>
    <n v="82"/>
    <n v="3837.1200000000003"/>
    <n v="18"/>
    <n v="400"/>
    <n v="15348.480000000001"/>
    <n v="500"/>
    <n v="212"/>
    <n v="19185.600000000002"/>
    <n v="306"/>
    <n v="300"/>
    <n v="11511.36"/>
    <n v="0"/>
    <n v="158"/>
    <n v="0"/>
    <n v="148"/>
    <n v="300"/>
    <n v="11511.36"/>
    <n v="200"/>
    <n v="166"/>
    <n v="7674.2400000000007"/>
    <n v="182"/>
    <n v="500"/>
    <n v="19185.600000000002"/>
    <n v="0"/>
    <n v="121"/>
    <n v="0"/>
    <n v="61"/>
    <n v="500"/>
    <n v="19185.600000000002"/>
    <n v="200"/>
    <n v="121"/>
    <n v="7674.2400000000007"/>
    <n v="140"/>
    <n v="600"/>
    <n v="23022.720000000001"/>
    <n v="0"/>
    <n v="104"/>
    <n v="0"/>
    <n v="36"/>
    <n v="700"/>
    <n v="26859.84"/>
    <n v="150"/>
    <n v="86"/>
    <n v="5755.68"/>
    <n v="100"/>
    <n v="900"/>
    <n v="34534.080000000002"/>
    <n v="200"/>
    <n v="120"/>
    <n v="7674.2400000000007"/>
    <n v="180"/>
    <n v="900"/>
    <n v="34534.080000000002"/>
    <n v="100"/>
    <m/>
    <n v="3837.1200000000003"/>
    <n v="280"/>
    <n v="5300"/>
    <n v="203367.36000000004"/>
    <n v="1450"/>
    <n v="55638.240000000005"/>
  </r>
  <r>
    <x v="3"/>
    <x v="1"/>
    <s v="廖荣平"/>
    <x v="1"/>
    <x v="2"/>
    <s v="一级"/>
    <s v="崇明"/>
    <s v="上海市崇明区东平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x v="1"/>
    <s v="廖荣平"/>
    <x v="1"/>
    <x v="2"/>
    <s v="一级"/>
    <s v="崇明"/>
    <s v="上海市崇明区港西镇社区卫生服务中心"/>
    <n v="38.371200000000002"/>
    <n v="0"/>
    <n v="0"/>
    <n v="0"/>
    <n v="0"/>
    <m/>
    <n v="0"/>
    <n v="300"/>
    <n v="137"/>
    <n v="11511.36"/>
    <n v="163"/>
    <m/>
    <n v="0"/>
    <n v="300"/>
    <n v="216"/>
    <n v="11511.36"/>
    <n v="247"/>
    <n v="400"/>
    <n v="15348.480000000001"/>
    <n v="800"/>
    <n v="515"/>
    <n v="30696.960000000003"/>
    <n v="532"/>
    <n v="500"/>
    <n v="19185.600000000002"/>
    <n v="400"/>
    <n v="438"/>
    <n v="15348.480000000001"/>
    <n v="494"/>
    <n v="500"/>
    <n v="19185.600000000002"/>
    <n v="500"/>
    <n v="622"/>
    <n v="19185.600000000002"/>
    <n v="372"/>
    <n v="500"/>
    <n v="19185.600000000002"/>
    <n v="600"/>
    <n v="603"/>
    <n v="23022.720000000001"/>
    <n v="369"/>
    <n v="400"/>
    <n v="15348.480000000001"/>
    <n v="700"/>
    <n v="637"/>
    <n v="26859.84"/>
    <n v="432"/>
    <n v="400"/>
    <n v="15348.480000000001"/>
    <n v="300"/>
    <n v="514"/>
    <n v="11511.36"/>
    <n v="218"/>
    <n v="500"/>
    <n v="19185.600000000002"/>
    <n v="1000"/>
    <n v="532"/>
    <n v="38371.200000000004"/>
    <n v="686"/>
    <n v="400"/>
    <n v="15348.480000000001"/>
    <n v="400"/>
    <n v="744"/>
    <n v="15348.480000000001"/>
    <n v="342"/>
    <n v="600"/>
    <n v="23022.720000000001"/>
    <n v="1400"/>
    <n v="811"/>
    <n v="53719.68"/>
    <n v="931"/>
    <n v="600"/>
    <n v="23022.720000000001"/>
    <n v="400"/>
    <m/>
    <n v="15348.480000000001"/>
    <n v="1331"/>
    <n v="4800"/>
    <n v="184181.76000000001"/>
    <n v="7100"/>
    <n v="272435.52"/>
  </r>
  <r>
    <x v="3"/>
    <x v="1"/>
    <s v="廖荣平"/>
    <x v="1"/>
    <x v="2"/>
    <s v="一级"/>
    <s v="崇明"/>
    <s v="上海市崇明区新村乡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x v="1"/>
    <s v="廖荣平"/>
    <x v="1"/>
    <x v="12"/>
    <s v="一级"/>
    <s v="崇明"/>
    <s v="上海市崇明区新海镇社区卫生服务中心"/>
    <n v="38.371200000000002"/>
    <n v="0"/>
    <n v="0"/>
    <n v="0"/>
    <n v="0"/>
    <m/>
    <n v="0"/>
    <n v="0"/>
    <n v="0"/>
    <n v="0"/>
    <n v="0"/>
    <m/>
    <n v="0"/>
    <n v="0"/>
    <n v="0"/>
    <n v="0"/>
    <n v="0"/>
    <m/>
    <n v="0"/>
    <n v="50"/>
    <n v="24"/>
    <n v="1918.5600000000002"/>
    <n v="26"/>
    <m/>
    <n v="0"/>
    <n v="400"/>
    <n v="141"/>
    <n v="15348.480000000001"/>
    <n v="285"/>
    <n v="200"/>
    <n v="7674.2400000000007"/>
    <n v="100"/>
    <n v="226"/>
    <n v="3837.1200000000003"/>
    <n v="159"/>
    <n v="200"/>
    <n v="7674.2400000000007"/>
    <n v="0"/>
    <n v="121"/>
    <n v="0"/>
    <n v="38"/>
    <n v="400"/>
    <n v="15348.480000000001"/>
    <n v="0"/>
    <n v="21"/>
    <n v="0"/>
    <n v="17"/>
    <n v="400"/>
    <n v="15348.480000000001"/>
    <n v="100"/>
    <n v="86"/>
    <n v="3837.1200000000003"/>
    <n v="31"/>
    <n v="500"/>
    <n v="19185.600000000002"/>
    <n v="0"/>
    <n v="24"/>
    <n v="0"/>
    <n v="7"/>
    <n v="600"/>
    <n v="23022.720000000001"/>
    <n v="200"/>
    <n v="64"/>
    <n v="7674.2400000000007"/>
    <n v="143"/>
    <n v="800"/>
    <n v="30696.960000000003"/>
    <n v="100"/>
    <n v="96"/>
    <n v="3837.1200000000003"/>
    <n v="147"/>
    <n v="800"/>
    <n v="30696.960000000003"/>
    <n v="350"/>
    <m/>
    <n v="13429.92"/>
    <n v="497"/>
    <n v="3900"/>
    <n v="149647.68000000002"/>
    <n v="1300"/>
    <n v="49882.559999999998"/>
  </r>
  <r>
    <x v="3"/>
    <x v="1"/>
    <s v="廖荣平"/>
    <x v="1"/>
    <x v="2"/>
    <s v="一级"/>
    <s v="崇明"/>
    <s v="上海市崇明区绿华镇社区卫生服务中心"/>
    <n v="38.371200000000002"/>
    <n v="0"/>
    <n v="0"/>
    <n v="0"/>
    <n v="0"/>
    <m/>
    <n v="0"/>
    <n v="0"/>
    <n v="0"/>
    <n v="0"/>
    <n v="0"/>
    <m/>
    <n v="0"/>
    <n v="0"/>
    <n v="0"/>
    <n v="0"/>
    <n v="0"/>
    <n v="200"/>
    <n v="7674.2400000000007"/>
    <n v="70"/>
    <n v="26"/>
    <n v="2685.9839999999999"/>
    <n v="44"/>
    <n v="300"/>
    <n v="11511.36"/>
    <n v="0"/>
    <n v="12"/>
    <n v="0"/>
    <n v="32"/>
    <n v="100"/>
    <n v="3837.1200000000003"/>
    <n v="150"/>
    <n v="64"/>
    <n v="5755.68"/>
    <n v="118"/>
    <n v="100"/>
    <n v="3837.1200000000003"/>
    <n v="0"/>
    <n v="64"/>
    <n v="0"/>
    <n v="54"/>
    <n v="50"/>
    <n v="1918.5600000000002"/>
    <n v="0"/>
    <n v="33"/>
    <n v="0"/>
    <n v="21"/>
    <n v="50"/>
    <n v="1918.5600000000002"/>
    <n v="50"/>
    <n v="34"/>
    <n v="1918.5600000000002"/>
    <n v="37"/>
    <n v="50"/>
    <n v="1918.5600000000002"/>
    <n v="100"/>
    <n v="56"/>
    <n v="3837.1200000000003"/>
    <n v="81"/>
    <n v="50"/>
    <n v="1918.5600000000002"/>
    <n v="0"/>
    <n v="34"/>
    <n v="0"/>
    <n v="47"/>
    <n v="50"/>
    <n v="1918.5600000000002"/>
    <n v="0"/>
    <n v="38"/>
    <n v="0"/>
    <n v="9"/>
    <n v="100"/>
    <n v="3837.1200000000003"/>
    <n v="100"/>
    <m/>
    <n v="3837.1200000000003"/>
    <n v="109"/>
    <n v="1050"/>
    <n v="40289.760000000002"/>
    <n v="470"/>
    <n v="18034.464"/>
  </r>
  <r>
    <x v="3"/>
    <x v="1"/>
    <s v="廖荣平"/>
    <x v="1"/>
    <x v="12"/>
    <s v="一级"/>
    <s v="崇明"/>
    <s v="上海市崇明区陈家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x v="1"/>
    <s v="廖荣平"/>
    <x v="1"/>
    <x v="12"/>
    <s v="一级"/>
    <s v="崇明"/>
    <s v="上海市崇明区向化镇社区卫生服务中心"/>
    <n v="38.371200000000002"/>
    <n v="0"/>
    <n v="0"/>
    <n v="0"/>
    <n v="0"/>
    <m/>
    <n v="0"/>
    <n v="0"/>
    <n v="0"/>
    <n v="0"/>
    <n v="0"/>
    <m/>
    <n v="0"/>
    <n v="0"/>
    <n v="0"/>
    <n v="0"/>
    <n v="0"/>
    <n v="200"/>
    <n v="7674.2400000000007"/>
    <n v="50"/>
    <n v="36"/>
    <n v="1918.5600000000002"/>
    <n v="14"/>
    <n v="400"/>
    <n v="15348.480000000001"/>
    <n v="450"/>
    <n v="166"/>
    <n v="17267.04"/>
    <n v="298"/>
    <n v="200"/>
    <n v="7674.2400000000007"/>
    <n v="0"/>
    <n v="121"/>
    <n v="0"/>
    <n v="177"/>
    <n v="200"/>
    <n v="7674.2400000000007"/>
    <n v="300"/>
    <n v="212"/>
    <n v="11511.36"/>
    <n v="265"/>
    <n v="500"/>
    <n v="19185.600000000002"/>
    <n v="0"/>
    <n v="204"/>
    <n v="0"/>
    <n v="61"/>
    <n v="500"/>
    <n v="19185.600000000002"/>
    <n v="0"/>
    <n v="23"/>
    <n v="0"/>
    <n v="38"/>
    <n v="600"/>
    <n v="23022.720000000001"/>
    <n v="300"/>
    <n v="186"/>
    <n v="11511.36"/>
    <n v="152"/>
    <n v="700"/>
    <n v="26859.84"/>
    <n v="0"/>
    <n v="82"/>
    <n v="0"/>
    <n v="70"/>
    <n v="900"/>
    <n v="34534.080000000002"/>
    <n v="0"/>
    <n v="36"/>
    <n v="0"/>
    <n v="34"/>
    <n v="900"/>
    <n v="34534.080000000002"/>
    <n v="200"/>
    <m/>
    <n v="7674.2400000000007"/>
    <n v="234"/>
    <n v="5100"/>
    <n v="195693.12"/>
    <n v="1300"/>
    <n v="49882.560000000005"/>
  </r>
  <r>
    <x v="3"/>
    <x v="1"/>
    <s v="廖荣平"/>
    <x v="1"/>
    <x v="12"/>
    <s v="一级"/>
    <s v="崇明"/>
    <s v="上海市崇明区新河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x v="1"/>
    <s v="廖荣平"/>
    <x v="1"/>
    <x v="12"/>
    <s v="一级"/>
    <s v="崇明"/>
    <s v="上海市崇明区横沙乡社区卫生服务中心"/>
    <n v="38.371200000000002"/>
    <n v="0"/>
    <n v="0"/>
    <n v="0"/>
    <n v="0"/>
    <m/>
    <n v="0"/>
    <n v="50"/>
    <n v="0"/>
    <n v="1918.5600000000002"/>
    <n v="50"/>
    <m/>
    <n v="0"/>
    <n v="0"/>
    <n v="0"/>
    <n v="0"/>
    <n v="50"/>
    <n v="400"/>
    <n v="15348.480000000001"/>
    <n v="0"/>
    <n v="30"/>
    <n v="0"/>
    <n v="20"/>
    <n v="600"/>
    <n v="23022.720000000001"/>
    <n v="50"/>
    <n v="14"/>
    <n v="1918.5600000000002"/>
    <n v="56"/>
    <n v="100"/>
    <n v="3837.1200000000003"/>
    <n v="150"/>
    <n v="141"/>
    <n v="5755.68"/>
    <n v="65"/>
    <n v="100"/>
    <n v="3837.1200000000003"/>
    <n v="200"/>
    <n v="136"/>
    <n v="7674.2400000000007"/>
    <n v="129"/>
    <n v="400"/>
    <n v="15348.480000000001"/>
    <n v="0"/>
    <n v="109"/>
    <n v="0"/>
    <n v="20"/>
    <n v="500"/>
    <n v="19185.600000000002"/>
    <n v="0"/>
    <n v="12"/>
    <n v="0"/>
    <n v="8"/>
    <n v="600"/>
    <n v="23022.720000000001"/>
    <n v="0"/>
    <n v="4"/>
    <n v="0"/>
    <n v="4"/>
    <n v="700"/>
    <n v="26859.84"/>
    <n v="0"/>
    <n v="0"/>
    <n v="0"/>
    <n v="4"/>
    <n v="900"/>
    <n v="34534.080000000002"/>
    <n v="0"/>
    <n v="0"/>
    <n v="0"/>
    <n v="4"/>
    <n v="900"/>
    <n v="34534.080000000002"/>
    <n v="0"/>
    <m/>
    <n v="0"/>
    <n v="4"/>
    <n v="5200"/>
    <n v="199530.24000000005"/>
    <n v="450"/>
    <n v="17267.04"/>
  </r>
  <r>
    <x v="3"/>
    <x v="1"/>
    <s v="廖荣平"/>
    <x v="1"/>
    <x v="3"/>
    <s v="一级"/>
    <s v="宝山"/>
    <s v="上海市宝山区张庙街道泗塘社区卫生服务中心"/>
    <n v="38.371200000000002"/>
    <n v="500"/>
    <n v="230"/>
    <n v="8825.3760000000002"/>
    <n v="200"/>
    <n v="400"/>
    <n v="15348.480000000001"/>
    <n v="490"/>
    <n v="617"/>
    <n v="18801.888000000003"/>
    <n v="73"/>
    <n v="400"/>
    <n v="15348.480000000001"/>
    <n v="470"/>
    <n v="488"/>
    <n v="18034.464"/>
    <n v="55"/>
    <n v="800"/>
    <n v="30696.960000000003"/>
    <n v="870"/>
    <n v="787"/>
    <n v="33382.944000000003"/>
    <n v="138"/>
    <n v="900"/>
    <n v="34534.080000000002"/>
    <n v="770"/>
    <n v="706"/>
    <n v="29545.824000000001"/>
    <n v="202"/>
    <n v="1000"/>
    <n v="38371.200000000004"/>
    <n v="450"/>
    <n v="650"/>
    <n v="17267.04"/>
    <n v="2"/>
    <n v="1000"/>
    <n v="38371.200000000004"/>
    <n v="580"/>
    <n v="498"/>
    <n v="22255.296000000002"/>
    <n v="84"/>
    <n v="500"/>
    <n v="19185.600000000002"/>
    <n v="890"/>
    <n v="713"/>
    <n v="34150.368000000002"/>
    <n v="261"/>
    <n v="600"/>
    <n v="23022.720000000001"/>
    <n v="480"/>
    <n v="632"/>
    <n v="18418.175999999999"/>
    <n v="109"/>
    <n v="600"/>
    <n v="23022.720000000001"/>
    <n v="1050"/>
    <n v="852"/>
    <n v="40289.760000000002"/>
    <n v="307"/>
    <n v="500"/>
    <n v="19185.600000000002"/>
    <n v="500"/>
    <n v="655"/>
    <n v="19185.600000000002"/>
    <n v="152"/>
    <n v="550"/>
    <n v="21104.16"/>
    <n v="700"/>
    <n v="702"/>
    <n v="26859.84"/>
    <n v="150"/>
    <n v="600"/>
    <n v="23022.720000000001"/>
    <n v="250"/>
    <m/>
    <n v="9592.8000000000011"/>
    <n v="400"/>
    <n v="7850"/>
    <n v="301213.92000000004"/>
    <n v="7500"/>
    <n v="287784.00000000006"/>
  </r>
  <r>
    <x v="3"/>
    <x v="1"/>
    <s v="廖荣平"/>
    <x v="1"/>
    <x v="1"/>
    <s v="一级"/>
    <s v="宝山"/>
    <s v="上海市宝山区顾村镇社区卫生服务中心"/>
    <n v="38.371200000000002"/>
    <n v="0"/>
    <n v="0"/>
    <n v="0"/>
    <n v="0"/>
    <m/>
    <n v="0"/>
    <n v="0"/>
    <n v="0"/>
    <n v="0"/>
    <n v="0"/>
    <m/>
    <n v="0"/>
    <n v="0"/>
    <n v="0"/>
    <n v="0"/>
    <n v="0"/>
    <m/>
    <n v="0"/>
    <n v="0"/>
    <n v="0"/>
    <n v="0"/>
    <n v="0"/>
    <m/>
    <n v="0"/>
    <n v="50"/>
    <n v="13"/>
    <n v="1918.5600000000002"/>
    <n v="37"/>
    <n v="100"/>
    <n v="3837.1200000000003"/>
    <n v="50"/>
    <n v="37"/>
    <n v="1918.5600000000002"/>
    <n v="50"/>
    <n v="100"/>
    <n v="3837.1200000000003"/>
    <n v="0"/>
    <n v="20"/>
    <n v="0"/>
    <n v="30"/>
    <n v="50"/>
    <n v="1918.5600000000002"/>
    <n v="50"/>
    <n v="32"/>
    <n v="1918.5600000000002"/>
    <n v="48"/>
    <n v="50"/>
    <n v="1918.5600000000002"/>
    <n v="50"/>
    <n v="22"/>
    <n v="1918.5600000000002"/>
    <n v="76"/>
    <n v="100"/>
    <n v="3837.1200000000003"/>
    <n v="50"/>
    <n v="42"/>
    <n v="1918.5600000000002"/>
    <n v="84"/>
    <n v="200"/>
    <n v="7674.2400000000007"/>
    <n v="0"/>
    <n v="38"/>
    <n v="0"/>
    <n v="46"/>
    <n v="50"/>
    <n v="1918.5600000000002"/>
    <n v="50"/>
    <n v="46"/>
    <n v="1918.5600000000002"/>
    <n v="50"/>
    <n v="60"/>
    <n v="2302.2719999999999"/>
    <n v="50"/>
    <m/>
    <n v="1918.5600000000002"/>
    <n v="100"/>
    <n v="710"/>
    <n v="27243.552000000003"/>
    <n v="350"/>
    <n v="13429.92"/>
  </r>
  <r>
    <x v="3"/>
    <x v="1"/>
    <s v="廖荣平"/>
    <x v="1"/>
    <x v="1"/>
    <s v="一级"/>
    <s v="宝山"/>
    <s v="上海市宝山区月浦镇社区卫生服务中心"/>
    <n v="38.371200000000002"/>
    <n v="0"/>
    <n v="0"/>
    <n v="0"/>
    <n v="0"/>
    <m/>
    <n v="0"/>
    <n v="0"/>
    <n v="0"/>
    <n v="0"/>
    <n v="0"/>
    <m/>
    <n v="0"/>
    <n v="0"/>
    <n v="0"/>
    <n v="0"/>
    <n v="0"/>
    <m/>
    <n v="0"/>
    <n v="0"/>
    <n v="0"/>
    <n v="0"/>
    <n v="0"/>
    <m/>
    <n v="0"/>
    <n v="0"/>
    <n v="0"/>
    <n v="0"/>
    <n v="0"/>
    <n v="100"/>
    <n v="3837.1200000000003"/>
    <n v="60"/>
    <n v="0"/>
    <n v="2302.2719999999999"/>
    <n v="60"/>
    <n v="100"/>
    <n v="3837.1200000000003"/>
    <n v="10"/>
    <n v="20"/>
    <n v="383.71199999999999"/>
    <n v="50"/>
    <n v="50"/>
    <n v="1918.5600000000002"/>
    <n v="10"/>
    <n v="38"/>
    <n v="383.71199999999999"/>
    <n v="22"/>
    <n v="50"/>
    <n v="1918.5600000000002"/>
    <n v="40"/>
    <n v="24"/>
    <n v="1534.848"/>
    <n v="38"/>
    <n v="100"/>
    <n v="3837.1200000000003"/>
    <n v="20"/>
    <n v="20"/>
    <n v="767.42399999999998"/>
    <n v="38"/>
    <n v="200"/>
    <n v="7674.2400000000007"/>
    <n v="100"/>
    <n v="64"/>
    <n v="3837.1200000000003"/>
    <n v="74"/>
    <n v="80"/>
    <n v="3069.6959999999999"/>
    <n v="0"/>
    <n v="35"/>
    <n v="0"/>
    <n v="39"/>
    <n v="100"/>
    <n v="3837.1200000000003"/>
    <n v="40"/>
    <m/>
    <n v="1534.848"/>
    <n v="79"/>
    <n v="780"/>
    <n v="29929.536"/>
    <n v="280"/>
    <n v="10743.936"/>
  </r>
  <r>
    <x v="3"/>
    <x v="1"/>
    <s v="廖荣平"/>
    <x v="1"/>
    <x v="1"/>
    <s v="一级"/>
    <s v="宝山"/>
    <s v="上海市宝山区张庙街道长江路社区卫生服务中心"/>
    <n v="38.371200000000002"/>
    <n v="550"/>
    <n v="100"/>
    <n v="3837.1200000000003"/>
    <n v="234"/>
    <n v="550"/>
    <n v="21104.16"/>
    <n v="660"/>
    <n v="384"/>
    <n v="25324.992000000002"/>
    <n v="510"/>
    <n v="600"/>
    <n v="23022.720000000001"/>
    <n v="400"/>
    <n v="246"/>
    <n v="15348.480000000001"/>
    <n v="664"/>
    <n v="700"/>
    <n v="26859.84"/>
    <n v="0"/>
    <n v="472"/>
    <n v="0"/>
    <n v="192"/>
    <n v="800"/>
    <n v="30696.960000000003"/>
    <n v="750"/>
    <n v="279"/>
    <n v="28778.400000000001"/>
    <n v="663"/>
    <n v="500"/>
    <n v="19185.600000000002"/>
    <n v="0"/>
    <n v="276"/>
    <n v="0"/>
    <n v="387"/>
    <n v="500"/>
    <n v="19185.600000000002"/>
    <n v="100"/>
    <n v="341"/>
    <n v="3837.1200000000003"/>
    <n v="146"/>
    <n v="600"/>
    <n v="23022.720000000001"/>
    <n v="310"/>
    <n v="307"/>
    <n v="11895.072"/>
    <n v="149"/>
    <n v="600"/>
    <n v="23022.720000000001"/>
    <n v="350"/>
    <n v="368"/>
    <n v="13429.92"/>
    <n v="131"/>
    <n v="400"/>
    <n v="15348.480000000001"/>
    <n v="490"/>
    <n v="430"/>
    <n v="18801.888000000003"/>
    <n v="191"/>
    <n v="300"/>
    <n v="11511.36"/>
    <n v="490"/>
    <n v="397"/>
    <n v="18801.888000000003"/>
    <n v="284"/>
    <n v="500"/>
    <n v="19185.600000000002"/>
    <n v="550"/>
    <n v="426"/>
    <n v="21104.16"/>
    <n v="408"/>
    <n v="550"/>
    <n v="21104.16"/>
    <n v="50"/>
    <m/>
    <n v="1918.5600000000002"/>
    <n v="458"/>
    <n v="6600"/>
    <n v="253249.92000000004"/>
    <n v="4150"/>
    <n v="159240.48000000001"/>
  </r>
  <r>
    <x v="3"/>
    <x v="1"/>
    <s v="廖荣平"/>
    <x v="1"/>
    <x v="13"/>
    <s v="一级"/>
    <s v="宝山"/>
    <s v="上海市宝山区罗泾镇社区卫生服务中心"/>
    <n v="38.371200000000002"/>
    <n v="0"/>
    <n v="1.6666666666666667"/>
    <n v="63.952000000000005"/>
    <n v="20"/>
    <m/>
    <n v="0"/>
    <n v="0"/>
    <n v="0"/>
    <n v="0"/>
    <n v="20"/>
    <m/>
    <n v="0"/>
    <n v="40"/>
    <n v="0"/>
    <n v="1534.848"/>
    <n v="60"/>
    <n v="100"/>
    <n v="3837.1200000000003"/>
    <n v="0"/>
    <n v="0"/>
    <n v="0"/>
    <n v="60"/>
    <n v="200"/>
    <n v="7674.2400000000007"/>
    <n v="0"/>
    <n v="0"/>
    <n v="0"/>
    <n v="60"/>
    <n v="50"/>
    <n v="1918.5600000000002"/>
    <n v="40"/>
    <n v="0"/>
    <n v="1534.848"/>
    <n v="100"/>
    <n v="50"/>
    <n v="1918.5600000000002"/>
    <n v="0"/>
    <n v="0"/>
    <n v="0"/>
    <n v="100"/>
    <n v="200"/>
    <n v="7674.2400000000007"/>
    <n v="90"/>
    <n v="50"/>
    <n v="3453.4080000000004"/>
    <n v="140"/>
    <n v="200"/>
    <n v="7674.2400000000007"/>
    <n v="0"/>
    <n v="44"/>
    <n v="0"/>
    <n v="96"/>
    <n v="50"/>
    <n v="1918.5600000000002"/>
    <n v="0"/>
    <n v="18"/>
    <n v="0"/>
    <n v="78"/>
    <n v="50"/>
    <n v="1918.5600000000002"/>
    <n v="0"/>
    <n v="34"/>
    <n v="0"/>
    <n v="44"/>
    <n v="50"/>
    <n v="1918.5600000000002"/>
    <n v="80"/>
    <n v="12"/>
    <n v="3069.6959999999999"/>
    <n v="112"/>
    <n v="80"/>
    <n v="3069.6959999999999"/>
    <n v="0"/>
    <m/>
    <n v="0"/>
    <n v="112"/>
    <n v="1030"/>
    <n v="39522.335999999996"/>
    <n v="250"/>
    <n v="9592.7999999999993"/>
  </r>
  <r>
    <x v="3"/>
    <x v="1"/>
    <s v="廖荣平"/>
    <x v="1"/>
    <x v="13"/>
    <s v="一级"/>
    <s v="宝山"/>
    <s v="上海市宝山区罗店镇社区卫生服务中心"/>
    <n v="38.371200000000002"/>
    <n v="0"/>
    <n v="0"/>
    <n v="0"/>
    <n v="0"/>
    <m/>
    <n v="0"/>
    <n v="0"/>
    <n v="0"/>
    <n v="0"/>
    <n v="0"/>
    <m/>
    <n v="0"/>
    <n v="0"/>
    <n v="0"/>
    <n v="0"/>
    <n v="0"/>
    <m/>
    <n v="0"/>
    <n v="0"/>
    <n v="0"/>
    <n v="0"/>
    <n v="0"/>
    <m/>
    <n v="0"/>
    <n v="0"/>
    <n v="0"/>
    <n v="0"/>
    <n v="0"/>
    <n v="0"/>
    <n v="0"/>
    <n v="0"/>
    <n v="0"/>
    <n v="0"/>
    <n v="0"/>
    <n v="0"/>
    <n v="0"/>
    <n v="0"/>
    <n v="0"/>
    <n v="0"/>
    <n v="0"/>
    <n v="200"/>
    <n v="7674.2400000000007"/>
    <n v="20"/>
    <n v="10"/>
    <n v="767.42399999999998"/>
    <n v="10"/>
    <n v="200"/>
    <n v="7674.2400000000007"/>
    <n v="0"/>
    <n v="2"/>
    <n v="0"/>
    <n v="8"/>
    <n v="50"/>
    <n v="1918.5600000000002"/>
    <n v="40"/>
    <n v="15"/>
    <n v="1534.848"/>
    <n v="33"/>
    <n v="50"/>
    <n v="1918.5600000000002"/>
    <n v="20"/>
    <n v="8"/>
    <n v="767.42399999999998"/>
    <n v="45"/>
    <n v="50"/>
    <n v="1918.5600000000002"/>
    <n v="20"/>
    <n v="20"/>
    <n v="767.42399999999998"/>
    <n v="45"/>
    <n v="80"/>
    <n v="3069.6959999999999"/>
    <n v="0"/>
    <m/>
    <n v="0"/>
    <n v="45"/>
    <n v="630"/>
    <n v="24173.856000000003"/>
    <n v="100"/>
    <n v="3837.12"/>
  </r>
  <r>
    <x v="3"/>
    <x v="1"/>
    <s v="廖荣平"/>
    <x v="1"/>
    <x v="12"/>
    <s v="二级"/>
    <s v="崇明"/>
    <s v="上海市第十人民医院崇明分院"/>
    <n v="38.371200000000002"/>
    <n v="100"/>
    <n v="100"/>
    <n v="3837.1200000000003"/>
    <n v="113"/>
    <n v="200"/>
    <n v="7674.2400000000007"/>
    <n v="200"/>
    <n v="96"/>
    <n v="7674.2400000000007"/>
    <n v="217"/>
    <n v="200"/>
    <n v="7674.2400000000007"/>
    <n v="0"/>
    <n v="86"/>
    <n v="0"/>
    <n v="131"/>
    <n v="400"/>
    <n v="15348.480000000001"/>
    <n v="0"/>
    <n v="96"/>
    <n v="0"/>
    <n v="35"/>
    <n v="500"/>
    <n v="19185.600000000002"/>
    <n v="100"/>
    <n v="64"/>
    <n v="3837.1200000000003"/>
    <n v="71"/>
    <n v="200"/>
    <n v="7674.2400000000007"/>
    <n v="200"/>
    <n v="89"/>
    <n v="7674.2400000000007"/>
    <n v="182"/>
    <n v="200"/>
    <n v="7674.2400000000007"/>
    <n v="0"/>
    <n v="95"/>
    <n v="0"/>
    <n v="87"/>
    <n v="300"/>
    <n v="11511.36"/>
    <n v="200"/>
    <n v="164"/>
    <n v="7674.2400000000007"/>
    <n v="123"/>
    <n v="300"/>
    <n v="11511.36"/>
    <n v="100"/>
    <n v="116"/>
    <n v="3837.1200000000003"/>
    <n v="107"/>
    <n v="540"/>
    <n v="20720.448"/>
    <n v="200"/>
    <n v="111"/>
    <n v="7674.2400000000007"/>
    <n v="196"/>
    <n v="670"/>
    <n v="25708.704000000002"/>
    <n v="200"/>
    <n v="177"/>
    <n v="7674.2400000000007"/>
    <n v="219"/>
    <n v="800"/>
    <n v="30696.960000000003"/>
    <n v="100"/>
    <n v="160"/>
    <n v="3837.1200000000003"/>
    <n v="159"/>
    <n v="1000"/>
    <n v="38371.200000000004"/>
    <n v="50"/>
    <m/>
    <n v="1918.5600000000002"/>
    <n v="209"/>
    <n v="5310"/>
    <n v="203751.07200000001"/>
    <n v="1350"/>
    <n v="51801.120000000003"/>
  </r>
  <r>
    <x v="3"/>
    <x v="1"/>
    <s v="廖荣平"/>
    <x v="1"/>
    <x v="2"/>
    <s v="二级"/>
    <s v="崇明"/>
    <s v="上海市崇明区第三人民医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m/>
    <n v="0"/>
    <n v="0"/>
    <n v="0"/>
    <n v="0"/>
    <n v="0"/>
    <m/>
    <n v="0"/>
    <n v="0"/>
    <m/>
    <n v="0"/>
    <n v="0"/>
    <n v="0"/>
    <n v="0"/>
    <n v="0"/>
    <n v="0"/>
  </r>
  <r>
    <x v="3"/>
    <x v="1"/>
    <s v="廖荣平"/>
    <x v="1"/>
    <x v="2"/>
    <s v="三级"/>
    <s v="崇明"/>
    <s v="上海交通大学医学院附属新华医院崇明分院"/>
    <n v="38.371200000000002"/>
    <n v="0"/>
    <n v="525"/>
    <n v="20144.88"/>
    <n v="80"/>
    <n v="800"/>
    <n v="30696.960000000003"/>
    <n v="1200"/>
    <n v="655"/>
    <n v="46045.440000000002"/>
    <n v="625"/>
    <n v="800"/>
    <n v="30696.960000000003"/>
    <n v="900"/>
    <n v="685"/>
    <n v="34534.080000000002"/>
    <n v="840"/>
    <n v="1000"/>
    <n v="38371.200000000004"/>
    <n v="600"/>
    <n v="701"/>
    <n v="23022.720000000001"/>
    <n v="739"/>
    <n v="1100"/>
    <n v="42208.32"/>
    <n v="1200"/>
    <n v="698"/>
    <n v="46045.440000000002"/>
    <n v="1241"/>
    <n v="1000"/>
    <n v="38371.200000000004"/>
    <n v="600"/>
    <n v="744"/>
    <n v="23022.720000000001"/>
    <n v="1097"/>
    <n v="1000"/>
    <n v="38371.200000000004"/>
    <n v="900"/>
    <n v="653"/>
    <n v="34534.080000000002"/>
    <n v="1344"/>
    <n v="600"/>
    <n v="23022.720000000001"/>
    <n v="300"/>
    <n v="812"/>
    <n v="11511.36"/>
    <n v="832"/>
    <n v="700"/>
    <n v="26859.84"/>
    <n v="600"/>
    <n v="689"/>
    <n v="23022.720000000001"/>
    <n v="743"/>
    <n v="700"/>
    <n v="26859.84"/>
    <n v="600"/>
    <n v="622"/>
    <n v="23022.720000000001"/>
    <n v="721"/>
    <n v="600"/>
    <n v="23022.720000000001"/>
    <n v="300"/>
    <n v="652"/>
    <n v="11511.36"/>
    <n v="369"/>
    <n v="600"/>
    <n v="23022.720000000001"/>
    <n v="900"/>
    <n v="645"/>
    <n v="34534.080000000002"/>
    <n v="624"/>
    <n v="700"/>
    <n v="26859.84"/>
    <n v="0"/>
    <m/>
    <n v="0"/>
    <n v="624"/>
    <n v="9600"/>
    <n v="368363.52000000008"/>
    <n v="8100"/>
    <n v="310806.71999999997"/>
  </r>
  <r>
    <x v="3"/>
    <x v="1"/>
    <s v="廖荣平"/>
    <x v="1"/>
    <x v="13"/>
    <s v="三级"/>
    <s v="宝山"/>
    <s v="上海市宝山区中西医结合医院"/>
    <n v="38.371200000000002"/>
    <n v="90"/>
    <n v="51.666666666666664"/>
    <n v="1982.5119999999999"/>
    <n v="42"/>
    <n v="100"/>
    <n v="3837.1200000000003"/>
    <n v="180"/>
    <n v="157"/>
    <n v="6906.8160000000007"/>
    <n v="65"/>
    <n v="100"/>
    <n v="3837.1200000000003"/>
    <n v="160"/>
    <n v="90"/>
    <n v="6139.3919999999998"/>
    <n v="135"/>
    <n v="250"/>
    <n v="9592.8000000000011"/>
    <n v="500"/>
    <n v="368"/>
    <n v="19185.600000000002"/>
    <n v="267"/>
    <n v="300"/>
    <n v="11511.36"/>
    <n v="500"/>
    <n v="581"/>
    <n v="19185.600000000002"/>
    <n v="186"/>
    <n v="600"/>
    <n v="23022.720000000001"/>
    <n v="250"/>
    <n v="270"/>
    <n v="9592.8000000000011"/>
    <n v="166"/>
    <n v="600"/>
    <n v="23022.720000000001"/>
    <n v="300"/>
    <n v="360"/>
    <n v="11511.36"/>
    <n v="106"/>
    <n v="200"/>
    <n v="7674.2400000000007"/>
    <n v="300"/>
    <n v="338"/>
    <n v="11511.36"/>
    <n v="68"/>
    <n v="300"/>
    <n v="11511.36"/>
    <n v="300"/>
    <n v="324"/>
    <n v="11511.36"/>
    <n v="44"/>
    <n v="300"/>
    <n v="11511.36"/>
    <n v="450"/>
    <n v="350"/>
    <n v="17267.04"/>
    <n v="144"/>
    <n v="250"/>
    <n v="9592.8000000000011"/>
    <n v="200"/>
    <n v="267"/>
    <n v="7674.2400000000007"/>
    <n v="77"/>
    <n v="200"/>
    <n v="7674.2400000000007"/>
    <n v="450"/>
    <n v="322"/>
    <n v="17267.04"/>
    <n v="205"/>
    <n v="250"/>
    <n v="9592.8000000000011"/>
    <n v="200"/>
    <m/>
    <n v="7674.2400000000007"/>
    <n v="405"/>
    <n v="3450"/>
    <n v="132380.64000000001"/>
    <n v="3790"/>
    <n v="145426.848"/>
  </r>
  <r>
    <x v="3"/>
    <x v="1"/>
    <s v="廖荣平"/>
    <x v="1"/>
    <x v="1"/>
    <s v="一级"/>
    <s v="宝山"/>
    <s v="上海市宝山区庙行镇社区卫生服务中心"/>
    <n v="38.371200000000002"/>
    <n v="390"/>
    <n v="255.83333333333334"/>
    <n v="9816.6320000000014"/>
    <n v="481"/>
    <n v="450"/>
    <n v="17267.04"/>
    <n v="300"/>
    <n v="328"/>
    <n v="11511.36"/>
    <n v="453"/>
    <n v="450"/>
    <n v="17267.04"/>
    <n v="560"/>
    <n v="331"/>
    <n v="21487.871999999999"/>
    <n v="682"/>
    <n v="500"/>
    <n v="19185.600000000002"/>
    <n v="50"/>
    <n v="455"/>
    <n v="1918.5600000000002"/>
    <n v="277"/>
    <n v="600"/>
    <n v="23022.720000000001"/>
    <n v="860"/>
    <n v="325"/>
    <n v="32999.232000000004"/>
    <n v="812"/>
    <n v="700"/>
    <n v="26859.84"/>
    <n v="60"/>
    <n v="342"/>
    <n v="2302.2719999999999"/>
    <n v="530"/>
    <n v="700"/>
    <n v="26859.84"/>
    <n v="20"/>
    <n v="243"/>
    <n v="767.42399999999998"/>
    <n v="307"/>
    <n v="500"/>
    <n v="19185.600000000002"/>
    <n v="820"/>
    <n v="423"/>
    <n v="31464.384000000002"/>
    <n v="704"/>
    <n v="500"/>
    <n v="19185.600000000002"/>
    <n v="120"/>
    <n v="444"/>
    <n v="4604.5439999999999"/>
    <n v="380"/>
    <n v="500"/>
    <n v="19185.600000000002"/>
    <n v="420"/>
    <n v="436"/>
    <n v="16115.904"/>
    <n v="364"/>
    <n v="400"/>
    <n v="15348.480000000001"/>
    <n v="280"/>
    <n v="435"/>
    <n v="10743.936"/>
    <n v="209"/>
    <n v="500"/>
    <n v="19185.600000000002"/>
    <n v="860"/>
    <n v="451"/>
    <n v="32999.232000000004"/>
    <n v="618"/>
    <n v="500"/>
    <n v="19185.600000000002"/>
    <n v="100"/>
    <m/>
    <n v="3837.1200000000003"/>
    <n v="718"/>
    <n v="6300"/>
    <n v="241738.56000000003"/>
    <n v="4450"/>
    <n v="170751.83999999997"/>
  </r>
  <r>
    <x v="3"/>
    <x v="1"/>
    <s v="廖荣平"/>
    <x v="1"/>
    <x v="13"/>
    <s v="一级"/>
    <s v="宝山"/>
    <s v="上海市宝山区杨行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3"/>
    <s v="一级"/>
    <s v="宝山"/>
    <s v="上海市宝山区大场镇大场社区卫生服务中心"/>
    <n v="38.371200000000002"/>
    <n v="0"/>
    <n v="0"/>
    <n v="0"/>
    <n v="0"/>
    <m/>
    <n v="0"/>
    <n v="0"/>
    <n v="0"/>
    <n v="0"/>
    <n v="0"/>
    <m/>
    <n v="0"/>
    <n v="1000"/>
    <n v="46"/>
    <n v="38371.200000000004"/>
    <n v="954"/>
    <n v="500"/>
    <n v="19185.600000000002"/>
    <n v="50"/>
    <n v="277"/>
    <n v="1918.5600000000002"/>
    <n v="727"/>
    <n v="1000"/>
    <n v="38371.200000000004"/>
    <n v="50"/>
    <n v="362"/>
    <n v="1918.5600000000002"/>
    <n v="415"/>
    <n v="500"/>
    <n v="19185.600000000002"/>
    <n v="460"/>
    <n v="520"/>
    <n v="17650.752"/>
    <n v="355"/>
    <n v="500"/>
    <n v="19185.600000000002"/>
    <n v="640"/>
    <n v="570"/>
    <n v="24557.567999999999"/>
    <n v="425"/>
    <n v="500"/>
    <n v="19185.600000000002"/>
    <n v="1010"/>
    <n v="822"/>
    <n v="38754.912000000004"/>
    <n v="613"/>
    <n v="600"/>
    <n v="23022.720000000001"/>
    <n v="570"/>
    <n v="637"/>
    <n v="21871.584000000003"/>
    <n v="546"/>
    <n v="600"/>
    <n v="23022.720000000001"/>
    <n v="960"/>
    <n v="777"/>
    <n v="36836.351999999999"/>
    <n v="729"/>
    <n v="500"/>
    <n v="19185.600000000002"/>
    <n v="610"/>
    <n v="706"/>
    <n v="23406.432000000001"/>
    <n v="633"/>
    <n v="600"/>
    <n v="23022.720000000001"/>
    <n v="1030"/>
    <n v="781"/>
    <n v="39522.336000000003"/>
    <n v="882"/>
    <n v="700"/>
    <n v="26859.84"/>
    <n v="270"/>
    <m/>
    <n v="10360.224"/>
    <n v="1152"/>
    <n v="6000"/>
    <n v="230227.20000000001"/>
    <n v="6650"/>
    <n v="255168.48"/>
  </r>
  <r>
    <x v="3"/>
    <x v="1"/>
    <s v="廖荣平"/>
    <x v="1"/>
    <x v="3"/>
    <s v="一级"/>
    <s v="宝山"/>
    <s v="上海市宝山区大场镇第三社区卫生服务中心"/>
    <n v="38.371200000000002"/>
    <n v="0"/>
    <n v="0"/>
    <n v="0"/>
    <n v="0"/>
    <m/>
    <n v="0"/>
    <n v="0"/>
    <n v="0"/>
    <n v="0"/>
    <n v="0"/>
    <m/>
    <n v="0"/>
    <n v="0"/>
    <n v="0"/>
    <n v="0"/>
    <n v="0"/>
    <m/>
    <n v="0"/>
    <n v="0"/>
    <n v="0"/>
    <n v="0"/>
    <n v="0"/>
    <m/>
    <n v="0"/>
    <n v="0"/>
    <n v="0"/>
    <n v="0"/>
    <n v="0"/>
    <n v="0"/>
    <n v="0"/>
    <n v="0"/>
    <n v="0"/>
    <n v="0"/>
    <n v="0"/>
    <n v="0"/>
    <n v="0"/>
    <n v="0"/>
    <n v="0"/>
    <n v="0"/>
    <n v="0"/>
    <n v="0"/>
    <n v="0"/>
    <n v="0"/>
    <n v="0"/>
    <n v="0"/>
    <n v="0"/>
    <n v="0"/>
    <n v="0"/>
    <n v="20"/>
    <n v="5"/>
    <n v="767.42399999999998"/>
    <n v="15"/>
    <n v="20"/>
    <n v="767.42399999999998"/>
    <n v="0"/>
    <n v="5"/>
    <n v="0"/>
    <n v="10"/>
    <n v="50"/>
    <n v="1918.5600000000002"/>
    <n v="0"/>
    <n v="0"/>
    <n v="0"/>
    <n v="10"/>
    <n v="20"/>
    <n v="767.42399999999998"/>
    <n v="0"/>
    <n v="0"/>
    <n v="0"/>
    <n v="10"/>
    <n v="50"/>
    <n v="1918.5600000000002"/>
    <n v="0"/>
    <m/>
    <n v="0"/>
    <n v="10"/>
    <n v="140"/>
    <n v="5371.9680000000008"/>
    <n v="20"/>
    <n v="767.42399999999998"/>
  </r>
  <r>
    <x v="3"/>
    <x v="1"/>
    <s v="廖荣平"/>
    <x v="1"/>
    <x v="13"/>
    <s v="一级"/>
    <s v="宝山"/>
    <s v="上海市宝山区吴淞街道社区卫生服务中心"/>
    <n v="38.371200000000002"/>
    <n v="12"/>
    <n v="1"/>
    <n v="38.371200000000002"/>
    <n v="12"/>
    <m/>
    <n v="0"/>
    <n v="50"/>
    <n v="4"/>
    <n v="1918.5600000000002"/>
    <n v="58"/>
    <m/>
    <n v="0"/>
    <n v="0"/>
    <n v="18"/>
    <n v="0"/>
    <n v="40"/>
    <n v="300"/>
    <n v="11511.36"/>
    <n v="100"/>
    <n v="138"/>
    <n v="3837.1200000000003"/>
    <n v="2"/>
    <n v="500"/>
    <n v="19185.600000000002"/>
    <n v="200"/>
    <n v="101"/>
    <n v="7674.2400000000007"/>
    <n v="101"/>
    <n v="300"/>
    <n v="11511.36"/>
    <n v="150"/>
    <n v="150"/>
    <n v="5755.68"/>
    <n v="101"/>
    <n v="300"/>
    <n v="11511.36"/>
    <n v="100"/>
    <n v="140"/>
    <n v="3837.1200000000003"/>
    <n v="61"/>
    <n v="100"/>
    <n v="3837.1200000000003"/>
    <n v="300"/>
    <n v="224"/>
    <n v="11511.36"/>
    <n v="137"/>
    <n v="150"/>
    <n v="5755.68"/>
    <n v="100"/>
    <n v="180"/>
    <n v="3837.1200000000003"/>
    <n v="57"/>
    <n v="200"/>
    <n v="7674.2400000000007"/>
    <n v="200"/>
    <n v="138"/>
    <n v="7674.2400000000007"/>
    <n v="119"/>
    <n v="150"/>
    <n v="5755.68"/>
    <n v="200"/>
    <n v="138"/>
    <n v="7674.2400000000007"/>
    <n v="181"/>
    <n v="150"/>
    <n v="5755.68"/>
    <n v="300"/>
    <n v="171"/>
    <n v="11511.36"/>
    <n v="310"/>
    <n v="200"/>
    <n v="7674.2400000000007"/>
    <n v="0"/>
    <m/>
    <n v="0"/>
    <n v="310"/>
    <n v="2350"/>
    <n v="90172.320000000022"/>
    <n v="1700"/>
    <n v="65231.040000000001"/>
  </r>
  <r>
    <x v="3"/>
    <x v="1"/>
    <s v="廖荣平"/>
    <x v="1"/>
    <x v="13"/>
    <s v="一级"/>
    <s v="宝山"/>
    <s v="上海市宝山区友谊街道社区卫生服务中心"/>
    <n v="38.371200000000002"/>
    <n v="100"/>
    <n v="19.166666666666668"/>
    <n v="735.44800000000009"/>
    <n v="90"/>
    <n v="150"/>
    <n v="5755.68"/>
    <n v="150"/>
    <n v="79"/>
    <n v="5755.68"/>
    <n v="161"/>
    <n v="200"/>
    <n v="7674.2400000000007"/>
    <n v="100"/>
    <n v="80"/>
    <n v="3837.1200000000003"/>
    <n v="181"/>
    <n v="200"/>
    <n v="7674.2400000000007"/>
    <n v="330"/>
    <n v="280"/>
    <n v="12662.496000000001"/>
    <n v="231"/>
    <n v="400"/>
    <n v="15348.480000000001"/>
    <n v="370"/>
    <n v="330"/>
    <n v="14197.344000000001"/>
    <n v="271"/>
    <n v="500"/>
    <n v="19185.600000000002"/>
    <n v="80"/>
    <n v="232"/>
    <n v="3069.6959999999999"/>
    <n v="119"/>
    <n v="500"/>
    <n v="19185.600000000002"/>
    <n v="690"/>
    <n v="208"/>
    <n v="26476.128000000001"/>
    <n v="601"/>
    <n v="50"/>
    <n v="1918.5600000000002"/>
    <n v="300"/>
    <n v="352"/>
    <n v="11511.36"/>
    <n v="549"/>
    <n v="200"/>
    <n v="7674.2400000000007"/>
    <n v="0"/>
    <n v="247"/>
    <n v="0"/>
    <n v="302"/>
    <n v="300"/>
    <n v="11511.36"/>
    <n v="200"/>
    <n v="240"/>
    <n v="7674.2400000000007"/>
    <n v="262"/>
    <n v="200"/>
    <n v="7674.2400000000007"/>
    <n v="200"/>
    <n v="240"/>
    <n v="7674.2400000000007"/>
    <n v="222"/>
    <n v="200"/>
    <n v="7674.2400000000007"/>
    <n v="140"/>
    <n v="122"/>
    <n v="5371.9679999999998"/>
    <n v="240"/>
    <n v="250"/>
    <n v="9592.8000000000011"/>
    <n v="0"/>
    <m/>
    <n v="0"/>
    <n v="240"/>
    <n v="3150"/>
    <n v="120869.28000000003"/>
    <n v="2560"/>
    <n v="98230.271999999997"/>
  </r>
  <r>
    <x v="3"/>
    <x v="1"/>
    <s v="廖荣平"/>
    <x v="1"/>
    <x v="13"/>
    <s v="一级"/>
    <s v="宝山"/>
    <s v="上海市宝山区月浦镇盛桥社区卫生服务中心"/>
    <n v="38.371200000000002"/>
    <n v="0"/>
    <n v="0"/>
    <n v="0"/>
    <n v="0"/>
    <m/>
    <n v="0"/>
    <n v="0"/>
    <n v="0"/>
    <n v="0"/>
    <n v="0"/>
    <m/>
    <n v="0"/>
    <n v="0"/>
    <n v="0"/>
    <n v="0"/>
    <n v="0"/>
    <m/>
    <n v="0"/>
    <n v="0"/>
    <n v="0"/>
    <n v="0"/>
    <n v="0"/>
    <m/>
    <n v="0"/>
    <n v="0"/>
    <n v="0"/>
    <n v="0"/>
    <n v="0"/>
    <n v="0"/>
    <n v="0"/>
    <n v="0"/>
    <n v="0"/>
    <n v="0"/>
    <n v="0"/>
    <n v="0"/>
    <n v="0"/>
    <n v="0"/>
    <n v="0"/>
    <n v="0"/>
    <n v="0"/>
    <n v="0"/>
    <n v="0"/>
    <n v="0"/>
    <n v="0"/>
    <n v="0"/>
    <n v="0"/>
    <n v="0"/>
    <n v="0"/>
    <n v="20"/>
    <n v="0"/>
    <n v="767.42399999999998"/>
    <n v="20"/>
    <n v="20"/>
    <n v="767.42399999999998"/>
    <n v="0"/>
    <n v="0"/>
    <n v="0"/>
    <n v="20"/>
    <n v="50"/>
    <n v="1918.5600000000002"/>
    <n v="20"/>
    <n v="12"/>
    <n v="767.42399999999998"/>
    <n v="28"/>
    <n v="20"/>
    <n v="767.42399999999998"/>
    <n v="50"/>
    <n v="32"/>
    <n v="1918.5600000000002"/>
    <n v="46"/>
    <n v="50"/>
    <n v="1918.5600000000002"/>
    <n v="0"/>
    <m/>
    <n v="0"/>
    <n v="46"/>
    <n v="140"/>
    <n v="5371.9680000000008"/>
    <n v="90"/>
    <n v="3453.4080000000004"/>
  </r>
  <r>
    <x v="3"/>
    <x v="1"/>
    <s v="廖荣平"/>
    <x v="1"/>
    <x v="13"/>
    <s v="二级"/>
    <s v="宝山"/>
    <s v="上海市宝山区罗店医院"/>
    <n v="38.371200000000002"/>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3"/>
    <x v="1"/>
    <s v="廖荣平"/>
    <x v="1"/>
    <x v="3"/>
    <s v="二级"/>
    <s v="宝山"/>
    <s v="上海市第一人民医院宝山分院"/>
    <n v="38.371200000000002"/>
    <n v="0"/>
    <n v="283.33333333333331"/>
    <n v="10871.84"/>
    <n v="84"/>
    <n v="500"/>
    <n v="19185.600000000002"/>
    <n v="300"/>
    <n v="302"/>
    <n v="11511.36"/>
    <n v="82"/>
    <n v="500"/>
    <n v="19185.600000000002"/>
    <n v="900"/>
    <n v="301"/>
    <n v="34534.080000000002"/>
    <n v="681"/>
    <n v="400"/>
    <n v="15348.480000000001"/>
    <n v="0"/>
    <n v="338"/>
    <n v="0"/>
    <n v="343"/>
    <n v="500"/>
    <n v="19185.600000000002"/>
    <n v="600"/>
    <n v="305"/>
    <n v="23022.720000000001"/>
    <n v="638"/>
    <n v="500"/>
    <n v="19185.600000000002"/>
    <n v="0"/>
    <n v="301"/>
    <n v="0"/>
    <n v="337"/>
    <n v="500"/>
    <n v="19185.600000000002"/>
    <n v="0"/>
    <n v="305"/>
    <n v="0"/>
    <n v="32"/>
    <n v="300"/>
    <n v="11511.36"/>
    <n v="900"/>
    <n v="351"/>
    <n v="34534.080000000002"/>
    <n v="581"/>
    <n v="300"/>
    <n v="11511.36"/>
    <n v="0"/>
    <n v="348"/>
    <n v="0"/>
    <n v="233"/>
    <n v="300"/>
    <n v="11511.36"/>
    <n v="300"/>
    <n v="324"/>
    <n v="11511.36"/>
    <n v="209"/>
    <n v="200"/>
    <n v="7674.2400000000007"/>
    <n v="600"/>
    <n v="324"/>
    <n v="23022.720000000001"/>
    <n v="485"/>
    <n v="300"/>
    <n v="11511.36"/>
    <n v="300"/>
    <n v="307"/>
    <n v="11511.36"/>
    <n v="478"/>
    <n v="300"/>
    <n v="11511.36"/>
    <n v="0"/>
    <m/>
    <n v="0"/>
    <n v="478"/>
    <n v="4600"/>
    <n v="176507.51999999996"/>
    <n v="3900"/>
    <n v="149647.67999999999"/>
  </r>
  <r>
    <x v="3"/>
    <x v="1"/>
    <s v="廖荣平"/>
    <x v="1"/>
    <x v="3"/>
    <s v="二级"/>
    <s v="宝山"/>
    <s v="上海市第二康复医院"/>
    <n v="38.371200000000002"/>
    <n v="200"/>
    <n v="173.33333333333334"/>
    <n v="6651.0080000000007"/>
    <n v="45"/>
    <n v="150"/>
    <n v="5755.68"/>
    <n v="350"/>
    <n v="256"/>
    <n v="13429.92"/>
    <n v="139"/>
    <n v="150"/>
    <n v="5755.68"/>
    <n v="60"/>
    <n v="151"/>
    <n v="2302.2719999999999"/>
    <n v="48"/>
    <n v="200"/>
    <n v="7674.2400000000007"/>
    <n v="250"/>
    <n v="203"/>
    <n v="9592.8000000000011"/>
    <n v="95"/>
    <n v="200"/>
    <n v="7674.2400000000007"/>
    <n v="200"/>
    <n v="218"/>
    <n v="7674.2400000000007"/>
    <n v="77"/>
    <n v="200"/>
    <n v="7674.2400000000007"/>
    <n v="60"/>
    <n v="68"/>
    <n v="2302.2719999999999"/>
    <n v="69"/>
    <n v="200"/>
    <n v="7674.2400000000007"/>
    <n v="100"/>
    <n v="128"/>
    <n v="3837.1200000000003"/>
    <n v="41"/>
    <n v="100"/>
    <n v="3837.1200000000003"/>
    <n v="150"/>
    <n v="162"/>
    <n v="5755.68"/>
    <n v="29"/>
    <n v="100"/>
    <n v="3837.1200000000003"/>
    <n v="120"/>
    <n v="95"/>
    <n v="4604.5439999999999"/>
    <n v="54"/>
    <n v="100"/>
    <n v="3837.1200000000003"/>
    <n v="150"/>
    <n v="162"/>
    <n v="5755.68"/>
    <n v="42"/>
    <n v="50"/>
    <n v="1918.5600000000002"/>
    <n v="250"/>
    <n v="180"/>
    <n v="9592.8000000000011"/>
    <n v="112"/>
    <n v="100"/>
    <n v="3837.1200000000003"/>
    <n v="100"/>
    <n v="111"/>
    <n v="3837.1200000000003"/>
    <n v="101"/>
    <n v="100"/>
    <n v="3837.1200000000003"/>
    <n v="100"/>
    <m/>
    <n v="3837.1200000000003"/>
    <n v="201"/>
    <n v="1650"/>
    <n v="63312.48000000001"/>
    <n v="1890"/>
    <n v="72521.567999999999"/>
  </r>
  <r>
    <x v="3"/>
    <x v="1"/>
    <s v="廖荣平"/>
    <x v="1"/>
    <x v="13"/>
    <s v="三级"/>
    <s v="宝山"/>
    <s v="上海交通大学医学院附属第三人民医院"/>
    <n v="38.371200000000002"/>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3"/>
    <x v="1"/>
    <s v="廖荣平"/>
    <x v="1"/>
    <x v="14"/>
    <s v="一级"/>
    <s v="宝山"/>
    <s v="上海市宝山区高境镇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3"/>
    <s v="一级"/>
    <s v="宝山"/>
    <s v="上海市宝山区顾村镇菊泉新城社区卫生服务中心"/>
    <n v="38.371200000000002"/>
    <n v="150"/>
    <n v="14.166666666666666"/>
    <n v="543.59199999999998"/>
    <n v="108"/>
    <n v="200"/>
    <n v="7674.2400000000007"/>
    <n v="200"/>
    <n v="148"/>
    <n v="7674.2400000000007"/>
    <n v="160"/>
    <n v="250"/>
    <n v="9592.8000000000011"/>
    <n v="50"/>
    <n v="122"/>
    <n v="1918.5600000000002"/>
    <n v="88"/>
    <n v="300"/>
    <n v="11511.36"/>
    <n v="450"/>
    <n v="244"/>
    <n v="17267.04"/>
    <n v="294"/>
    <n v="400"/>
    <n v="15348.480000000001"/>
    <n v="150"/>
    <n v="205"/>
    <n v="5755.68"/>
    <n v="239"/>
    <n v="400"/>
    <n v="15348.480000000001"/>
    <n v="150"/>
    <n v="312"/>
    <n v="5755.68"/>
    <n v="77"/>
    <n v="400"/>
    <n v="15348.480000000001"/>
    <n v="400"/>
    <n v="202"/>
    <n v="15348.480000000001"/>
    <n v="275"/>
    <n v="100"/>
    <n v="3837.1200000000003"/>
    <n v="0"/>
    <n v="253"/>
    <n v="0"/>
    <n v="22"/>
    <n v="200"/>
    <n v="7674.2400000000007"/>
    <n v="320"/>
    <n v="257"/>
    <n v="12278.784"/>
    <n v="85"/>
    <n v="250"/>
    <n v="9592.8000000000011"/>
    <n v="190"/>
    <n v="207"/>
    <n v="7290.5280000000002"/>
    <n v="68"/>
    <n v="200"/>
    <n v="7674.2400000000007"/>
    <n v="250"/>
    <n v="255"/>
    <n v="9592.8000000000011"/>
    <n v="63"/>
    <n v="200"/>
    <n v="7674.2400000000007"/>
    <n v="450"/>
    <n v="206"/>
    <n v="17267.04"/>
    <n v="307"/>
    <n v="300"/>
    <n v="11511.36"/>
    <n v="0"/>
    <m/>
    <n v="0"/>
    <n v="307"/>
    <n v="3200"/>
    <n v="122787.84000000003"/>
    <n v="2610"/>
    <n v="100148.83200000002"/>
  </r>
  <r>
    <x v="3"/>
    <x v="1"/>
    <s v="廖荣平"/>
    <x v="1"/>
    <x v="3"/>
    <s v="一级"/>
    <s v="宝山"/>
    <s v="上海市宝山区淞南镇社区卫生服务中心"/>
    <n v="38.371200000000002"/>
    <n v="0"/>
    <n v="0"/>
    <n v="0"/>
    <n v="0"/>
    <m/>
    <n v="0"/>
    <n v="200"/>
    <n v="27"/>
    <n v="7674.2400000000007"/>
    <n v="173"/>
    <n v="50"/>
    <n v="1918.5600000000002"/>
    <n v="0"/>
    <n v="108"/>
    <n v="0"/>
    <n v="65"/>
    <n v="300"/>
    <n v="11511.36"/>
    <n v="800"/>
    <n v="439"/>
    <n v="30696.960000000003"/>
    <n v="426"/>
    <n v="500"/>
    <n v="19185.600000000002"/>
    <n v="300"/>
    <n v="662"/>
    <n v="11511.36"/>
    <n v="64"/>
    <n v="600"/>
    <n v="23022.720000000001"/>
    <n v="1050"/>
    <n v="882"/>
    <n v="40289.760000000002"/>
    <n v="232"/>
    <n v="700"/>
    <n v="26859.84"/>
    <n v="1600"/>
    <n v="730"/>
    <n v="61393.920000000006"/>
    <n v="1102"/>
    <n v="600"/>
    <n v="23022.720000000001"/>
    <n v="150"/>
    <n v="854"/>
    <n v="5755.68"/>
    <n v="398"/>
    <n v="600"/>
    <n v="23022.720000000001"/>
    <n v="600"/>
    <n v="795"/>
    <n v="23022.720000000001"/>
    <n v="203"/>
    <n v="700"/>
    <n v="26859.84"/>
    <n v="950"/>
    <n v="774"/>
    <n v="36452.639999999999"/>
    <n v="379"/>
    <n v="600"/>
    <n v="23022.720000000001"/>
    <n v="1250"/>
    <n v="640"/>
    <n v="47964"/>
    <n v="989"/>
    <n v="700"/>
    <n v="26859.84"/>
    <n v="600"/>
    <n v="803"/>
    <n v="23022.720000000001"/>
    <n v="786"/>
    <n v="800"/>
    <n v="30696.960000000003"/>
    <n v="30"/>
    <m/>
    <n v="1151.136"/>
    <n v="816"/>
    <n v="6150"/>
    <n v="235982.88"/>
    <n v="7530"/>
    <n v="288935.136"/>
  </r>
  <r>
    <x v="3"/>
    <x v="1"/>
    <s v="廖荣平"/>
    <x v="1"/>
    <x v="1"/>
    <s v="一级"/>
    <s v="宝山"/>
    <s v="上海市宝山区大场镇祁连社区卫生服务中心"/>
    <n v="38.371200000000002"/>
    <n v="0"/>
    <n v="0"/>
    <n v="0"/>
    <n v="0"/>
    <m/>
    <n v="0"/>
    <n v="0"/>
    <n v="0"/>
    <n v="0"/>
    <n v="0"/>
    <m/>
    <n v="0"/>
    <n v="0"/>
    <n v="0"/>
    <n v="0"/>
    <n v="0"/>
    <m/>
    <n v="0"/>
    <n v="100"/>
    <n v="0"/>
    <n v="3837.1200000000003"/>
    <n v="100"/>
    <m/>
    <n v="0"/>
    <n v="0"/>
    <n v="0"/>
    <n v="0"/>
    <n v="100"/>
    <n v="100"/>
    <n v="3837.1200000000003"/>
    <n v="0"/>
    <n v="0"/>
    <n v="0"/>
    <n v="100"/>
    <n v="100"/>
    <n v="3837.1200000000003"/>
    <n v="0"/>
    <n v="4"/>
    <n v="0"/>
    <n v="96"/>
    <n v="200"/>
    <n v="7674.2400000000007"/>
    <n v="0"/>
    <n v="22"/>
    <n v="0"/>
    <n v="74"/>
    <n v="200"/>
    <n v="7674.2400000000007"/>
    <n v="0"/>
    <n v="12"/>
    <n v="0"/>
    <n v="62"/>
    <n v="100"/>
    <n v="3837.1200000000003"/>
    <n v="0"/>
    <n v="36"/>
    <n v="0"/>
    <n v="26"/>
    <n v="50"/>
    <n v="1918.5600000000002"/>
    <n v="50"/>
    <n v="32"/>
    <n v="1918.5600000000002"/>
    <n v="44"/>
    <n v="50"/>
    <n v="1918.5600000000002"/>
    <n v="0"/>
    <n v="34"/>
    <n v="0"/>
    <n v="10"/>
    <n v="60"/>
    <n v="2302.2719999999999"/>
    <n v="30"/>
    <m/>
    <n v="1151.136"/>
    <n v="40"/>
    <n v="860"/>
    <n v="32999.232000000004"/>
    <n v="180"/>
    <n v="6906.8160000000007"/>
  </r>
  <r>
    <x v="3"/>
    <x v="1"/>
    <s v="廖荣平"/>
    <x v="2"/>
    <x v="15"/>
    <s v="三级"/>
    <s v="杨浦"/>
    <s v="上海交通大学医学院附属新华医院"/>
    <n v="34.371200000000002"/>
    <n v="520"/>
    <n v="265.83333333333331"/>
    <n v="9137.010666666667"/>
    <n v="206"/>
    <n v="450"/>
    <n v="15467.04"/>
    <n v="680"/>
    <n v="577"/>
    <n v="23372.416000000001"/>
    <n v="309"/>
    <n v="450"/>
    <n v="15467.04"/>
    <n v="280"/>
    <n v="443"/>
    <n v="9623.9359999999997"/>
    <n v="146"/>
    <n v="700"/>
    <n v="24059.84"/>
    <n v="1030"/>
    <n v="835"/>
    <n v="35402.336000000003"/>
    <n v="341"/>
    <n v="850"/>
    <n v="29215.52"/>
    <n v="950"/>
    <n v="810"/>
    <n v="32652.640000000003"/>
    <n v="481"/>
    <n v="1000"/>
    <n v="34371.200000000004"/>
    <n v="990"/>
    <n v="1051"/>
    <n v="34027.488000000005"/>
    <n v="420"/>
    <n v="1000"/>
    <n v="34371.200000000004"/>
    <n v="760"/>
    <n v="836"/>
    <n v="26122.112000000001"/>
    <n v="344"/>
    <n v="1000"/>
    <n v="34371.200000000004"/>
    <n v="750"/>
    <n v="822"/>
    <n v="25778.400000000001"/>
    <n v="272"/>
    <n v="1000"/>
    <n v="34371.200000000004"/>
    <n v="960"/>
    <n v="897"/>
    <n v="32996.351999999999"/>
    <n v="335"/>
    <n v="1000"/>
    <n v="34371.200000000004"/>
    <n v="1250"/>
    <n v="937"/>
    <n v="42964"/>
    <n v="648"/>
    <n v="900"/>
    <n v="30934.080000000002"/>
    <n v="810"/>
    <n v="967"/>
    <n v="27840.672000000002"/>
    <n v="491"/>
    <n v="1000"/>
    <n v="34371.200000000004"/>
    <n v="730"/>
    <n v="788"/>
    <n v="25090.976000000002"/>
    <n v="433"/>
    <n v="1050"/>
    <n v="36089.760000000002"/>
    <n v="0"/>
    <m/>
    <n v="0"/>
    <n v="433"/>
    <n v="10400"/>
    <n v="357460.4800000001"/>
    <n v="9190"/>
    <n v="315871.32800000004"/>
  </r>
  <r>
    <x v="3"/>
    <x v="1"/>
    <s v="廖荣平"/>
    <x v="2"/>
    <x v="4"/>
    <s v="一级"/>
    <s v="杨浦"/>
    <s v="上海市杨浦区四平社区卫生服务中心"/>
    <n v="34.371200000000002"/>
    <n v="250"/>
    <n v="125"/>
    <n v="4296.4000000000005"/>
    <n v="1304"/>
    <n v="300"/>
    <n v="10311.36"/>
    <n v="300"/>
    <n v="272"/>
    <n v="10311.36"/>
    <n v="1332"/>
    <n v="300"/>
    <n v="10311.36"/>
    <n v="750"/>
    <n v="268"/>
    <n v="25778.400000000001"/>
    <n v="1814"/>
    <n v="500"/>
    <n v="17185.600000000002"/>
    <n v="0"/>
    <n v="352"/>
    <n v="0"/>
    <n v="1462"/>
    <n v="600"/>
    <n v="20622.72"/>
    <n v="300"/>
    <n v="270"/>
    <n v="10311.36"/>
    <n v="1492"/>
    <n v="400"/>
    <n v="13748.480000000001"/>
    <n v="0"/>
    <n v="350"/>
    <n v="0"/>
    <n v="1142"/>
    <n v="400"/>
    <n v="13748.480000000001"/>
    <n v="600"/>
    <n v="464"/>
    <n v="20622.72"/>
    <n v="1278"/>
    <n v="400"/>
    <n v="13748.480000000001"/>
    <n v="0"/>
    <n v="403"/>
    <n v="0"/>
    <n v="875"/>
    <n v="500"/>
    <n v="17185.600000000002"/>
    <n v="300"/>
    <n v="283"/>
    <n v="10311.36"/>
    <n v="892"/>
    <n v="400"/>
    <n v="13748.480000000001"/>
    <n v="400"/>
    <n v="389"/>
    <n v="13748.480000000001"/>
    <n v="903"/>
    <n v="400"/>
    <n v="13748.480000000001"/>
    <n v="400"/>
    <n v="307"/>
    <n v="13748.480000000001"/>
    <n v="996"/>
    <n v="500"/>
    <n v="17185.600000000002"/>
    <n v="100"/>
    <n v="296"/>
    <n v="3437.1200000000003"/>
    <n v="800"/>
    <n v="550"/>
    <n v="18904.16"/>
    <n v="200"/>
    <m/>
    <n v="6874.2400000000007"/>
    <n v="1000"/>
    <n v="5250"/>
    <n v="180448.80000000002"/>
    <n v="3350"/>
    <n v="115143.51999999999"/>
  </r>
  <r>
    <x v="3"/>
    <x v="1"/>
    <s v="廖荣平"/>
    <x v="2"/>
    <x v="5"/>
    <s v="一级"/>
    <s v="杨浦"/>
    <s v="上海市杨浦区五角场社区卫生服务中心"/>
    <n v="34.371200000000002"/>
    <n v="300"/>
    <n v="185.83333333333334"/>
    <n v="6387.3146666666671"/>
    <n v="1370"/>
    <n v="350"/>
    <n v="12029.92"/>
    <n v="400"/>
    <n v="401"/>
    <n v="13748.480000000001"/>
    <n v="1369"/>
    <n v="350"/>
    <n v="12029.92"/>
    <n v="300"/>
    <n v="337"/>
    <n v="10311.36"/>
    <n v="1332"/>
    <n v="550"/>
    <n v="18904.16"/>
    <n v="300"/>
    <n v="388"/>
    <n v="10311.36"/>
    <n v="1244"/>
    <n v="650"/>
    <n v="22341.280000000002"/>
    <n v="300"/>
    <n v="316"/>
    <n v="10311.36"/>
    <n v="1228"/>
    <n v="400"/>
    <n v="13748.480000000001"/>
    <n v="400"/>
    <n v="328"/>
    <n v="13748.480000000001"/>
    <n v="1300"/>
    <n v="400"/>
    <n v="13748.480000000001"/>
    <n v="300"/>
    <n v="444"/>
    <n v="10311.36"/>
    <n v="1156"/>
    <n v="400"/>
    <n v="13748.480000000001"/>
    <n v="600"/>
    <n v="512"/>
    <n v="20622.72"/>
    <n v="1244"/>
    <n v="450"/>
    <n v="15467.04"/>
    <n v="600"/>
    <n v="609"/>
    <n v="20622.72"/>
    <n v="1235"/>
    <n v="500"/>
    <n v="17185.600000000002"/>
    <n v="1000"/>
    <n v="746"/>
    <n v="34371.200000000004"/>
    <n v="1489"/>
    <n v="400"/>
    <n v="13748.480000000001"/>
    <n v="300"/>
    <n v="627"/>
    <n v="10311.36"/>
    <n v="1162"/>
    <n v="750"/>
    <n v="25778.400000000001"/>
    <n v="404"/>
    <n v="423"/>
    <n v="13885.964800000002"/>
    <n v="1143"/>
    <n v="800"/>
    <n v="27496.960000000003"/>
    <n v="305"/>
    <m/>
    <n v="10483.216"/>
    <n v="1448"/>
    <n v="6000"/>
    <n v="206227.19999999998"/>
    <n v="5209"/>
    <n v="179039.58080000005"/>
  </r>
  <r>
    <x v="3"/>
    <x v="1"/>
    <s v="廖荣平"/>
    <x v="2"/>
    <x v="0"/>
    <s v="二级"/>
    <s v="杨浦"/>
    <s v="上海市杨浦区精神卫生中心"/>
    <n v="34.371200000000002"/>
    <n v="0"/>
    <n v="30.833333333333332"/>
    <n v="1059.7786666666666"/>
    <n v="50"/>
    <m/>
    <n v="0"/>
    <n v="0"/>
    <n v="40"/>
    <n v="0"/>
    <n v="10"/>
    <m/>
    <n v="0"/>
    <n v="0"/>
    <n v="0"/>
    <n v="0"/>
    <n v="10"/>
    <n v="100"/>
    <n v="3437.1200000000003"/>
    <n v="0"/>
    <n v="0"/>
    <n v="0"/>
    <n v="10"/>
    <n v="200"/>
    <n v="6874.2400000000007"/>
    <n v="-39"/>
    <n v="0"/>
    <n v="-1340.4768000000001"/>
    <n v="-29"/>
    <n v="0"/>
    <n v="0"/>
    <n v="0"/>
    <n v="0"/>
    <n v="0"/>
    <n v="-29"/>
    <n v="0"/>
    <n v="0"/>
    <n v="0"/>
    <n v="0"/>
    <n v="0"/>
    <n v="-29"/>
    <n v="0"/>
    <n v="0"/>
    <n v="0"/>
    <n v="0"/>
    <n v="0"/>
    <n v="-29"/>
    <n v="0"/>
    <n v="0"/>
    <n v="0"/>
    <n v="0"/>
    <n v="0"/>
    <n v="-29"/>
    <n v="0"/>
    <n v="0"/>
    <n v="0"/>
    <n v="0"/>
    <n v="0"/>
    <n v="-29"/>
    <n v="0"/>
    <n v="0"/>
    <n v="0"/>
    <n v="0"/>
    <n v="0"/>
    <n v="-29"/>
    <n v="0"/>
    <n v="0"/>
    <n v="0"/>
    <n v="0"/>
    <n v="0"/>
    <n v="-29"/>
    <n v="0"/>
    <n v="0"/>
    <n v="0"/>
    <m/>
    <n v="0"/>
    <n v="-29"/>
    <n v="300"/>
    <n v="10311.36"/>
    <n v="-39"/>
    <n v="-1340.4768000000001"/>
  </r>
  <r>
    <x v="3"/>
    <x v="1"/>
    <s v="廖荣平"/>
    <x v="2"/>
    <x v="4"/>
    <s v="二级"/>
    <s v="杨浦"/>
    <s v="上海市杨浦区老年医院"/>
    <n v="34.371200000000002"/>
    <n v="40"/>
    <n v="30"/>
    <n v="1031.136"/>
    <n v="47"/>
    <m/>
    <n v="0"/>
    <n v="40"/>
    <n v="80"/>
    <n v="1374.848"/>
    <n v="7"/>
    <m/>
    <n v="0"/>
    <n v="40"/>
    <n v="0"/>
    <n v="1374.848"/>
    <n v="47"/>
    <n v="300"/>
    <n v="10311.36"/>
    <n v="40"/>
    <n v="0"/>
    <n v="1374.848"/>
    <n v="87"/>
    <n v="500"/>
    <n v="17185.600000000002"/>
    <n v="40"/>
    <n v="0"/>
    <n v="1374.848"/>
    <n v="127"/>
    <n v="200"/>
    <n v="6874.2400000000007"/>
    <n v="10"/>
    <n v="100"/>
    <n v="343.71199999999999"/>
    <n v="37"/>
    <n v="200"/>
    <n v="6874.2400000000007"/>
    <n v="40"/>
    <n v="0"/>
    <n v="1374.848"/>
    <n v="77"/>
    <n v="100"/>
    <n v="3437.1200000000003"/>
    <n v="50"/>
    <n v="50"/>
    <n v="1718.5600000000002"/>
    <n v="77"/>
    <n v="150"/>
    <n v="5155.68"/>
    <n v="40"/>
    <n v="100"/>
    <n v="1374.848"/>
    <n v="17"/>
    <n v="150"/>
    <n v="5155.68"/>
    <n v="40"/>
    <n v="50"/>
    <n v="1374.848"/>
    <n v="7"/>
    <n v="100"/>
    <n v="3437.1200000000003"/>
    <n v="40"/>
    <n v="40"/>
    <n v="1374.848"/>
    <n v="7"/>
    <n v="55"/>
    <n v="1890.4160000000002"/>
    <n v="40"/>
    <n v="40"/>
    <n v="1374.848"/>
    <n v="7"/>
    <n v="60"/>
    <n v="2062.2719999999999"/>
    <n v="0"/>
    <m/>
    <n v="0"/>
    <n v="7"/>
    <n v="1815"/>
    <n v="62383.728000000003"/>
    <n v="420"/>
    <n v="14435.903999999999"/>
  </r>
  <r>
    <x v="3"/>
    <x v="1"/>
    <s v="廖荣平"/>
    <x v="2"/>
    <x v="5"/>
    <s v="一级"/>
    <s v="杨浦"/>
    <s v="上海市杨浦区平凉社区卫生服务中心"/>
    <n v="34.371200000000002"/>
    <n v="0"/>
    <n v="134.16666666666666"/>
    <n v="4611.4693333333335"/>
    <n v="1101"/>
    <n v="300"/>
    <n v="10311.36"/>
    <n v="0"/>
    <n v="0"/>
    <n v="0"/>
    <n v="1101"/>
    <n v="300"/>
    <n v="10311.36"/>
    <n v="0"/>
    <n v="0"/>
    <n v="0"/>
    <n v="1101"/>
    <n v="300"/>
    <n v="10311.36"/>
    <n v="0"/>
    <n v="0"/>
    <n v="0"/>
    <n v="1101"/>
    <n v="450"/>
    <n v="15467.04"/>
    <n v="0"/>
    <n v="0"/>
    <n v="0"/>
    <n v="1101"/>
    <n v="100"/>
    <n v="3437.1200000000003"/>
    <n v="0"/>
    <n v="0"/>
    <n v="0"/>
    <n v="1101"/>
    <n v="100"/>
    <n v="3437.1200000000003"/>
    <n v="0"/>
    <n v="0"/>
    <n v="0"/>
    <n v="1101"/>
    <n v="100"/>
    <n v="3437.1200000000003"/>
    <n v="0"/>
    <n v="0"/>
    <n v="0"/>
    <n v="1101"/>
    <n v="100"/>
    <n v="3437.1200000000003"/>
    <n v="0"/>
    <n v="0"/>
    <n v="0"/>
    <n v="1101"/>
    <n v="50"/>
    <n v="1718.5600000000002"/>
    <n v="0"/>
    <n v="0"/>
    <n v="0"/>
    <n v="1101"/>
    <n v="30"/>
    <n v="1031.136"/>
    <n v="0"/>
    <n v="0"/>
    <n v="0"/>
    <n v="1101"/>
    <n v="0"/>
    <n v="0"/>
    <n v="0"/>
    <n v="0"/>
    <n v="0"/>
    <n v="1101"/>
    <n v="0"/>
    <n v="0"/>
    <n v="0"/>
    <m/>
    <n v="0"/>
    <n v="1101"/>
    <n v="1830"/>
    <n v="62899.296000000009"/>
    <n v="0"/>
    <n v="0"/>
  </r>
  <r>
    <x v="3"/>
    <x v="1"/>
    <s v="廖荣平"/>
    <x v="2"/>
    <x v="15"/>
    <s v="一级"/>
    <s v="杨浦"/>
    <s v="上海市杨浦区定海社区卫生服务中心"/>
    <n v="34.371200000000002"/>
    <n v="400"/>
    <n v="293.25"/>
    <n v="10079.3544"/>
    <n v="424"/>
    <n v="400"/>
    <n v="13748.480000000001"/>
    <n v="700"/>
    <n v="688"/>
    <n v="24059.84"/>
    <n v="436"/>
    <n v="400"/>
    <n v="13748.480000000001"/>
    <n v="404"/>
    <n v="444"/>
    <n v="13885.964800000002"/>
    <n v="396"/>
    <n v="700"/>
    <n v="24059.84"/>
    <n v="824"/>
    <n v="884"/>
    <n v="28321.8688"/>
    <n v="336"/>
    <n v="800"/>
    <n v="27496.960000000003"/>
    <n v="583"/>
    <n v="682"/>
    <n v="20038.409600000003"/>
    <n v="237"/>
    <n v="800"/>
    <n v="27496.960000000003"/>
    <n v="722"/>
    <n v="693"/>
    <n v="24816.006400000002"/>
    <n v="266"/>
    <n v="800"/>
    <n v="27496.960000000003"/>
    <n v="1116"/>
    <n v="637"/>
    <n v="38358.2592"/>
    <n v="745"/>
    <n v="550"/>
    <n v="18904.16"/>
    <n v="132"/>
    <n v="622"/>
    <n v="4536.9984000000004"/>
    <n v="255"/>
    <n v="800"/>
    <n v="27496.960000000003"/>
    <n v="980"/>
    <n v="678"/>
    <n v="33683.776000000005"/>
    <n v="557"/>
    <n v="800"/>
    <n v="27496.960000000003"/>
    <n v="452"/>
    <n v="776"/>
    <n v="15535.7824"/>
    <n v="233"/>
    <n v="650"/>
    <n v="22341.280000000002"/>
    <n v="665"/>
    <n v="646"/>
    <n v="22856.848000000002"/>
    <n v="252"/>
    <n v="850"/>
    <n v="29215.52"/>
    <n v="800"/>
    <n v="816"/>
    <n v="27496.960000000003"/>
    <n v="236"/>
    <n v="900"/>
    <n v="30934.080000000002"/>
    <n v="544"/>
    <m/>
    <n v="18697.932800000002"/>
    <n v="780"/>
    <n v="8450"/>
    <n v="290436.64"/>
    <n v="7922"/>
    <n v="272288.64639999997"/>
  </r>
  <r>
    <x v="3"/>
    <x v="1"/>
    <s v="廖荣平"/>
    <x v="2"/>
    <x v="6"/>
    <s v="一级"/>
    <s v="虹口"/>
    <s v="上海市虹口区凉城新村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160"/>
    <n v="41"/>
    <n v="6139.3919999999998"/>
    <n v="119"/>
    <m/>
    <n v="0"/>
    <n v="305"/>
    <n v="218"/>
    <n v="11703.216"/>
    <n v="206"/>
    <n v="200"/>
    <n v="7674.2400000000007"/>
    <n v="380"/>
    <n v="362"/>
    <n v="14581.056"/>
    <n v="224"/>
    <n v="300"/>
    <n v="11511.36"/>
    <n v="280"/>
    <m/>
    <n v="10743.936"/>
    <n v="504"/>
    <n v="500"/>
    <n v="19185.600000000002"/>
    <n v="1125"/>
    <n v="43167.6"/>
  </r>
  <r>
    <x v="3"/>
    <x v="1"/>
    <s v="廖荣平"/>
    <x v="2"/>
    <x v="5"/>
    <s v="一级"/>
    <s v="虹口"/>
    <s v="上海市虹口区江湾镇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100"/>
    <n v="42"/>
    <n v="3837.1200000000003"/>
    <n v="58"/>
    <n v="150"/>
    <n v="5755.68"/>
    <n v="150"/>
    <n v="19"/>
    <n v="5755.68"/>
    <n v="189"/>
    <n v="150"/>
    <n v="5755.68"/>
    <n v="330"/>
    <n v="64"/>
    <n v="12662.496000000001"/>
    <n v="455"/>
    <n v="250"/>
    <n v="9592.8000000000011"/>
    <n v="70"/>
    <n v="208"/>
    <n v="2685.9839999999999"/>
    <n v="317"/>
    <n v="300"/>
    <n v="11511.36"/>
    <n v="150"/>
    <m/>
    <n v="5755.68"/>
    <n v="467"/>
    <n v="850"/>
    <n v="32615.520000000004"/>
    <n v="800"/>
    <n v="30696.960000000003"/>
  </r>
  <r>
    <x v="3"/>
    <x v="1"/>
    <s v="廖荣平"/>
    <x v="2"/>
    <x v="15"/>
    <s v="一级"/>
    <s v="虹口"/>
    <s v="上海市虹口区广中路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180"/>
    <n v="22"/>
    <n v="6906.8160000000007"/>
    <n v="158"/>
    <n v="150"/>
    <n v="5755.68"/>
    <n v="190"/>
    <n v="133"/>
    <n v="7290.5280000000002"/>
    <n v="215"/>
    <n v="150"/>
    <n v="5755.68"/>
    <n v="310"/>
    <n v="244"/>
    <n v="11895.072"/>
    <n v="281"/>
    <n v="200"/>
    <n v="7674.2400000000007"/>
    <n v="280"/>
    <n v="334"/>
    <n v="10743.936"/>
    <n v="227"/>
    <n v="300"/>
    <n v="11511.36"/>
    <n v="230"/>
    <m/>
    <n v="8825.3760000000002"/>
    <n v="457"/>
    <n v="800"/>
    <n v="30696.960000000003"/>
    <n v="1190"/>
    <n v="45661.728000000003"/>
  </r>
  <r>
    <x v="3"/>
    <x v="1"/>
    <s v="廖荣平"/>
    <x v="2"/>
    <x v="5"/>
    <s v="一级"/>
    <s v="虹口"/>
    <s v="上海市虹口区曲阳路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80"/>
    <n v="3069.6959999999999"/>
    <n v="100"/>
    <n v="33"/>
    <n v="3837.1200000000003"/>
    <n v="67"/>
    <n v="150"/>
    <n v="5755.68"/>
    <n v="100"/>
    <n v="37"/>
    <n v="3837.1200000000003"/>
    <n v="130"/>
    <n v="142"/>
    <n v="5448.7103999999999"/>
    <n v="0"/>
    <n v="40"/>
    <n v="0"/>
    <n v="90"/>
    <n v="150"/>
    <n v="5755.68"/>
    <n v="100"/>
    <m/>
    <n v="3837.1200000000003"/>
    <n v="190"/>
    <n v="522"/>
    <n v="20029.7664"/>
    <n v="300"/>
    <n v="11511.36"/>
  </r>
  <r>
    <x v="3"/>
    <x v="1"/>
    <s v="廖荣平"/>
    <x v="2"/>
    <x v="16"/>
    <s v="一级"/>
    <s v="虹口"/>
    <s v="上海市虹口区北外滩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50"/>
    <n v="0"/>
    <n v="1918.5600000000002"/>
    <n v="50"/>
    <n v="0"/>
    <n v="0"/>
    <n v="120"/>
    <m/>
    <n v="4604.5439999999999"/>
    <n v="170"/>
    <n v="0"/>
    <n v="0"/>
    <n v="170"/>
    <n v="6523.1040000000003"/>
  </r>
  <r>
    <x v="3"/>
    <x v="1"/>
    <s v="廖荣平"/>
    <x v="2"/>
    <x v="15"/>
    <s v="一级"/>
    <s v="虹口"/>
    <s v="上海市虹口区嘉兴路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40"/>
    <n v="5"/>
    <n v="1534.848"/>
    <n v="35"/>
    <n v="0"/>
    <n v="0"/>
    <n v="100"/>
    <m/>
    <n v="3837.1200000000003"/>
    <n v="135"/>
    <n v="0"/>
    <n v="0"/>
    <n v="140"/>
    <n v="5371.9680000000008"/>
  </r>
  <r>
    <x v="3"/>
    <x v="1"/>
    <s v="廖荣平"/>
    <x v="2"/>
    <x v="4"/>
    <s v="一级"/>
    <s v="虹口"/>
    <s v="上海市虹口区欧阳路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50"/>
    <n v="46"/>
    <n v="1918.5600000000002"/>
    <n v="4"/>
    <n v="100"/>
    <n v="3837.1200000000003"/>
    <n v="0"/>
    <n v="0"/>
    <n v="0"/>
    <n v="4"/>
    <n v="200"/>
    <n v="7674.2400000000007"/>
    <n v="30"/>
    <m/>
    <n v="1151.136"/>
    <n v="34"/>
    <n v="300"/>
    <n v="11511.36"/>
    <n v="80"/>
    <n v="3069.6959999999999"/>
  </r>
  <r>
    <x v="3"/>
    <x v="1"/>
    <s v="廖荣平"/>
    <x v="2"/>
    <x v="5"/>
    <s v="三级"/>
    <s v="虹口"/>
    <s v="上海中医药大学附属岳阳中西医结合医院"/>
    <n v="38.371200000000002"/>
    <n v="0"/>
    <n v="620.83333333333337"/>
    <n v="23822.120000000003"/>
    <n v="658"/>
    <n v="800"/>
    <n v="30696.960000000003"/>
    <n v="300"/>
    <n v="515"/>
    <n v="11511.36"/>
    <n v="443"/>
    <n v="800"/>
    <n v="30696.960000000003"/>
    <n v="300"/>
    <n v="365"/>
    <n v="11511.36"/>
    <n v="378"/>
    <n v="1200"/>
    <n v="46045.440000000002"/>
    <n v="200"/>
    <n v="530"/>
    <n v="7674.2400000000007"/>
    <n v="48"/>
    <n v="1450"/>
    <n v="55638.240000000005"/>
    <n v="350"/>
    <n v="397"/>
    <n v="13429.92"/>
    <n v="1"/>
    <n v="600"/>
    <n v="23022.720000000001"/>
    <n v="600"/>
    <n v="596"/>
    <n v="23022.720000000001"/>
    <n v="5"/>
    <n v="650"/>
    <n v="24941.280000000002"/>
    <n v="600"/>
    <n v="533"/>
    <n v="23022.720000000001"/>
    <n v="72"/>
    <n v="650"/>
    <n v="24941.280000000002"/>
    <n v="630"/>
    <n v="575"/>
    <n v="24173.856"/>
    <n v="127"/>
    <n v="750"/>
    <n v="28778.400000000001"/>
    <n v="630"/>
    <n v="514"/>
    <n v="24173.856"/>
    <n v="243"/>
    <n v="700"/>
    <n v="26859.84"/>
    <n v="350"/>
    <n v="573"/>
    <n v="13429.92"/>
    <n v="20"/>
    <n v="600"/>
    <n v="23022.720000000001"/>
    <n v="600"/>
    <n v="495"/>
    <n v="23022.720000000001"/>
    <n v="125"/>
    <n v="700"/>
    <n v="26859.84"/>
    <n v="330"/>
    <n v="443"/>
    <n v="12662.496000000001"/>
    <n v="12"/>
    <n v="760"/>
    <n v="29162.112000000001"/>
    <n v="600"/>
    <m/>
    <n v="23022.720000000001"/>
    <n v="612"/>
    <n v="9660"/>
    <n v="370665.79200000013"/>
    <n v="5490"/>
    <n v="210657.88800000004"/>
  </r>
  <r>
    <x v="3"/>
    <x v="1"/>
    <s v="廖荣平"/>
    <x v="2"/>
    <x v="6"/>
    <s v="一级"/>
    <s v="虹口"/>
    <s v="上海市虹口区四川北路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1"/>
    <s v="廖荣平"/>
    <x v="2"/>
    <x v="4"/>
    <s v="三级"/>
    <s v="杨浦"/>
    <s v="上海长海医院"/>
    <n v="38.371200000000002"/>
    <n v="300"/>
    <n v="330"/>
    <n v="12662.496000000001"/>
    <n v="313"/>
    <n v="550"/>
    <n v="21104.16"/>
    <n v="700"/>
    <n v="604"/>
    <n v="26859.84"/>
    <n v="409"/>
    <n v="600"/>
    <n v="23022.720000000001"/>
    <n v="400"/>
    <n v="541"/>
    <n v="15348.480000000001"/>
    <n v="268"/>
    <n v="800"/>
    <n v="30696.960000000003"/>
    <n v="700"/>
    <n v="648"/>
    <n v="26859.84"/>
    <n v="320"/>
    <n v="900"/>
    <n v="34534.080000000002"/>
    <n v="700"/>
    <n v="564"/>
    <n v="26859.84"/>
    <n v="456"/>
    <n v="800"/>
    <n v="30696.960000000003"/>
    <n v="300"/>
    <n v="417"/>
    <n v="11511.36"/>
    <n v="339"/>
    <n v="800"/>
    <n v="30696.960000000003"/>
    <n v="300"/>
    <n v="321"/>
    <n v="11511.36"/>
    <n v="318"/>
    <n v="700"/>
    <n v="26859.84"/>
    <n v="400"/>
    <n v="407"/>
    <n v="15348.480000000001"/>
    <n v="311"/>
    <n v="750"/>
    <n v="28778.400000000001"/>
    <n v="330"/>
    <n v="448"/>
    <n v="12662.496000000001"/>
    <n v="193"/>
    <n v="700"/>
    <n v="26859.84"/>
    <n v="400"/>
    <n v="395"/>
    <n v="15348.480000000001"/>
    <n v="198"/>
    <n v="750"/>
    <n v="28778.400000000001"/>
    <n v="1200"/>
    <n v="772"/>
    <n v="46045.440000000002"/>
    <n v="626"/>
    <n v="782"/>
    <n v="30006.278400000003"/>
    <n v="1200"/>
    <n v="1084"/>
    <n v="46045.440000000002"/>
    <n v="742"/>
    <n v="830"/>
    <n v="31848.096000000001"/>
    <n v="600"/>
    <m/>
    <n v="23022.720000000001"/>
    <n v="1342"/>
    <n v="8962"/>
    <n v="343882.69440000004"/>
    <n v="7230"/>
    <n v="277423.77600000007"/>
  </r>
  <r>
    <x v="3"/>
    <x v="1"/>
    <s v="廖荣平"/>
    <x v="2"/>
    <x v="15"/>
    <s v="二级"/>
    <s v="虹口"/>
    <s v="上海市虹口区江湾医院"/>
    <n v="38.371200000000002"/>
    <n v="0"/>
    <n v="8.3333333333333339"/>
    <n v="319.76000000000005"/>
    <n v="2"/>
    <n v="30"/>
    <n v="1151.136"/>
    <n v="10"/>
    <n v="10"/>
    <n v="383.71199999999999"/>
    <n v="2"/>
    <n v="30"/>
    <n v="1151.136"/>
    <n v="20"/>
    <n v="10"/>
    <n v="767.42399999999998"/>
    <n v="12"/>
    <n v="30"/>
    <n v="1151.136"/>
    <n v="0"/>
    <n v="10"/>
    <n v="0"/>
    <n v="2"/>
    <n v="30"/>
    <n v="1151.136"/>
    <n v="10"/>
    <n v="10"/>
    <n v="383.71199999999999"/>
    <n v="2"/>
    <n v="20"/>
    <n v="767.42399999999998"/>
    <n v="20"/>
    <n v="10"/>
    <n v="767.42399999999998"/>
    <n v="12"/>
    <n v="20"/>
    <n v="767.42399999999998"/>
    <n v="10"/>
    <n v="10"/>
    <n v="383.71199999999999"/>
    <n v="12"/>
    <n v="10"/>
    <n v="383.71199999999999"/>
    <n v="0"/>
    <n v="10"/>
    <n v="0"/>
    <n v="2"/>
    <n v="10"/>
    <n v="383.71199999999999"/>
    <n v="20"/>
    <n v="10"/>
    <n v="767.42399999999998"/>
    <n v="12"/>
    <n v="10"/>
    <n v="383.71199999999999"/>
    <n v="10"/>
    <n v="10"/>
    <n v="383.71199999999999"/>
    <n v="12"/>
    <n v="10"/>
    <n v="383.71199999999999"/>
    <n v="0"/>
    <n v="10"/>
    <n v="0"/>
    <n v="2"/>
    <n v="20"/>
    <n v="767.42399999999998"/>
    <n v="0"/>
    <n v="1"/>
    <n v="0"/>
    <n v="1"/>
    <n v="20"/>
    <n v="767.42399999999998"/>
    <n v="0"/>
    <m/>
    <n v="0"/>
    <n v="1"/>
    <n v="240"/>
    <n v="9209.0879999999961"/>
    <n v="100"/>
    <n v="3837.12"/>
  </r>
  <r>
    <x v="3"/>
    <x v="1"/>
    <s v="廖荣平"/>
    <x v="2"/>
    <x v="15"/>
    <s v="三级"/>
    <s v="虹口"/>
    <s v="上海市第一人民医院"/>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2"/>
    <x v="15"/>
    <s v="二级"/>
    <s v="虹口"/>
    <s v="上海市第一人民医院分院"/>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2"/>
    <x v="0"/>
    <s v="二级"/>
    <s v="杨浦"/>
    <s v="上海市杨浦区中医医院"/>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1"/>
    <s v="廖荣平"/>
    <x v="2"/>
    <x v="6"/>
    <s v="二级"/>
    <s v="杨浦"/>
    <s v="上海市杨浦区控江医院"/>
    <n v="34.371200000000002"/>
    <n v="1200"/>
    <n v="675"/>
    <n v="23200.560000000001"/>
    <n v="639"/>
    <n v="700"/>
    <n v="24059.84"/>
    <n v="0"/>
    <n v="588"/>
    <n v="0"/>
    <n v="51"/>
    <n v="700"/>
    <n v="24059.84"/>
    <n v="600"/>
    <n v="645"/>
    <n v="20622.72"/>
    <n v="6"/>
    <n v="900"/>
    <n v="30934.080000000002"/>
    <n v="900"/>
    <n v="820"/>
    <n v="30934.080000000002"/>
    <n v="86"/>
    <n v="1100"/>
    <n v="37808.32"/>
    <n v="600"/>
    <n v="662"/>
    <n v="20622.72"/>
    <n v="24"/>
    <n v="1000"/>
    <n v="34371.200000000004"/>
    <n v="900"/>
    <n v="812"/>
    <n v="30934.080000000002"/>
    <n v="112"/>
    <n v="900"/>
    <n v="30934.080000000002"/>
    <n v="600"/>
    <n v="712"/>
    <n v="20622.72"/>
    <n v="0"/>
    <n v="850"/>
    <n v="29215.52"/>
    <n v="900"/>
    <n v="747"/>
    <n v="30934.080000000002"/>
    <n v="153"/>
    <n v="900"/>
    <n v="30934.080000000002"/>
    <n v="900"/>
    <n v="829"/>
    <n v="30934.080000000002"/>
    <n v="224"/>
    <n v="900"/>
    <n v="30934.080000000002"/>
    <n v="900"/>
    <n v="890"/>
    <n v="30934.080000000002"/>
    <n v="234"/>
    <n v="800"/>
    <n v="27496.960000000003"/>
    <n v="900"/>
    <n v="912"/>
    <n v="30934.080000000002"/>
    <n v="222"/>
    <n v="950"/>
    <n v="32652.640000000003"/>
    <n v="900"/>
    <n v="1018"/>
    <n v="30934.080000000002"/>
    <n v="104"/>
    <n v="1000"/>
    <n v="34371.200000000004"/>
    <n v="0"/>
    <m/>
    <n v="0"/>
    <n v="104"/>
    <n v="10700"/>
    <n v="367771.84000000008"/>
    <n v="8100"/>
    <n v="278406.72000000009"/>
  </r>
  <r>
    <x v="3"/>
    <x v="1"/>
    <s v="廖荣平"/>
    <x v="2"/>
    <x v="6"/>
    <s v="二级"/>
    <s v="杨浦"/>
    <s v="上海市杨浦区中心医院"/>
    <n v="34.371200000000002"/>
    <n v="670"/>
    <n v="448.33333333333331"/>
    <n v="15409.754666666668"/>
    <n v="256"/>
    <n v="650"/>
    <n v="22341.280000000002"/>
    <n v="780"/>
    <n v="680"/>
    <n v="26809.536"/>
    <n v="356"/>
    <n v="650"/>
    <n v="22341.280000000002"/>
    <n v="250"/>
    <n v="320"/>
    <n v="8592.8000000000011"/>
    <n v="286"/>
    <n v="800"/>
    <n v="27496.960000000003"/>
    <n v="520"/>
    <n v="688"/>
    <n v="17873.024000000001"/>
    <n v="118"/>
    <n v="1000"/>
    <n v="34371.200000000004"/>
    <n v="930"/>
    <n v="768"/>
    <n v="31965.216"/>
    <n v="280"/>
    <n v="850"/>
    <n v="29215.52"/>
    <n v="720"/>
    <n v="745"/>
    <n v="24747.264000000003"/>
    <n v="255"/>
    <n v="900"/>
    <n v="30934.080000000002"/>
    <n v="660"/>
    <n v="678"/>
    <n v="22684.992000000002"/>
    <n v="237"/>
    <n v="800"/>
    <n v="27496.960000000003"/>
    <n v="710"/>
    <n v="710"/>
    <n v="24403.552"/>
    <n v="237"/>
    <n v="850"/>
    <n v="29215.52"/>
    <n v="660"/>
    <n v="688"/>
    <n v="22684.992000000002"/>
    <n v="209"/>
    <n v="850"/>
    <n v="29215.52"/>
    <n v="600"/>
    <n v="638"/>
    <n v="20622.72"/>
    <n v="171"/>
    <n v="800"/>
    <n v="27496.960000000003"/>
    <n v="710"/>
    <n v="730"/>
    <n v="24403.552"/>
    <n v="151"/>
    <n v="800"/>
    <n v="27496.960000000003"/>
    <n v="2710"/>
    <n v="2188"/>
    <n v="93145.952000000005"/>
    <n v="673"/>
    <n v="850"/>
    <n v="29215.52"/>
    <n v="940"/>
    <m/>
    <n v="32308.928"/>
    <n v="1613"/>
    <n v="9800"/>
    <n v="336837.76"/>
    <n v="10190"/>
    <n v="350242.52799999999"/>
  </r>
  <r>
    <x v="3"/>
    <x v="1"/>
    <s v="廖荣平"/>
    <x v="2"/>
    <x v="16"/>
    <s v="一级"/>
    <s v="杨浦"/>
    <s v="上海市杨浦区大桥社区卫生服务中心"/>
    <n v="34.371200000000002"/>
    <n v="50"/>
    <n v="55"/>
    <n v="1890.4160000000002"/>
    <n v="815"/>
    <n v="300"/>
    <n v="10311.36"/>
    <n v="80"/>
    <n v="68"/>
    <n v="2749.6959999999999"/>
    <n v="827"/>
    <n v="350"/>
    <n v="12029.92"/>
    <n v="80"/>
    <n v="59"/>
    <n v="2749.6959999999999"/>
    <n v="848"/>
    <n v="400"/>
    <n v="13748.480000000001"/>
    <n v="120"/>
    <n v="82"/>
    <n v="4124.5439999999999"/>
    <n v="886"/>
    <n v="550"/>
    <n v="18904.16"/>
    <n v="120"/>
    <n v="35"/>
    <n v="4124.5439999999999"/>
    <n v="971"/>
    <n v="200"/>
    <n v="6874.2400000000007"/>
    <n v="80"/>
    <n v="192"/>
    <n v="2749.6959999999999"/>
    <n v="859"/>
    <n v="300"/>
    <n v="10311.36"/>
    <n v="100"/>
    <n v="167"/>
    <n v="3437.1200000000003"/>
    <n v="792"/>
    <n v="250"/>
    <n v="8592.8000000000011"/>
    <n v="160"/>
    <n v="188"/>
    <n v="5499.3919999999998"/>
    <n v="764"/>
    <n v="300"/>
    <n v="10311.36"/>
    <n v="90"/>
    <n v="208"/>
    <n v="3093.4080000000004"/>
    <n v="646"/>
    <n v="500"/>
    <n v="17185.600000000002"/>
    <n v="140"/>
    <n v="196"/>
    <n v="4811.9679999999998"/>
    <n v="590"/>
    <n v="500"/>
    <n v="17185.600000000002"/>
    <n v="120"/>
    <n v="224"/>
    <n v="4124.5439999999999"/>
    <n v="486"/>
    <n v="200"/>
    <n v="6874.2400000000007"/>
    <n v="120"/>
    <n v="180"/>
    <n v="4124.5439999999999"/>
    <n v="426"/>
    <n v="250"/>
    <n v="8592.8000000000011"/>
    <n v="60"/>
    <m/>
    <n v="2062.2719999999999"/>
    <n v="486"/>
    <n v="4100"/>
    <n v="140921.91999999998"/>
    <n v="1270"/>
    <n v="43651.423999999999"/>
  </r>
  <r>
    <x v="3"/>
    <x v="1"/>
    <s v="廖荣平"/>
    <x v="2"/>
    <x v="4"/>
    <s v="一级"/>
    <s v="杨浦"/>
    <s v="上海市杨浦区长白社区卫生服务中心"/>
    <n v="34.371200000000002"/>
    <n v="200"/>
    <n v="89.166666666666671"/>
    <n v="3064.7653333333337"/>
    <n v="2198"/>
    <n v="300"/>
    <n v="10311.36"/>
    <n v="150"/>
    <n v="109"/>
    <n v="5155.68"/>
    <n v="2239"/>
    <n v="300"/>
    <n v="10311.36"/>
    <n v="0"/>
    <n v="100"/>
    <n v="0"/>
    <n v="2139"/>
    <n v="450"/>
    <n v="15467.04"/>
    <n v="150"/>
    <n v="148"/>
    <n v="5155.68"/>
    <n v="2141"/>
    <n v="550"/>
    <n v="18904.16"/>
    <n v="150"/>
    <n v="132"/>
    <n v="5155.68"/>
    <n v="2159"/>
    <n v="200"/>
    <n v="6874.2400000000007"/>
    <n v="100"/>
    <n v="155"/>
    <n v="3437.1200000000003"/>
    <n v="2104"/>
    <n v="300"/>
    <n v="10311.36"/>
    <n v="400"/>
    <n v="178"/>
    <n v="13748.480000000001"/>
    <n v="2326"/>
    <n v="250"/>
    <n v="8592.8000000000011"/>
    <n v="0"/>
    <n v="133"/>
    <n v="0"/>
    <n v="2193"/>
    <n v="300"/>
    <n v="10311.36"/>
    <n v="100"/>
    <n v="188"/>
    <n v="3437.1200000000003"/>
    <n v="2105"/>
    <n v="200"/>
    <n v="6874.2400000000007"/>
    <n v="100"/>
    <n v="160"/>
    <n v="3437.1200000000003"/>
    <n v="2045"/>
    <n v="200"/>
    <n v="6874.2400000000007"/>
    <n v="200"/>
    <n v="185"/>
    <n v="6874.2400000000007"/>
    <n v="2060"/>
    <n v="200"/>
    <n v="6874.2400000000007"/>
    <n v="200"/>
    <n v="231"/>
    <n v="6874.2400000000007"/>
    <n v="2029"/>
    <n v="200"/>
    <n v="6874.2400000000007"/>
    <n v="100"/>
    <m/>
    <n v="3437.1200000000003"/>
    <n v="2129"/>
    <n v="3450"/>
    <n v="118580.64000000001"/>
    <n v="1650"/>
    <n v="56712.480000000003"/>
  </r>
  <r>
    <x v="3"/>
    <x v="1"/>
    <s v="廖荣平"/>
    <x v="2"/>
    <x v="6"/>
    <s v="二级"/>
    <s v="杨浦"/>
    <s v="上海市杨浦区中心医院开鲁分院"/>
    <n v="34.371200000000002"/>
    <n v="0"/>
    <n v="0"/>
    <n v="0"/>
    <n v="50"/>
    <m/>
    <n v="0"/>
    <n v="0"/>
    <n v="0"/>
    <n v="0"/>
    <n v="50"/>
    <m/>
    <n v="0"/>
    <n v="0"/>
    <n v="0"/>
    <n v="0"/>
    <n v="50"/>
    <m/>
    <n v="0"/>
    <n v="0"/>
    <n v="0"/>
    <n v="0"/>
    <n v="50"/>
    <m/>
    <n v="0"/>
    <n v="0"/>
    <n v="0"/>
    <n v="0"/>
    <n v="50"/>
    <n v="0"/>
    <n v="0"/>
    <n v="0"/>
    <n v="0"/>
    <n v="0"/>
    <n v="50"/>
    <n v="0"/>
    <n v="0"/>
    <n v="0"/>
    <n v="0"/>
    <n v="0"/>
    <n v="50"/>
    <n v="0"/>
    <n v="0"/>
    <n v="0"/>
    <n v="0"/>
    <n v="0"/>
    <n v="50"/>
    <n v="0"/>
    <n v="0"/>
    <n v="0"/>
    <n v="0"/>
    <n v="0"/>
    <n v="50"/>
    <n v="0"/>
    <n v="0"/>
    <n v="0"/>
    <n v="0"/>
    <n v="0"/>
    <n v="50"/>
    <n v="0"/>
    <n v="0"/>
    <n v="0"/>
    <n v="0"/>
    <n v="0"/>
    <n v="50"/>
    <n v="0"/>
    <n v="0"/>
    <n v="0"/>
    <n v="0"/>
    <n v="0"/>
    <n v="50"/>
    <n v="0"/>
    <n v="0"/>
    <n v="0"/>
    <m/>
    <n v="0"/>
    <n v="50"/>
    <n v="0"/>
    <n v="0"/>
    <n v="0"/>
    <n v="0"/>
  </r>
  <r>
    <x v="3"/>
    <x v="1"/>
    <s v="廖荣平"/>
    <x v="2"/>
    <x v="6"/>
    <s v="二级"/>
    <s v="杨浦"/>
    <s v="上海市杨浦区中心医院安图分院"/>
    <n v="34.371200000000002"/>
    <n v="0"/>
    <n v="0"/>
    <n v="0"/>
    <n v="18"/>
    <m/>
    <n v="0"/>
    <n v="0"/>
    <n v="0"/>
    <n v="0"/>
    <n v="18"/>
    <m/>
    <n v="0"/>
    <n v="0"/>
    <n v="0"/>
    <n v="0"/>
    <n v="18"/>
    <m/>
    <n v="0"/>
    <n v="0"/>
    <n v="0"/>
    <n v="0"/>
    <n v="18"/>
    <m/>
    <n v="0"/>
    <n v="0"/>
    <n v="0"/>
    <n v="0"/>
    <n v="18"/>
    <n v="0"/>
    <n v="0"/>
    <n v="0"/>
    <n v="0"/>
    <n v="0"/>
    <n v="18"/>
    <n v="0"/>
    <n v="0"/>
    <n v="0"/>
    <n v="0"/>
    <n v="0"/>
    <n v="18"/>
    <n v="0"/>
    <n v="0"/>
    <n v="0"/>
    <n v="0"/>
    <n v="0"/>
    <n v="18"/>
    <n v="0"/>
    <n v="0"/>
    <n v="0"/>
    <n v="0"/>
    <n v="0"/>
    <n v="18"/>
    <n v="0"/>
    <n v="0"/>
    <n v="0"/>
    <n v="0"/>
    <n v="0"/>
    <n v="18"/>
    <n v="0"/>
    <n v="0"/>
    <n v="0"/>
    <n v="0"/>
    <n v="0"/>
    <n v="18"/>
    <n v="0"/>
    <n v="0"/>
    <n v="0"/>
    <n v="0"/>
    <n v="0"/>
    <n v="18"/>
    <n v="0"/>
    <n v="0"/>
    <n v="0"/>
    <m/>
    <n v="0"/>
    <n v="18"/>
    <n v="0"/>
    <n v="0"/>
    <n v="0"/>
    <n v="0"/>
  </r>
  <r>
    <x v="3"/>
    <x v="1"/>
    <s v="廖荣平"/>
    <x v="2"/>
    <x v="6"/>
    <s v="一级"/>
    <s v="杨浦"/>
    <s v="上海市杨浦区控江社区卫生服务中心"/>
    <n v="34.371200000000002"/>
    <n v="900"/>
    <n v="370"/>
    <n v="12717.344000000001"/>
    <n v="2056"/>
    <n v="400"/>
    <n v="13748.480000000001"/>
    <n v="1200"/>
    <n v="1180"/>
    <n v="41245.440000000002"/>
    <n v="2076"/>
    <n v="400"/>
    <n v="13748.480000000001"/>
    <n v="900"/>
    <n v="1088"/>
    <n v="30934.080000000002"/>
    <n v="1888"/>
    <n v="1000"/>
    <n v="34371.200000000004"/>
    <n v="1200"/>
    <n v="1488"/>
    <n v="41245.440000000002"/>
    <n v="1600"/>
    <n v="1200"/>
    <n v="41245.440000000002"/>
    <n v="1500"/>
    <n v="1216"/>
    <n v="51556.800000000003"/>
    <n v="1884"/>
    <n v="1200"/>
    <n v="41245.440000000002"/>
    <n v="1500"/>
    <n v="1478"/>
    <n v="51556.800000000003"/>
    <n v="1906"/>
    <n v="1300"/>
    <n v="44682.560000000005"/>
    <n v="900"/>
    <n v="1126"/>
    <n v="30934.080000000002"/>
    <n v="1680"/>
    <n v="1300"/>
    <n v="44682.560000000005"/>
    <n v="1800"/>
    <n v="1628"/>
    <n v="61868.160000000003"/>
    <n v="1852"/>
    <n v="1350"/>
    <n v="46401.120000000003"/>
    <n v="900"/>
    <n v="1210"/>
    <n v="30934.080000000002"/>
    <n v="1542"/>
    <n v="1400"/>
    <n v="48119.68"/>
    <n v="2424"/>
    <n v="1668"/>
    <n v="83315.788800000009"/>
    <n v="2298"/>
    <n v="1200"/>
    <n v="41245.440000000002"/>
    <n v="325"/>
    <n v="1468"/>
    <n v="11170.640000000001"/>
    <n v="1155"/>
    <n v="1500"/>
    <n v="51556.800000000003"/>
    <n v="951"/>
    <n v="1210"/>
    <n v="32687.011200000001"/>
    <n v="896"/>
    <n v="1550"/>
    <n v="53275.360000000001"/>
    <n v="948"/>
    <m/>
    <n v="32583.8976"/>
    <n v="1844"/>
    <n v="13800"/>
    <n v="474322.56"/>
    <n v="14548"/>
    <n v="500032.21760000015"/>
  </r>
  <r>
    <x v="3"/>
    <x v="1"/>
    <s v="廖荣平"/>
    <x v="2"/>
    <x v="16"/>
    <s v="一级"/>
    <s v="杨浦"/>
    <s v="上海市杨浦区延吉社区卫生服务中心"/>
    <n v="34.371200000000002"/>
    <n v="800"/>
    <n v="683.33333333333337"/>
    <n v="23486.986666666668"/>
    <n v="1931"/>
    <n v="700"/>
    <n v="24059.84"/>
    <n v="800"/>
    <n v="809"/>
    <n v="27496.960000000003"/>
    <n v="1922"/>
    <n v="700"/>
    <n v="24059.84"/>
    <n v="400"/>
    <n v="456"/>
    <n v="13748.480000000001"/>
    <n v="1866"/>
    <n v="900"/>
    <n v="30934.080000000002"/>
    <n v="1200"/>
    <n v="1003"/>
    <n v="41245.440000000002"/>
    <n v="2063"/>
    <n v="1100"/>
    <n v="37808.32"/>
    <n v="400"/>
    <n v="543"/>
    <n v="13748.480000000001"/>
    <n v="1920"/>
    <n v="800"/>
    <n v="27496.960000000003"/>
    <n v="800"/>
    <n v="704"/>
    <n v="27496.960000000003"/>
    <n v="2016"/>
    <n v="800"/>
    <n v="27496.960000000003"/>
    <n v="400"/>
    <n v="622"/>
    <n v="13748.480000000001"/>
    <n v="1794"/>
    <n v="750"/>
    <n v="25778.400000000001"/>
    <n v="600"/>
    <n v="648"/>
    <n v="20622.72"/>
    <n v="1746"/>
    <n v="800"/>
    <n v="27496.960000000003"/>
    <n v="600"/>
    <n v="448"/>
    <n v="20622.72"/>
    <n v="1898"/>
    <n v="1100"/>
    <n v="37808.32"/>
    <n v="600"/>
    <n v="608"/>
    <n v="20622.72"/>
    <n v="1890"/>
    <n v="1100"/>
    <n v="37808.32"/>
    <n v="800"/>
    <n v="834"/>
    <n v="27496.960000000003"/>
    <n v="1856"/>
    <n v="921"/>
    <n v="31655.875200000002"/>
    <n v="760"/>
    <n v="720"/>
    <n v="26122.112000000001"/>
    <n v="1896"/>
    <n v="950"/>
    <n v="32652.640000000003"/>
    <n v="400"/>
    <m/>
    <n v="13748.480000000001"/>
    <n v="2296"/>
    <n v="10621"/>
    <n v="365056.51520000002"/>
    <n v="7760"/>
    <n v="266720.51199999999"/>
  </r>
  <r>
    <x v="3"/>
    <x v="1"/>
    <s v="廖荣平"/>
    <x v="2"/>
    <x v="4"/>
    <s v="一级"/>
    <s v="杨浦"/>
    <s v="上海市杨浦区殷行社区卫生服务中心"/>
    <n v="34.371200000000002"/>
    <n v="680"/>
    <n v="696.66666666666663"/>
    <n v="23945.269333333334"/>
    <n v="789"/>
    <n v="800"/>
    <n v="27496.960000000003"/>
    <n v="960"/>
    <n v="928"/>
    <n v="32996.351999999999"/>
    <n v="821"/>
    <n v="850"/>
    <n v="29215.52"/>
    <n v="480"/>
    <n v="482"/>
    <n v="16498.175999999999"/>
    <n v="819"/>
    <n v="1000"/>
    <n v="34371.200000000004"/>
    <n v="930"/>
    <n v="1024"/>
    <n v="31965.216"/>
    <n v="725"/>
    <n v="1150"/>
    <n v="39526.880000000005"/>
    <n v="1270"/>
    <n v="1314"/>
    <n v="43651.423999999999"/>
    <n v="681"/>
    <n v="1200"/>
    <n v="41245.440000000002"/>
    <n v="1490"/>
    <n v="1509"/>
    <n v="51213.088000000003"/>
    <n v="662"/>
    <n v="1200"/>
    <n v="41245.440000000002"/>
    <n v="1860"/>
    <n v="1564"/>
    <n v="63930.432000000001"/>
    <n v="958"/>
    <n v="1300"/>
    <n v="44682.560000000005"/>
    <n v="820"/>
    <n v="1665"/>
    <n v="28184.384000000002"/>
    <n v="113"/>
    <n v="1300"/>
    <n v="44682.560000000005"/>
    <n v="1560"/>
    <n v="1544"/>
    <n v="53619.072"/>
    <n v="129"/>
    <n v="1400"/>
    <n v="48119.68"/>
    <n v="1600"/>
    <n v="1498"/>
    <n v="54993.920000000006"/>
    <n v="231"/>
    <n v="1400"/>
    <n v="48119.68"/>
    <n v="1500"/>
    <n v="1436"/>
    <n v="51556.800000000003"/>
    <n v="295"/>
    <n v="1700"/>
    <n v="58431.040000000001"/>
    <n v="1480"/>
    <n v="1352"/>
    <n v="50869.376000000004"/>
    <n v="423"/>
    <n v="1800"/>
    <n v="61868.160000000003"/>
    <n v="500"/>
    <m/>
    <n v="17185.600000000002"/>
    <n v="923"/>
    <n v="15100"/>
    <n v="519005.12"/>
    <n v="14450"/>
    <n v="496663.83999999991"/>
  </r>
  <r>
    <x v="3"/>
    <x v="1"/>
    <s v="廖荣平"/>
    <x v="2"/>
    <x v="16"/>
    <s v="二级"/>
    <s v="杨浦"/>
    <s v="上海市杨浦区市东医院"/>
    <n v="34.371200000000002"/>
    <n v="400"/>
    <n v="245.83333333333334"/>
    <n v="8449.586666666668"/>
    <n v="266"/>
    <n v="400"/>
    <n v="13748.480000000001"/>
    <n v="100"/>
    <n v="303"/>
    <n v="3437.1200000000003"/>
    <n v="63"/>
    <n v="400"/>
    <n v="13748.480000000001"/>
    <n v="500"/>
    <n v="178"/>
    <n v="17185.600000000002"/>
    <n v="385"/>
    <n v="550"/>
    <n v="18904.16"/>
    <n v="0"/>
    <n v="231"/>
    <n v="0"/>
    <n v="154"/>
    <n v="700"/>
    <n v="24059.84"/>
    <n v="100"/>
    <n v="188"/>
    <n v="3437.1200000000003"/>
    <n v="66"/>
    <n v="400"/>
    <n v="13748.480000000001"/>
    <n v="100"/>
    <n v="157"/>
    <n v="3437.1200000000003"/>
    <n v="9"/>
    <n v="400"/>
    <n v="13748.480000000001"/>
    <n v="300"/>
    <n v="244"/>
    <n v="10311.36"/>
    <n v="65"/>
    <n v="300"/>
    <n v="10311.36"/>
    <n v="300"/>
    <n v="226"/>
    <n v="10311.36"/>
    <n v="139"/>
    <n v="300"/>
    <n v="10311.36"/>
    <n v="400"/>
    <n v="255"/>
    <n v="13748.480000000001"/>
    <n v="284"/>
    <n v="500"/>
    <n v="17185.600000000002"/>
    <n v="0"/>
    <n v="244"/>
    <n v="0"/>
    <n v="40"/>
    <n v="460"/>
    <n v="15810.752"/>
    <n v="200"/>
    <n v="183"/>
    <n v="6874.2400000000007"/>
    <n v="57"/>
    <n v="300"/>
    <n v="10311.36"/>
    <n v="300"/>
    <n v="236"/>
    <n v="10311.36"/>
    <n v="121"/>
    <n v="350"/>
    <n v="12029.92"/>
    <n v="100"/>
    <m/>
    <n v="3437.1200000000003"/>
    <n v="221"/>
    <n v="5060"/>
    <n v="173918.27200000003"/>
    <n v="2400"/>
    <n v="82490.880000000005"/>
  </r>
  <r>
    <x v="3"/>
    <x v="1"/>
    <s v="廖荣平"/>
    <x v="2"/>
    <x v="16"/>
    <s v="一级"/>
    <s v="杨浦"/>
    <s v="上海市杨浦区长海社区卫生服务中心"/>
    <n v="34.371200000000002"/>
    <n v="500"/>
    <n v="200"/>
    <n v="6874.2400000000007"/>
    <n v="1233"/>
    <n v="350"/>
    <n v="12029.92"/>
    <n v="0"/>
    <n v="212"/>
    <n v="0"/>
    <n v="1021"/>
    <n v="400"/>
    <n v="13748.480000000001"/>
    <n v="400"/>
    <n v="157"/>
    <n v="13748.480000000001"/>
    <n v="1264"/>
    <n v="550"/>
    <n v="18904.16"/>
    <n v="0"/>
    <n v="215"/>
    <n v="0"/>
    <n v="1049"/>
    <n v="700"/>
    <n v="24059.84"/>
    <n v="100"/>
    <n v="221"/>
    <n v="3437.1200000000003"/>
    <n v="928"/>
    <n v="300"/>
    <n v="10311.36"/>
    <n v="100"/>
    <n v="230"/>
    <n v="3437.1200000000003"/>
    <n v="798"/>
    <n v="300"/>
    <n v="10311.36"/>
    <n v="100"/>
    <n v="193"/>
    <n v="3437.1200000000003"/>
    <n v="705"/>
    <n v="250"/>
    <n v="8592.8000000000011"/>
    <n v="300"/>
    <n v="303"/>
    <n v="10311.36"/>
    <n v="702"/>
    <n v="300"/>
    <n v="10311.36"/>
    <n v="200"/>
    <n v="268"/>
    <n v="6874.2400000000007"/>
    <n v="634"/>
    <n v="500"/>
    <n v="17185.600000000002"/>
    <n v="200"/>
    <n v="241"/>
    <n v="6874.2400000000007"/>
    <n v="593"/>
    <n v="500"/>
    <n v="17185.600000000002"/>
    <n v="500"/>
    <n v="351"/>
    <n v="17185.600000000002"/>
    <n v="742"/>
    <n v="300"/>
    <n v="10311.36"/>
    <n v="210"/>
    <n v="297"/>
    <n v="7217.9520000000002"/>
    <n v="655"/>
    <n v="350"/>
    <n v="12029.92"/>
    <n v="400"/>
    <m/>
    <n v="13748.480000000001"/>
    <n v="1055"/>
    <n v="4800"/>
    <n v="164981.76000000004"/>
    <n v="2510"/>
    <n v="86271.712"/>
  </r>
  <r>
    <x v="3"/>
    <x v="1"/>
    <s v="廖荣平"/>
    <x v="2"/>
    <x v="16"/>
    <s v="一级"/>
    <s v="杨浦"/>
    <s v="上海市杨浦区江浦社区卫生服务中心"/>
    <n v="34.371200000000002"/>
    <n v="300"/>
    <n v="254.66666666666666"/>
    <n v="8753.1989333333331"/>
    <n v="1005"/>
    <n v="300"/>
    <n v="10311.36"/>
    <n v="300"/>
    <n v="347"/>
    <n v="10311.36"/>
    <n v="958"/>
    <n v="300"/>
    <n v="10311.36"/>
    <n v="307"/>
    <n v="239"/>
    <n v="10551.958400000001"/>
    <n v="1026"/>
    <n v="500"/>
    <n v="17185.600000000002"/>
    <n v="308"/>
    <n v="305"/>
    <n v="10586.329600000001"/>
    <n v="1029"/>
    <n v="650"/>
    <n v="22341.280000000002"/>
    <n v="304"/>
    <n v="321"/>
    <n v="10448.844800000001"/>
    <n v="1012"/>
    <n v="400"/>
    <n v="13748.480000000001"/>
    <n v="300"/>
    <n v="320"/>
    <n v="10311.36"/>
    <n v="992"/>
    <n v="400"/>
    <n v="13748.480000000001"/>
    <n v="305"/>
    <n v="311"/>
    <n v="10483.216"/>
    <n v="986"/>
    <n v="400"/>
    <n v="13748.480000000001"/>
    <n v="325"/>
    <n v="369"/>
    <n v="11170.640000000001"/>
    <n v="942"/>
    <n v="400"/>
    <n v="13748.480000000001"/>
    <n v="341"/>
    <n v="324"/>
    <n v="11720.5792"/>
    <n v="959"/>
    <n v="600"/>
    <n v="20622.72"/>
    <n v="361"/>
    <n v="383"/>
    <n v="12408.003200000001"/>
    <n v="937"/>
    <n v="500"/>
    <n v="17185.600000000002"/>
    <n v="303"/>
    <n v="325"/>
    <n v="10414.473600000001"/>
    <n v="915"/>
    <n v="450"/>
    <n v="15467.04"/>
    <n v="305"/>
    <n v="448"/>
    <n v="10483.216"/>
    <n v="772"/>
    <n v="500"/>
    <n v="17185.600000000002"/>
    <n v="363"/>
    <m/>
    <n v="12476.7456"/>
    <n v="1135"/>
    <n v="5400"/>
    <n v="185604.48000000001"/>
    <n v="3822"/>
    <n v="131366.72640000001"/>
  </r>
  <r>
    <x v="3"/>
    <x v="1"/>
    <s v="廖荣平"/>
    <x v="2"/>
    <x v="16"/>
    <s v="一级"/>
    <s v="杨浦"/>
    <s v="上海市杨浦区新江湾城街道社区卫生服务中心"/>
    <n v="38.371200000000002"/>
    <n v="0"/>
    <n v="4.166666666666667"/>
    <n v="159.88000000000002"/>
    <n v="50"/>
    <n v="20"/>
    <n v="767.42399999999998"/>
    <n v="0"/>
    <n v="22"/>
    <n v="0"/>
    <n v="28"/>
    <n v="20"/>
    <n v="767.42399999999998"/>
    <n v="0"/>
    <n v="6"/>
    <n v="0"/>
    <n v="22"/>
    <n v="20"/>
    <n v="767.42399999999998"/>
    <n v="0"/>
    <n v="0"/>
    <n v="0"/>
    <n v="22"/>
    <n v="20"/>
    <n v="767.42399999999998"/>
    <n v="0"/>
    <n v="0"/>
    <n v="0"/>
    <n v="22"/>
    <n v="50"/>
    <n v="1918.5600000000002"/>
    <n v="10"/>
    <n v="30"/>
    <n v="383.71199999999999"/>
    <n v="2"/>
    <n v="50"/>
    <n v="1918.5600000000002"/>
    <n v="10"/>
    <n v="10"/>
    <n v="383.71199999999999"/>
    <n v="2"/>
    <n v="40"/>
    <n v="1534.848"/>
    <n v="30"/>
    <n v="18"/>
    <n v="1151.136"/>
    <n v="14"/>
    <n v="40"/>
    <n v="1534.848"/>
    <n v="0"/>
    <n v="10"/>
    <n v="0"/>
    <n v="4"/>
    <n v="200"/>
    <n v="7674.2400000000007"/>
    <n v="0"/>
    <n v="0"/>
    <n v="0"/>
    <n v="4"/>
    <n v="150"/>
    <n v="5755.68"/>
    <n v="0"/>
    <n v="0"/>
    <n v="0"/>
    <n v="4"/>
    <n v="30"/>
    <n v="1151.136"/>
    <n v="30"/>
    <n v="8"/>
    <n v="1151.136"/>
    <n v="26"/>
    <n v="30"/>
    <n v="1151.136"/>
    <n v="30"/>
    <m/>
    <n v="1151.136"/>
    <n v="56"/>
    <n v="670"/>
    <n v="25708.703999999998"/>
    <n v="110"/>
    <n v="4220.8320000000003"/>
  </r>
  <r>
    <x v="4"/>
    <x v="1"/>
    <s v="廖荣平"/>
    <x v="4"/>
    <x v="17"/>
    <s v="二级"/>
    <s v="奉贤"/>
    <s v="上海市奉贤区奉城医院"/>
    <n v="31.581849999999999"/>
    <n v="2400"/>
    <n v="4920.5"/>
    <n v="155398.492925"/>
    <n v="1746"/>
    <n v="4800"/>
    <n v="151592.88"/>
    <n v="6000"/>
    <n v="3700"/>
    <n v="189491.1"/>
    <n v="4046"/>
    <n v="3600"/>
    <n v="113694.66"/>
    <n v="0"/>
    <n v="3000"/>
    <n v="0"/>
    <n v="1046"/>
    <n v="4800"/>
    <n v="151592.88"/>
    <n v="4800"/>
    <n v="2946"/>
    <n v="151592.88"/>
    <n v="2900"/>
    <n v="4800"/>
    <n v="151592.88"/>
    <n v="2796"/>
    <n v="2700"/>
    <n v="88302.852599999998"/>
    <n v="2996"/>
    <n v="4800"/>
    <n v="151592.88"/>
    <n v="4800"/>
    <n v="4161"/>
    <n v="151592.88"/>
    <n v="3635"/>
    <n v="4800"/>
    <n v="151592.88"/>
    <n v="2400"/>
    <n v="3720"/>
    <n v="75796.44"/>
    <n v="2315"/>
    <n v="4000"/>
    <n v="126327.4"/>
    <n v="2400"/>
    <n v="3800"/>
    <n v="75796.44"/>
    <n v="915"/>
    <n v="4000"/>
    <n v="126327.4"/>
    <n v="1200"/>
    <n v="1000"/>
    <n v="37898.22"/>
    <n v="1115"/>
    <n v="4000"/>
    <n v="126327.4"/>
    <n v="3600"/>
    <n v="3497"/>
    <n v="113694.66"/>
    <n v="1218"/>
    <n v="3800"/>
    <n v="120011.03"/>
    <n v="1200"/>
    <n v="1470"/>
    <n v="37898.22"/>
    <n v="948"/>
    <n v="4000"/>
    <n v="126327.4"/>
    <n v="1200"/>
    <n v="1500"/>
    <n v="37898.22"/>
    <n v="648"/>
    <n v="4000"/>
    <n v="126327.4"/>
    <n v="0"/>
    <m/>
    <n v="0"/>
    <n v="648"/>
    <n v="51400"/>
    <n v="1623307.0899999999"/>
    <n v="30396"/>
    <n v="959961.91259999981"/>
  </r>
  <r>
    <x v="4"/>
    <x v="1"/>
    <s v="廖荣平"/>
    <x v="1"/>
    <x v="2"/>
    <s v="二级"/>
    <s v="崇明"/>
    <s v="上海市第十人民医院崇明分院"/>
    <n v="31.581849999999999"/>
    <n v="600"/>
    <n v="50"/>
    <n v="1579.0925"/>
    <n v="600"/>
    <n v="800"/>
    <n v="25265.48"/>
    <n v="600"/>
    <n v="488"/>
    <n v="18949.11"/>
    <n v="712"/>
    <n v="600"/>
    <n v="18949.11"/>
    <n v="2400"/>
    <n v="1244"/>
    <n v="75796.44"/>
    <n v="1868"/>
    <n v="1200"/>
    <n v="37898.22"/>
    <n v="2400"/>
    <n v="2804"/>
    <n v="75796.44"/>
    <n v="1464"/>
    <n v="1300"/>
    <n v="41056.404999999999"/>
    <n v="4800"/>
    <n v="3011"/>
    <n v="151592.88"/>
    <n v="3253"/>
    <n v="1400"/>
    <n v="44214.59"/>
    <n v="7200"/>
    <n v="5629"/>
    <n v="227389.32"/>
    <n v="4824"/>
    <n v="1500"/>
    <n v="47372.775000000001"/>
    <n v="3600"/>
    <n v="4796"/>
    <n v="113694.66"/>
    <n v="3628"/>
    <n v="1500"/>
    <n v="47372.775000000001"/>
    <n v="4800"/>
    <n v="6268"/>
    <n v="151592.88"/>
    <n v="2160"/>
    <n v="1500"/>
    <n v="47372.775000000001"/>
    <n v="1200"/>
    <n v="3360"/>
    <n v="37898.22"/>
    <n v="0"/>
    <n v="1500"/>
    <n v="47372.775000000001"/>
    <n v="0"/>
    <n v="0"/>
    <n v="0"/>
    <n v="0"/>
    <n v="1200"/>
    <n v="37898.22"/>
    <n v="0"/>
    <n v="0"/>
    <n v="0"/>
    <n v="0"/>
    <n v="1500"/>
    <n v="47372.775000000001"/>
    <n v="0"/>
    <n v="0"/>
    <n v="0"/>
    <n v="0"/>
    <n v="1500"/>
    <n v="47372.775000000001"/>
    <n v="0"/>
    <m/>
    <n v="0"/>
    <n v="0"/>
    <n v="15500"/>
    <n v="489518.67500000005"/>
    <n v="27000"/>
    <n v="852709.95"/>
  </r>
  <r>
    <x v="4"/>
    <x v="1"/>
    <s v="廖荣平"/>
    <x v="1"/>
    <x v="13"/>
    <s v="三级"/>
    <s v="宝山"/>
    <s v="上海市宝山区中西医结合医院"/>
    <n v="31.581849999999999"/>
    <n v="3600"/>
    <n v="2025"/>
    <n v="63953.246249999997"/>
    <n v="1740"/>
    <n v="3600"/>
    <n v="113694.66"/>
    <n v="4800"/>
    <n v="2930"/>
    <n v="151592.88"/>
    <n v="3610"/>
    <n v="2500"/>
    <n v="78954.625"/>
    <n v="0"/>
    <n v="2043"/>
    <n v="0"/>
    <n v="1567"/>
    <n v="3600"/>
    <n v="113694.66"/>
    <n v="1800"/>
    <n v="1770"/>
    <n v="56847.33"/>
    <n v="1597"/>
    <n v="3600"/>
    <n v="113694.66"/>
    <n v="1800"/>
    <n v="1072"/>
    <n v="56847.33"/>
    <n v="2325"/>
    <n v="3600"/>
    <n v="113694.66"/>
    <n v="0"/>
    <n v="1312"/>
    <n v="0"/>
    <n v="1013"/>
    <n v="3600"/>
    <n v="113694.66"/>
    <n v="600"/>
    <n v="1167"/>
    <n v="18949.11"/>
    <n v="446"/>
    <n v="3600"/>
    <n v="113694.66"/>
    <n v="1200"/>
    <n v="872"/>
    <n v="37898.22"/>
    <n v="774"/>
    <n v="3600"/>
    <n v="113694.66"/>
    <n v="1200"/>
    <n v="1428"/>
    <n v="37898.22"/>
    <n v="546"/>
    <n v="3600"/>
    <n v="113694.66"/>
    <n v="1800"/>
    <n v="1417"/>
    <n v="56847.33"/>
    <n v="929"/>
    <n v="3000"/>
    <n v="94745.55"/>
    <n v="2928"/>
    <n v="3230"/>
    <n v="92471.656799999997"/>
    <n v="627"/>
    <n v="3600"/>
    <n v="113694.66"/>
    <n v="600"/>
    <n v="1227"/>
    <n v="18949.11"/>
    <n v="0"/>
    <n v="3600"/>
    <n v="113694.66"/>
    <n v="0"/>
    <m/>
    <n v="0"/>
    <n v="0"/>
    <n v="41500"/>
    <n v="1310646.7749999999"/>
    <n v="16728"/>
    <n v="528301.18680000002"/>
  </r>
  <r>
    <x v="4"/>
    <x v="1"/>
    <s v="廖荣平"/>
    <x v="1"/>
    <x v="13"/>
    <s v="二级"/>
    <s v="宝山"/>
    <s v="上海市第一人民医院宝山分院"/>
    <n v="31.581849999999999"/>
    <n v="1200"/>
    <n v="775"/>
    <n v="24475.93375"/>
    <n v="294"/>
    <n v="1500"/>
    <n v="47372.775000000001"/>
    <n v="2100"/>
    <n v="1474"/>
    <n v="66321.884999999995"/>
    <n v="920"/>
    <n v="1000"/>
    <n v="31581.85"/>
    <n v="1320"/>
    <n v="1046"/>
    <n v="41688.042000000001"/>
    <n v="1194"/>
    <n v="1600"/>
    <n v="50530.96"/>
    <n v="540"/>
    <n v="1210"/>
    <n v="17054.199000000001"/>
    <n v="524"/>
    <n v="1600"/>
    <n v="50530.96"/>
    <n v="1320"/>
    <n v="1300"/>
    <n v="41688.042000000001"/>
    <n v="544"/>
    <n v="1500"/>
    <n v="47372.775000000001"/>
    <n v="1020"/>
    <n v="1230"/>
    <n v="32213.487000000001"/>
    <n v="334"/>
    <n v="1600"/>
    <n v="50530.96"/>
    <n v="3120"/>
    <n v="3400"/>
    <n v="98535.372000000003"/>
    <n v="54"/>
    <n v="1500"/>
    <n v="47372.775000000001"/>
    <n v="4800"/>
    <n v="4400"/>
    <n v="151592.88"/>
    <n v="454"/>
    <n v="1600"/>
    <n v="50530.96"/>
    <n v="2400"/>
    <n v="1915"/>
    <n v="75796.44"/>
    <n v="939"/>
    <n v="1600"/>
    <n v="50530.96"/>
    <n v="300"/>
    <n v="1150"/>
    <n v="9474.5550000000003"/>
    <n v="89"/>
    <n v="1400"/>
    <n v="44214.59"/>
    <n v="2100"/>
    <n v="1800"/>
    <n v="66321.884999999995"/>
    <n v="389"/>
    <n v="1500"/>
    <n v="47372.775000000001"/>
    <n v="600"/>
    <n v="900"/>
    <n v="18949.11"/>
    <n v="89"/>
    <n v="1600"/>
    <n v="50530.96"/>
    <n v="120"/>
    <m/>
    <n v="3789.8220000000001"/>
    <n v="209"/>
    <n v="18000"/>
    <n v="568473.30000000005"/>
    <n v="19740"/>
    <n v="623425.71900000016"/>
  </r>
  <r>
    <x v="4"/>
    <x v="1"/>
    <s v="廖荣平"/>
    <x v="1"/>
    <x v="0"/>
    <s v="三级"/>
    <s v="宝山"/>
    <s v="上海交通大学医学院附属第三人民医院"/>
    <n v="31.581849999999999"/>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4"/>
    <x v="1"/>
    <s v="廖荣平"/>
    <x v="1"/>
    <x v="0"/>
    <s v="二级"/>
    <s v="宝山"/>
    <s v="上海市第二康复医院"/>
    <n v="31.581849999999999"/>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4"/>
    <x v="1"/>
    <s v="廖荣平"/>
    <x v="2"/>
    <x v="5"/>
    <s v="三级"/>
    <s v="虹口"/>
    <s v="上海中医药大学附属岳阳中西医结合医院"/>
    <n v="31.581849999999999"/>
    <n v="7200"/>
    <n v="4500"/>
    <n v="142118.32499999998"/>
    <n v="4896"/>
    <n v="5000"/>
    <n v="157909.25"/>
    <n v="0"/>
    <n v="3396"/>
    <n v="0"/>
    <n v="1500"/>
    <n v="3500"/>
    <n v="110536.47499999999"/>
    <n v="7800"/>
    <n v="2381"/>
    <n v="246338.43"/>
    <n v="6919"/>
    <n v="5000"/>
    <n v="157909.25"/>
    <n v="0"/>
    <n v="3562"/>
    <n v="0"/>
    <n v="3357"/>
    <n v="5000"/>
    <n v="157909.25"/>
    <n v="2400"/>
    <n v="4742"/>
    <n v="75796.44"/>
    <n v="1015"/>
    <n v="5000"/>
    <n v="157909.25"/>
    <n v="2400"/>
    <n v="3402"/>
    <n v="75796.44"/>
    <n v="13"/>
    <n v="5000"/>
    <n v="157909.25"/>
    <n v="6300"/>
    <n v="2819"/>
    <n v="198965.655"/>
    <n v="3494"/>
    <n v="3600"/>
    <n v="113694.66"/>
    <n v="2400"/>
    <n v="2860"/>
    <n v="75796.44"/>
    <n v="3034"/>
    <n v="4000"/>
    <n v="126327.4"/>
    <n v="0"/>
    <n v="0"/>
    <n v="0"/>
    <n v="3034"/>
    <n v="5000"/>
    <n v="157909.25"/>
    <n v="-4086"/>
    <n v="0"/>
    <n v="-129043.4391"/>
    <n v="-1052"/>
    <n v="4500"/>
    <n v="142118.32499999998"/>
    <n v="0"/>
    <n v="0"/>
    <n v="0"/>
    <n v="0"/>
    <n v="5000"/>
    <n v="157909.25"/>
    <n v="0"/>
    <n v="0"/>
    <n v="0"/>
    <n v="0"/>
    <n v="5000"/>
    <n v="157909.25"/>
    <n v="0"/>
    <m/>
    <n v="0"/>
    <n v="0"/>
    <n v="55600"/>
    <n v="1755950.8599999999"/>
    <n v="17214"/>
    <n v="543649.96590000007"/>
  </r>
  <r>
    <x v="5"/>
    <x v="1"/>
    <s v="廖荣平"/>
    <x v="4"/>
    <x v="17"/>
    <s v="二级"/>
    <s v="奉贤"/>
    <s v="上海市奉贤区奉城医院"/>
    <n v="99.340800000000002"/>
    <n v="0"/>
    <n v="133.33333333333334"/>
    <n v="13245.44"/>
    <n v="10"/>
    <n v="250"/>
    <n v="24835.200000000001"/>
    <n v="0"/>
    <n v="0"/>
    <n v="0"/>
    <n v="10"/>
    <n v="180"/>
    <n v="17881.344000000001"/>
    <n v="320"/>
    <n v="60"/>
    <n v="31789.056"/>
    <n v="270"/>
    <n v="280"/>
    <n v="27815.423999999999"/>
    <n v="320"/>
    <n v="353"/>
    <n v="31789.056"/>
    <n v="237"/>
    <n v="250"/>
    <n v="24835.200000000001"/>
    <n v="960"/>
    <n v="507"/>
    <n v="95367.168000000005"/>
    <n v="690"/>
    <n v="250"/>
    <n v="24835.200000000001"/>
    <n v="640"/>
    <n v="1092"/>
    <n v="63578.112000000001"/>
    <n v="238"/>
    <n v="260"/>
    <n v="25828.608"/>
    <n v="640"/>
    <n v="650"/>
    <n v="63578.112000000001"/>
    <n v="228"/>
    <n v="260"/>
    <n v="25828.608"/>
    <n v="640"/>
    <n v="650"/>
    <n v="63578.112000000001"/>
    <n v="218"/>
    <n v="260"/>
    <n v="25828.608"/>
    <n v="320"/>
    <n v="400"/>
    <n v="31789.056"/>
    <n v="138"/>
    <n v="260"/>
    <n v="25828.608"/>
    <n v="480"/>
    <n v="611"/>
    <n v="47683.584000000003"/>
    <n v="7"/>
    <n v="220"/>
    <n v="21854.975999999999"/>
    <n v="552"/>
    <n v="500"/>
    <n v="54836.121599999999"/>
    <n v="59"/>
    <n v="260"/>
    <n v="25828.608"/>
    <n v="1120"/>
    <n v="800"/>
    <n v="111261.696"/>
    <n v="379"/>
    <n v="270"/>
    <n v="26822.016"/>
    <n v="800"/>
    <m/>
    <n v="79472.639999999999"/>
    <n v="1179"/>
    <n v="3000"/>
    <n v="298022.40000000002"/>
    <n v="6792"/>
    <n v="674722.71360000002"/>
  </r>
  <r>
    <x v="6"/>
    <x v="1"/>
    <s v="廖荣平"/>
    <x v="2"/>
    <x v="5"/>
    <s v="三级"/>
    <s v="虹口"/>
    <s v="上海中医药大学附属岳阳中西医结合医院"/>
    <n v="17.8552"/>
    <n v="480"/>
    <n v="540"/>
    <n v="9641.8079999999991"/>
    <n v="747"/>
    <n v="600"/>
    <n v="10713.12"/>
    <n v="240"/>
    <n v="621"/>
    <n v="4285.2479999999996"/>
    <n v="366"/>
    <n v="450"/>
    <n v="8034.84"/>
    <n v="0"/>
    <n v="272"/>
    <n v="0"/>
    <n v="94"/>
    <n v="600"/>
    <n v="10713.12"/>
    <n v="0"/>
    <n v="0"/>
    <n v="0"/>
    <n v="94"/>
    <n v="550"/>
    <n v="9820.36"/>
    <n v="0"/>
    <n v="0"/>
    <n v="0"/>
    <n v="94"/>
    <m/>
    <n v="0"/>
    <n v="0"/>
    <n v="0"/>
    <n v="0"/>
    <n v="94"/>
    <m/>
    <n v="0"/>
    <n v="0"/>
    <n v="0"/>
    <n v="0"/>
    <n v="94"/>
    <n v="550"/>
    <n v="9820.36"/>
    <n v="0"/>
    <n v="0"/>
    <n v="0"/>
    <n v="94"/>
    <n v="600"/>
    <n v="10713.12"/>
    <n v="0"/>
    <n v="0"/>
    <n v="0"/>
    <n v="94"/>
    <n v="600"/>
    <n v="10713.12"/>
    <n v="0"/>
    <n v="0"/>
    <n v="0"/>
    <n v="94"/>
    <n v="550"/>
    <n v="9820.36"/>
    <n v="0"/>
    <n v="0"/>
    <n v="0"/>
    <n v="94"/>
    <n v="550"/>
    <n v="9820.36"/>
    <n v="0"/>
    <n v="0"/>
    <n v="0"/>
    <n v="94"/>
    <m/>
    <n v="0"/>
    <n v="0"/>
    <m/>
    <n v="0"/>
    <n v="94"/>
    <n v="5050"/>
    <n v="90168.760000000009"/>
    <n v="240"/>
    <n v="4285.2479999999996"/>
  </r>
  <r>
    <x v="6"/>
    <x v="1"/>
    <s v="廖荣平"/>
    <x v="2"/>
    <x v="6"/>
    <s v="三级"/>
    <s v="杨浦"/>
    <s v="上海交通大学医学院附属新华医院"/>
    <n v="16.8752"/>
    <n v="390"/>
    <n v="498.33333333333331"/>
    <n v="8409.474666666667"/>
    <n v="58"/>
    <n v="500"/>
    <n v="8437.6"/>
    <n v="0"/>
    <n v="48"/>
    <n v="0"/>
    <n v="10"/>
    <n v="350"/>
    <n v="5906.32"/>
    <n v="0"/>
    <n v="10"/>
    <n v="0"/>
    <n v="0"/>
    <n v="550"/>
    <n v="9281.36"/>
    <n v="0"/>
    <n v="0"/>
    <n v="0"/>
    <n v="0"/>
    <n v="500"/>
    <n v="8437.6"/>
    <n v="0"/>
    <n v="0"/>
    <n v="0"/>
    <n v="0"/>
    <m/>
    <n v="0"/>
    <n v="0"/>
    <n v="0"/>
    <n v="0"/>
    <n v="0"/>
    <m/>
    <n v="0"/>
    <n v="0"/>
    <n v="0"/>
    <n v="0"/>
    <n v="0"/>
    <n v="500"/>
    <n v="8437.6"/>
    <n v="0"/>
    <n v="0"/>
    <n v="0"/>
    <n v="0"/>
    <n v="550"/>
    <n v="9281.36"/>
    <n v="0"/>
    <n v="0"/>
    <n v="0"/>
    <n v="0"/>
    <n v="500"/>
    <n v="8437.6"/>
    <n v="0"/>
    <n v="0"/>
    <n v="0"/>
    <n v="0"/>
    <n v="450"/>
    <n v="7593.84"/>
    <n v="0"/>
    <n v="0"/>
    <n v="0"/>
    <n v="0"/>
    <n v="500"/>
    <n v="8437.6"/>
    <n v="0"/>
    <n v="0"/>
    <n v="0"/>
    <n v="0"/>
    <m/>
    <n v="0"/>
    <n v="0"/>
    <m/>
    <n v="0"/>
    <n v="0"/>
    <n v="4400"/>
    <n v="74250.880000000005"/>
    <n v="0"/>
    <n v="0"/>
  </r>
  <r>
    <x v="7"/>
    <x v="1"/>
    <s v="廖荣平"/>
    <x v="3"/>
    <x v="8"/>
    <s v="二级"/>
    <s v="浦东"/>
    <s v="上海市浦东新区浦南医院"/>
    <n v="28.876799999999999"/>
    <n v="400"/>
    <n v="275"/>
    <n v="7941.12"/>
    <n v="17"/>
    <n v="350"/>
    <n v="10106.879999999999"/>
    <n v="400"/>
    <n v="400"/>
    <n v="11550.72"/>
    <n v="17"/>
    <n v="200"/>
    <n v="5775.36"/>
    <n v="200"/>
    <n v="200"/>
    <n v="5775.36"/>
    <n v="17"/>
    <n v="450"/>
    <n v="12994.56"/>
    <n v="400"/>
    <n v="400"/>
    <n v="11550.72"/>
    <n v="17"/>
    <n v="400"/>
    <n v="11550.72"/>
    <n v="500"/>
    <n v="500"/>
    <n v="14438.4"/>
    <n v="17"/>
    <n v="500"/>
    <n v="14438.4"/>
    <n v="330"/>
    <n v="330"/>
    <n v="9529.3439999999991"/>
    <n v="17"/>
    <n v="450"/>
    <n v="12994.56"/>
    <n v="150"/>
    <n v="150"/>
    <n v="4331.5199999999995"/>
    <n v="17"/>
    <n v="500"/>
    <n v="14438.4"/>
    <n v="660"/>
    <n v="660"/>
    <n v="19058.687999999998"/>
    <n v="17"/>
    <n v="500"/>
    <n v="14438.4"/>
    <n v="400"/>
    <n v="400"/>
    <n v="11550.72"/>
    <n v="17"/>
    <n v="500"/>
    <n v="14438.4"/>
    <n v="400"/>
    <n v="400"/>
    <n v="11550.72"/>
    <n v="17"/>
    <n v="400"/>
    <n v="11550.72"/>
    <n v="620"/>
    <n v="620"/>
    <n v="17903.615999999998"/>
    <n v="17"/>
    <n v="400"/>
    <n v="11550.72"/>
    <n v="200"/>
    <n v="200"/>
    <n v="5775.36"/>
    <n v="17"/>
    <n v="350"/>
    <n v="10106.879999999999"/>
    <n v="200"/>
    <m/>
    <n v="5775.36"/>
    <n v="217"/>
    <n v="5000"/>
    <n v="144383.99999999997"/>
    <n v="4460"/>
    <n v="128790.52799999999"/>
  </r>
  <r>
    <x v="7"/>
    <x v="1"/>
    <s v="廖荣平"/>
    <x v="3"/>
    <x v="11"/>
    <s v="二级"/>
    <s v="浦东"/>
    <s v="上海市第七人民医院"/>
    <n v="28.876799999999999"/>
    <n v="860"/>
    <n v="815.83333333333337"/>
    <n v="23558.655999999999"/>
    <n v="471"/>
    <n v="800"/>
    <n v="23101.439999999999"/>
    <n v="710"/>
    <n v="736"/>
    <n v="20502.527999999998"/>
    <n v="445"/>
    <n v="500"/>
    <n v="14438.4"/>
    <n v="610"/>
    <n v="652"/>
    <n v="17614.847999999998"/>
    <n v="403"/>
    <n v="1100"/>
    <n v="31764.48"/>
    <n v="1060"/>
    <n v="1076"/>
    <n v="30609.407999999999"/>
    <n v="387"/>
    <n v="900"/>
    <n v="25989.119999999999"/>
    <n v="1090"/>
    <n v="1078"/>
    <n v="31475.712"/>
    <n v="399"/>
    <n v="1200"/>
    <n v="34652.159999999996"/>
    <n v="1410"/>
    <n v="1389"/>
    <n v="40716.288"/>
    <n v="420"/>
    <n v="1100"/>
    <n v="31764.48"/>
    <n v="1290"/>
    <n v="1277"/>
    <n v="37251.072"/>
    <n v="433"/>
    <n v="1200"/>
    <n v="34652.159999999996"/>
    <n v="1480"/>
    <n v="1442"/>
    <n v="42737.663999999997"/>
    <n v="471"/>
    <n v="1200"/>
    <n v="34652.159999999996"/>
    <n v="1310"/>
    <n v="1274"/>
    <n v="37828.608"/>
    <n v="507"/>
    <n v="1100"/>
    <n v="31764.48"/>
    <n v="1210"/>
    <n v="1221"/>
    <n v="34940.928"/>
    <n v="496"/>
    <n v="900"/>
    <n v="25989.119999999999"/>
    <n v="1040"/>
    <n v="1156"/>
    <n v="30031.871999999999"/>
    <n v="380"/>
    <n v="1000"/>
    <n v="28876.799999999999"/>
    <n v="1310"/>
    <n v="1161"/>
    <n v="37828.608"/>
    <n v="529"/>
    <n v="1000"/>
    <n v="28876.799999999999"/>
    <n v="600"/>
    <m/>
    <n v="17326.079999999998"/>
    <n v="1129"/>
    <n v="12000"/>
    <n v="346521.59999999998"/>
    <n v="13120"/>
    <n v="378863.61599999998"/>
  </r>
  <r>
    <x v="7"/>
    <x v="1"/>
    <s v="廖荣平"/>
    <x v="3"/>
    <x v="8"/>
    <s v="三级"/>
    <s v="浦东"/>
    <s v="同济附属东方医院南院"/>
    <n v="28.876799999999999"/>
    <n v="4519"/>
    <n v="4199.083333333333"/>
    <n v="121256.08959999999"/>
    <n v="2265"/>
    <n v="1600"/>
    <n v="46202.879999999997"/>
    <n v="1800"/>
    <n v="1800"/>
    <n v="51978.239999999998"/>
    <n v="2265"/>
    <n v="1000"/>
    <n v="28876.799999999999"/>
    <n v="1400"/>
    <n v="1400"/>
    <n v="40427.519999999997"/>
    <n v="2265"/>
    <n v="2300"/>
    <n v="66416.639999999999"/>
    <n v="1200"/>
    <n v="1200"/>
    <n v="34652.159999999996"/>
    <n v="2265"/>
    <n v="1900"/>
    <n v="54865.919999999998"/>
    <n v="2400"/>
    <n v="2400"/>
    <n v="69304.319999999992"/>
    <n v="2265"/>
    <n v="2200"/>
    <n v="63528.959999999999"/>
    <n v="1800"/>
    <n v="2800"/>
    <n v="51978.239999999998"/>
    <n v="1265"/>
    <n v="2100"/>
    <n v="60641.279999999999"/>
    <n v="2600"/>
    <n v="2600"/>
    <n v="75079.679999999993"/>
    <n v="1265"/>
    <n v="2500"/>
    <n v="72192"/>
    <n v="2600"/>
    <n v="2600"/>
    <n v="75079.679999999993"/>
    <n v="1265"/>
    <m/>
    <n v="0"/>
    <n v="2073"/>
    <n v="2000"/>
    <n v="59861.606399999997"/>
    <n v="1338"/>
    <n v="2500"/>
    <n v="72192"/>
    <n v="3258"/>
    <n v="3300"/>
    <n v="94080.614399999991"/>
    <n v="1296"/>
    <n v="1900"/>
    <n v="54865.919999999998"/>
    <n v="1200"/>
    <n v="1200"/>
    <n v="34652.159999999996"/>
    <n v="1296"/>
    <n v="2300"/>
    <n v="66416.639999999999"/>
    <n v="3000"/>
    <n v="3000"/>
    <n v="86630.399999999994"/>
    <n v="1296"/>
    <n v="2150"/>
    <n v="62085.119999999995"/>
    <n v="1000"/>
    <m/>
    <n v="28876.799999999999"/>
    <n v="2296"/>
    <n v="22450"/>
    <n v="648284.15999999992"/>
    <n v="24331"/>
    <n v="702601.42080000008"/>
  </r>
  <r>
    <x v="7"/>
    <x v="1"/>
    <s v="廖荣平"/>
    <x v="1"/>
    <x v="2"/>
    <s v="二级"/>
    <s v="崇明"/>
    <s v="上海市第十人民医院崇明分院"/>
    <n v="28.876799999999999"/>
    <n v="800"/>
    <n v="800"/>
    <n v="23101.439999999999"/>
    <n v="1472"/>
    <n v="800"/>
    <n v="23101.439999999999"/>
    <n v="800"/>
    <n v="688"/>
    <n v="23101.439999999999"/>
    <n v="1584"/>
    <n v="500"/>
    <n v="14438.4"/>
    <n v="400"/>
    <n v="644"/>
    <n v="11550.72"/>
    <n v="1340"/>
    <n v="1000"/>
    <n v="28876.799999999999"/>
    <n v="800"/>
    <n v="641"/>
    <n v="23101.439999999999"/>
    <n v="1499"/>
    <n v="800"/>
    <n v="23101.439999999999"/>
    <n v="1000"/>
    <n v="762"/>
    <n v="28876.799999999999"/>
    <n v="1737"/>
    <n v="1000"/>
    <n v="28876.799999999999"/>
    <n v="2600"/>
    <n v="1944"/>
    <n v="75079.679999999993"/>
    <n v="2393"/>
    <n v="1000"/>
    <n v="28876.799999999999"/>
    <n v="1400"/>
    <n v="1214"/>
    <n v="40427.519999999997"/>
    <n v="2579"/>
    <n v="1000"/>
    <n v="28876.799999999999"/>
    <n v="400"/>
    <n v="1204"/>
    <n v="11550.72"/>
    <n v="1775"/>
    <n v="1100"/>
    <n v="31764.48"/>
    <n v="800"/>
    <n v="858"/>
    <n v="23101.439999999999"/>
    <n v="1717"/>
    <n v="1000"/>
    <n v="28876.799999999999"/>
    <n v="1200"/>
    <n v="1368"/>
    <n v="34652.159999999996"/>
    <n v="1549"/>
    <n v="900"/>
    <n v="25989.119999999999"/>
    <n v="400"/>
    <n v="666"/>
    <n v="11550.72"/>
    <n v="1283"/>
    <n v="1000"/>
    <n v="28876.799999999999"/>
    <n v="200"/>
    <n v="568"/>
    <n v="5775.36"/>
    <n v="915"/>
    <n v="900"/>
    <n v="25989.119999999999"/>
    <n v="400"/>
    <m/>
    <n v="11550.72"/>
    <n v="1315"/>
    <n v="11000"/>
    <n v="317644.79999999999"/>
    <n v="10400"/>
    <n v="300318.71999999991"/>
  </r>
  <r>
    <x v="7"/>
    <x v="1"/>
    <s v="廖荣平"/>
    <x v="1"/>
    <x v="2"/>
    <s v="二级"/>
    <s v="崇明"/>
    <s v="上海市崇明区第三人民医院"/>
    <n v="28.876799999999999"/>
    <n v="100"/>
    <n v="96.666666666666671"/>
    <n v="2791.424"/>
    <n v="131"/>
    <n v="100"/>
    <n v="2887.68"/>
    <n v="100"/>
    <n v="76"/>
    <n v="2887.68"/>
    <n v="155"/>
    <n v="50"/>
    <n v="1443.84"/>
    <n v="100"/>
    <n v="89"/>
    <n v="2887.68"/>
    <n v="166"/>
    <n v="120"/>
    <n v="3465.2159999999999"/>
    <n v="100"/>
    <n v="96"/>
    <n v="2887.68"/>
    <n v="170"/>
    <n v="100"/>
    <n v="2887.68"/>
    <n v="100"/>
    <n v="88"/>
    <n v="2887.68"/>
    <n v="182"/>
    <n v="150"/>
    <n v="4331.5199999999995"/>
    <n v="100"/>
    <n v="132"/>
    <n v="2887.68"/>
    <n v="150"/>
    <n v="100"/>
    <n v="2887.68"/>
    <n v="100"/>
    <n v="68"/>
    <n v="2887.68"/>
    <n v="182"/>
    <n v="150"/>
    <n v="4331.5199999999995"/>
    <n v="100"/>
    <n v="86"/>
    <n v="2887.68"/>
    <n v="196"/>
    <n v="100"/>
    <n v="2887.68"/>
    <n v="100"/>
    <n v="136"/>
    <n v="2887.68"/>
    <n v="160"/>
    <n v="130"/>
    <n v="3753.9839999999999"/>
    <n v="150"/>
    <n v="122"/>
    <n v="4331.5199999999995"/>
    <n v="188"/>
    <n v="100"/>
    <n v="2887.68"/>
    <n v="100"/>
    <n v="124"/>
    <n v="2887.68"/>
    <n v="164"/>
    <n v="100"/>
    <n v="2887.68"/>
    <n v="50"/>
    <n v="123"/>
    <n v="1443.84"/>
    <n v="91"/>
    <n v="100"/>
    <n v="2887.68"/>
    <n v="50"/>
    <m/>
    <n v="1443.84"/>
    <n v="141"/>
    <n v="1300"/>
    <n v="37539.839999999997"/>
    <n v="1150"/>
    <n v="33208.32"/>
  </r>
  <r>
    <x v="7"/>
    <x v="1"/>
    <s v="廖荣平"/>
    <x v="1"/>
    <x v="2"/>
    <s v="三级"/>
    <s v="崇明"/>
    <s v="上海交通大学医学院附属新华医院崇明分院"/>
    <n v="28.876799999999999"/>
    <n v="1600"/>
    <n v="1616.6666666666667"/>
    <n v="46684.160000000003"/>
    <n v="1923"/>
    <n v="1800"/>
    <n v="51978.239999999998"/>
    <n v="1200"/>
    <n v="1148"/>
    <n v="34652.159999999996"/>
    <n v="1975"/>
    <n v="1000"/>
    <n v="28876.799999999999"/>
    <n v="1400"/>
    <n v="1322"/>
    <n v="40427.519999999997"/>
    <n v="2053"/>
    <n v="2000"/>
    <n v="57753.599999999999"/>
    <n v="2000"/>
    <n v="1674"/>
    <n v="57753.599999999999"/>
    <n v="2379"/>
    <n v="1500"/>
    <n v="43315.199999999997"/>
    <n v="1200"/>
    <n v="1621"/>
    <n v="34652.159999999996"/>
    <n v="1958"/>
    <n v="2100"/>
    <n v="60641.279999999999"/>
    <n v="3200"/>
    <n v="3643"/>
    <n v="92405.759999999995"/>
    <n v="1515"/>
    <n v="2000"/>
    <n v="57753.599999999999"/>
    <n v="3400"/>
    <n v="1935"/>
    <n v="98181.119999999995"/>
    <n v="2980"/>
    <n v="2000"/>
    <n v="57753.599999999999"/>
    <n v="600"/>
    <n v="1896"/>
    <n v="17326.079999999998"/>
    <n v="1684"/>
    <n v="2200"/>
    <n v="63528.959999999999"/>
    <n v="1200"/>
    <n v="1864"/>
    <n v="34652.159999999996"/>
    <n v="1020"/>
    <n v="2000"/>
    <n v="57753.599999999999"/>
    <n v="2200"/>
    <n v="1565"/>
    <n v="63528.959999999999"/>
    <n v="1655"/>
    <n v="1600"/>
    <n v="46202.879999999997"/>
    <n v="1000"/>
    <n v="1221"/>
    <n v="28876.799999999999"/>
    <n v="1434"/>
    <n v="2000"/>
    <n v="57753.599999999999"/>
    <n v="2000"/>
    <n v="1488"/>
    <n v="57753.599999999999"/>
    <n v="1946"/>
    <n v="1800"/>
    <n v="51978.239999999998"/>
    <n v="200"/>
    <m/>
    <n v="5775.36"/>
    <n v="2146"/>
    <n v="22000"/>
    <n v="635289.59999999986"/>
    <n v="19600"/>
    <n v="565985.28000000003"/>
  </r>
  <r>
    <x v="7"/>
    <x v="1"/>
    <s v="廖荣平"/>
    <x v="1"/>
    <x v="14"/>
    <s v="二级"/>
    <s v="宝山"/>
    <s v="上海市宝山区大场医院"/>
    <n v="28.876799999999999"/>
    <n v="180"/>
    <n v="114.16666666666667"/>
    <n v="3296.768"/>
    <n v="36"/>
    <n v="100"/>
    <n v="2887.68"/>
    <n v="100"/>
    <n v="100"/>
    <n v="2887.68"/>
    <n v="36"/>
    <n v="50"/>
    <n v="1443.84"/>
    <n v="120"/>
    <n v="120"/>
    <n v="3465.2159999999999"/>
    <n v="36"/>
    <n v="150"/>
    <n v="4331.5199999999995"/>
    <n v="200"/>
    <n v="200"/>
    <n v="5775.36"/>
    <n v="36"/>
    <n v="100"/>
    <n v="2887.68"/>
    <n v="230"/>
    <n v="200"/>
    <n v="6641.6639999999998"/>
    <n v="66"/>
    <n v="150"/>
    <n v="4331.5199999999995"/>
    <n v="250"/>
    <n v="250"/>
    <n v="7219.2"/>
    <n v="66"/>
    <n v="150"/>
    <n v="4331.5199999999995"/>
    <n v="150"/>
    <n v="150"/>
    <n v="4331.5199999999995"/>
    <n v="66"/>
    <n v="150"/>
    <n v="4331.5199999999995"/>
    <n v="300"/>
    <n v="300"/>
    <n v="8663.0399999999991"/>
    <n v="66"/>
    <n v="150"/>
    <n v="4331.5199999999995"/>
    <n v="220"/>
    <n v="220"/>
    <n v="6352.8959999999997"/>
    <n v="66"/>
    <n v="150"/>
    <n v="4331.5199999999995"/>
    <n v="200"/>
    <n v="200"/>
    <n v="5775.36"/>
    <n v="66"/>
    <n v="100"/>
    <n v="2887.68"/>
    <n v="350"/>
    <n v="350"/>
    <n v="10106.879999999999"/>
    <n v="66"/>
    <n v="150"/>
    <n v="4331.5199999999995"/>
    <n v="550"/>
    <n v="550"/>
    <n v="15882.24"/>
    <n v="66"/>
    <n v="100"/>
    <n v="2887.68"/>
    <n v="200"/>
    <m/>
    <n v="5775.36"/>
    <n v="266"/>
    <n v="1500"/>
    <n v="43315.199999999997"/>
    <n v="2870"/>
    <n v="82876.415999999997"/>
  </r>
  <r>
    <x v="7"/>
    <x v="1"/>
    <s v="廖荣平"/>
    <x v="2"/>
    <x v="15"/>
    <s v="二级"/>
    <s v="虹口"/>
    <s v="上海市虹口区江湾医院"/>
    <n v="28.876799999999999"/>
    <n v="200"/>
    <n v="280"/>
    <n v="8085.5039999999999"/>
    <n v="30"/>
    <n v="250"/>
    <n v="7219.2"/>
    <n v="230"/>
    <n v="200"/>
    <n v="6641.6639999999998"/>
    <n v="60"/>
    <n v="150"/>
    <n v="4331.5199999999995"/>
    <n v="200"/>
    <n v="200"/>
    <n v="5775.36"/>
    <n v="60"/>
    <n v="350"/>
    <n v="10106.879999999999"/>
    <n v="300"/>
    <n v="300"/>
    <n v="8663.0399999999991"/>
    <n v="60"/>
    <n v="300"/>
    <n v="8663.0399999999991"/>
    <n v="400"/>
    <n v="400"/>
    <n v="11550.72"/>
    <n v="60"/>
    <n v="350"/>
    <n v="10106.879999999999"/>
    <n v="400"/>
    <n v="400"/>
    <n v="11550.72"/>
    <n v="60"/>
    <n v="300"/>
    <n v="8663.0399999999991"/>
    <n v="280"/>
    <n v="300"/>
    <n v="8085.5039999999999"/>
    <n v="40"/>
    <n v="350"/>
    <n v="10106.879999999999"/>
    <n v="350"/>
    <n v="300"/>
    <n v="10106.879999999999"/>
    <n v="90"/>
    <n v="300"/>
    <n v="8663.0399999999991"/>
    <n v="250"/>
    <n v="300"/>
    <n v="7219.2"/>
    <n v="40"/>
    <n v="350"/>
    <n v="10106.879999999999"/>
    <n v="350"/>
    <n v="300"/>
    <n v="10106.879999999999"/>
    <n v="90"/>
    <n v="300"/>
    <n v="8663.0399999999991"/>
    <n v="350"/>
    <n v="300"/>
    <n v="10106.879999999999"/>
    <n v="140"/>
    <n v="300"/>
    <n v="8663.0399999999991"/>
    <n v="250"/>
    <n v="300"/>
    <n v="7219.2"/>
    <n v="90"/>
    <n v="300"/>
    <n v="8663.0399999999991"/>
    <n v="50"/>
    <m/>
    <n v="1443.84"/>
    <n v="140"/>
    <n v="3600"/>
    <n v="103956.47999999998"/>
    <n v="3410"/>
    <n v="98469.888000000006"/>
  </r>
  <r>
    <x v="7"/>
    <x v="1"/>
    <s v="廖荣平"/>
    <x v="2"/>
    <x v="5"/>
    <s v="三级"/>
    <s v="虹口"/>
    <s v="上海中医药大学附属岳阳中西医结合医院"/>
    <n v="28.876799999999999"/>
    <n v="1220"/>
    <n v="1362.5"/>
    <n v="39344.639999999999"/>
    <n v="1049"/>
    <n v="1500"/>
    <n v="43315.199999999997"/>
    <n v="1400"/>
    <n v="1360"/>
    <n v="40427.519999999997"/>
    <n v="1089"/>
    <n v="800"/>
    <n v="23101.439999999999"/>
    <n v="800"/>
    <n v="777"/>
    <n v="23101.439999999999"/>
    <n v="1112"/>
    <n v="1800"/>
    <n v="51978.239999999998"/>
    <n v="1800"/>
    <n v="1440"/>
    <n v="51978.239999999998"/>
    <n v="1472"/>
    <n v="1500"/>
    <n v="43315.199999999997"/>
    <n v="2000"/>
    <n v="1655"/>
    <n v="57753.599999999999"/>
    <n v="1817"/>
    <n v="2000"/>
    <n v="57753.599999999999"/>
    <n v="1200"/>
    <n v="1619"/>
    <n v="34652.159999999996"/>
    <n v="1398"/>
    <n v="1800"/>
    <n v="51978.239999999998"/>
    <n v="2000"/>
    <n v="1467"/>
    <n v="57753.599999999999"/>
    <n v="1931"/>
    <n v="1800"/>
    <n v="51978.239999999998"/>
    <n v="1800"/>
    <n v="1835"/>
    <n v="51978.239999999998"/>
    <n v="1896"/>
    <n v="1800"/>
    <n v="51978.239999999998"/>
    <n v="1600"/>
    <n v="1702"/>
    <n v="46202.879999999997"/>
    <n v="1794"/>
    <n v="1900"/>
    <n v="54865.919999999998"/>
    <n v="2200"/>
    <n v="1958"/>
    <n v="63528.959999999999"/>
    <n v="2036"/>
    <n v="1500"/>
    <n v="43315.199999999997"/>
    <n v="1000"/>
    <n v="1750"/>
    <n v="28876.799999999999"/>
    <n v="1286"/>
    <n v="1800"/>
    <n v="51978.239999999998"/>
    <n v="1800"/>
    <n v="1698"/>
    <n v="51978.239999999998"/>
    <n v="1388"/>
    <n v="1800"/>
    <n v="51978.239999999998"/>
    <n v="800"/>
    <m/>
    <n v="23101.439999999999"/>
    <n v="2188"/>
    <n v="20000"/>
    <n v="577536"/>
    <n v="18400"/>
    <n v="531333.12"/>
  </r>
  <r>
    <x v="7"/>
    <x v="1"/>
    <s v="廖荣平"/>
    <x v="2"/>
    <x v="15"/>
    <s v="三级"/>
    <s v="虹口"/>
    <s v="上海市第一人民医院-总院"/>
    <n v="28.876799999999999"/>
    <n v="4664"/>
    <n v="3846.9166666666665"/>
    <n v="111086.64319999999"/>
    <n v="121"/>
    <n v="4000"/>
    <n v="115507.2"/>
    <n v="2452"/>
    <n v="2528"/>
    <n v="70805.9136"/>
    <n v="45"/>
    <n v="2500"/>
    <n v="72192"/>
    <n v="2098"/>
    <n v="2108"/>
    <n v="60583.526399999995"/>
    <n v="35"/>
    <n v="5000"/>
    <n v="144384"/>
    <n v="6798"/>
    <n v="5608"/>
    <n v="196304.48639999999"/>
    <n v="1225"/>
    <n v="4000"/>
    <n v="115507.2"/>
    <n v="3371"/>
    <n v="4502"/>
    <n v="97343.692800000004"/>
    <n v="94"/>
    <n v="5500"/>
    <n v="158822.39999999999"/>
    <n v="4832"/>
    <n v="4821"/>
    <n v="139532.69759999998"/>
    <n v="105"/>
    <n v="5000"/>
    <n v="144384"/>
    <n v="6052"/>
    <n v="4933"/>
    <n v="174762.39360000001"/>
    <n v="1224"/>
    <n v="5000"/>
    <n v="144384"/>
    <n v="4935"/>
    <n v="4886"/>
    <n v="142507.008"/>
    <n v="1273"/>
    <n v="5000"/>
    <n v="144384"/>
    <n v="4198"/>
    <n v="5153"/>
    <n v="121224.8064"/>
    <n v="318"/>
    <n v="5000"/>
    <n v="144384"/>
    <n v="4318"/>
    <n v="4510"/>
    <n v="124690.0224"/>
    <n v="126"/>
    <n v="4000"/>
    <n v="115507.2"/>
    <n v="2654"/>
    <n v="2638"/>
    <n v="76639.027199999997"/>
    <n v="142"/>
    <n v="5000"/>
    <n v="144384"/>
    <n v="4090"/>
    <n v="3992"/>
    <n v="118106.11199999999"/>
    <n v="240"/>
    <n v="5000"/>
    <n v="144384"/>
    <n v="2479"/>
    <m/>
    <n v="71585.587199999994"/>
    <n v="2719"/>
    <n v="55000"/>
    <n v="1588224"/>
    <n v="48277"/>
    <n v="1394085.2735999997"/>
  </r>
  <r>
    <x v="7"/>
    <x v="1"/>
    <s v="廖荣平"/>
    <x v="2"/>
    <x v="15"/>
    <s v="三级"/>
    <s v="虹口"/>
    <s v="上海市第一人民医院-南院"/>
    <n v="28.876799999999999"/>
    <n v="2113"/>
    <n v="3223.5"/>
    <n v="93084.364799999996"/>
    <n v="117"/>
    <n v="3000"/>
    <n v="86630.399999999994"/>
    <n v="2488"/>
    <n v="2503"/>
    <n v="71845.478399999993"/>
    <n v="102"/>
    <n v="2000"/>
    <n v="57753.599999999999"/>
    <n v="1624"/>
    <n v="1650"/>
    <n v="46895.923199999997"/>
    <n v="76"/>
    <n v="4000"/>
    <n v="115507.2"/>
    <n v="3769"/>
    <n v="3299"/>
    <n v="108836.65919999999"/>
    <n v="546"/>
    <n v="3500"/>
    <n v="101068.8"/>
    <n v="3028"/>
    <n v="3462"/>
    <n v="87438.950400000002"/>
    <n v="112"/>
    <n v="4000"/>
    <n v="115507.2"/>
    <n v="3638"/>
    <n v="3644"/>
    <n v="105053.7984"/>
    <n v="106"/>
    <n v="4000"/>
    <n v="115507.2"/>
    <n v="2978"/>
    <n v="3023"/>
    <n v="85995.110400000005"/>
    <n v="61"/>
    <n v="4500"/>
    <n v="129945.59999999999"/>
    <n v="3260"/>
    <n v="3313"/>
    <n v="94138.368000000002"/>
    <n v="8"/>
    <n v="4000"/>
    <n v="115507.2"/>
    <n v="3573"/>
    <n v="3317"/>
    <n v="103176.8064"/>
    <n v="264"/>
    <n v="4500"/>
    <n v="129945.59999999999"/>
    <n v="3341"/>
    <n v="3355"/>
    <n v="96477.388800000001"/>
    <n v="250"/>
    <n v="3500"/>
    <n v="101068.8"/>
    <n v="1956"/>
    <n v="2107"/>
    <n v="56483.020799999998"/>
    <n v="99"/>
    <n v="4000"/>
    <n v="115507.2"/>
    <n v="2771"/>
    <n v="2623"/>
    <n v="80017.612800000003"/>
    <n v="247"/>
    <n v="4000"/>
    <n v="115507.2"/>
    <n v="2764"/>
    <m/>
    <n v="79815.475200000001"/>
    <n v="3011"/>
    <n v="45000"/>
    <n v="1299455.9999999998"/>
    <n v="35190"/>
    <n v="1016174.5919999999"/>
  </r>
  <r>
    <x v="7"/>
    <x v="1"/>
    <s v="廖荣平"/>
    <x v="2"/>
    <x v="15"/>
    <s v="二级"/>
    <s v="虹口"/>
    <s v="上海市第四人民医院"/>
    <n v="28.876799999999999"/>
    <n v="1000"/>
    <n v="966.66666666666663"/>
    <n v="27914.239999999998"/>
    <n v="106"/>
    <n v="1000"/>
    <n v="28876.799999999999"/>
    <n v="800"/>
    <n v="840"/>
    <n v="23101.439999999999"/>
    <n v="66"/>
    <n v="500"/>
    <n v="14438.4"/>
    <n v="900"/>
    <n v="648"/>
    <n v="25989.119999999999"/>
    <n v="318"/>
    <n v="1200"/>
    <n v="34652.159999999996"/>
    <n v="1000"/>
    <n v="1210"/>
    <n v="28876.799999999999"/>
    <n v="108"/>
    <n v="1000"/>
    <n v="28876.799999999999"/>
    <n v="1300"/>
    <n v="1318"/>
    <n v="37539.839999999997"/>
    <n v="90"/>
    <n v="1300"/>
    <n v="37539.839999999997"/>
    <n v="1300"/>
    <n v="1280"/>
    <n v="37539.839999999997"/>
    <n v="110"/>
    <n v="1200"/>
    <n v="34652.159999999996"/>
    <n v="1200"/>
    <n v="1210"/>
    <n v="34652.159999999996"/>
    <n v="100"/>
    <n v="1200"/>
    <n v="34652.159999999996"/>
    <n v="1600"/>
    <n v="1526"/>
    <n v="46202.879999999997"/>
    <n v="174"/>
    <n v="1200"/>
    <n v="34652.159999999996"/>
    <n v="1200"/>
    <n v="1246"/>
    <n v="34652.159999999996"/>
    <n v="128"/>
    <n v="1200"/>
    <n v="34652.159999999996"/>
    <n v="1200"/>
    <n v="1228"/>
    <n v="34652.159999999996"/>
    <n v="100"/>
    <n v="1000"/>
    <n v="28876.799999999999"/>
    <n v="1200"/>
    <n v="1198"/>
    <n v="34652.159999999996"/>
    <n v="102"/>
    <n v="1100"/>
    <n v="31764.48"/>
    <n v="1200"/>
    <n v="1240"/>
    <n v="34652.159999999996"/>
    <n v="62"/>
    <n v="1100"/>
    <n v="31764.48"/>
    <n v="400"/>
    <m/>
    <n v="11550.72"/>
    <n v="462"/>
    <n v="13000"/>
    <n v="375398.39999999997"/>
    <n v="13300"/>
    <n v="384061.43999999989"/>
  </r>
  <r>
    <x v="7"/>
    <x v="1"/>
    <s v="廖荣平"/>
    <x v="2"/>
    <x v="6"/>
    <s v="二级"/>
    <s v="杨浦"/>
    <s v="上海市杨浦区市东医院"/>
    <n v="22.8568"/>
    <n v="1000"/>
    <n v="933.33333333333337"/>
    <n v="21333.013333333332"/>
    <n v="267"/>
    <n v="800"/>
    <n v="18285.439999999999"/>
    <n v="1200"/>
    <n v="1214"/>
    <n v="27428.16"/>
    <n v="253"/>
    <n v="500"/>
    <n v="11428.4"/>
    <n v="800"/>
    <n v="820"/>
    <n v="18285.439999999999"/>
    <n v="233"/>
    <n v="1100"/>
    <n v="25142.48"/>
    <n v="1400"/>
    <n v="1426"/>
    <n v="31999.52"/>
    <n v="207"/>
    <n v="1000"/>
    <n v="22856.799999999999"/>
    <n v="1000"/>
    <n v="1132"/>
    <n v="22856.799999999999"/>
    <n v="75"/>
    <n v="1200"/>
    <n v="27428.16"/>
    <n v="1600"/>
    <n v="1536"/>
    <n v="36570.879999999997"/>
    <n v="139"/>
    <n v="1100"/>
    <n v="25142.48"/>
    <n v="1200"/>
    <n v="1216"/>
    <n v="27428.16"/>
    <n v="123"/>
    <n v="1200"/>
    <n v="27428.16"/>
    <n v="1200"/>
    <n v="1186"/>
    <n v="27428.16"/>
    <n v="137"/>
    <n v="1200"/>
    <n v="27428.16"/>
    <n v="1400"/>
    <n v="1411"/>
    <n v="31999.52"/>
    <n v="126"/>
    <n v="1200"/>
    <n v="27428.16"/>
    <n v="1600"/>
    <n v="1592"/>
    <n v="36570.879999999997"/>
    <n v="134"/>
    <n v="1000"/>
    <n v="22856.799999999999"/>
    <n v="800"/>
    <n v="824"/>
    <n v="18285.439999999999"/>
    <n v="110"/>
    <n v="1100"/>
    <n v="25142.48"/>
    <n v="1600"/>
    <n v="1609"/>
    <n v="36570.879999999997"/>
    <n v="101"/>
    <n v="1100"/>
    <n v="25142.48"/>
    <n v="1000"/>
    <m/>
    <n v="22856.799999999999"/>
    <n v="1101"/>
    <n v="12500"/>
    <n v="285710"/>
    <n v="14800"/>
    <n v="338280.63999999996"/>
  </r>
  <r>
    <x v="7"/>
    <x v="1"/>
    <s v="廖荣平"/>
    <x v="2"/>
    <x v="6"/>
    <s v="三级"/>
    <s v="杨浦"/>
    <s v="上海交通大学医学院附属新华医院"/>
    <n v="25.866800000000001"/>
    <n v="2600"/>
    <n v="2735.8333333333335"/>
    <n v="70767.253666666671"/>
    <n v="424"/>
    <n v="2800"/>
    <n v="72427.040000000008"/>
    <n v="2050"/>
    <n v="2134"/>
    <n v="53026.94"/>
    <n v="340"/>
    <n v="1800"/>
    <n v="46560.240000000005"/>
    <n v="1950"/>
    <n v="1980"/>
    <n v="50440.26"/>
    <n v="310"/>
    <n v="3300"/>
    <n v="85360.44"/>
    <n v="3780"/>
    <n v="3860"/>
    <n v="97776.504000000001"/>
    <n v="230"/>
    <n v="2800"/>
    <n v="72427.040000000008"/>
    <n v="3810"/>
    <n v="3745"/>
    <n v="98552.508000000002"/>
    <n v="295"/>
    <n v="3200"/>
    <n v="82773.760000000009"/>
    <n v="3440"/>
    <n v="3148"/>
    <n v="88981.792000000001"/>
    <n v="587"/>
    <n v="3200"/>
    <n v="82773.760000000009"/>
    <n v="2790"/>
    <n v="2918"/>
    <n v="72168.372000000003"/>
    <n v="459"/>
    <n v="3200"/>
    <n v="82773.760000000009"/>
    <n v="3215"/>
    <n v="3318"/>
    <n v="83161.762000000002"/>
    <n v="356"/>
    <n v="3200"/>
    <n v="82773.760000000009"/>
    <n v="2130"/>
    <n v="2128"/>
    <n v="55096.284"/>
    <n v="358"/>
    <n v="3300"/>
    <n v="85360.44"/>
    <n v="2330"/>
    <n v="2018"/>
    <n v="60269.644"/>
    <n v="670"/>
    <n v="2800"/>
    <n v="72427.040000000008"/>
    <n v="2860"/>
    <n v="3231"/>
    <n v="73979.04800000001"/>
    <n v="299"/>
    <n v="3300"/>
    <n v="85360.44"/>
    <n v="2768"/>
    <n v="2852"/>
    <n v="71599.3024"/>
    <n v="215"/>
    <n v="3100"/>
    <n v="80187.08"/>
    <n v="1350"/>
    <m/>
    <n v="34920.18"/>
    <n v="1565"/>
    <n v="36000"/>
    <n v="931204.79999999993"/>
    <n v="32473"/>
    <n v="839972.59640000015"/>
  </r>
  <r>
    <x v="8"/>
    <x v="1"/>
    <s v="廖荣平"/>
    <x v="2"/>
    <x v="15"/>
    <s v="三级"/>
    <s v="虹口"/>
    <s v="上海市第一人民医院-南院"/>
    <n v="254.87039999999999"/>
    <n v="312"/>
    <n v="198.33333333333334"/>
    <n v="50549.296000000002"/>
    <n v="6"/>
    <n v="250"/>
    <n v="63717.599999999999"/>
    <n v="493"/>
    <n v="314"/>
    <n v="125651.1072"/>
    <n v="185"/>
    <n v="150"/>
    <n v="38230.559999999998"/>
    <n v="4"/>
    <n v="141"/>
    <n v="1019.4816"/>
    <n v="48"/>
    <n v="260"/>
    <n v="66266.304000000004"/>
    <n v="240"/>
    <n v="262"/>
    <n v="61168.896000000001"/>
    <n v="26"/>
    <n v="270"/>
    <n v="68815.008000000002"/>
    <n v="263"/>
    <n v="229"/>
    <n v="67030.915200000003"/>
    <n v="60"/>
    <n v="270"/>
    <n v="68815.008000000002"/>
    <n v="72"/>
    <n v="124"/>
    <n v="18350.668799999999"/>
    <n v="8"/>
    <n v="280"/>
    <n v="71363.712"/>
    <n v="240"/>
    <n v="165"/>
    <n v="61168.896000000001"/>
    <n v="83"/>
    <n v="280"/>
    <n v="71363.712"/>
    <n v="268"/>
    <n v="344"/>
    <n v="68305.267200000002"/>
    <n v="7"/>
    <n v="290"/>
    <n v="73912.415999999997"/>
    <n v="843"/>
    <n v="469"/>
    <n v="214855.74719999998"/>
    <n v="381"/>
    <n v="290"/>
    <n v="73912.415999999997"/>
    <n v="730"/>
    <n v="472"/>
    <n v="186055.39199999999"/>
    <n v="639"/>
    <n v="270"/>
    <n v="68815.008000000002"/>
    <n v="35"/>
    <n v="478"/>
    <n v="8920.4639999999999"/>
    <n v="196"/>
    <n v="290"/>
    <n v="73912.415999999997"/>
    <n v="480"/>
    <n v="578"/>
    <n v="122337.792"/>
    <n v="98"/>
    <n v="300"/>
    <n v="76461.119999999995"/>
    <n v="600"/>
    <m/>
    <n v="152922.23999999999"/>
    <n v="698"/>
    <n v="3200"/>
    <n v="815585.27999999991"/>
    <n v="4268"/>
    <n v="1087786.8672"/>
  </r>
  <r>
    <x v="8"/>
    <x v="1"/>
    <s v="廖荣平"/>
    <x v="2"/>
    <x v="15"/>
    <s v="三级"/>
    <s v="虹口"/>
    <s v="上海市第一人民医院-总院"/>
    <n v="254.87039999999999"/>
    <n v="480"/>
    <n v="250.66666666666666"/>
    <n v="63887.513599999998"/>
    <n v="76"/>
    <n v="280"/>
    <n v="71363.712"/>
    <n v="480"/>
    <n v="476"/>
    <n v="122337.792"/>
    <n v="80"/>
    <n v="250"/>
    <n v="63717.599999999999"/>
    <n v="0"/>
    <n v="20"/>
    <n v="0"/>
    <n v="60"/>
    <n v="310"/>
    <n v="79009.823999999993"/>
    <n v="120"/>
    <n v="147"/>
    <n v="30584.448"/>
    <n v="33"/>
    <n v="320"/>
    <n v="81558.527999999991"/>
    <n v="480"/>
    <n v="347"/>
    <n v="122337.792"/>
    <n v="166"/>
    <n v="330"/>
    <n v="84107.232000000004"/>
    <n v="0"/>
    <n v="162"/>
    <n v="0"/>
    <n v="4"/>
    <n v="330"/>
    <n v="84107.232000000004"/>
    <n v="240"/>
    <n v="200"/>
    <n v="61168.896000000001"/>
    <n v="44"/>
    <n v="360"/>
    <n v="91753.343999999997"/>
    <n v="240"/>
    <n v="259"/>
    <n v="61168.896000000001"/>
    <n v="25"/>
    <n v="370"/>
    <n v="94302.047999999995"/>
    <n v="151"/>
    <n v="168"/>
    <n v="38485.430399999997"/>
    <n v="8"/>
    <n v="370"/>
    <n v="94302.047999999995"/>
    <n v="469"/>
    <n v="320"/>
    <n v="119534.21759999999"/>
    <n v="157"/>
    <n v="350"/>
    <n v="89204.64"/>
    <n v="120"/>
    <n v="168"/>
    <n v="30584.448"/>
    <n v="109"/>
    <n v="380"/>
    <n v="96850.751999999993"/>
    <n v="360"/>
    <n v="268"/>
    <n v="91753.343999999997"/>
    <n v="201"/>
    <n v="350"/>
    <n v="89204.64"/>
    <n v="240"/>
    <m/>
    <n v="61168.896000000001"/>
    <n v="441"/>
    <n v="4000"/>
    <n v="1019481.6"/>
    <n v="2900"/>
    <n v="739124.16"/>
  </r>
  <r>
    <x v="9"/>
    <x v="1"/>
    <s v="廖荣平"/>
    <x v="1"/>
    <x v="2"/>
    <s v="三级"/>
    <s v="崇明"/>
    <s v="上海交通大学医学院附属新华医院崇明分院"/>
    <n v="38.448"/>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10"/>
    <x v="1"/>
    <s v="廖荣平"/>
    <x v="2"/>
    <x v="5"/>
    <s v="三级"/>
    <s v="虹口"/>
    <s v="上海中医药大学附属岳阳中西医结合医院"/>
    <n v="44.534399999999998"/>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1"/>
    <x v="2"/>
    <s v="张志洁"/>
    <x v="5"/>
    <x v="18"/>
    <s v="一级"/>
    <s v="黄浦"/>
    <s v="上海市黄浦区老西门街道社区卫生服务中心"/>
    <n v="32.280999999999999"/>
    <n v="0"/>
    <n v="0"/>
    <n v="0"/>
    <n v="0"/>
    <n v="0"/>
    <n v="0"/>
    <n v="0"/>
    <n v="0"/>
    <n v="0"/>
    <n v="0"/>
    <n v="0"/>
    <n v="0"/>
    <n v="0"/>
    <n v="0"/>
    <n v="0"/>
    <n v="0"/>
    <n v="0"/>
    <n v="0"/>
    <n v="0"/>
    <n v="0"/>
    <n v="0"/>
    <n v="0"/>
    <n v="0"/>
    <n v="0"/>
    <n v="0"/>
    <n v="0"/>
    <n v="0"/>
    <n v="0"/>
    <n v="0"/>
    <n v="0"/>
    <n v="0"/>
    <n v="0"/>
    <n v="0"/>
    <n v="0"/>
    <n v="0"/>
    <n v="0"/>
    <n v="0"/>
    <n v="0"/>
    <n v="0"/>
    <n v="0"/>
    <n v="80"/>
    <n v="2582.48"/>
    <n v="130"/>
    <n v="70"/>
    <n v="4196.53"/>
    <n v="60"/>
    <n v="100"/>
    <n v="3228.1"/>
    <n v="30"/>
    <n v="87"/>
    <n v="968.43"/>
    <n v="3"/>
    <n v="30"/>
    <n v="968.43"/>
    <n v="70"/>
    <n v="59"/>
    <n v="2259.67"/>
    <n v="14"/>
    <n v="30"/>
    <n v="968.43"/>
    <n v="50"/>
    <n v="45"/>
    <n v="1614.05"/>
    <n v="19"/>
    <n v="30"/>
    <n v="968.43"/>
    <n v="50"/>
    <n v="56"/>
    <n v="1614.05"/>
    <n v="13"/>
    <n v="30"/>
    <n v="968.43"/>
    <n v="60"/>
    <m/>
    <n v="1936.86"/>
    <n v="73"/>
    <n v="300"/>
    <n v="9684.3000000000011"/>
    <n v="390"/>
    <n v="12589.59"/>
  </r>
  <r>
    <x v="2"/>
    <x v="2"/>
    <s v="张志洁"/>
    <x v="5"/>
    <x v="18"/>
    <s v="一级"/>
    <s v="黄浦"/>
    <s v="上海市黄浦区老西门街道社区卫生服务中心"/>
    <n v="18.192499999999999"/>
    <n v="50"/>
    <n v="135"/>
    <n v="2455.9874999999997"/>
    <n v="2"/>
    <n v="100"/>
    <n v="1819.25"/>
    <n v="20"/>
    <n v="10"/>
    <n v="363.84999999999997"/>
    <n v="12"/>
    <n v="60"/>
    <n v="1091.55"/>
    <n v="50"/>
    <n v="30"/>
    <n v="909.625"/>
    <n v="32"/>
    <n v="200"/>
    <n v="3638.5"/>
    <n v="130"/>
    <n v="80"/>
    <n v="2365.0250000000001"/>
    <n v="82"/>
    <n v="240"/>
    <n v="4366.2"/>
    <n v="50"/>
    <n v="70"/>
    <n v="909.625"/>
    <n v="62"/>
    <n v="300"/>
    <n v="5457.75"/>
    <n v="50"/>
    <n v="60"/>
    <n v="909.625"/>
    <n v="52"/>
    <n v="300"/>
    <n v="5457.75"/>
    <n v="50"/>
    <n v="60"/>
    <n v="909.625"/>
    <n v="42"/>
    <m/>
    <n v="0"/>
    <n v="0"/>
    <n v="42"/>
    <n v="0"/>
    <n v="0"/>
    <m/>
    <n v="0"/>
    <n v="0"/>
    <n v="0"/>
    <n v="0"/>
    <n v="0"/>
    <m/>
    <n v="0"/>
    <n v="0"/>
    <n v="0"/>
    <n v="0"/>
    <n v="0"/>
    <m/>
    <n v="0"/>
    <n v="0"/>
    <n v="0"/>
    <n v="0"/>
    <n v="0"/>
    <n v="0"/>
    <n v="0"/>
    <n v="0"/>
    <n v="0"/>
    <n v="0"/>
    <n v="0"/>
    <n v="0"/>
    <n v="0"/>
    <n v="0"/>
    <m/>
    <n v="0"/>
    <n v="0"/>
    <n v="1200"/>
    <n v="21831"/>
    <n v="350"/>
    <n v="6367.375"/>
  </r>
  <r>
    <x v="1"/>
    <x v="2"/>
    <s v="张志洁"/>
    <x v="5"/>
    <x v="19"/>
    <s v="三级"/>
    <s v="静安"/>
    <s v="复旦大学附属华山医院"/>
    <n v="32.280999999999999"/>
    <m/>
    <m/>
    <m/>
    <m/>
    <m/>
    <m/>
    <m/>
    <m/>
    <m/>
    <m/>
    <m/>
    <m/>
    <m/>
    <m/>
    <m/>
    <m/>
    <m/>
    <m/>
    <m/>
    <m/>
    <m/>
    <m/>
    <m/>
    <m/>
    <m/>
    <m/>
    <m/>
    <m/>
    <m/>
    <m/>
    <m/>
    <m/>
    <m/>
    <m/>
    <m/>
    <m/>
    <m/>
    <m/>
    <m/>
    <m/>
    <m/>
    <m/>
    <m/>
    <m/>
    <m/>
    <m/>
    <n v="500"/>
    <n v="16140.5"/>
    <n v="540"/>
    <n v="300"/>
    <n v="17431.739999999998"/>
    <n v="240"/>
    <n v="800"/>
    <n v="25824.799999999999"/>
    <n v="540"/>
    <n v="400"/>
    <n v="17431.739999999998"/>
    <n v="380"/>
    <n v="800"/>
    <n v="25824.799999999999"/>
    <n v="180"/>
    <n v="400"/>
    <n v="5810.58"/>
    <n v="160"/>
    <n v="800"/>
    <n v="25824.799999999999"/>
    <n v="360"/>
    <n v="400"/>
    <n v="11621.16"/>
    <n v="120"/>
    <n v="800"/>
    <n v="25824.799999999999"/>
    <n v="180"/>
    <m/>
    <n v="5810.58"/>
    <n v="300"/>
    <n v="3700"/>
    <n v="119439.70000000001"/>
    <n v="1800"/>
    <n v="58105.8"/>
  </r>
  <r>
    <x v="2"/>
    <x v="2"/>
    <s v="张志洁"/>
    <x v="5"/>
    <x v="20"/>
    <s v="一级"/>
    <s v="黄浦"/>
    <s v="上海市黄浦区外滩街道社区卫生服务中心"/>
    <n v="18.192499999999999"/>
    <n v="450"/>
    <n v="230.83333333333334"/>
    <n v="4199.4354166666662"/>
    <n v="375"/>
    <n v="200"/>
    <n v="3638.5"/>
    <n v="430"/>
    <n v="508"/>
    <n v="7822.7749999999996"/>
    <n v="297"/>
    <n v="160"/>
    <n v="2910.7999999999997"/>
    <n v="100"/>
    <n v="104"/>
    <n v="1819.25"/>
    <n v="293"/>
    <n v="300"/>
    <n v="5457.75"/>
    <n v="210"/>
    <n v="242"/>
    <n v="3820.4249999999997"/>
    <n v="261"/>
    <n v="300"/>
    <n v="5457.75"/>
    <n v="80"/>
    <n v="78"/>
    <n v="1455.3999999999999"/>
    <n v="263"/>
    <n v="320"/>
    <n v="5821.5999999999995"/>
    <n v="80"/>
    <n v="242"/>
    <n v="1455.3999999999999"/>
    <n v="101"/>
    <n v="330"/>
    <n v="6003.5249999999996"/>
    <n v="60"/>
    <n v="66"/>
    <n v="1091.55"/>
    <n v="95"/>
    <m/>
    <n v="0"/>
    <n v="50"/>
    <n v="145"/>
    <n v="909.625"/>
    <n v="0"/>
    <m/>
    <n v="0"/>
    <n v="0"/>
    <n v="0"/>
    <n v="0"/>
    <n v="0"/>
    <m/>
    <n v="0"/>
    <n v="0"/>
    <n v="0"/>
    <n v="0"/>
    <n v="0"/>
    <m/>
    <n v="0"/>
    <n v="0"/>
    <n v="0"/>
    <n v="0"/>
    <n v="0"/>
    <n v="0"/>
    <n v="0"/>
    <n v="0"/>
    <n v="0"/>
    <n v="0"/>
    <n v="0"/>
    <n v="0"/>
    <n v="0"/>
    <n v="0"/>
    <m/>
    <n v="0"/>
    <n v="0"/>
    <n v="1610"/>
    <n v="29289.924999999996"/>
    <n v="1010"/>
    <n v="18374.424999999999"/>
  </r>
  <r>
    <x v="1"/>
    <x v="2"/>
    <s v="张志洁"/>
    <x v="5"/>
    <x v="20"/>
    <s v="一级"/>
    <s v="黄浦"/>
    <s v="上海市黄浦区外滩街道社区卫生服务中心"/>
    <n v="32.280999999999999"/>
    <m/>
    <m/>
    <m/>
    <m/>
    <m/>
    <m/>
    <m/>
    <m/>
    <m/>
    <m/>
    <m/>
    <m/>
    <m/>
    <m/>
    <m/>
    <m/>
    <m/>
    <m/>
    <m/>
    <m/>
    <m/>
    <m/>
    <m/>
    <m/>
    <m/>
    <m/>
    <m/>
    <m/>
    <m/>
    <m/>
    <m/>
    <m/>
    <m/>
    <m/>
    <m/>
    <m/>
    <m/>
    <m/>
    <m/>
    <m/>
    <m/>
    <m/>
    <m/>
    <m/>
    <m/>
    <m/>
    <m/>
    <m/>
    <n v="80"/>
    <n v="53"/>
    <n v="2582.48"/>
    <n v="27"/>
    <n v="150"/>
    <n v="4842.1499999999996"/>
    <n v="160"/>
    <n v="100"/>
    <n v="5164.96"/>
    <n v="87"/>
    <n v="150"/>
    <n v="4842.1499999999996"/>
    <n v="110"/>
    <n v="177"/>
    <n v="3550.91"/>
    <n v="20"/>
    <n v="150"/>
    <n v="4842.1499999999996"/>
    <n v="60"/>
    <n v="60"/>
    <n v="1936.86"/>
    <n v="20"/>
    <n v="150"/>
    <n v="4842.1499999999996"/>
    <n v="30"/>
    <m/>
    <n v="968.43"/>
    <n v="50"/>
    <n v="600"/>
    <n v="19368.599999999999"/>
    <n v="440"/>
    <n v="14203.640000000001"/>
  </r>
  <r>
    <x v="1"/>
    <x v="2"/>
    <s v="张志洁"/>
    <x v="6"/>
    <x v="21"/>
    <s v="一级"/>
    <s v="松江"/>
    <s v="上海市松江区新桥镇社区卫生服务中心"/>
    <n v="32.280999999999999"/>
    <m/>
    <m/>
    <m/>
    <m/>
    <m/>
    <m/>
    <m/>
    <m/>
    <m/>
    <m/>
    <m/>
    <m/>
    <m/>
    <m/>
    <m/>
    <m/>
    <m/>
    <m/>
    <m/>
    <m/>
    <m/>
    <m/>
    <m/>
    <m/>
    <m/>
    <m/>
    <m/>
    <m/>
    <m/>
    <m/>
    <m/>
    <m/>
    <m/>
    <m/>
    <m/>
    <m/>
    <m/>
    <m/>
    <m/>
    <m/>
    <m/>
    <m/>
    <m/>
    <m/>
    <m/>
    <m/>
    <m/>
    <n v="0"/>
    <n v="30"/>
    <n v="30"/>
    <n v="968.43"/>
    <n v="0"/>
    <n v="30"/>
    <n v="968.43"/>
    <n v="0"/>
    <n v="0"/>
    <n v="0"/>
    <n v="0"/>
    <n v="30"/>
    <n v="968.43"/>
    <n v="0"/>
    <n v="0"/>
    <n v="0"/>
    <n v="0"/>
    <n v="30"/>
    <n v="968.43"/>
    <n v="0"/>
    <n v="0"/>
    <n v="0"/>
    <n v="0"/>
    <n v="30"/>
    <n v="968.43"/>
    <n v="0"/>
    <m/>
    <n v="0"/>
    <n v="0"/>
    <n v="120"/>
    <n v="3873.72"/>
    <n v="30"/>
    <n v="968.43"/>
  </r>
  <r>
    <x v="2"/>
    <x v="2"/>
    <s v="张志洁"/>
    <x v="6"/>
    <x v="21"/>
    <s v="一级"/>
    <s v="松江"/>
    <s v="上海市松江区新桥镇社区卫生服务中心"/>
    <n v="18.192499999999999"/>
    <n v="130"/>
    <n v="27.5"/>
    <n v="500.29374999999999"/>
    <n v="2"/>
    <n v="50"/>
    <n v="909.625"/>
    <n v="150"/>
    <n v="150"/>
    <n v="2728.875"/>
    <n v="2"/>
    <n v="30"/>
    <n v="545.77499999999998"/>
    <n v="50"/>
    <n v="50"/>
    <n v="909.625"/>
    <n v="2"/>
    <n v="60"/>
    <n v="1091.55"/>
    <n v="0"/>
    <n v="0"/>
    <n v="0"/>
    <n v="2"/>
    <n v="80"/>
    <n v="1455.3999999999999"/>
    <n v="30"/>
    <n v="30"/>
    <n v="545.77499999999998"/>
    <n v="2"/>
    <n v="100"/>
    <n v="1819.25"/>
    <n v="0"/>
    <n v="0"/>
    <n v="0"/>
    <n v="2"/>
    <n v="130"/>
    <n v="2365.0250000000001"/>
    <n v="0"/>
    <n v="0"/>
    <n v="0"/>
    <n v="2"/>
    <m/>
    <n v="0"/>
    <n v="0"/>
    <n v="0"/>
    <n v="0"/>
    <n v="2"/>
    <m/>
    <n v="0"/>
    <n v="0"/>
    <n v="0"/>
    <n v="0"/>
    <n v="2"/>
    <m/>
    <n v="0"/>
    <n v="0"/>
    <n v="0"/>
    <n v="0"/>
    <n v="2"/>
    <m/>
    <n v="0"/>
    <n v="0"/>
    <n v="0"/>
    <n v="0"/>
    <n v="2"/>
    <n v="0"/>
    <n v="0"/>
    <n v="0"/>
    <n v="0"/>
    <n v="0"/>
    <n v="2"/>
    <n v="0"/>
    <n v="0"/>
    <n v="0"/>
    <m/>
    <n v="0"/>
    <n v="2"/>
    <n v="450"/>
    <n v="8186.625"/>
    <n v="230"/>
    <n v="4184.2749999999996"/>
  </r>
  <r>
    <x v="1"/>
    <x v="2"/>
    <s v="张志洁"/>
    <x v="6"/>
    <x v="22"/>
    <s v="二级"/>
    <s v="松江"/>
    <s v="上海市松江区方塔中医医院"/>
    <n v="32.280999999999999"/>
    <m/>
    <m/>
    <m/>
    <m/>
    <m/>
    <m/>
    <m/>
    <m/>
    <m/>
    <m/>
    <m/>
    <m/>
    <m/>
    <m/>
    <m/>
    <m/>
    <m/>
    <m/>
    <m/>
    <m/>
    <m/>
    <m/>
    <m/>
    <m/>
    <m/>
    <m/>
    <m/>
    <m/>
    <m/>
    <m/>
    <m/>
    <m/>
    <m/>
    <m/>
    <m/>
    <m/>
    <m/>
    <m/>
    <m/>
    <m/>
    <n v="200"/>
    <n v="6456.2"/>
    <n v="180"/>
    <n v="130"/>
    <n v="5810.58"/>
    <n v="50"/>
    <n v="250"/>
    <n v="8070.25"/>
    <n v="180"/>
    <n v="196"/>
    <n v="5810.58"/>
    <n v="34"/>
    <n v="300"/>
    <n v="9684.2999999999993"/>
    <n v="360"/>
    <n v="310"/>
    <n v="11621.16"/>
    <n v="84"/>
    <n v="300"/>
    <n v="9684.2999999999993"/>
    <n v="180"/>
    <n v="200"/>
    <n v="5810.58"/>
    <n v="64"/>
    <n v="300"/>
    <n v="9684.2999999999993"/>
    <n v="360"/>
    <n v="345"/>
    <n v="11621.16"/>
    <n v="79"/>
    <n v="300"/>
    <n v="9684.2999999999993"/>
    <n v="0"/>
    <m/>
    <n v="0"/>
    <n v="79"/>
    <n v="1650"/>
    <n v="53263.650000000009"/>
    <n v="1260"/>
    <n v="40674.06"/>
  </r>
  <r>
    <x v="2"/>
    <x v="2"/>
    <s v="张志洁"/>
    <x v="6"/>
    <x v="22"/>
    <s v="二级"/>
    <s v="松江"/>
    <s v="上海市松江区方塔中医医院"/>
    <n v="18.192499999999999"/>
    <n v="360"/>
    <n v="225"/>
    <n v="4093.3125"/>
    <n v="228"/>
    <n v="300"/>
    <n v="5457.75"/>
    <n v="720"/>
    <n v="550"/>
    <n v="13098.599999999999"/>
    <n v="398"/>
    <n v="200"/>
    <n v="3638.5"/>
    <n v="180"/>
    <n v="428"/>
    <n v="3274.6499999999996"/>
    <n v="150"/>
    <n v="400"/>
    <n v="7277"/>
    <n v="720"/>
    <n v="702"/>
    <n v="13098.599999999999"/>
    <n v="168"/>
    <n v="300"/>
    <n v="5457.75"/>
    <n v="360"/>
    <n v="386"/>
    <n v="6549.2999999999993"/>
    <n v="142"/>
    <n v="300"/>
    <n v="5457.75"/>
    <n v="360"/>
    <n v="352"/>
    <n v="6549.2999999999993"/>
    <n v="150"/>
    <n v="300"/>
    <n v="5457.75"/>
    <n v="360"/>
    <n v="346"/>
    <n v="6549.2999999999993"/>
    <n v="164"/>
    <m/>
    <n v="0"/>
    <n v="0"/>
    <n v="146"/>
    <n v="0"/>
    <n v="18"/>
    <m/>
    <n v="0"/>
    <n v="0"/>
    <n v="18"/>
    <n v="0"/>
    <n v="0"/>
    <m/>
    <n v="0"/>
    <n v="0"/>
    <n v="0"/>
    <n v="0"/>
    <n v="0"/>
    <m/>
    <n v="0"/>
    <n v="0"/>
    <n v="0"/>
    <n v="0"/>
    <n v="0"/>
    <n v="0"/>
    <n v="0"/>
    <n v="0"/>
    <n v="0"/>
    <n v="0"/>
    <n v="0"/>
    <n v="0"/>
    <n v="0"/>
    <n v="0"/>
    <m/>
    <n v="0"/>
    <n v="0"/>
    <n v="1800"/>
    <n v="32746.5"/>
    <n v="2700"/>
    <n v="49119.75"/>
  </r>
  <r>
    <x v="1"/>
    <x v="2"/>
    <s v="张志洁"/>
    <x v="6"/>
    <x v="23"/>
    <s v="二级"/>
    <s v="松江"/>
    <s v="上海市松江区中心医院"/>
    <n v="32.280999999999999"/>
    <m/>
    <m/>
    <m/>
    <m/>
    <m/>
    <m/>
    <m/>
    <m/>
    <m/>
    <m/>
    <m/>
    <m/>
    <m/>
    <m/>
    <m/>
    <m/>
    <m/>
    <m/>
    <m/>
    <m/>
    <m/>
    <m/>
    <m/>
    <m/>
    <m/>
    <m/>
    <m/>
    <m/>
    <m/>
    <m/>
    <m/>
    <m/>
    <m/>
    <m/>
    <m/>
    <m/>
    <m/>
    <m/>
    <m/>
    <m/>
    <n v="450"/>
    <n v="14526.449999999999"/>
    <n v="410"/>
    <n v="371"/>
    <n v="13235.21"/>
    <n v="39"/>
    <n v="700"/>
    <n v="22596.7"/>
    <n v="820"/>
    <n v="788"/>
    <n v="26470.42"/>
    <n v="71"/>
    <n v="1600"/>
    <n v="51649.599999999999"/>
    <n v="640"/>
    <n v="560"/>
    <n v="20659.84"/>
    <n v="151"/>
    <n v="1600"/>
    <n v="51649.599999999999"/>
    <n v="410"/>
    <n v="456"/>
    <n v="13235.21"/>
    <n v="105"/>
    <n v="1600"/>
    <n v="51649.599999999999"/>
    <n v="590"/>
    <n v="556"/>
    <n v="19045.79"/>
    <n v="139"/>
    <n v="1600"/>
    <n v="51649.599999999999"/>
    <n v="230"/>
    <m/>
    <n v="7424.63"/>
    <n v="369"/>
    <n v="7550"/>
    <n v="243721.55000000002"/>
    <n v="3100"/>
    <n v="100071.1"/>
  </r>
  <r>
    <x v="2"/>
    <x v="2"/>
    <s v="张志洁"/>
    <x v="6"/>
    <x v="23"/>
    <s v="二级"/>
    <s v="松江"/>
    <s v="上海市松江区中心医院"/>
    <n v="18.192499999999999"/>
    <n v="180"/>
    <n v="98.333333333333329"/>
    <n v="1788.9291666666666"/>
    <n v="292"/>
    <n v="150"/>
    <n v="2728.875"/>
    <n v="360"/>
    <n v="367"/>
    <n v="6549.2999999999993"/>
    <n v="285"/>
    <n v="90"/>
    <n v="1637.3249999999998"/>
    <n v="540"/>
    <n v="452"/>
    <n v="9823.9499999999989"/>
    <n v="373"/>
    <n v="300"/>
    <n v="5457.75"/>
    <n v="590"/>
    <n v="762"/>
    <n v="10733.574999999999"/>
    <n v="201"/>
    <n v="400"/>
    <n v="7277"/>
    <n v="770"/>
    <n v="720"/>
    <n v="14008.224999999999"/>
    <n v="251"/>
    <n v="500"/>
    <n v="9096.25"/>
    <n v="950"/>
    <n v="702"/>
    <n v="17282.875"/>
    <n v="499"/>
    <n v="600"/>
    <n v="10915.5"/>
    <n v="540"/>
    <n v="885"/>
    <n v="9823.9499999999989"/>
    <n v="154"/>
    <m/>
    <n v="0"/>
    <n v="50"/>
    <n v="204"/>
    <n v="909.625"/>
    <n v="0"/>
    <m/>
    <n v="0"/>
    <n v="0"/>
    <n v="0"/>
    <n v="0"/>
    <n v="0"/>
    <m/>
    <n v="0"/>
    <n v="0"/>
    <n v="0"/>
    <n v="0"/>
    <n v="0"/>
    <m/>
    <n v="0"/>
    <n v="0"/>
    <n v="0"/>
    <n v="0"/>
    <n v="0"/>
    <n v="0"/>
    <n v="0"/>
    <n v="0"/>
    <m/>
    <n v="0"/>
    <n v="0"/>
    <n v="0"/>
    <n v="0"/>
    <n v="0"/>
    <m/>
    <n v="0"/>
    <n v="0"/>
    <n v="2040"/>
    <n v="37112.699999999997"/>
    <n v="3800"/>
    <n v="69131.5"/>
  </r>
  <r>
    <x v="3"/>
    <x v="2"/>
    <s v="张志洁"/>
    <x v="5"/>
    <x v="0"/>
    <s v="二级"/>
    <s v="黄浦"/>
    <s v="上海市第二人民医院"/>
    <n v="38.371200000000002"/>
    <n v="0"/>
    <n v="354.16666666666669"/>
    <n v="13589.800000000001"/>
    <n v="0"/>
    <m/>
    <n v="0"/>
    <n v="-54"/>
    <n v="0"/>
    <n v="-2072.0448000000001"/>
    <n v="-54"/>
    <m/>
    <n v="0"/>
    <n v="0"/>
    <n v="0"/>
    <n v="0"/>
    <n v="-54"/>
    <m/>
    <n v="0"/>
    <n v="0"/>
    <n v="0"/>
    <n v="0"/>
    <n v="-54"/>
    <m/>
    <n v="0"/>
    <n v="0"/>
    <n v="0"/>
    <n v="0"/>
    <n v="-54"/>
    <n v="0"/>
    <n v="0"/>
    <n v="0"/>
    <n v="0"/>
    <n v="0"/>
    <n v="-54"/>
    <n v="0"/>
    <n v="0"/>
    <n v="0"/>
    <n v="0"/>
    <n v="0"/>
    <n v="-54"/>
    <n v="0"/>
    <n v="0"/>
    <n v="0"/>
    <n v="0"/>
    <n v="0"/>
    <n v="-54"/>
    <n v="0"/>
    <n v="0"/>
    <n v="0"/>
    <n v="0"/>
    <n v="0"/>
    <n v="-54"/>
    <m/>
    <n v="0"/>
    <n v="0"/>
    <n v="0"/>
    <n v="0"/>
    <n v="-54"/>
    <m/>
    <n v="0"/>
    <n v="0"/>
    <n v="0"/>
    <n v="0"/>
    <n v="-54"/>
    <n v="0"/>
    <n v="0"/>
    <n v="0"/>
    <n v="0"/>
    <n v="0"/>
    <n v="-54"/>
    <n v="0"/>
    <n v="0"/>
    <n v="0"/>
    <m/>
    <n v="0"/>
    <n v="-54"/>
    <n v="0"/>
    <n v="0"/>
    <n v="-54"/>
    <n v="-2072.0448000000001"/>
  </r>
  <r>
    <x v="3"/>
    <x v="2"/>
    <s v="张志洁"/>
    <x v="5"/>
    <x v="18"/>
    <s v="一级"/>
    <s v="黄浦"/>
    <s v="上海市黄浦区小东门街道社区卫生服务中心"/>
    <n v="38.371200000000002"/>
    <n v="200"/>
    <n v="166.66666666666666"/>
    <n v="6395.2"/>
    <n v="58"/>
    <n v="300"/>
    <n v="11511.36"/>
    <n v="400"/>
    <n v="308"/>
    <n v="15348.480000000001"/>
    <n v="150"/>
    <n v="350"/>
    <n v="13429.92"/>
    <n v="400"/>
    <n v="193"/>
    <n v="15348.480000000001"/>
    <n v="357"/>
    <n v="300"/>
    <n v="11511.36"/>
    <n v="100"/>
    <n v="364"/>
    <n v="3837.1200000000003"/>
    <n v="93"/>
    <n v="400"/>
    <n v="15348.480000000001"/>
    <n v="400"/>
    <n v="189"/>
    <n v="15348.480000000001"/>
    <n v="304"/>
    <n v="200"/>
    <n v="7674.2400000000007"/>
    <n v="200"/>
    <n v="250"/>
    <n v="7674.2400000000007"/>
    <n v="254"/>
    <n v="200"/>
    <n v="7674.2400000000007"/>
    <n v="310"/>
    <n v="244"/>
    <n v="11895.072"/>
    <n v="320"/>
    <n v="100"/>
    <n v="3837.1200000000003"/>
    <n v="200"/>
    <n v="274"/>
    <n v="7674.2400000000007"/>
    <n v="246"/>
    <n v="300"/>
    <n v="11511.36"/>
    <n v="100"/>
    <n v="274"/>
    <n v="3837.1200000000003"/>
    <n v="72"/>
    <n v="300"/>
    <n v="11511.36"/>
    <n v="200"/>
    <n v="233"/>
    <n v="7674.2400000000007"/>
    <n v="39"/>
    <n v="200"/>
    <n v="7674.2400000000007"/>
    <n v="300"/>
    <n v="242"/>
    <n v="11511.36"/>
    <n v="97"/>
    <n v="400"/>
    <n v="15348.480000000001"/>
    <n v="500"/>
    <n v="238"/>
    <n v="19185.600000000002"/>
    <n v="359"/>
    <n v="400"/>
    <n v="15348.480000000001"/>
    <n v="0"/>
    <m/>
    <n v="0"/>
    <n v="359"/>
    <n v="3450"/>
    <n v="132380.64000000001"/>
    <n v="3110"/>
    <n v="119334.43200000002"/>
  </r>
  <r>
    <x v="3"/>
    <x v="2"/>
    <s v="张志洁"/>
    <x v="5"/>
    <x v="24"/>
    <s v="一级"/>
    <s v="黄浦"/>
    <s v="上海市黄浦区打浦桥街道社区卫生服务中心"/>
    <n v="38.371200000000002"/>
    <n v="200"/>
    <n v="225"/>
    <n v="8633.52"/>
    <n v="42"/>
    <n v="350"/>
    <n v="13429.92"/>
    <n v="400"/>
    <n v="324"/>
    <n v="15348.480000000001"/>
    <n v="118"/>
    <n v="400"/>
    <n v="15348.480000000001"/>
    <n v="100"/>
    <n v="166"/>
    <n v="3837.1200000000003"/>
    <n v="52"/>
    <n v="1400"/>
    <n v="53719.68"/>
    <n v="400"/>
    <n v="355"/>
    <n v="15348.480000000001"/>
    <n v="97"/>
    <n v="1600"/>
    <n v="61393.920000000006"/>
    <n v="400"/>
    <n v="319"/>
    <n v="15348.480000000001"/>
    <n v="178"/>
    <n v="500"/>
    <n v="19185.600000000002"/>
    <n v="440"/>
    <n v="355"/>
    <n v="16883.328000000001"/>
    <n v="263"/>
    <n v="500"/>
    <n v="19185.600000000002"/>
    <n v="0"/>
    <n v="207"/>
    <n v="0"/>
    <n v="56"/>
    <n v="600"/>
    <n v="23022.720000000001"/>
    <n v="250"/>
    <n v="209"/>
    <n v="9592.8000000000011"/>
    <n v="97"/>
    <n v="500"/>
    <n v="19185.600000000002"/>
    <n v="250"/>
    <n v="254"/>
    <n v="9592.8000000000011"/>
    <n v="93"/>
    <n v="400"/>
    <n v="15348.480000000001"/>
    <n v="250"/>
    <n v="271"/>
    <n v="9592.8000000000011"/>
    <n v="72"/>
    <n v="400"/>
    <n v="15348.480000000001"/>
    <n v="250"/>
    <n v="221"/>
    <n v="9592.8000000000011"/>
    <n v="101"/>
    <n v="300"/>
    <n v="11511.36"/>
    <n v="250"/>
    <n v="276"/>
    <n v="9592.8000000000011"/>
    <n v="75"/>
    <n v="300"/>
    <n v="11511.36"/>
    <n v="250"/>
    <m/>
    <n v="9592.8000000000011"/>
    <n v="325"/>
    <n v="7250"/>
    <n v="278191.2"/>
    <n v="3240"/>
    <n v="124322.68800000002"/>
  </r>
  <r>
    <x v="3"/>
    <x v="2"/>
    <s v="张志洁"/>
    <x v="5"/>
    <x v="20"/>
    <s v="一级"/>
    <s v="黄浦"/>
    <s v="上海市黄浦区南京东路街道社区卫生服务中心"/>
    <n v="38.371200000000002"/>
    <n v="200"/>
    <n v="120.83333333333333"/>
    <n v="4636.5200000000004"/>
    <n v="106"/>
    <n v="250"/>
    <n v="9592.8000000000011"/>
    <n v="230"/>
    <n v="130"/>
    <n v="8825.3760000000002"/>
    <n v="206"/>
    <n v="300"/>
    <n v="11511.36"/>
    <n v="0"/>
    <n v="76"/>
    <n v="0"/>
    <n v="130"/>
    <n v="100"/>
    <n v="3837.1200000000003"/>
    <n v="50"/>
    <n v="67"/>
    <n v="1918.5600000000002"/>
    <n v="113"/>
    <n v="200"/>
    <n v="7674.2400000000007"/>
    <n v="100"/>
    <n v="87"/>
    <n v="3837.1200000000003"/>
    <n v="126"/>
    <n v="300"/>
    <n v="11511.36"/>
    <n v="450"/>
    <n v="169"/>
    <n v="17267.04"/>
    <n v="407"/>
    <n v="300"/>
    <n v="11511.36"/>
    <n v="200"/>
    <n v="194"/>
    <n v="7674.2400000000007"/>
    <n v="413"/>
    <n v="300"/>
    <n v="11511.36"/>
    <n v="200"/>
    <n v="238"/>
    <n v="7674.2400000000007"/>
    <n v="375"/>
    <n v="300"/>
    <n v="11511.36"/>
    <n v="350"/>
    <n v="272"/>
    <n v="13429.92"/>
    <n v="453"/>
    <n v="200"/>
    <n v="7674.2400000000007"/>
    <n v="280"/>
    <n v="377"/>
    <n v="10743.936"/>
    <n v="356"/>
    <n v="200"/>
    <n v="7674.2400000000007"/>
    <n v="600"/>
    <n v="405"/>
    <n v="23022.720000000001"/>
    <n v="551"/>
    <n v="500"/>
    <n v="19185.600000000002"/>
    <n v="200"/>
    <n v="487"/>
    <n v="7674.2400000000007"/>
    <n v="264"/>
    <n v="500"/>
    <n v="19185.600000000002"/>
    <n v="300"/>
    <m/>
    <n v="11511.36"/>
    <n v="564"/>
    <n v="3450"/>
    <n v="132380.64000000001"/>
    <n v="2960"/>
    <n v="113578.75200000001"/>
  </r>
  <r>
    <x v="3"/>
    <x v="2"/>
    <s v="张志洁"/>
    <x v="5"/>
    <x v="20"/>
    <s v="二级"/>
    <s v="黄浦"/>
    <s v="上海江南造船集团职工医院"/>
    <n v="38.371200000000002"/>
    <n v="160"/>
    <n v="79.166666666666671"/>
    <n v="3037.7200000000003"/>
    <n v="0"/>
    <n v="250"/>
    <n v="9592.8000000000011"/>
    <n v="30"/>
    <n v="29"/>
    <n v="1151.136"/>
    <n v="1"/>
    <n v="250"/>
    <n v="9592.8000000000011"/>
    <n v="100"/>
    <n v="29"/>
    <n v="3837.1200000000003"/>
    <n v="72"/>
    <n v="160"/>
    <n v="6139.3919999999998"/>
    <n v="0"/>
    <n v="50"/>
    <n v="0"/>
    <n v="22"/>
    <n v="200"/>
    <n v="7674.2400000000007"/>
    <n v="50"/>
    <n v="53"/>
    <n v="1918.5600000000002"/>
    <n v="19"/>
    <n v="200"/>
    <n v="7674.2400000000007"/>
    <n v="60"/>
    <n v="79"/>
    <n v="2302.2719999999999"/>
    <n v="0"/>
    <n v="200"/>
    <n v="7674.2400000000007"/>
    <n v="280"/>
    <n v="153"/>
    <n v="10743.936"/>
    <n v="127"/>
    <n v="200"/>
    <n v="7674.2400000000007"/>
    <n v="200"/>
    <n v="233"/>
    <n v="7674.2400000000007"/>
    <n v="94"/>
    <n v="200"/>
    <n v="7674.2400000000007"/>
    <n v="200"/>
    <n v="158"/>
    <n v="7674.2400000000007"/>
    <n v="136"/>
    <n v="100"/>
    <n v="3837.1200000000003"/>
    <n v="300"/>
    <n v="180"/>
    <n v="11511.36"/>
    <n v="256"/>
    <n v="200"/>
    <n v="7674.2400000000007"/>
    <n v="0"/>
    <n v="172"/>
    <n v="0"/>
    <n v="84"/>
    <n v="300"/>
    <n v="11511.36"/>
    <n v="460"/>
    <n v="138"/>
    <n v="17650.752"/>
    <n v="406"/>
    <n v="300"/>
    <n v="11511.36"/>
    <n v="0"/>
    <m/>
    <n v="0"/>
    <n v="406"/>
    <n v="2560"/>
    <n v="98230.271999999997"/>
    <n v="1680"/>
    <n v="64463.616000000002"/>
  </r>
  <r>
    <x v="3"/>
    <x v="2"/>
    <s v="张志洁"/>
    <x v="5"/>
    <x v="20"/>
    <s v="一级"/>
    <s v="黄浦"/>
    <s v="上海市黄浦区外滩街道社区卫生服务中心"/>
    <n v="38.371200000000002"/>
    <n v="100"/>
    <n v="99.166666666666671"/>
    <n v="3805.1440000000002"/>
    <n v="268"/>
    <n v="200"/>
    <n v="7674.2400000000007"/>
    <n v="200"/>
    <n v="161"/>
    <n v="7674.2400000000007"/>
    <n v="307"/>
    <n v="250"/>
    <n v="9592.8000000000011"/>
    <n v="50"/>
    <n v="76"/>
    <n v="1918.5600000000002"/>
    <n v="281"/>
    <n v="330"/>
    <n v="12662.496000000001"/>
    <n v="80"/>
    <n v="127"/>
    <n v="3069.6959999999999"/>
    <n v="234"/>
    <n v="350"/>
    <n v="13429.92"/>
    <n v="100"/>
    <n v="72"/>
    <n v="3837.1200000000003"/>
    <n v="262"/>
    <n v="200"/>
    <n v="7674.2400000000007"/>
    <n v="100"/>
    <n v="127"/>
    <n v="3837.1200000000003"/>
    <n v="235"/>
    <n v="200"/>
    <n v="7674.2400000000007"/>
    <n v="100"/>
    <n v="88"/>
    <n v="3837.1200000000003"/>
    <n v="247"/>
    <n v="200"/>
    <n v="7674.2400000000007"/>
    <n v="130"/>
    <n v="95"/>
    <n v="4988.2560000000003"/>
    <n v="282"/>
    <n v="200"/>
    <n v="7674.2400000000007"/>
    <n v="100"/>
    <n v="76"/>
    <n v="3837.1200000000003"/>
    <n v="306"/>
    <n v="100"/>
    <n v="3837.1200000000003"/>
    <n v="100"/>
    <n v="106"/>
    <n v="3837.1200000000003"/>
    <n v="300"/>
    <n v="200"/>
    <n v="7674.2400000000007"/>
    <n v="100"/>
    <n v="95"/>
    <n v="3837.1200000000003"/>
    <n v="305"/>
    <n v="200"/>
    <n v="7674.2400000000007"/>
    <n v="400"/>
    <n v="118"/>
    <n v="15348.480000000001"/>
    <n v="587"/>
    <n v="300"/>
    <n v="11511.36"/>
    <n v="0"/>
    <m/>
    <n v="0"/>
    <n v="587"/>
    <n v="2730"/>
    <n v="104753.376"/>
    <n v="1460"/>
    <n v="56021.952000000012"/>
  </r>
  <r>
    <x v="3"/>
    <x v="2"/>
    <s v="张志洁"/>
    <x v="5"/>
    <x v="18"/>
    <s v="一级"/>
    <s v="黄浦"/>
    <s v="上海市黄浦区老西门街道社区卫生服务中心"/>
    <n v="38.371200000000002"/>
    <n v="60"/>
    <n v="74.166666666666671"/>
    <n v="2845.8640000000005"/>
    <n v="39"/>
    <n v="150"/>
    <n v="5755.68"/>
    <n v="90"/>
    <n v="90"/>
    <n v="3453.4080000000004"/>
    <n v="39"/>
    <n v="200"/>
    <n v="7674.2400000000007"/>
    <n v="50"/>
    <n v="47"/>
    <n v="1918.5600000000002"/>
    <n v="42"/>
    <n v="200"/>
    <n v="7674.2400000000007"/>
    <n v="110"/>
    <n v="111"/>
    <n v="4220.8320000000003"/>
    <n v="41"/>
    <n v="200"/>
    <n v="7674.2400000000007"/>
    <n v="80"/>
    <n v="93"/>
    <n v="3069.6959999999999"/>
    <n v="28"/>
    <n v="200"/>
    <n v="7674.2400000000007"/>
    <n v="100"/>
    <n v="80"/>
    <n v="3837.1200000000003"/>
    <n v="48"/>
    <n v="200"/>
    <n v="7674.2400000000007"/>
    <n v="100"/>
    <n v="76"/>
    <n v="3837.1200000000003"/>
    <n v="72"/>
    <n v="100"/>
    <n v="3837.1200000000003"/>
    <n v="80"/>
    <n v="67"/>
    <n v="3069.6959999999999"/>
    <n v="85"/>
    <n v="200"/>
    <n v="7674.2400000000007"/>
    <n v="30"/>
    <n v="67"/>
    <n v="1151.136"/>
    <n v="48"/>
    <n v="100"/>
    <n v="3837.1200000000003"/>
    <n v="100"/>
    <n v="105"/>
    <n v="3837.1200000000003"/>
    <n v="43"/>
    <n v="100"/>
    <n v="3837.1200000000003"/>
    <n v="90"/>
    <n v="89"/>
    <n v="3453.4080000000004"/>
    <n v="44"/>
    <n v="200"/>
    <n v="7674.2400000000007"/>
    <n v="80"/>
    <n v="72"/>
    <n v="3069.6959999999999"/>
    <n v="52"/>
    <n v="200"/>
    <n v="7674.2400000000007"/>
    <n v="30"/>
    <m/>
    <n v="1151.136"/>
    <n v="82"/>
    <n v="2050"/>
    <n v="78660.960000000021"/>
    <n v="940"/>
    <n v="36068.928"/>
  </r>
  <r>
    <x v="3"/>
    <x v="2"/>
    <s v="张志洁"/>
    <x v="5"/>
    <x v="24"/>
    <s v="二级"/>
    <s v="黄浦"/>
    <s v="上海市黄浦区中心医院"/>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5"/>
    <x v="0"/>
    <s v="三级"/>
    <s v="黄浦"/>
    <s v="上海长征医院"/>
    <n v="38.371200000000002"/>
    <n v="0"/>
    <n v="-5.416666666666667"/>
    <n v="-207.84400000000002"/>
    <n v="-65"/>
    <m/>
    <n v="0"/>
    <n v="0"/>
    <n v="0"/>
    <n v="0"/>
    <n v="-65"/>
    <m/>
    <n v="0"/>
    <n v="0"/>
    <n v="0"/>
    <n v="0"/>
    <n v="-65"/>
    <m/>
    <n v="0"/>
    <n v="0"/>
    <n v="0"/>
    <n v="0"/>
    <n v="-65"/>
    <m/>
    <n v="0"/>
    <n v="0"/>
    <n v="0"/>
    <n v="0"/>
    <n v="-65"/>
    <n v="0"/>
    <n v="0"/>
    <n v="0"/>
    <n v="0"/>
    <n v="0"/>
    <n v="-65"/>
    <n v="0"/>
    <n v="0"/>
    <n v="0"/>
    <n v="0"/>
    <n v="0"/>
    <n v="-65"/>
    <n v="0"/>
    <n v="0"/>
    <n v="0"/>
    <n v="0"/>
    <n v="0"/>
    <n v="-65"/>
    <n v="0"/>
    <n v="0"/>
    <n v="0"/>
    <n v="0"/>
    <n v="0"/>
    <n v="-65"/>
    <m/>
    <n v="0"/>
    <n v="0"/>
    <n v="0"/>
    <n v="0"/>
    <n v="-65"/>
    <m/>
    <n v="0"/>
    <n v="0"/>
    <n v="0"/>
    <n v="0"/>
    <n v="-65"/>
    <n v="0"/>
    <n v="0"/>
    <n v="0"/>
    <n v="0"/>
    <n v="0"/>
    <n v="-65"/>
    <n v="0"/>
    <n v="0"/>
    <n v="0"/>
    <m/>
    <n v="0"/>
    <n v="-65"/>
    <n v="0"/>
    <n v="0"/>
    <n v="0"/>
    <n v="0"/>
  </r>
  <r>
    <x v="3"/>
    <x v="2"/>
    <s v="张志洁"/>
    <x v="5"/>
    <x v="24"/>
    <s v="二级"/>
    <s v="黄浦"/>
    <s v="上海市瑞金康复医院"/>
    <n v="38.371200000000002"/>
    <n v="2400"/>
    <n v="1175"/>
    <n v="45086.16"/>
    <n v="2132"/>
    <n v="1300"/>
    <n v="49882.560000000005"/>
    <n v="0"/>
    <n v="1082"/>
    <n v="0"/>
    <n v="1050"/>
    <n v="1350"/>
    <n v="51801.120000000003"/>
    <n v="0"/>
    <n v="730"/>
    <n v="0"/>
    <n v="320"/>
    <n v="2000"/>
    <n v="76742.400000000009"/>
    <n v="1200"/>
    <n v="841"/>
    <n v="46045.440000000002"/>
    <n v="679"/>
    <n v="2400"/>
    <n v="92090.880000000005"/>
    <n v="600"/>
    <n v="794"/>
    <n v="23022.720000000001"/>
    <n v="485"/>
    <n v="1200"/>
    <n v="46045.440000000002"/>
    <n v="600"/>
    <n v="641"/>
    <n v="23022.720000000001"/>
    <n v="444"/>
    <n v="1200"/>
    <n v="46045.440000000002"/>
    <n v="1200"/>
    <n v="144"/>
    <n v="46045.440000000002"/>
    <n v="1500"/>
    <n v="900"/>
    <n v="34534.080000000002"/>
    <n v="300"/>
    <n v="706"/>
    <n v="11511.36"/>
    <n v="1094"/>
    <n v="900"/>
    <n v="34534.080000000002"/>
    <n v="600"/>
    <n v="744"/>
    <n v="23022.720000000001"/>
    <n v="950"/>
    <n v="800"/>
    <n v="30696.960000000003"/>
    <n v="300"/>
    <n v="827"/>
    <n v="11511.36"/>
    <n v="423"/>
    <n v="800"/>
    <n v="30696.960000000003"/>
    <n v="1200"/>
    <n v="589"/>
    <n v="46045.440000000002"/>
    <n v="1034"/>
    <n v="900"/>
    <n v="34534.080000000002"/>
    <n v="600"/>
    <n v="737"/>
    <n v="23022.720000000001"/>
    <n v="897"/>
    <n v="1000"/>
    <n v="38371.200000000004"/>
    <n v="0"/>
    <m/>
    <n v="0"/>
    <n v="897"/>
    <n v="14750"/>
    <n v="565975.20000000007"/>
    <n v="6600"/>
    <n v="253249.92000000001"/>
  </r>
  <r>
    <x v="3"/>
    <x v="2"/>
    <s v="张志洁"/>
    <x v="5"/>
    <x v="24"/>
    <s v="三级"/>
    <s v="黄浦"/>
    <s v="上海交通大学医学院附属第九人民医院"/>
    <n v="38.371200000000002"/>
    <n v="800"/>
    <n v="312.5"/>
    <n v="11991"/>
    <n v="179"/>
    <n v="1200"/>
    <n v="46045.440000000002"/>
    <n v="400"/>
    <n v="578"/>
    <n v="15348.480000000001"/>
    <n v="1"/>
    <n v="1200"/>
    <n v="46045.440000000002"/>
    <n v="600"/>
    <n v="458"/>
    <n v="23022.720000000001"/>
    <n v="143"/>
    <n v="1200"/>
    <n v="46045.440000000002"/>
    <n v="700"/>
    <n v="773"/>
    <n v="26859.84"/>
    <n v="70"/>
    <n v="1700"/>
    <n v="65231.040000000001"/>
    <n v="800"/>
    <n v="614"/>
    <n v="30696.960000000003"/>
    <n v="256"/>
    <n v="1000"/>
    <n v="38371.200000000004"/>
    <n v="400"/>
    <n v="559"/>
    <n v="15348.480000000001"/>
    <n v="97"/>
    <n v="1000"/>
    <n v="38371.200000000004"/>
    <n v="400"/>
    <n v="308"/>
    <n v="15348.480000000001"/>
    <n v="189"/>
    <n v="900"/>
    <n v="34534.080000000002"/>
    <n v="400"/>
    <n v="500"/>
    <n v="15348.480000000001"/>
    <n v="89"/>
    <n v="700"/>
    <n v="26859.84"/>
    <n v="400"/>
    <n v="273"/>
    <n v="15348.480000000001"/>
    <n v="216"/>
    <n v="500"/>
    <n v="19185.600000000002"/>
    <n v="400"/>
    <n v="364"/>
    <n v="15348.480000000001"/>
    <n v="252"/>
    <n v="500"/>
    <n v="19185.600000000002"/>
    <n v="200"/>
    <n v="269"/>
    <n v="7674.2400000000007"/>
    <n v="183"/>
    <n v="500"/>
    <n v="19185.600000000002"/>
    <n v="300"/>
    <n v="413"/>
    <n v="11511.36"/>
    <n v="70"/>
    <n v="500"/>
    <n v="19185.600000000002"/>
    <n v="600"/>
    <m/>
    <n v="23022.720000000001"/>
    <n v="670"/>
    <n v="10900"/>
    <n v="418246.07999999996"/>
    <n v="5600"/>
    <n v="214878.72"/>
  </r>
  <r>
    <x v="3"/>
    <x v="2"/>
    <s v="张志洁"/>
    <x v="5"/>
    <x v="24"/>
    <s v="一级"/>
    <s v="黄浦"/>
    <s v="上海市黄浦区五里桥街道社区卫生服务中心"/>
    <n v="38.371200000000002"/>
    <n v="1800"/>
    <n v="1000"/>
    <n v="38371.200000000004"/>
    <n v="1059"/>
    <n v="1250"/>
    <n v="47964"/>
    <n v="300"/>
    <n v="1234"/>
    <n v="11511.36"/>
    <n v="125"/>
    <n v="1250"/>
    <n v="47964"/>
    <n v="900"/>
    <n v="795"/>
    <n v="34534.080000000002"/>
    <n v="230"/>
    <n v="2000"/>
    <n v="76742.400000000009"/>
    <n v="1200"/>
    <n v="1225"/>
    <n v="46045.440000000002"/>
    <n v="205"/>
    <n v="2700"/>
    <n v="103602.24000000001"/>
    <n v="900"/>
    <n v="953"/>
    <n v="34534.080000000002"/>
    <n v="152"/>
    <n v="1200"/>
    <n v="46045.440000000002"/>
    <n v="900"/>
    <n v="852"/>
    <n v="34534.080000000002"/>
    <n v="200"/>
    <n v="1200"/>
    <n v="46045.440000000002"/>
    <n v="900"/>
    <n v="713"/>
    <n v="34534.080000000002"/>
    <n v="387"/>
    <n v="1200"/>
    <n v="46045.440000000002"/>
    <n v="900"/>
    <n v="997"/>
    <n v="34534.080000000002"/>
    <n v="290"/>
    <n v="1200"/>
    <n v="46045.440000000002"/>
    <n v="900"/>
    <n v="972"/>
    <n v="34534.080000000002"/>
    <n v="218"/>
    <n v="1200"/>
    <n v="46045.440000000002"/>
    <n v="900"/>
    <n v="950"/>
    <n v="34534.080000000002"/>
    <n v="168"/>
    <n v="1000"/>
    <n v="38371.200000000004"/>
    <n v="1200"/>
    <n v="914"/>
    <n v="46045.440000000002"/>
    <n v="454"/>
    <n v="1000"/>
    <n v="38371.200000000004"/>
    <n v="900"/>
    <n v="932"/>
    <n v="34534.080000000002"/>
    <n v="422"/>
    <n v="1200"/>
    <n v="46045.440000000002"/>
    <n v="600"/>
    <m/>
    <n v="23022.720000000001"/>
    <n v="1022"/>
    <n v="16400"/>
    <n v="629287.67999999993"/>
    <n v="10500"/>
    <n v="402897.60000000009"/>
  </r>
  <r>
    <x v="3"/>
    <x v="2"/>
    <s v="张志洁"/>
    <x v="5"/>
    <x v="24"/>
    <s v="一级"/>
    <s v="黄浦"/>
    <s v="上海市黄浦区淮海中路街道社区卫生服务中心"/>
    <n v="38.371200000000002"/>
    <n v="1600"/>
    <n v="391.66666666666669"/>
    <n v="15028.720000000001"/>
    <n v="1399"/>
    <n v="600"/>
    <n v="23022.720000000001"/>
    <n v="0"/>
    <n v="483"/>
    <n v="0"/>
    <n v="916"/>
    <n v="600"/>
    <n v="23022.720000000001"/>
    <n v="0"/>
    <n v="320"/>
    <n v="0"/>
    <n v="596"/>
    <n v="1560"/>
    <n v="59859.072"/>
    <n v="0"/>
    <n v="494"/>
    <n v="0"/>
    <n v="102"/>
    <n v="1930"/>
    <n v="74056.415999999997"/>
    <n v="600"/>
    <n v="446"/>
    <n v="23022.720000000001"/>
    <n v="256"/>
    <n v="600"/>
    <n v="23022.720000000001"/>
    <n v="400"/>
    <n v="494"/>
    <n v="15348.480000000001"/>
    <n v="162"/>
    <n v="600"/>
    <n v="23022.720000000001"/>
    <n v="700"/>
    <n v="447"/>
    <n v="26859.84"/>
    <n v="415"/>
    <n v="700"/>
    <n v="26859.84"/>
    <n v="300"/>
    <n v="406"/>
    <n v="11511.36"/>
    <n v="309"/>
    <n v="800"/>
    <n v="30696.960000000003"/>
    <n v="300"/>
    <n v="436"/>
    <n v="11511.36"/>
    <n v="173"/>
    <n v="500"/>
    <n v="19185.600000000002"/>
    <n v="600"/>
    <n v="413"/>
    <n v="23022.720000000001"/>
    <n v="360"/>
    <n v="500"/>
    <n v="19185.600000000002"/>
    <n v="300"/>
    <n v="466"/>
    <n v="11511.36"/>
    <n v="194"/>
    <n v="600"/>
    <n v="23022.720000000001"/>
    <n v="900"/>
    <n v="400"/>
    <n v="34534.080000000002"/>
    <n v="694"/>
    <n v="600"/>
    <n v="23022.720000000001"/>
    <n v="0"/>
    <m/>
    <n v="0"/>
    <n v="694"/>
    <n v="9590"/>
    <n v="367979.80799999996"/>
    <n v="4100"/>
    <n v="157321.92000000001"/>
  </r>
  <r>
    <x v="3"/>
    <x v="2"/>
    <s v="张志洁"/>
    <x v="5"/>
    <x v="18"/>
    <s v="三级"/>
    <s v="黄浦"/>
    <s v="上海交通大学医学院附属瑞金医院北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5"/>
    <x v="18"/>
    <s v="三级"/>
    <s v="黄浦"/>
    <s v="上海交通大学医学院附属瑞金医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5"/>
    <x v="18"/>
    <s v="二级"/>
    <s v="黄浦"/>
    <s v="上海交通大学医学院附属瑞金医院卢湾分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5"/>
    <x v="18"/>
    <s v="一级"/>
    <s v="黄浦"/>
    <s v="上海市黄浦区豫园街道社区卫生服务中心"/>
    <n v="38.371200000000002"/>
    <n v="600"/>
    <n v="350"/>
    <n v="13429.92"/>
    <n v="273"/>
    <n v="550"/>
    <n v="21104.16"/>
    <n v="600"/>
    <n v="741"/>
    <n v="23022.720000000001"/>
    <n v="132"/>
    <n v="500"/>
    <n v="19185.600000000002"/>
    <n v="500"/>
    <n v="472"/>
    <n v="19185.600000000002"/>
    <n v="160"/>
    <n v="1100"/>
    <n v="42208.32"/>
    <n v="900"/>
    <n v="858"/>
    <n v="34534.080000000002"/>
    <n v="202"/>
    <n v="1200"/>
    <n v="46045.440000000002"/>
    <n v="950"/>
    <n v="634"/>
    <n v="36452.639999999999"/>
    <n v="518"/>
    <n v="600"/>
    <n v="23022.720000000001"/>
    <n v="620"/>
    <n v="700"/>
    <n v="23790.144"/>
    <n v="438"/>
    <n v="600"/>
    <n v="23022.720000000001"/>
    <n v="600"/>
    <n v="662"/>
    <n v="23022.720000000001"/>
    <n v="376"/>
    <n v="500"/>
    <n v="19185.600000000002"/>
    <n v="800"/>
    <n v="798"/>
    <n v="30696.960000000003"/>
    <n v="378"/>
    <n v="600"/>
    <n v="23022.720000000001"/>
    <n v="700"/>
    <n v="760"/>
    <n v="26859.84"/>
    <n v="318"/>
    <n v="800"/>
    <n v="30696.960000000003"/>
    <n v="800"/>
    <n v="728"/>
    <n v="30696.960000000003"/>
    <n v="390"/>
    <n v="700"/>
    <n v="26859.84"/>
    <n v="500"/>
    <n v="660"/>
    <n v="19185.600000000002"/>
    <n v="230"/>
    <n v="800"/>
    <n v="30696.960000000003"/>
    <n v="900"/>
    <n v="619"/>
    <n v="34534.080000000002"/>
    <n v="511"/>
    <n v="700"/>
    <n v="26859.84"/>
    <n v="0"/>
    <m/>
    <n v="0"/>
    <n v="511"/>
    <n v="8650"/>
    <n v="331910.88000000006"/>
    <n v="7870"/>
    <n v="301981.34399999998"/>
  </r>
  <r>
    <x v="3"/>
    <x v="2"/>
    <s v="张志洁"/>
    <x v="5"/>
    <x v="18"/>
    <s v="一级"/>
    <s v="黄浦"/>
    <s v="上海市黄浦区瑞金二路街道社区卫生服务中心"/>
    <n v="38.371200000000002"/>
    <n v="0"/>
    <n v="121.66666666666667"/>
    <n v="4668.4960000000001"/>
    <n v="68"/>
    <n v="150"/>
    <n v="5755.68"/>
    <n v="250"/>
    <n v="180"/>
    <n v="9592.8000000000011"/>
    <n v="138"/>
    <n v="100"/>
    <n v="3837.1200000000003"/>
    <n v="50"/>
    <n v="132"/>
    <n v="1918.5600000000002"/>
    <n v="56"/>
    <n v="300"/>
    <n v="11511.36"/>
    <n v="200"/>
    <n v="209"/>
    <n v="7674.2400000000007"/>
    <n v="47"/>
    <n v="500"/>
    <n v="19185.600000000002"/>
    <n v="50"/>
    <n v="95"/>
    <n v="1918.5600000000002"/>
    <n v="2"/>
    <n v="200"/>
    <n v="7674.2400000000007"/>
    <n v="180"/>
    <n v="160"/>
    <n v="6906.8160000000007"/>
    <n v="22"/>
    <n v="200"/>
    <n v="7674.2400000000007"/>
    <n v="100"/>
    <n v="116"/>
    <n v="3837.1200000000003"/>
    <n v="6"/>
    <n v="100"/>
    <n v="3837.1200000000003"/>
    <n v="200"/>
    <n v="139"/>
    <n v="7674.2400000000007"/>
    <n v="67"/>
    <n v="200"/>
    <n v="7674.2400000000007"/>
    <n v="80"/>
    <n v="116"/>
    <n v="3069.6959999999999"/>
    <n v="31"/>
    <n v="200"/>
    <n v="7674.2400000000007"/>
    <n v="130"/>
    <n v="137"/>
    <n v="4988.2560000000003"/>
    <n v="24"/>
    <n v="200"/>
    <n v="7674.2400000000007"/>
    <n v="150"/>
    <n v="118"/>
    <n v="5755.68"/>
    <n v="56"/>
    <n v="200"/>
    <n v="7674.2400000000007"/>
    <n v="130"/>
    <n v="120"/>
    <n v="4988.2560000000003"/>
    <n v="66"/>
    <n v="200"/>
    <n v="7674.2400000000007"/>
    <n v="80"/>
    <m/>
    <n v="3069.6959999999999"/>
    <n v="146"/>
    <n v="2550"/>
    <n v="97846.560000000027"/>
    <n v="1600"/>
    <n v="61393.920000000013"/>
  </r>
  <r>
    <x v="3"/>
    <x v="2"/>
    <s v="张志洁"/>
    <x v="5"/>
    <x v="18"/>
    <s v="一级"/>
    <s v="黄浦"/>
    <s v="上海市黄浦区半淞园街道社区卫生服务中心"/>
    <n v="38.371200000000002"/>
    <n v="100"/>
    <n v="108.33333333333333"/>
    <n v="4156.88"/>
    <n v="50"/>
    <n v="150"/>
    <n v="5755.68"/>
    <n v="300"/>
    <n v="260"/>
    <n v="11511.36"/>
    <n v="90"/>
    <n v="100"/>
    <n v="3837.1200000000003"/>
    <n v="100"/>
    <n v="120"/>
    <n v="3837.1200000000003"/>
    <n v="70"/>
    <n v="210"/>
    <n v="8057.9520000000002"/>
    <n v="300"/>
    <n v="260"/>
    <n v="11511.36"/>
    <n v="110"/>
    <n v="340"/>
    <n v="13046.208000000001"/>
    <n v="600"/>
    <n v="70"/>
    <n v="23022.720000000001"/>
    <n v="640"/>
    <n v="200"/>
    <n v="7674.2400000000007"/>
    <n v="0"/>
    <n v="200"/>
    <n v="0"/>
    <n v="440"/>
    <n v="200"/>
    <n v="7674.2400000000007"/>
    <n v="0"/>
    <n v="124"/>
    <n v="0"/>
    <n v="316"/>
    <n v="0"/>
    <n v="0"/>
    <n v="0"/>
    <n v="147"/>
    <n v="0"/>
    <n v="169"/>
    <n v="100"/>
    <n v="3837.1200000000003"/>
    <n v="0"/>
    <n v="147"/>
    <n v="0"/>
    <n v="22"/>
    <n v="100"/>
    <n v="3837.1200000000003"/>
    <n v="200"/>
    <n v="146"/>
    <n v="7674.2400000000007"/>
    <n v="76"/>
    <n v="100"/>
    <n v="3837.1200000000003"/>
    <n v="200"/>
    <n v="152"/>
    <n v="7674.2400000000007"/>
    <n v="124"/>
    <n v="200"/>
    <n v="7674.2400000000007"/>
    <n v="400"/>
    <n v="170"/>
    <n v="15348.480000000001"/>
    <n v="354"/>
    <n v="200"/>
    <n v="7674.2400000000007"/>
    <n v="0"/>
    <m/>
    <n v="0"/>
    <n v="354"/>
    <n v="1900"/>
    <n v="72905.279999999999"/>
    <n v="2100"/>
    <n v="80579.520000000004"/>
  </r>
  <r>
    <x v="3"/>
    <x v="2"/>
    <s v="张志洁"/>
    <x v="5"/>
    <x v="18"/>
    <s v="二级"/>
    <s v="黄浦"/>
    <s v="上海市黄浦区中西医结合医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7"/>
    <x v="25"/>
    <s v="二级"/>
    <s v="普陀"/>
    <s v="上海市普陀区中医医院"/>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7"/>
    <x v="26"/>
    <s v="一级"/>
    <s v="普陀"/>
    <s v="上海市普陀区桃浦镇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7"/>
    <x v="26"/>
    <s v="一级"/>
    <s v="普陀"/>
    <s v="上海市普陀区长风街道长风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50"/>
    <n v="1718.5600000000002"/>
    <n v="0"/>
    <n v="0"/>
    <n v="0"/>
    <n v="0"/>
    <n v="100"/>
    <n v="3437.1200000000003"/>
    <n v="0"/>
    <n v="0"/>
    <n v="0"/>
    <n v="0"/>
    <n v="50"/>
    <n v="1718.5600000000002"/>
    <n v="0"/>
    <n v="0"/>
    <n v="0"/>
    <n v="0"/>
    <n v="100"/>
    <n v="3437.1200000000003"/>
    <n v="0"/>
    <m/>
    <n v="0"/>
    <n v="0"/>
    <n v="300"/>
    <n v="10311.36"/>
    <n v="0"/>
    <n v="0"/>
  </r>
  <r>
    <x v="3"/>
    <x v="2"/>
    <s v="张志洁"/>
    <x v="7"/>
    <x v="25"/>
    <s v="二级"/>
    <s v="普陀"/>
    <s v="上海市普陀区利群医院"/>
    <n v="34.371200000000002"/>
    <n v="3600"/>
    <n v="1850"/>
    <n v="63586.720000000001"/>
    <n v="2457"/>
    <n v="3000"/>
    <n v="103113.60000000001"/>
    <n v="0"/>
    <n v="2394"/>
    <n v="0"/>
    <n v="63"/>
    <n v="3200"/>
    <n v="109987.84000000001"/>
    <n v="1800"/>
    <n v="1606"/>
    <n v="61868.160000000003"/>
    <n v="257"/>
    <n v="6200"/>
    <n v="213101.44"/>
    <n v="3300"/>
    <n v="3183"/>
    <n v="113424.96000000001"/>
    <n v="374"/>
    <n v="7600"/>
    <n v="261221.12000000002"/>
    <n v="2700"/>
    <n v="2906"/>
    <n v="92802.240000000005"/>
    <n v="168"/>
    <n v="3300"/>
    <n v="113424.96000000001"/>
    <n v="3600"/>
    <n v="2564"/>
    <n v="123736.32000000001"/>
    <n v="1204"/>
    <n v="3500"/>
    <n v="120299.20000000001"/>
    <n v="2100"/>
    <n v="2406"/>
    <n v="72179.520000000004"/>
    <n v="898"/>
    <n v="2900"/>
    <n v="99676.48000000001"/>
    <n v="3000"/>
    <n v="3021"/>
    <n v="103113.60000000001"/>
    <n v="877"/>
    <n v="3000"/>
    <n v="103113.60000000001"/>
    <n v="2700"/>
    <n v="3200"/>
    <n v="92802.240000000005"/>
    <n v="377"/>
    <n v="3200"/>
    <n v="109987.84000000001"/>
    <n v="3300"/>
    <n v="3100"/>
    <n v="113424.96000000001"/>
    <n v="577"/>
    <n v="2800"/>
    <n v="96239.360000000001"/>
    <n v="3300"/>
    <n v="3100"/>
    <n v="113424.96000000001"/>
    <n v="777"/>
    <n v="3000"/>
    <n v="103113.60000000001"/>
    <n v="2700"/>
    <n v="3100"/>
    <n v="92802.240000000005"/>
    <n v="377"/>
    <n v="3100"/>
    <n v="106550.72"/>
    <n v="1500"/>
    <m/>
    <n v="51556.800000000003"/>
    <n v="1877"/>
    <n v="44800"/>
    <n v="1539829.7600000002"/>
    <n v="30000"/>
    <n v="1031136"/>
  </r>
  <r>
    <x v="3"/>
    <x v="2"/>
    <s v="张志洁"/>
    <x v="7"/>
    <x v="26"/>
    <s v="一级"/>
    <s v="普陀"/>
    <s v="上海市普陀区桃浦镇第二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7"/>
    <x v="27"/>
    <s v="二级"/>
    <s v="普陀"/>
    <s v="上海市普陀区人民医院"/>
    <n v="34.371200000000002"/>
    <n v="0"/>
    <n v="0"/>
    <n v="0"/>
    <n v="30"/>
    <m/>
    <n v="0"/>
    <n v="0"/>
    <n v="0"/>
    <n v="0"/>
    <n v="30"/>
    <m/>
    <n v="0"/>
    <n v="0"/>
    <n v="0"/>
    <n v="0"/>
    <n v="30"/>
    <m/>
    <n v="0"/>
    <n v="0"/>
    <n v="0"/>
    <n v="0"/>
    <n v="30"/>
    <m/>
    <n v="0"/>
    <n v="0"/>
    <n v="0"/>
    <n v="0"/>
    <n v="30"/>
    <n v="0"/>
    <n v="0"/>
    <n v="0"/>
    <n v="0"/>
    <n v="0"/>
    <n v="30"/>
    <n v="0"/>
    <n v="0"/>
    <n v="0"/>
    <n v="0"/>
    <n v="0"/>
    <n v="30"/>
    <n v="0"/>
    <n v="0"/>
    <n v="0"/>
    <n v="0"/>
    <n v="0"/>
    <n v="30"/>
    <n v="0"/>
    <n v="0"/>
    <n v="0"/>
    <n v="0"/>
    <n v="0"/>
    <n v="30"/>
    <n v="0"/>
    <n v="0"/>
    <n v="0"/>
    <n v="0"/>
    <n v="0"/>
    <n v="30"/>
    <n v="0"/>
    <n v="0"/>
    <n v="0"/>
    <n v="0"/>
    <n v="0"/>
    <n v="30"/>
    <n v="0"/>
    <n v="0"/>
    <n v="100"/>
    <n v="0"/>
    <n v="3437.1200000000003"/>
    <n v="130"/>
    <n v="0"/>
    <n v="0"/>
    <n v="0"/>
    <m/>
    <n v="0"/>
    <n v="130"/>
    <n v="0"/>
    <n v="0"/>
    <n v="100"/>
    <n v="3437.1200000000003"/>
  </r>
  <r>
    <x v="3"/>
    <x v="2"/>
    <s v="张志洁"/>
    <x v="7"/>
    <x v="26"/>
    <s v="一级"/>
    <s v="普陀"/>
    <s v="上海市普陀区长风街道白玉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7"/>
    <x v="27"/>
    <s v="一级"/>
    <s v="普陀"/>
    <s v="上海市普陀区长寿街道社区卫生服务中心"/>
    <n v="34.371200000000002"/>
    <n v="100"/>
    <n v="10"/>
    <n v="343.71199999999999"/>
    <n v="120"/>
    <n v="300"/>
    <n v="10311.36"/>
    <n v="100"/>
    <n v="121"/>
    <n v="3437.1200000000003"/>
    <n v="99"/>
    <n v="300"/>
    <n v="10311.36"/>
    <n v="0"/>
    <n v="62"/>
    <n v="0"/>
    <n v="37"/>
    <n v="300"/>
    <n v="10311.36"/>
    <n v="0"/>
    <n v="0"/>
    <n v="0"/>
    <n v="37"/>
    <n v="400"/>
    <n v="13748.480000000001"/>
    <n v="0"/>
    <n v="0"/>
    <n v="0"/>
    <n v="37"/>
    <n v="100"/>
    <n v="3437.1200000000003"/>
    <n v="0"/>
    <n v="20"/>
    <n v="0"/>
    <n v="17"/>
    <n v="100"/>
    <n v="3437.1200000000003"/>
    <n v="0"/>
    <n v="10"/>
    <n v="0"/>
    <n v="7"/>
    <n v="50"/>
    <n v="1718.5600000000002"/>
    <n v="10"/>
    <n v="16"/>
    <n v="343.71199999999999"/>
    <n v="1"/>
    <n v="100"/>
    <n v="3437.1200000000003"/>
    <n v="120"/>
    <n v="47"/>
    <n v="4124.5439999999999"/>
    <n v="74"/>
    <n v="100"/>
    <n v="3437.1200000000003"/>
    <n v="50"/>
    <n v="67"/>
    <n v="1718.5600000000002"/>
    <n v="57"/>
    <n v="100"/>
    <n v="3437.1200000000003"/>
    <n v="200"/>
    <n v="90"/>
    <n v="6874.2400000000007"/>
    <n v="167"/>
    <n v="100"/>
    <n v="3437.1200000000003"/>
    <n v="0"/>
    <n v="120"/>
    <n v="0"/>
    <n v="47"/>
    <n v="100"/>
    <n v="3437.1200000000003"/>
    <n v="0"/>
    <m/>
    <n v="0"/>
    <n v="47"/>
    <n v="2050"/>
    <n v="70460.960000000006"/>
    <n v="480"/>
    <n v="16498.175999999999"/>
  </r>
  <r>
    <x v="3"/>
    <x v="2"/>
    <s v="张志洁"/>
    <x v="7"/>
    <x v="0"/>
    <s v="一级"/>
    <s v="普陀"/>
    <s v="上海市普陀区真如镇社区卫生服务中心"/>
    <n v="34.371200000000002"/>
    <n v="5"/>
    <n v="0.41666666666666669"/>
    <n v="14.321333333333335"/>
    <n v="5"/>
    <m/>
    <n v="0"/>
    <n v="0"/>
    <n v="0"/>
    <n v="0"/>
    <n v="5"/>
    <m/>
    <n v="0"/>
    <n v="0"/>
    <n v="0"/>
    <n v="0"/>
    <n v="5"/>
    <m/>
    <n v="0"/>
    <n v="0"/>
    <n v="0"/>
    <n v="0"/>
    <n v="5"/>
    <m/>
    <n v="0"/>
    <n v="0"/>
    <n v="0"/>
    <n v="0"/>
    <n v="5"/>
    <n v="0"/>
    <n v="0"/>
    <n v="0"/>
    <n v="0"/>
    <n v="0"/>
    <n v="5"/>
    <n v="0"/>
    <n v="0"/>
    <n v="0"/>
    <n v="0"/>
    <n v="0"/>
    <n v="5"/>
    <n v="0"/>
    <n v="0"/>
    <n v="0"/>
    <n v="0"/>
    <n v="0"/>
    <n v="5"/>
    <n v="0"/>
    <n v="0"/>
    <n v="0"/>
    <n v="0"/>
    <n v="0"/>
    <n v="5"/>
    <n v="0"/>
    <n v="0"/>
    <n v="0"/>
    <n v="0"/>
    <n v="0"/>
    <n v="5"/>
    <n v="0"/>
    <n v="0"/>
    <n v="0"/>
    <n v="0"/>
    <n v="0"/>
    <n v="5"/>
    <n v="0"/>
    <n v="0"/>
    <n v="0"/>
    <n v="0"/>
    <n v="0"/>
    <n v="5"/>
    <n v="0"/>
    <n v="0"/>
    <n v="0"/>
    <m/>
    <n v="0"/>
    <n v="5"/>
    <n v="0"/>
    <n v="0"/>
    <n v="0"/>
    <n v="0"/>
  </r>
  <r>
    <x v="3"/>
    <x v="2"/>
    <s v="张志洁"/>
    <x v="7"/>
    <x v="27"/>
    <s v="一级"/>
    <s v="普陀"/>
    <s v="上海市普陀区宜川街道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50"/>
    <n v="1718.5600000000002"/>
    <n v="0"/>
    <n v="0"/>
    <n v="0"/>
    <n v="0"/>
    <n v="50"/>
    <n v="1718.5600000000002"/>
    <n v="0"/>
    <n v="0"/>
    <n v="0"/>
    <n v="0"/>
    <n v="50"/>
    <n v="1718.5600000000002"/>
    <n v="0"/>
    <n v="0"/>
    <n v="0"/>
    <n v="0"/>
    <n v="50"/>
    <n v="1718.5600000000002"/>
    <n v="0"/>
    <m/>
    <n v="0"/>
    <n v="0"/>
    <n v="200"/>
    <n v="6874.2400000000007"/>
    <n v="0"/>
    <n v="0"/>
  </r>
  <r>
    <x v="3"/>
    <x v="2"/>
    <s v="张志洁"/>
    <x v="7"/>
    <x v="0"/>
    <s v="一级"/>
    <s v="普陀"/>
    <s v="上海市普陀区甘泉街道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7"/>
    <x v="25"/>
    <s v="一级"/>
    <s v="普陀"/>
    <s v="上海市普陀区石泉街道社区卫生服务中心"/>
    <n v="34.371200000000002"/>
    <n v="0"/>
    <n v="0"/>
    <n v="0"/>
    <n v="0"/>
    <m/>
    <n v="0"/>
    <n v="0"/>
    <n v="0"/>
    <n v="0"/>
    <n v="0"/>
    <m/>
    <n v="0"/>
    <n v="0"/>
    <n v="0"/>
    <n v="0"/>
    <n v="0"/>
    <n v="100"/>
    <n v="3437.1200000000003"/>
    <n v="0"/>
    <n v="0"/>
    <n v="0"/>
    <n v="0"/>
    <n v="500"/>
    <n v="17185.600000000002"/>
    <n v="0"/>
    <n v="0"/>
    <n v="0"/>
    <n v="0"/>
    <n v="50"/>
    <n v="1718.5600000000002"/>
    <n v="0"/>
    <n v="0"/>
    <n v="0"/>
    <n v="0"/>
    <n v="100"/>
    <n v="3437.1200000000003"/>
    <n v="0"/>
    <n v="0"/>
    <n v="0"/>
    <n v="0"/>
    <n v="100"/>
    <n v="3437.1200000000003"/>
    <n v="0"/>
    <n v="0"/>
    <n v="0"/>
    <n v="0"/>
    <n v="300"/>
    <n v="10311.36"/>
    <n v="0"/>
    <n v="0"/>
    <n v="0"/>
    <n v="0"/>
    <n v="300"/>
    <n v="10311.36"/>
    <n v="0"/>
    <n v="0"/>
    <n v="0"/>
    <n v="0"/>
    <n v="300"/>
    <n v="10311.36"/>
    <n v="0"/>
    <n v="0"/>
    <n v="0"/>
    <n v="0"/>
    <n v="300"/>
    <n v="10311.36"/>
    <n v="0"/>
    <n v="0"/>
    <n v="0"/>
    <n v="0"/>
    <n v="300"/>
    <n v="10311.36"/>
    <n v="0"/>
    <m/>
    <n v="0"/>
    <n v="0"/>
    <n v="2350"/>
    <n v="80772.320000000007"/>
    <n v="0"/>
    <n v="0"/>
  </r>
  <r>
    <x v="3"/>
    <x v="2"/>
    <s v="张志洁"/>
    <x v="7"/>
    <x v="27"/>
    <s v="三级"/>
    <s v="普陀"/>
    <s v="上海市同济医院"/>
    <n v="38.371200000000002"/>
    <n v="900"/>
    <n v="634.16666666666663"/>
    <n v="24333.736000000001"/>
    <n v="113"/>
    <n v="1200"/>
    <n v="46045.440000000002"/>
    <n v="950"/>
    <n v="879"/>
    <n v="36452.639999999999"/>
    <n v="184"/>
    <n v="1300"/>
    <n v="49882.560000000005"/>
    <n v="600"/>
    <n v="588"/>
    <n v="23022.720000000001"/>
    <n v="196"/>
    <n v="1200"/>
    <n v="46045.440000000002"/>
    <n v="600"/>
    <n v="620"/>
    <n v="23022.720000000001"/>
    <n v="176"/>
    <n v="1400"/>
    <n v="53719.68"/>
    <n v="500"/>
    <n v="527"/>
    <n v="19185.600000000002"/>
    <n v="149"/>
    <n v="600"/>
    <n v="23022.720000000001"/>
    <n v="600"/>
    <n v="508"/>
    <n v="23022.720000000001"/>
    <n v="241"/>
    <n v="650"/>
    <n v="24941.280000000002"/>
    <n v="450"/>
    <n v="589"/>
    <n v="17267.04"/>
    <n v="102"/>
    <n v="500"/>
    <n v="19185.600000000002"/>
    <n v="600"/>
    <n v="608"/>
    <n v="23022.720000000001"/>
    <n v="94"/>
    <n v="700"/>
    <n v="26859.84"/>
    <n v="550"/>
    <n v="605"/>
    <n v="21104.16"/>
    <n v="39"/>
    <n v="700"/>
    <n v="26859.84"/>
    <n v="600"/>
    <n v="620"/>
    <n v="23022.720000000001"/>
    <n v="19"/>
    <n v="500"/>
    <n v="19185.600000000002"/>
    <n v="400"/>
    <n v="400"/>
    <n v="15348.480000000001"/>
    <n v="19"/>
    <n v="600"/>
    <n v="23022.720000000001"/>
    <n v="200"/>
    <n v="210"/>
    <n v="7674.2400000000007"/>
    <n v="9"/>
    <n v="600"/>
    <n v="23022.720000000001"/>
    <n v="200"/>
    <m/>
    <n v="7674.2400000000007"/>
    <n v="209"/>
    <n v="9950"/>
    <n v="381793.43999999994"/>
    <n v="6250"/>
    <n v="239820"/>
  </r>
  <r>
    <x v="3"/>
    <x v="2"/>
    <s v="张志洁"/>
    <x v="7"/>
    <x v="26"/>
    <s v="二级"/>
    <s v="普陀"/>
    <s v="上海市普陀区中心医院"/>
    <n v="34.371200000000002"/>
    <n v="4800"/>
    <n v="2328.3333333333335"/>
    <n v="80027.610666666675"/>
    <n v="655"/>
    <n v="4000"/>
    <n v="137484.80000000002"/>
    <n v="1500"/>
    <n v="1987"/>
    <n v="51556.800000000003"/>
    <n v="168"/>
    <n v="4200"/>
    <n v="144359.04000000001"/>
    <n v="1200"/>
    <n v="1200"/>
    <n v="41245.440000000002"/>
    <n v="168"/>
    <n v="7600"/>
    <n v="261221.12000000002"/>
    <n v="1500"/>
    <n v="1510"/>
    <n v="51556.800000000003"/>
    <n v="158"/>
    <n v="9500"/>
    <n v="326526.40000000002"/>
    <n v="1800"/>
    <n v="500"/>
    <n v="61868.160000000003"/>
    <n v="1458"/>
    <n v="2200"/>
    <n v="75616.639999999999"/>
    <n v="1500"/>
    <n v="1500"/>
    <n v="51556.800000000003"/>
    <n v="1458"/>
    <n v="2300"/>
    <n v="79053.760000000009"/>
    <n v="1500"/>
    <n v="1225"/>
    <n v="51556.800000000003"/>
    <n v="1733"/>
    <n v="2400"/>
    <n v="82490.880000000005"/>
    <n v="1820"/>
    <n v="1968"/>
    <n v="62555.584000000003"/>
    <n v="1585"/>
    <n v="2400"/>
    <n v="82490.880000000005"/>
    <n v="1230"/>
    <n v="1876"/>
    <n v="42276.576000000001"/>
    <n v="939"/>
    <n v="2600"/>
    <n v="89365.12000000001"/>
    <n v="1870"/>
    <n v="1600"/>
    <n v="64274.144"/>
    <n v="1209"/>
    <n v="2500"/>
    <n v="85928"/>
    <n v="1200"/>
    <n v="1503"/>
    <n v="41245.440000000002"/>
    <n v="906"/>
    <n v="2640"/>
    <n v="90739.968000000008"/>
    <n v="1840"/>
    <n v="1500"/>
    <n v="63243.008000000002"/>
    <n v="1246"/>
    <n v="2650"/>
    <n v="91083.680000000008"/>
    <n v="1500"/>
    <m/>
    <n v="51556.800000000003"/>
    <n v="2746"/>
    <n v="44990"/>
    <n v="1546360.2880000002"/>
    <n v="18460"/>
    <n v="634492.35199999996"/>
  </r>
  <r>
    <x v="3"/>
    <x v="2"/>
    <s v="张志洁"/>
    <x v="7"/>
    <x v="26"/>
    <s v="一级"/>
    <s v="普陀"/>
    <s v="上海市普陀区曹杨街道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50"/>
    <n v="1718.5600000000002"/>
    <n v="0"/>
    <n v="0"/>
    <n v="0"/>
    <n v="0"/>
    <n v="50"/>
    <n v="1718.5600000000002"/>
    <n v="0"/>
    <n v="0"/>
    <n v="0"/>
    <n v="0"/>
    <n v="50"/>
    <n v="1718.5600000000002"/>
    <n v="0"/>
    <m/>
    <n v="0"/>
    <n v="0"/>
    <n v="150"/>
    <n v="5155.68"/>
    <n v="0"/>
    <n v="0"/>
  </r>
  <r>
    <x v="3"/>
    <x v="2"/>
    <s v="张志洁"/>
    <x v="7"/>
    <x v="26"/>
    <s v="一级"/>
    <s v="普陀"/>
    <s v="上海市普陀区长征镇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50"/>
    <n v="1718.5600000000002"/>
    <n v="0"/>
    <n v="0"/>
    <n v="0"/>
    <n v="0"/>
    <n v="50"/>
    <n v="1718.5600000000002"/>
    <n v="0"/>
    <n v="0"/>
    <n v="0"/>
    <n v="0"/>
    <n v="50"/>
    <n v="1718.5600000000002"/>
    <n v="0"/>
    <n v="0"/>
    <n v="0"/>
    <n v="0"/>
    <n v="50"/>
    <n v="1718.5600000000002"/>
    <n v="0"/>
    <m/>
    <n v="0"/>
    <n v="0"/>
    <n v="200"/>
    <n v="6874.2400000000007"/>
    <n v="0"/>
    <n v="0"/>
  </r>
  <r>
    <x v="3"/>
    <x v="2"/>
    <s v="张志洁"/>
    <x v="6"/>
    <x v="22"/>
    <s v="二级"/>
    <s v="松江"/>
    <s v="上海市松江区方塔中医医院"/>
    <n v="38.371200000000002"/>
    <n v="0"/>
    <n v="25"/>
    <n v="959.28000000000009"/>
    <n v="16"/>
    <n v="100"/>
    <n v="3837.1200000000003"/>
    <n v="50"/>
    <n v="35"/>
    <n v="1918.5600000000002"/>
    <n v="31"/>
    <n v="100"/>
    <n v="3837.1200000000003"/>
    <n v="0"/>
    <n v="13"/>
    <n v="0"/>
    <n v="18"/>
    <n v="900"/>
    <n v="34534.080000000002"/>
    <n v="50"/>
    <n v="41"/>
    <n v="1918.5600000000002"/>
    <n v="27"/>
    <n v="1280"/>
    <n v="49115.135999999999"/>
    <n v="50"/>
    <n v="23"/>
    <n v="1918.5600000000002"/>
    <n v="54"/>
    <n v="200"/>
    <n v="7674.2400000000007"/>
    <n v="50"/>
    <n v="24"/>
    <n v="1918.5600000000002"/>
    <n v="80"/>
    <n v="520"/>
    <n v="19953.024000000001"/>
    <n v="50"/>
    <n v="29"/>
    <n v="1918.5600000000002"/>
    <n v="101"/>
    <n v="150"/>
    <n v="5755.68"/>
    <n v="0"/>
    <n v="45"/>
    <n v="0"/>
    <n v="56"/>
    <n v="200"/>
    <n v="7674.2400000000007"/>
    <n v="50"/>
    <n v="52"/>
    <n v="1918.5600000000002"/>
    <n v="54"/>
    <n v="150"/>
    <n v="5755.68"/>
    <n v="100"/>
    <n v="82"/>
    <n v="3837.1200000000003"/>
    <n v="72"/>
    <n v="200"/>
    <n v="7674.2400000000007"/>
    <n v="50"/>
    <n v="82"/>
    <n v="1918.5600000000002"/>
    <n v="40"/>
    <n v="200"/>
    <n v="7674.2400000000007"/>
    <n v="150"/>
    <n v="120"/>
    <n v="5755.68"/>
    <n v="70"/>
    <n v="300"/>
    <n v="11511.36"/>
    <n v="100"/>
    <m/>
    <n v="3837.1200000000003"/>
    <n v="170"/>
    <n v="4300"/>
    <n v="164996.15999999997"/>
    <n v="700"/>
    <n v="26859.84"/>
  </r>
  <r>
    <x v="3"/>
    <x v="2"/>
    <s v="张志洁"/>
    <x v="7"/>
    <x v="28"/>
    <s v="二级"/>
    <s v="闵行"/>
    <s v="上海市第五人民医院"/>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m/>
    <n v="0"/>
    <n v="0"/>
    <n v="0"/>
    <n v="0"/>
    <n v="0"/>
    <m/>
    <n v="0"/>
    <n v="0"/>
    <m/>
    <n v="0"/>
    <n v="0"/>
    <n v="0"/>
    <n v="0"/>
    <n v="0"/>
    <n v="0"/>
  </r>
  <r>
    <x v="3"/>
    <x v="2"/>
    <s v="张志洁"/>
    <x v="7"/>
    <x v="28"/>
    <s v="二级"/>
    <s v="闵行"/>
    <s v="上海市闵行区中心医院"/>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m/>
    <n v="0"/>
    <n v="0"/>
    <n v="0"/>
    <n v="0"/>
    <n v="0"/>
    <m/>
    <n v="0"/>
    <n v="0"/>
    <m/>
    <n v="0"/>
    <n v="0"/>
    <n v="0"/>
    <n v="0"/>
    <n v="0"/>
    <n v="0"/>
  </r>
  <r>
    <x v="3"/>
    <x v="2"/>
    <s v="张志洁"/>
    <x v="7"/>
    <x v="28"/>
    <s v="一级"/>
    <s v="闵行"/>
    <s v="上海市闵行区古美社区卫生服务中心"/>
    <n v="34.371200000000002"/>
    <n v="60"/>
    <n v="59.166666666666664"/>
    <n v="2033.6293333333333"/>
    <n v="33"/>
    <n v="100"/>
    <n v="3437.1200000000003"/>
    <n v="90"/>
    <n v="103"/>
    <n v="3093.4080000000004"/>
    <n v="20"/>
    <n v="100"/>
    <n v="3437.1200000000003"/>
    <n v="95"/>
    <n v="97"/>
    <n v="3265.2640000000001"/>
    <n v="18"/>
    <n v="200"/>
    <n v="6874.2400000000007"/>
    <n v="143"/>
    <n v="126"/>
    <n v="4915.0816000000004"/>
    <n v="35"/>
    <n v="300"/>
    <n v="10311.36"/>
    <n v="120"/>
    <n v="118"/>
    <n v="4124.5439999999999"/>
    <n v="37"/>
    <n v="200"/>
    <n v="6874.2400000000007"/>
    <n v="115"/>
    <n v="129"/>
    <n v="3952.6880000000001"/>
    <n v="23"/>
    <n v="120"/>
    <n v="4124.5439999999999"/>
    <n v="155"/>
    <n v="152"/>
    <n v="5327.5360000000001"/>
    <n v="26"/>
    <n v="150"/>
    <n v="5155.68"/>
    <n v="140"/>
    <n v="148"/>
    <n v="4811.9679999999998"/>
    <n v="18"/>
    <n v="150"/>
    <n v="5155.68"/>
    <n v="120"/>
    <n v="110"/>
    <n v="4124.5439999999999"/>
    <n v="28"/>
    <n v="200"/>
    <n v="6874.2400000000007"/>
    <n v="145"/>
    <n v="140"/>
    <n v="4983.8240000000005"/>
    <n v="33"/>
    <n v="200"/>
    <n v="6874.2400000000007"/>
    <n v="155"/>
    <n v="167"/>
    <n v="5327.5360000000001"/>
    <n v="21"/>
    <n v="150"/>
    <n v="5155.68"/>
    <n v="165"/>
    <n v="157"/>
    <n v="5671.2480000000005"/>
    <n v="29"/>
    <n v="120"/>
    <n v="4124.5439999999999"/>
    <n v="100"/>
    <m/>
    <n v="3437.1200000000003"/>
    <n v="129"/>
    <n v="1990"/>
    <n v="68398.687999999995"/>
    <n v="1543"/>
    <n v="53034.761600000005"/>
  </r>
  <r>
    <x v="3"/>
    <x v="2"/>
    <s v="张志洁"/>
    <x v="7"/>
    <x v="28"/>
    <s v="一级"/>
    <s v="闵行"/>
    <s v="上海市闵行区龙柏社区卫生服务中心"/>
    <n v="34.371200000000002"/>
    <n v="260"/>
    <n v="190.83333333333334"/>
    <n v="6559.1706666666669"/>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m/>
    <n v="0"/>
    <n v="0"/>
    <n v="0"/>
    <n v="0"/>
    <n v="0"/>
    <m/>
    <n v="0"/>
    <n v="0"/>
    <m/>
    <n v="0"/>
    <n v="0"/>
    <n v="0"/>
    <n v="0"/>
    <n v="0"/>
    <n v="0"/>
  </r>
  <r>
    <x v="3"/>
    <x v="2"/>
    <s v="张志洁"/>
    <x v="7"/>
    <x v="28"/>
    <s v="一级"/>
    <s v="闵行"/>
    <s v="上海市闵行区颛桥社区卫生服务中心"/>
    <n v="34.371200000000002"/>
    <n v="20"/>
    <n v="6.666666666666667"/>
    <n v="229.14133333333336"/>
    <n v="17"/>
    <m/>
    <n v="0"/>
    <n v="20"/>
    <n v="0"/>
    <n v="687.42399999999998"/>
    <n v="37"/>
    <m/>
    <n v="0"/>
    <n v="25"/>
    <n v="0"/>
    <n v="859.28000000000009"/>
    <n v="62"/>
    <m/>
    <n v="0"/>
    <n v="20"/>
    <n v="20"/>
    <n v="687.42399999999998"/>
    <n v="62"/>
    <m/>
    <n v="0"/>
    <n v="20"/>
    <n v="10"/>
    <n v="687.42399999999998"/>
    <n v="72"/>
    <n v="50"/>
    <n v="1718.5600000000002"/>
    <n v="10"/>
    <n v="10"/>
    <n v="343.71199999999999"/>
    <n v="72"/>
    <n v="50"/>
    <n v="1718.5600000000002"/>
    <n v="20"/>
    <n v="22"/>
    <n v="687.42399999999998"/>
    <n v="70"/>
    <n v="50"/>
    <n v="1718.5600000000002"/>
    <n v="20"/>
    <n v="18"/>
    <n v="687.42399999999998"/>
    <n v="72"/>
    <n v="50"/>
    <n v="1718.5600000000002"/>
    <n v="40"/>
    <n v="31"/>
    <n v="1374.848"/>
    <n v="81"/>
    <n v="50"/>
    <n v="1718.5600000000002"/>
    <n v="40"/>
    <n v="34"/>
    <n v="1374.848"/>
    <n v="87"/>
    <n v="50"/>
    <n v="1718.5600000000002"/>
    <n v="45"/>
    <n v="34"/>
    <n v="1546.7040000000002"/>
    <n v="98"/>
    <n v="60"/>
    <n v="2062.2719999999999"/>
    <n v="50"/>
    <n v="34"/>
    <n v="1718.5600000000002"/>
    <n v="114"/>
    <n v="100"/>
    <n v="3437.1200000000003"/>
    <n v="20"/>
    <m/>
    <n v="687.42399999999998"/>
    <n v="134"/>
    <n v="460"/>
    <n v="15810.752000000002"/>
    <n v="330"/>
    <n v="11342.495999999999"/>
  </r>
  <r>
    <x v="3"/>
    <x v="2"/>
    <s v="张志洁"/>
    <x v="7"/>
    <x v="28"/>
    <s v="一级"/>
    <s v="闵行"/>
    <s v="上海市闵行区虹桥社区卫生服务中心"/>
    <n v="34.371200000000002"/>
    <n v="490"/>
    <n v="260"/>
    <n v="8936.5120000000006"/>
    <n v="465"/>
    <n v="500"/>
    <n v="17185.600000000002"/>
    <n v="730"/>
    <n v="755"/>
    <n v="25090.976000000002"/>
    <n v="440"/>
    <n v="500"/>
    <n v="17185.600000000002"/>
    <n v="570"/>
    <n v="788"/>
    <n v="19591.584000000003"/>
    <n v="222"/>
    <n v="600"/>
    <n v="20622.72"/>
    <n v="870"/>
    <n v="935"/>
    <n v="29902.944000000003"/>
    <n v="157"/>
    <n v="600"/>
    <n v="20622.72"/>
    <n v="930"/>
    <n v="1038"/>
    <n v="31965.216"/>
    <n v="49"/>
    <n v="1100"/>
    <n v="37808.32"/>
    <n v="1190"/>
    <n v="992"/>
    <n v="40901.728000000003"/>
    <n v="247"/>
    <n v="1100"/>
    <n v="37808.32"/>
    <n v="900"/>
    <n v="950"/>
    <n v="30934.080000000002"/>
    <n v="197"/>
    <n v="1000"/>
    <n v="34371.200000000004"/>
    <n v="1210"/>
    <n v="1177"/>
    <n v="41589.152000000002"/>
    <n v="230"/>
    <n v="1100"/>
    <n v="37808.32"/>
    <n v="1100"/>
    <n v="1157"/>
    <n v="37808.32"/>
    <n v="173"/>
    <n v="1200"/>
    <n v="41245.440000000002"/>
    <n v="1400"/>
    <n v="1249"/>
    <n v="48119.68"/>
    <n v="324"/>
    <n v="1300"/>
    <n v="44682.560000000005"/>
    <n v="1500"/>
    <n v="1456"/>
    <n v="51556.800000000003"/>
    <n v="368"/>
    <n v="1300"/>
    <n v="44682.560000000005"/>
    <n v="1490"/>
    <n v="1560"/>
    <n v="51213.088000000003"/>
    <n v="298"/>
    <n v="1420"/>
    <n v="48807.103999999999"/>
    <n v="1230"/>
    <m/>
    <n v="42276.576000000001"/>
    <n v="1528"/>
    <n v="11720"/>
    <n v="402830.46400000004"/>
    <n v="13120"/>
    <n v="450950.14400000003"/>
  </r>
  <r>
    <x v="3"/>
    <x v="2"/>
    <s v="张志洁"/>
    <x v="7"/>
    <x v="28"/>
    <s v="一级"/>
    <s v="闵行"/>
    <s v="上海市闵行区华漕社区卫生服务中心"/>
    <n v="34.371200000000002"/>
    <n v="0"/>
    <n v="15.833333333333334"/>
    <n v="544.21066666666673"/>
    <n v="55"/>
    <m/>
    <n v="0"/>
    <n v="50"/>
    <n v="0"/>
    <n v="1718.5600000000002"/>
    <n v="105"/>
    <m/>
    <n v="0"/>
    <n v="40"/>
    <n v="0"/>
    <n v="1374.848"/>
    <n v="145"/>
    <m/>
    <n v="0"/>
    <n v="60"/>
    <n v="60"/>
    <n v="2062.2719999999999"/>
    <n v="145"/>
    <m/>
    <n v="0"/>
    <n v="20"/>
    <n v="13"/>
    <n v="687.42399999999998"/>
    <n v="152"/>
    <n v="60"/>
    <n v="2062.2719999999999"/>
    <n v="70"/>
    <n v="61"/>
    <n v="2405.9839999999999"/>
    <n v="161"/>
    <n v="50"/>
    <n v="1718.5600000000002"/>
    <n v="50"/>
    <n v="61"/>
    <n v="1718.5600000000002"/>
    <n v="150"/>
    <n v="100"/>
    <n v="3437.1200000000003"/>
    <n v="70"/>
    <n v="51"/>
    <n v="2405.9839999999999"/>
    <n v="169"/>
    <n v="100"/>
    <n v="3437.1200000000003"/>
    <n v="30"/>
    <n v="51"/>
    <n v="1031.136"/>
    <n v="148"/>
    <n v="100"/>
    <n v="3437.1200000000003"/>
    <n v="100"/>
    <n v="51"/>
    <n v="3437.1200000000003"/>
    <n v="197"/>
    <n v="100"/>
    <n v="3437.1200000000003"/>
    <n v="50"/>
    <n v="55"/>
    <n v="1718.5600000000002"/>
    <n v="192"/>
    <n v="100"/>
    <n v="3437.1200000000003"/>
    <n v="20"/>
    <n v="37"/>
    <n v="687.42399999999998"/>
    <n v="175"/>
    <n v="80"/>
    <n v="2749.6959999999999"/>
    <n v="50"/>
    <m/>
    <n v="1718.5600000000002"/>
    <n v="225"/>
    <n v="690"/>
    <n v="23716.128000000001"/>
    <n v="610"/>
    <n v="20966.432000000001"/>
  </r>
  <r>
    <x v="3"/>
    <x v="2"/>
    <s v="张志洁"/>
    <x v="7"/>
    <x v="28"/>
    <s v="一级"/>
    <s v="闵行"/>
    <s v="上海市闵行区新虹社区卫生服务中心"/>
    <n v="34.371200000000002"/>
    <n v="80"/>
    <n v="10.833333333333334"/>
    <n v="372.35466666666673"/>
    <n v="87"/>
    <n v="100"/>
    <n v="3437.1200000000003"/>
    <n v="120"/>
    <n v="123"/>
    <n v="4124.5439999999999"/>
    <n v="84"/>
    <n v="200"/>
    <n v="6874.2400000000007"/>
    <n v="110"/>
    <n v="156"/>
    <n v="3780.8320000000003"/>
    <n v="38"/>
    <n v="200"/>
    <n v="6874.2400000000007"/>
    <n v="180"/>
    <n v="191"/>
    <n v="6186.8160000000007"/>
    <n v="27"/>
    <n v="300"/>
    <n v="10311.36"/>
    <n v="50"/>
    <n v="48"/>
    <n v="1718.5600000000002"/>
    <n v="29"/>
    <n v="100"/>
    <n v="3437.1200000000003"/>
    <n v="100"/>
    <n v="44"/>
    <n v="3437.1200000000003"/>
    <n v="85"/>
    <n v="100"/>
    <n v="3437.1200000000003"/>
    <n v="0"/>
    <n v="32"/>
    <n v="0"/>
    <n v="53"/>
    <n v="100"/>
    <n v="3437.1200000000003"/>
    <n v="0"/>
    <n v="24"/>
    <n v="0"/>
    <n v="29"/>
    <n v="100"/>
    <n v="3437.1200000000003"/>
    <n v="0"/>
    <n v="29"/>
    <n v="0"/>
    <n v="0"/>
    <n v="100"/>
    <n v="3437.1200000000003"/>
    <n v="50"/>
    <n v="37"/>
    <n v="1718.5600000000002"/>
    <n v="13"/>
    <n v="100"/>
    <n v="3437.1200000000003"/>
    <n v="50"/>
    <n v="40"/>
    <n v="1718.5600000000002"/>
    <n v="23"/>
    <n v="50"/>
    <n v="1718.5600000000002"/>
    <n v="50"/>
    <n v="40"/>
    <n v="1718.5600000000002"/>
    <n v="33"/>
    <n v="0"/>
    <n v="0"/>
    <n v="50"/>
    <m/>
    <n v="1718.5600000000002"/>
    <n v="83"/>
    <n v="1450"/>
    <n v="49838.240000000013"/>
    <n v="760"/>
    <n v="26122.112000000005"/>
  </r>
  <r>
    <x v="3"/>
    <x v="2"/>
    <s v="张志洁"/>
    <x v="7"/>
    <x v="28"/>
    <s v="一级"/>
    <s v="闵行"/>
    <s v="上海市闵行区梅陇社区卫生服务中心"/>
    <n v="34.371200000000002"/>
    <n v="200"/>
    <n v="142.5"/>
    <n v="4897.8960000000006"/>
    <n v="131"/>
    <n v="300"/>
    <n v="10311.36"/>
    <n v="180"/>
    <n v="246"/>
    <n v="6186.8160000000007"/>
    <n v="65"/>
    <n v="300"/>
    <n v="10311.36"/>
    <n v="200"/>
    <n v="214"/>
    <n v="6874.2400000000007"/>
    <n v="51"/>
    <n v="300"/>
    <n v="10311.36"/>
    <n v="160"/>
    <n v="186"/>
    <n v="5499.3919999999998"/>
    <n v="25"/>
    <n v="500"/>
    <n v="17185.600000000002"/>
    <n v="270"/>
    <n v="222"/>
    <n v="9280.2240000000002"/>
    <n v="73"/>
    <n v="300"/>
    <n v="10311.36"/>
    <n v="190"/>
    <n v="179"/>
    <n v="6530.5280000000002"/>
    <n v="84"/>
    <n v="200"/>
    <n v="6874.2400000000007"/>
    <n v="220"/>
    <n v="228"/>
    <n v="7561.6640000000007"/>
    <n v="76"/>
    <n v="200"/>
    <n v="6874.2400000000007"/>
    <n v="170"/>
    <n v="229"/>
    <n v="5843.1040000000003"/>
    <n v="17"/>
    <n v="200"/>
    <n v="6874.2400000000007"/>
    <n v="240"/>
    <n v="181"/>
    <n v="8249.0879999999997"/>
    <n v="76"/>
    <n v="200"/>
    <n v="6874.2400000000007"/>
    <n v="150"/>
    <n v="198"/>
    <n v="5155.68"/>
    <n v="28"/>
    <n v="200"/>
    <n v="6874.2400000000007"/>
    <n v="170"/>
    <n v="154"/>
    <n v="5843.1040000000003"/>
    <n v="44"/>
    <n v="200"/>
    <n v="6874.2400000000007"/>
    <n v="180"/>
    <n v="181"/>
    <n v="6186.8160000000007"/>
    <n v="43"/>
    <n v="180"/>
    <n v="6186.8160000000007"/>
    <n v="120"/>
    <m/>
    <n v="4124.5439999999999"/>
    <n v="163"/>
    <n v="3080"/>
    <n v="105863.29600000003"/>
    <n v="2250"/>
    <n v="77335.199999999997"/>
  </r>
  <r>
    <x v="3"/>
    <x v="2"/>
    <s v="张志洁"/>
    <x v="7"/>
    <x v="0"/>
    <s v="一级"/>
    <s v="闵行"/>
    <s v="上海市闵行区莘庄社区卫生服务中心"/>
    <n v="34.371200000000002"/>
    <n v="0"/>
    <n v="0"/>
    <n v="0"/>
    <n v="8"/>
    <m/>
    <n v="0"/>
    <n v="0"/>
    <n v="0"/>
    <n v="0"/>
    <n v="8"/>
    <m/>
    <n v="0"/>
    <n v="0"/>
    <n v="0"/>
    <n v="0"/>
    <n v="8"/>
    <m/>
    <n v="0"/>
    <n v="0"/>
    <n v="0"/>
    <n v="0"/>
    <n v="8"/>
    <m/>
    <n v="0"/>
    <n v="0"/>
    <n v="0"/>
    <n v="0"/>
    <n v="8"/>
    <n v="0"/>
    <n v="0"/>
    <n v="0"/>
    <n v="0"/>
    <n v="0"/>
    <n v="8"/>
    <n v="0"/>
    <n v="0"/>
    <n v="0"/>
    <n v="0"/>
    <n v="0"/>
    <n v="8"/>
    <n v="0"/>
    <n v="0"/>
    <n v="0"/>
    <n v="0"/>
    <n v="0"/>
    <n v="8"/>
    <n v="0"/>
    <n v="0"/>
    <n v="0"/>
    <n v="0"/>
    <n v="0"/>
    <n v="8"/>
    <n v="0"/>
    <n v="0"/>
    <n v="0"/>
    <n v="0"/>
    <n v="0"/>
    <n v="8"/>
    <n v="0"/>
    <n v="0"/>
    <n v="0"/>
    <n v="0"/>
    <n v="0"/>
    <n v="8"/>
    <n v="0"/>
    <n v="0"/>
    <n v="0"/>
    <n v="0"/>
    <n v="0"/>
    <n v="8"/>
    <n v="0"/>
    <n v="0"/>
    <n v="0"/>
    <m/>
    <n v="0"/>
    <n v="8"/>
    <n v="0"/>
    <n v="0"/>
    <n v="0"/>
    <n v="0"/>
  </r>
  <r>
    <x v="3"/>
    <x v="2"/>
    <s v="张志洁"/>
    <x v="7"/>
    <x v="0"/>
    <s v="一级"/>
    <s v="闵行"/>
    <s v="上海市闵行区江川社区卫生服务中心"/>
    <n v="34.371200000000002"/>
    <n v="0"/>
    <n v="0"/>
    <n v="0"/>
    <n v="5"/>
    <m/>
    <n v="0"/>
    <n v="0"/>
    <n v="0"/>
    <n v="0"/>
    <n v="5"/>
    <m/>
    <n v="0"/>
    <n v="0"/>
    <n v="0"/>
    <n v="0"/>
    <n v="5"/>
    <m/>
    <n v="0"/>
    <n v="0"/>
    <n v="0"/>
    <n v="0"/>
    <n v="5"/>
    <m/>
    <n v="0"/>
    <n v="0"/>
    <n v="0"/>
    <n v="0"/>
    <n v="5"/>
    <n v="0"/>
    <n v="0"/>
    <n v="0"/>
    <n v="0"/>
    <n v="0"/>
    <n v="5"/>
    <n v="0"/>
    <n v="0"/>
    <n v="0"/>
    <n v="0"/>
    <n v="0"/>
    <n v="5"/>
    <n v="0"/>
    <n v="0"/>
    <n v="0"/>
    <n v="0"/>
    <n v="0"/>
    <n v="5"/>
    <n v="0"/>
    <n v="0"/>
    <n v="0"/>
    <n v="0"/>
    <n v="0"/>
    <n v="5"/>
    <n v="0"/>
    <n v="0"/>
    <n v="0"/>
    <n v="0"/>
    <n v="0"/>
    <n v="5"/>
    <n v="0"/>
    <n v="0"/>
    <n v="0"/>
    <n v="0"/>
    <n v="0"/>
    <n v="5"/>
    <n v="0"/>
    <n v="0"/>
    <n v="0"/>
    <n v="0"/>
    <n v="0"/>
    <n v="5"/>
    <n v="0"/>
    <n v="0"/>
    <n v="0"/>
    <m/>
    <n v="0"/>
    <n v="5"/>
    <n v="0"/>
    <n v="0"/>
    <n v="0"/>
    <n v="0"/>
  </r>
  <r>
    <x v="3"/>
    <x v="2"/>
    <s v="张志洁"/>
    <x v="7"/>
    <x v="0"/>
    <s v="一级"/>
    <s v="闵行"/>
    <s v="上海市闵行区吴泾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7"/>
    <x v="28"/>
    <s v="一级"/>
    <s v="闵行"/>
    <s v="上海市闵行区七宝社区卫生服务中心"/>
    <n v="34.371200000000002"/>
    <n v="0"/>
    <n v="2.5"/>
    <n v="85.927999999999997"/>
    <n v="63"/>
    <n v="300"/>
    <n v="10311.36"/>
    <n v="700"/>
    <n v="455"/>
    <n v="24059.84"/>
    <n v="308"/>
    <n v="300"/>
    <n v="10311.36"/>
    <n v="110"/>
    <n v="332"/>
    <n v="3780.8320000000003"/>
    <n v="86"/>
    <n v="500"/>
    <n v="17185.600000000002"/>
    <n v="210"/>
    <n v="296"/>
    <n v="7217.9520000000002"/>
    <n v="0"/>
    <n v="600"/>
    <n v="20622.72"/>
    <n v="80"/>
    <n v="80"/>
    <n v="2749.6959999999999"/>
    <n v="0"/>
    <n v="100"/>
    <n v="3437.1200000000003"/>
    <n v="320"/>
    <n v="243"/>
    <n v="10998.784"/>
    <n v="77"/>
    <n v="300"/>
    <n v="10311.36"/>
    <n v="140"/>
    <n v="195"/>
    <n v="4811.9679999999998"/>
    <n v="22"/>
    <n v="150"/>
    <n v="5155.68"/>
    <n v="210"/>
    <n v="185"/>
    <n v="7217.9520000000002"/>
    <n v="47"/>
    <n v="150"/>
    <n v="5155.68"/>
    <n v="140"/>
    <n v="175"/>
    <n v="4811.9679999999998"/>
    <n v="12"/>
    <n v="200"/>
    <n v="6874.2400000000007"/>
    <n v="120"/>
    <n v="87"/>
    <n v="4124.5439999999999"/>
    <n v="45"/>
    <n v="200"/>
    <n v="6874.2400000000007"/>
    <n v="42"/>
    <n v="64"/>
    <n v="1443.5904"/>
    <n v="23"/>
    <n v="50"/>
    <n v="1718.5600000000002"/>
    <n v="60"/>
    <n v="59"/>
    <n v="2062.2719999999999"/>
    <n v="24"/>
    <n v="50"/>
    <n v="1718.5600000000002"/>
    <n v="80"/>
    <m/>
    <n v="2749.6959999999999"/>
    <n v="104"/>
    <n v="2900"/>
    <n v="99676.48000000001"/>
    <n v="2212"/>
    <n v="76029.094399999973"/>
  </r>
  <r>
    <x v="3"/>
    <x v="2"/>
    <s v="张志洁"/>
    <x v="7"/>
    <x v="0"/>
    <s v="一级"/>
    <s v="闵行"/>
    <s v="上海市闵行区浦江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7"/>
    <x v="0"/>
    <s v="一级"/>
    <s v="闵行"/>
    <s v="上海市闵行区马桥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6"/>
    <x v="22"/>
    <s v="二级"/>
    <s v="松江"/>
    <s v="上海市松江区泗泾医院"/>
    <n v="38.371200000000002"/>
    <n v="1800"/>
    <n v="1000"/>
    <n v="38371.200000000004"/>
    <n v="708"/>
    <n v="1500"/>
    <n v="57556.800000000003"/>
    <n v="1800"/>
    <n v="1762"/>
    <n v="69068.160000000003"/>
    <n v="746"/>
    <n v="1500"/>
    <n v="57556.800000000003"/>
    <n v="900"/>
    <n v="1260"/>
    <n v="34534.080000000002"/>
    <n v="386"/>
    <n v="2100"/>
    <n v="80579.520000000004"/>
    <n v="1800"/>
    <n v="1763"/>
    <n v="69068.160000000003"/>
    <n v="423"/>
    <n v="2100"/>
    <n v="80579.520000000004"/>
    <n v="1500"/>
    <n v="1504"/>
    <n v="57556.800000000003"/>
    <n v="419"/>
    <n v="2000"/>
    <n v="76742.400000000009"/>
    <n v="1200"/>
    <n v="1315"/>
    <n v="46045.440000000002"/>
    <n v="304"/>
    <n v="2500"/>
    <n v="95928"/>
    <n v="1800"/>
    <n v="1397"/>
    <n v="69068.160000000003"/>
    <n v="707"/>
    <n v="1850"/>
    <n v="70986.720000000001"/>
    <n v="1200"/>
    <n v="1455"/>
    <n v="46045.440000000002"/>
    <n v="452"/>
    <n v="1950"/>
    <n v="74823.839999999997"/>
    <n v="2400"/>
    <n v="1457"/>
    <n v="92090.880000000005"/>
    <n v="1395"/>
    <n v="1800"/>
    <n v="69068.160000000003"/>
    <n v="1200"/>
    <n v="1467"/>
    <n v="46045.440000000002"/>
    <n v="1128"/>
    <n v="1800"/>
    <n v="69068.160000000003"/>
    <n v="1300"/>
    <n v="1550"/>
    <n v="49882.560000000005"/>
    <n v="878"/>
    <n v="2000"/>
    <n v="76742.400000000009"/>
    <n v="2000"/>
    <n v="1667"/>
    <n v="76742.400000000009"/>
    <n v="1211"/>
    <n v="2300"/>
    <n v="88253.760000000009"/>
    <n v="600"/>
    <m/>
    <n v="23022.720000000001"/>
    <n v="1811"/>
    <n v="23400"/>
    <n v="897886.08000000007"/>
    <n v="17700"/>
    <n v="679170.24000000011"/>
  </r>
  <r>
    <x v="3"/>
    <x v="2"/>
    <s v="张志洁"/>
    <x v="6"/>
    <x v="22"/>
    <s v="一级"/>
    <s v="松江"/>
    <s v="上海市松江区洞泾镇社区卫生服务中心"/>
    <n v="38.371200000000002"/>
    <n v="60"/>
    <n v="58.333333333333336"/>
    <n v="2238.3200000000002"/>
    <n v="18"/>
    <n v="100"/>
    <n v="3837.1200000000003"/>
    <n v="360"/>
    <n v="213"/>
    <n v="13813.632000000001"/>
    <n v="165"/>
    <n v="100"/>
    <n v="3837.1200000000003"/>
    <n v="150"/>
    <n v="166"/>
    <n v="5755.68"/>
    <n v="149"/>
    <n v="200"/>
    <n v="7674.2400000000007"/>
    <n v="200"/>
    <n v="201"/>
    <n v="7674.2400000000007"/>
    <n v="148"/>
    <n v="300"/>
    <n v="11511.36"/>
    <n v="300"/>
    <n v="327"/>
    <n v="11511.36"/>
    <n v="121"/>
    <n v="450"/>
    <n v="17267.04"/>
    <n v="400"/>
    <n v="338"/>
    <n v="15348.480000000001"/>
    <n v="183"/>
    <n v="600"/>
    <n v="23022.720000000001"/>
    <n v="200"/>
    <n v="283"/>
    <n v="7674.2400000000007"/>
    <n v="100"/>
    <n v="300"/>
    <n v="11511.36"/>
    <n v="450"/>
    <n v="295"/>
    <n v="17267.04"/>
    <n v="255"/>
    <n v="500"/>
    <n v="19185.600000000002"/>
    <n v="200"/>
    <n v="310"/>
    <n v="7674.2400000000007"/>
    <n v="145"/>
    <n v="350"/>
    <n v="13429.92"/>
    <n v="500"/>
    <n v="362"/>
    <n v="19185.600000000002"/>
    <n v="283"/>
    <n v="400"/>
    <n v="15348.480000000001"/>
    <n v="450"/>
    <n v="385"/>
    <n v="17267.04"/>
    <n v="348"/>
    <n v="500"/>
    <n v="19185.600000000002"/>
    <n v="100"/>
    <n v="358"/>
    <n v="3837.1200000000003"/>
    <n v="90"/>
    <n v="650"/>
    <n v="24941.280000000002"/>
    <n v="200"/>
    <m/>
    <n v="7674.2400000000007"/>
    <n v="290"/>
    <n v="4450"/>
    <n v="170751.84"/>
    <n v="3510"/>
    <n v="134682.91200000001"/>
  </r>
  <r>
    <x v="3"/>
    <x v="2"/>
    <s v="张志洁"/>
    <x v="6"/>
    <x v="23"/>
    <s v="一级"/>
    <s v="松江"/>
    <s v="上海市松江区方松街道社区卫生服务中心"/>
    <n v="38.371200000000002"/>
    <n v="60"/>
    <n v="86.666666666666671"/>
    <n v="3325.5040000000004"/>
    <n v="62"/>
    <n v="100"/>
    <n v="3837.1200000000003"/>
    <n v="220"/>
    <n v="163"/>
    <n v="8441.6640000000007"/>
    <n v="119"/>
    <n v="150"/>
    <n v="5755.68"/>
    <n v="120"/>
    <n v="114"/>
    <n v="4604.5439999999999"/>
    <n v="125"/>
    <n v="200"/>
    <n v="7674.2400000000007"/>
    <n v="190"/>
    <n v="179"/>
    <n v="7290.5280000000002"/>
    <n v="136"/>
    <n v="300"/>
    <n v="11511.36"/>
    <n v="150"/>
    <n v="143"/>
    <n v="5755.68"/>
    <n v="143"/>
    <n v="260"/>
    <n v="9976.5120000000006"/>
    <n v="230"/>
    <n v="175"/>
    <n v="8825.3760000000002"/>
    <n v="198"/>
    <n v="150"/>
    <n v="5755.68"/>
    <n v="160"/>
    <n v="198"/>
    <n v="6139.3919999999998"/>
    <n v="160"/>
    <n v="250"/>
    <n v="9592.8000000000011"/>
    <n v="180"/>
    <n v="189"/>
    <n v="6906.8160000000007"/>
    <n v="151"/>
    <n v="350"/>
    <n v="13429.92"/>
    <n v="130"/>
    <n v="189"/>
    <n v="4988.2560000000003"/>
    <n v="92"/>
    <n v="250"/>
    <n v="9592.8000000000011"/>
    <n v="180"/>
    <n v="186"/>
    <n v="6906.8160000000007"/>
    <n v="86"/>
    <n v="300"/>
    <n v="11511.36"/>
    <n v="170"/>
    <n v="178"/>
    <n v="6523.1040000000003"/>
    <n v="78"/>
    <n v="250"/>
    <n v="9592.8000000000011"/>
    <n v="310"/>
    <n v="162"/>
    <n v="11895.072"/>
    <n v="226"/>
    <n v="300"/>
    <n v="11511.36"/>
    <n v="0"/>
    <m/>
    <n v="0"/>
    <n v="226"/>
    <n v="2860"/>
    <n v="109741.63200000001"/>
    <n v="2040"/>
    <n v="78277.248000000007"/>
  </r>
  <r>
    <x v="3"/>
    <x v="2"/>
    <s v="张志洁"/>
    <x v="6"/>
    <x v="21"/>
    <s v="一级"/>
    <s v="松江"/>
    <s v="上海市松江区泖港镇社区卫生服务中心"/>
    <n v="38.371200000000002"/>
    <n v="250"/>
    <n v="73.333333333333329"/>
    <n v="2813.8879999999999"/>
    <n v="153"/>
    <n v="450"/>
    <n v="17267.04"/>
    <n v="140"/>
    <n v="115"/>
    <n v="5371.9679999999998"/>
    <n v="178"/>
    <n v="450"/>
    <n v="17267.04"/>
    <n v="0"/>
    <n v="135"/>
    <n v="0"/>
    <n v="43"/>
    <n v="100"/>
    <n v="3837.1200000000003"/>
    <n v="300"/>
    <n v="288"/>
    <n v="11511.36"/>
    <n v="55"/>
    <n v="100"/>
    <n v="3837.1200000000003"/>
    <n v="200"/>
    <n v="205"/>
    <n v="7674.2400000000007"/>
    <n v="50"/>
    <n v="350"/>
    <n v="13429.92"/>
    <n v="130"/>
    <n v="125"/>
    <n v="4988.2560000000003"/>
    <n v="55"/>
    <n v="150"/>
    <n v="5755.68"/>
    <n v="230"/>
    <n v="225"/>
    <n v="8825.3760000000002"/>
    <n v="60"/>
    <n v="250"/>
    <n v="9592.8000000000011"/>
    <n v="80"/>
    <n v="114"/>
    <n v="3069.6959999999999"/>
    <n v="26"/>
    <n v="350"/>
    <n v="13429.92"/>
    <n v="430"/>
    <n v="236"/>
    <n v="16499.616000000002"/>
    <n v="220"/>
    <n v="400"/>
    <n v="15348.480000000001"/>
    <n v="300"/>
    <n v="254"/>
    <n v="11511.36"/>
    <n v="266"/>
    <n v="350"/>
    <n v="13429.92"/>
    <n v="60"/>
    <n v="162"/>
    <n v="2302.2719999999999"/>
    <n v="164"/>
    <n v="400"/>
    <n v="15348.480000000001"/>
    <n v="300"/>
    <n v="294"/>
    <n v="11511.36"/>
    <n v="170"/>
    <n v="450"/>
    <n v="17267.04"/>
    <n v="100"/>
    <m/>
    <n v="3837.1200000000003"/>
    <n v="270"/>
    <n v="3800"/>
    <n v="145810.56"/>
    <n v="2270"/>
    <n v="87102.623999999996"/>
  </r>
  <r>
    <x v="3"/>
    <x v="2"/>
    <s v="张志洁"/>
    <x v="6"/>
    <x v="21"/>
    <s v="一级"/>
    <s v="松江"/>
    <s v="上海市松江区佘山镇社区卫生服务中心"/>
    <n v="38.371200000000002"/>
    <n v="100"/>
    <n v="18.75"/>
    <n v="719.46"/>
    <n v="10"/>
    <n v="100"/>
    <n v="3837.1200000000003"/>
    <n v="230"/>
    <n v="162"/>
    <n v="8825.3760000000002"/>
    <n v="78"/>
    <n v="100"/>
    <n v="3837.1200000000003"/>
    <n v="150"/>
    <n v="156"/>
    <n v="5755.68"/>
    <n v="72"/>
    <n v="200"/>
    <n v="7674.2400000000007"/>
    <n v="190"/>
    <n v="215"/>
    <n v="7290.5280000000002"/>
    <n v="47"/>
    <n v="200"/>
    <n v="7674.2400000000007"/>
    <n v="420"/>
    <n v="356"/>
    <n v="16115.904"/>
    <n v="111"/>
    <n v="400"/>
    <n v="15348.480000000001"/>
    <n v="330"/>
    <n v="385"/>
    <n v="12662.496000000001"/>
    <n v="56"/>
    <n v="300"/>
    <n v="11511.36"/>
    <n v="360"/>
    <n v="395"/>
    <n v="13813.632000000001"/>
    <n v="21"/>
    <n v="400"/>
    <n v="15348.480000000001"/>
    <n v="780"/>
    <n v="663"/>
    <n v="29929.536"/>
    <n v="138"/>
    <n v="450"/>
    <n v="17267.04"/>
    <n v="600"/>
    <n v="688"/>
    <n v="23022.720000000001"/>
    <n v="50"/>
    <n v="600"/>
    <n v="23022.720000000001"/>
    <n v="800"/>
    <n v="696"/>
    <n v="30696.960000000003"/>
    <n v="154"/>
    <n v="600"/>
    <n v="23022.720000000001"/>
    <n v="350"/>
    <n v="408"/>
    <n v="13429.92"/>
    <n v="96"/>
    <n v="650"/>
    <n v="24941.280000000002"/>
    <n v="500"/>
    <n v="508"/>
    <n v="19185.600000000002"/>
    <n v="88"/>
    <n v="700"/>
    <n v="26859.84"/>
    <n v="400"/>
    <m/>
    <n v="15348.480000000001"/>
    <n v="488"/>
    <n v="4700"/>
    <n v="180344.64"/>
    <n v="5110"/>
    <n v="196076.83200000002"/>
  </r>
  <r>
    <x v="3"/>
    <x v="2"/>
    <s v="张志洁"/>
    <x v="6"/>
    <x v="21"/>
    <s v="一级"/>
    <s v="松江"/>
    <s v="上海市松江区新桥镇社区卫生服务中心"/>
    <n v="38.371200000000002"/>
    <n v="240"/>
    <n v="41.666666666666664"/>
    <n v="1598.8"/>
    <n v="278"/>
    <n v="100"/>
    <n v="3837.1200000000003"/>
    <n v="250"/>
    <n v="260"/>
    <n v="9592.8000000000011"/>
    <n v="268"/>
    <n v="200"/>
    <n v="7674.2400000000007"/>
    <n v="50"/>
    <n v="234"/>
    <n v="1918.5600000000002"/>
    <n v="84"/>
    <n v="300"/>
    <n v="11511.36"/>
    <n v="250"/>
    <n v="254"/>
    <n v="9592.8000000000011"/>
    <n v="80"/>
    <n v="500"/>
    <n v="19185.600000000002"/>
    <n v="460"/>
    <n v="332"/>
    <n v="17650.752"/>
    <n v="208"/>
    <n v="400"/>
    <n v="15348.480000000001"/>
    <n v="130"/>
    <n v="205"/>
    <n v="4988.2560000000003"/>
    <n v="133"/>
    <n v="150"/>
    <n v="5755.68"/>
    <n v="230"/>
    <n v="246"/>
    <n v="8825.3760000000002"/>
    <n v="117"/>
    <n v="400"/>
    <n v="15348.480000000001"/>
    <n v="180"/>
    <n v="195"/>
    <n v="6906.8160000000007"/>
    <n v="102"/>
    <n v="450"/>
    <n v="17267.04"/>
    <n v="250"/>
    <n v="234"/>
    <n v="9592.8000000000011"/>
    <n v="118"/>
    <n v="450"/>
    <n v="17267.04"/>
    <n v="220"/>
    <n v="224"/>
    <n v="8441.6640000000007"/>
    <n v="114"/>
    <n v="450"/>
    <n v="17267.04"/>
    <n v="200"/>
    <n v="264"/>
    <n v="7674.2400000000007"/>
    <n v="50"/>
    <n v="450"/>
    <n v="17267.04"/>
    <n v="340"/>
    <n v="310"/>
    <n v="13046.208000000001"/>
    <n v="80"/>
    <n v="450"/>
    <n v="17267.04"/>
    <n v="150"/>
    <m/>
    <n v="5755.68"/>
    <n v="230"/>
    <n v="4300"/>
    <n v="164996.16000000003"/>
    <n v="2710"/>
    <n v="103985.95200000002"/>
  </r>
  <r>
    <x v="3"/>
    <x v="2"/>
    <s v="张志洁"/>
    <x v="6"/>
    <x v="23"/>
    <s v="一级"/>
    <s v="松江"/>
    <s v="上海市松江区小昆山镇社区卫生服务中心"/>
    <n v="38.371200000000002"/>
    <n v="0"/>
    <n v="6.666666666666667"/>
    <n v="255.80800000000002"/>
    <n v="20"/>
    <n v="350"/>
    <n v="13429.92"/>
    <n v="0"/>
    <n v="0"/>
    <n v="0"/>
    <n v="20"/>
    <n v="400"/>
    <n v="15348.480000000001"/>
    <n v="0"/>
    <n v="0"/>
    <n v="0"/>
    <n v="20"/>
    <n v="100"/>
    <n v="3837.1200000000003"/>
    <n v="80"/>
    <n v="72"/>
    <n v="3069.6959999999999"/>
    <n v="28"/>
    <n v="200"/>
    <n v="7674.2400000000007"/>
    <n v="130"/>
    <n v="98"/>
    <n v="4988.2560000000003"/>
    <n v="60"/>
    <n v="150"/>
    <n v="5755.68"/>
    <n v="110"/>
    <n v="140"/>
    <n v="4220.8320000000003"/>
    <n v="30"/>
    <n v="150"/>
    <n v="5755.68"/>
    <n v="320"/>
    <n v="279"/>
    <n v="12278.784"/>
    <n v="71"/>
    <n v="350"/>
    <n v="13429.92"/>
    <n v="550"/>
    <n v="475"/>
    <n v="21104.16"/>
    <n v="146"/>
    <n v="400"/>
    <n v="15348.480000000001"/>
    <n v="400"/>
    <n v="445"/>
    <n v="15348.480000000001"/>
    <n v="101"/>
    <n v="400"/>
    <n v="15348.480000000001"/>
    <n v="400"/>
    <n v="390"/>
    <n v="15348.480000000001"/>
    <n v="111"/>
    <n v="400"/>
    <n v="15348.480000000001"/>
    <n v="300"/>
    <n v="309"/>
    <n v="11511.36"/>
    <n v="102"/>
    <n v="450"/>
    <n v="17267.04"/>
    <n v="150"/>
    <n v="208"/>
    <n v="5755.68"/>
    <n v="44"/>
    <n v="450"/>
    <n v="17267.04"/>
    <n v="200"/>
    <m/>
    <n v="7674.2400000000007"/>
    <n v="244"/>
    <n v="3800"/>
    <n v="145810.56"/>
    <n v="2640"/>
    <n v="101299.96800000001"/>
  </r>
  <r>
    <x v="3"/>
    <x v="2"/>
    <s v="张志洁"/>
    <x v="6"/>
    <x v="23"/>
    <s v="一级"/>
    <s v="松江"/>
    <s v="上海市松江区岳阳街道社区卫生服务中心"/>
    <n v="38.371200000000002"/>
    <n v="200"/>
    <n v="25"/>
    <n v="959.28000000000009"/>
    <n v="200"/>
    <n v="200"/>
    <n v="7674.2400000000007"/>
    <n v="200"/>
    <n v="164"/>
    <n v="7674.2400000000007"/>
    <n v="236"/>
    <n v="250"/>
    <n v="9592.8000000000011"/>
    <n v="220"/>
    <n v="159"/>
    <n v="8441.6640000000007"/>
    <n v="297"/>
    <n v="300"/>
    <n v="11511.36"/>
    <n v="520"/>
    <n v="334"/>
    <n v="19953.024000000001"/>
    <n v="483"/>
    <n v="400"/>
    <n v="15348.480000000001"/>
    <n v="300"/>
    <n v="380"/>
    <n v="11511.36"/>
    <n v="403"/>
    <n v="300"/>
    <n v="11511.36"/>
    <n v="300"/>
    <n v="449"/>
    <n v="11511.36"/>
    <n v="254"/>
    <n v="300"/>
    <n v="11511.36"/>
    <n v="600"/>
    <n v="412"/>
    <n v="23022.720000000001"/>
    <n v="442"/>
    <n v="350"/>
    <n v="13429.92"/>
    <n v="300"/>
    <n v="361"/>
    <n v="11511.36"/>
    <n v="381"/>
    <n v="400"/>
    <n v="15348.480000000001"/>
    <n v="300"/>
    <n v="396"/>
    <n v="11511.36"/>
    <n v="285"/>
    <n v="350"/>
    <n v="13429.92"/>
    <n v="300"/>
    <n v="390"/>
    <n v="11511.36"/>
    <n v="195"/>
    <n v="350"/>
    <n v="13429.92"/>
    <n v="600"/>
    <n v="355"/>
    <n v="23022.720000000001"/>
    <n v="440"/>
    <n v="400"/>
    <n v="15348.480000000001"/>
    <n v="0"/>
    <n v="312"/>
    <n v="0"/>
    <n v="128"/>
    <n v="500"/>
    <n v="19185.600000000002"/>
    <n v="300"/>
    <m/>
    <n v="11511.36"/>
    <n v="428"/>
    <n v="4100"/>
    <n v="157321.92000000001"/>
    <n v="3940"/>
    <n v="151182.52799999999"/>
  </r>
  <r>
    <x v="3"/>
    <x v="2"/>
    <s v="张志洁"/>
    <x v="6"/>
    <x v="21"/>
    <s v="一级"/>
    <s v="松江"/>
    <s v="上海市松江区车墩镇社区卫生服务中心"/>
    <n v="38.371200000000002"/>
    <n v="300"/>
    <n v="86.666666666666671"/>
    <n v="3325.5040000000004"/>
    <n v="198"/>
    <n v="300"/>
    <n v="11511.36"/>
    <n v="100"/>
    <n v="177"/>
    <n v="3837.1200000000003"/>
    <n v="121"/>
    <n v="300"/>
    <n v="11511.36"/>
    <n v="100"/>
    <n v="132"/>
    <n v="3837.1200000000003"/>
    <n v="89"/>
    <n v="600"/>
    <n v="23022.720000000001"/>
    <n v="400"/>
    <n v="220"/>
    <n v="15348.480000000001"/>
    <n v="269"/>
    <n v="800"/>
    <n v="30696.960000000003"/>
    <n v="300"/>
    <n v="209"/>
    <n v="11511.36"/>
    <n v="360"/>
    <n v="300"/>
    <n v="11511.36"/>
    <n v="200"/>
    <n v="266"/>
    <n v="7674.2400000000007"/>
    <n v="294"/>
    <n v="200"/>
    <n v="7674.2400000000007"/>
    <n v="200"/>
    <n v="278"/>
    <n v="7674.2400000000007"/>
    <n v="216"/>
    <n v="250"/>
    <n v="9592.8000000000011"/>
    <n v="300"/>
    <n v="271"/>
    <n v="11511.36"/>
    <n v="245"/>
    <n v="300"/>
    <n v="11511.36"/>
    <n v="0"/>
    <n v="130"/>
    <n v="0"/>
    <n v="115"/>
    <n v="350"/>
    <n v="13429.92"/>
    <n v="300"/>
    <n v="196"/>
    <n v="11511.36"/>
    <n v="219"/>
    <n v="300"/>
    <n v="11511.36"/>
    <n v="0"/>
    <n v="108"/>
    <n v="0"/>
    <n v="111"/>
    <n v="300"/>
    <n v="11511.36"/>
    <n v="0"/>
    <n v="56"/>
    <n v="0"/>
    <n v="55"/>
    <n v="300"/>
    <n v="11511.36"/>
    <n v="0"/>
    <m/>
    <n v="0"/>
    <n v="55"/>
    <n v="4300"/>
    <n v="164996.15999999997"/>
    <n v="1900"/>
    <n v="72905.279999999999"/>
  </r>
  <r>
    <x v="3"/>
    <x v="2"/>
    <s v="张志洁"/>
    <x v="6"/>
    <x v="23"/>
    <s v="一级"/>
    <s v="松江"/>
    <s v="上海市松江区叶榭镇社区卫生服务中心"/>
    <n v="38.371200000000002"/>
    <n v="0"/>
    <n v="0.83333333333333337"/>
    <n v="31.976000000000003"/>
    <n v="10"/>
    <n v="100"/>
    <n v="3837.1200000000003"/>
    <n v="50"/>
    <n v="34"/>
    <n v="1918.5600000000002"/>
    <n v="26"/>
    <n v="100"/>
    <n v="3837.1200000000003"/>
    <n v="50"/>
    <n v="25"/>
    <n v="1918.5600000000002"/>
    <n v="51"/>
    <n v="500"/>
    <n v="19185.600000000002"/>
    <n v="80"/>
    <n v="22"/>
    <n v="3069.6959999999999"/>
    <n v="109"/>
    <n v="700"/>
    <n v="26859.84"/>
    <n v="0"/>
    <n v="16"/>
    <n v="0"/>
    <n v="93"/>
    <n v="100"/>
    <n v="3837.1200000000003"/>
    <n v="0"/>
    <n v="20"/>
    <n v="0"/>
    <n v="73"/>
    <n v="30"/>
    <n v="1151.136"/>
    <n v="30"/>
    <n v="41"/>
    <n v="1151.136"/>
    <n v="62"/>
    <n v="150"/>
    <n v="5755.68"/>
    <n v="50"/>
    <n v="44"/>
    <n v="1918.5600000000002"/>
    <n v="68"/>
    <n v="200"/>
    <n v="7674.2400000000007"/>
    <n v="60"/>
    <n v="56"/>
    <n v="2302.2719999999999"/>
    <n v="72"/>
    <n v="150"/>
    <n v="5755.68"/>
    <n v="100"/>
    <n v="68"/>
    <n v="3837.1200000000003"/>
    <n v="104"/>
    <n v="200"/>
    <n v="7674.2400000000007"/>
    <n v="50"/>
    <n v="76"/>
    <n v="1918.5600000000002"/>
    <n v="78"/>
    <n v="100"/>
    <n v="3837.1200000000003"/>
    <n v="100"/>
    <n v="82"/>
    <n v="3837.1200000000003"/>
    <n v="96"/>
    <n v="150"/>
    <n v="5755.68"/>
    <n v="150"/>
    <m/>
    <n v="5755.68"/>
    <n v="246"/>
    <n v="2480"/>
    <n v="95160.57600000003"/>
    <n v="720"/>
    <n v="27627.263999999999"/>
  </r>
  <r>
    <x v="3"/>
    <x v="2"/>
    <s v="张志洁"/>
    <x v="6"/>
    <x v="23"/>
    <s v="一级"/>
    <s v="松江"/>
    <s v="上海市松江区永丰街道社区卫生服务中心"/>
    <n v="38.371200000000002"/>
    <n v="0"/>
    <n v="4.166666666666667"/>
    <n v="159.88000000000002"/>
    <n v="50"/>
    <n v="50"/>
    <n v="1918.5600000000002"/>
    <n v="0"/>
    <n v="0"/>
    <n v="0"/>
    <n v="50"/>
    <n v="50"/>
    <n v="1918.5600000000002"/>
    <n v="50"/>
    <n v="28"/>
    <n v="1918.5600000000002"/>
    <n v="72"/>
    <n v="200"/>
    <n v="7674.2400000000007"/>
    <n v="0"/>
    <n v="31"/>
    <n v="0"/>
    <n v="41"/>
    <n v="300"/>
    <n v="11511.36"/>
    <n v="30"/>
    <n v="34"/>
    <n v="1151.136"/>
    <n v="37"/>
    <n v="100"/>
    <n v="3837.1200000000003"/>
    <n v="0"/>
    <n v="33"/>
    <n v="0"/>
    <n v="4"/>
    <n v="30"/>
    <n v="1151.136"/>
    <n v="400"/>
    <n v="247"/>
    <n v="15348.480000000001"/>
    <n v="157"/>
    <n v="300"/>
    <n v="11511.36"/>
    <n v="250"/>
    <n v="336"/>
    <n v="9592.8000000000011"/>
    <n v="71"/>
    <n v="350"/>
    <n v="13429.92"/>
    <n v="650"/>
    <n v="395"/>
    <n v="24941.280000000002"/>
    <n v="326"/>
    <n v="300"/>
    <n v="11511.36"/>
    <n v="300"/>
    <n v="406"/>
    <n v="11511.36"/>
    <n v="220"/>
    <n v="350"/>
    <n v="13429.92"/>
    <n v="600"/>
    <n v="466"/>
    <n v="23022.720000000001"/>
    <n v="354"/>
    <n v="400"/>
    <n v="15348.480000000001"/>
    <n v="600"/>
    <n v="408"/>
    <n v="23022.720000000001"/>
    <n v="546"/>
    <n v="400"/>
    <n v="15348.480000000001"/>
    <n v="300"/>
    <m/>
    <n v="11511.36"/>
    <n v="846"/>
    <n v="2830"/>
    <n v="108590.49599999998"/>
    <n v="3180"/>
    <n v="122020.41600000001"/>
  </r>
  <r>
    <x v="3"/>
    <x v="2"/>
    <s v="张志洁"/>
    <x v="6"/>
    <x v="21"/>
    <s v="一级"/>
    <s v="松江"/>
    <s v="上海市松江区石湖荡镇社区卫生服务中心"/>
    <n v="38.371200000000002"/>
    <n v="40"/>
    <n v="25"/>
    <n v="959.28000000000009"/>
    <n v="24"/>
    <n v="100"/>
    <n v="3837.1200000000003"/>
    <n v="100"/>
    <n v="80"/>
    <n v="3837.1200000000003"/>
    <n v="44"/>
    <n v="150"/>
    <n v="5755.68"/>
    <n v="40"/>
    <n v="52"/>
    <n v="1534.848"/>
    <n v="32"/>
    <n v="100"/>
    <n v="3837.1200000000003"/>
    <n v="180"/>
    <n v="126"/>
    <n v="6906.8160000000007"/>
    <n v="86"/>
    <n v="200"/>
    <n v="7674.2400000000007"/>
    <n v="0"/>
    <n v="49"/>
    <n v="0"/>
    <n v="37"/>
    <n v="240"/>
    <n v="9209.0879999999997"/>
    <n v="40"/>
    <n v="51"/>
    <n v="1534.848"/>
    <n v="26"/>
    <n v="100"/>
    <n v="3837.1200000000003"/>
    <n v="400"/>
    <n v="354"/>
    <n v="15348.480000000001"/>
    <n v="72"/>
    <n v="300"/>
    <n v="11511.36"/>
    <n v="2450"/>
    <n v="1274"/>
    <n v="94009.44"/>
    <n v="1248"/>
    <n v="350"/>
    <n v="13429.92"/>
    <n v="2700"/>
    <n v="2100"/>
    <n v="103602.24000000001"/>
    <n v="1848"/>
    <n v="1200"/>
    <n v="46045.440000000002"/>
    <n v="2700"/>
    <n v="2422"/>
    <n v="103602.24000000001"/>
    <n v="2126"/>
    <n v="1000"/>
    <n v="38371.200000000004"/>
    <n v="900"/>
    <n v="1880"/>
    <n v="34534.080000000002"/>
    <n v="1146"/>
    <n v="1500"/>
    <n v="57556.800000000003"/>
    <n v="1800"/>
    <n v="1660"/>
    <n v="69068.160000000003"/>
    <n v="1286"/>
    <n v="1600"/>
    <n v="61393.920000000006"/>
    <n v="0"/>
    <m/>
    <n v="0"/>
    <n v="1286"/>
    <n v="6840"/>
    <n v="262459.00799999997"/>
    <n v="11310"/>
    <n v="433978.272"/>
  </r>
  <r>
    <x v="3"/>
    <x v="2"/>
    <s v="张志洁"/>
    <x v="6"/>
    <x v="22"/>
    <s v="一级"/>
    <s v="松江"/>
    <s v="上海市松江区中山街道社区卫生服务中心"/>
    <n v="38.371200000000002"/>
    <n v="40"/>
    <n v="17.5"/>
    <n v="671.49599999999998"/>
    <n v="10"/>
    <n v="200"/>
    <n v="7674.2400000000007"/>
    <n v="30"/>
    <n v="30"/>
    <n v="1151.136"/>
    <n v="10"/>
    <n v="250"/>
    <n v="9592.8000000000011"/>
    <n v="60"/>
    <n v="60"/>
    <n v="2302.2719999999999"/>
    <n v="10"/>
    <n v="590"/>
    <n v="22639.008000000002"/>
    <n v="60"/>
    <n v="60"/>
    <n v="2302.2719999999999"/>
    <n v="10"/>
    <n v="700"/>
    <n v="26859.84"/>
    <n v="60"/>
    <n v="60"/>
    <n v="2302.2719999999999"/>
    <n v="10"/>
    <n v="140"/>
    <n v="5371.9679999999998"/>
    <n v="80"/>
    <n v="80"/>
    <n v="3069.6959999999999"/>
    <n v="10"/>
    <n v="200"/>
    <n v="7674.2400000000007"/>
    <n v="0"/>
    <n v="10"/>
    <n v="0"/>
    <n v="0"/>
    <n v="100"/>
    <n v="3837.1200000000003"/>
    <n v="50"/>
    <n v="50"/>
    <n v="1918.5600000000002"/>
    <n v="0"/>
    <n v="200"/>
    <n v="7674.2400000000007"/>
    <n v="90"/>
    <n v="90"/>
    <n v="3453.4080000000004"/>
    <n v="0"/>
    <n v="100"/>
    <n v="3837.1200000000003"/>
    <n v="30"/>
    <n v="30"/>
    <n v="1151.136"/>
    <n v="0"/>
    <n v="100"/>
    <n v="3837.1200000000003"/>
    <n v="100"/>
    <n v="100"/>
    <n v="3837.1200000000003"/>
    <n v="0"/>
    <n v="150"/>
    <n v="5755.68"/>
    <n v="80"/>
    <n v="80"/>
    <n v="3069.6959999999999"/>
    <n v="0"/>
    <n v="150"/>
    <n v="5755.68"/>
    <n v="110"/>
    <m/>
    <n v="4220.8320000000003"/>
    <n v="110"/>
    <n v="2880"/>
    <n v="110509.05599999998"/>
    <n v="750"/>
    <n v="28778.400000000001"/>
  </r>
  <r>
    <x v="3"/>
    <x v="2"/>
    <s v="张志洁"/>
    <x v="6"/>
    <x v="21"/>
    <s v="一级"/>
    <s v="松江"/>
    <s v="上海市松江区新浜镇社区卫生服务中心"/>
    <n v="38.371200000000002"/>
    <n v="400"/>
    <n v="136.66666666666666"/>
    <n v="5244.0640000000003"/>
    <n v="96"/>
    <n v="500"/>
    <n v="19185.600000000002"/>
    <n v="500"/>
    <n v="504"/>
    <n v="19185.600000000002"/>
    <n v="92"/>
    <n v="500"/>
    <n v="19185.600000000002"/>
    <n v="300"/>
    <n v="350"/>
    <n v="11511.36"/>
    <n v="42"/>
    <n v="500"/>
    <n v="19185.600000000002"/>
    <n v="300"/>
    <n v="320"/>
    <n v="11511.36"/>
    <n v="22"/>
    <n v="600"/>
    <n v="23022.720000000001"/>
    <n v="400"/>
    <n v="398"/>
    <n v="15348.480000000001"/>
    <n v="24"/>
    <n v="400"/>
    <n v="15348.480000000001"/>
    <n v="600"/>
    <n v="587"/>
    <n v="23022.720000000001"/>
    <n v="37"/>
    <n v="500"/>
    <n v="19185.600000000002"/>
    <n v="600"/>
    <n v="596"/>
    <n v="23022.720000000001"/>
    <n v="41"/>
    <n v="750"/>
    <n v="28778.400000000001"/>
    <n v="300"/>
    <n v="326"/>
    <n v="11511.36"/>
    <n v="15"/>
    <n v="850"/>
    <n v="32615.52"/>
    <n v="600"/>
    <n v="598"/>
    <n v="23022.720000000001"/>
    <n v="17"/>
    <n v="850"/>
    <n v="32615.52"/>
    <n v="800"/>
    <n v="786"/>
    <n v="30696.960000000003"/>
    <n v="31"/>
    <n v="850"/>
    <n v="32615.52"/>
    <n v="1400"/>
    <n v="1392"/>
    <n v="53719.68"/>
    <n v="39"/>
    <n v="1000"/>
    <n v="38371.200000000004"/>
    <n v="1200"/>
    <n v="1058"/>
    <n v="46045.440000000002"/>
    <n v="181"/>
    <n v="1250"/>
    <n v="47964"/>
    <n v="900"/>
    <m/>
    <n v="34534.080000000002"/>
    <n v="1081"/>
    <n v="8550"/>
    <n v="328073.75999999995"/>
    <n v="7900"/>
    <n v="303132.48000000004"/>
  </r>
  <r>
    <x v="3"/>
    <x v="2"/>
    <s v="张志洁"/>
    <x v="6"/>
    <x v="22"/>
    <s v="一级"/>
    <s v="松江"/>
    <s v="上海市松江区泗泾镇社区卫生服务中心"/>
    <n v="38.371200000000002"/>
    <n v="900"/>
    <n v="566.66666666666663"/>
    <n v="21743.68"/>
    <n v="339"/>
    <n v="900"/>
    <n v="34534.080000000002"/>
    <n v="600"/>
    <n v="849"/>
    <n v="23022.720000000001"/>
    <n v="90"/>
    <n v="600"/>
    <n v="23022.720000000001"/>
    <n v="600"/>
    <n v="626"/>
    <n v="23022.720000000001"/>
    <n v="64"/>
    <n v="1200"/>
    <n v="46045.440000000002"/>
    <n v="900"/>
    <n v="805"/>
    <n v="34534.080000000002"/>
    <n v="159"/>
    <n v="1200"/>
    <n v="46045.440000000002"/>
    <n v="900"/>
    <n v="790"/>
    <n v="34534.080000000002"/>
    <n v="269"/>
    <n v="1200"/>
    <n v="46045.440000000002"/>
    <n v="600"/>
    <n v="764"/>
    <n v="23022.720000000001"/>
    <n v="105"/>
    <n v="1500"/>
    <n v="57556.800000000003"/>
    <n v="900"/>
    <n v="736"/>
    <n v="34534.080000000002"/>
    <n v="269"/>
    <n v="1000"/>
    <n v="38371.200000000004"/>
    <n v="900"/>
    <n v="823"/>
    <n v="34534.080000000002"/>
    <n v="346"/>
    <n v="1100"/>
    <n v="42208.32"/>
    <n v="600"/>
    <n v="831"/>
    <n v="23022.720000000001"/>
    <n v="115"/>
    <n v="1000"/>
    <n v="38371.200000000004"/>
    <n v="1200"/>
    <n v="906"/>
    <n v="46045.440000000002"/>
    <n v="409"/>
    <n v="1000"/>
    <n v="38371.200000000004"/>
    <n v="900"/>
    <n v="887"/>
    <n v="34534.080000000002"/>
    <n v="422"/>
    <n v="1200"/>
    <n v="46045.440000000002"/>
    <n v="600"/>
    <n v="906"/>
    <n v="23022.720000000001"/>
    <n v="116"/>
    <n v="1300"/>
    <n v="49882.560000000005"/>
    <n v="1200"/>
    <m/>
    <n v="46045.440000000002"/>
    <n v="1316"/>
    <n v="13200"/>
    <n v="506499.84000000003"/>
    <n v="9900"/>
    <n v="379874.88000000006"/>
  </r>
  <r>
    <x v="3"/>
    <x v="2"/>
    <s v="张志洁"/>
    <x v="6"/>
    <x v="23"/>
    <s v="二级"/>
    <s v="松江"/>
    <s v="上海市松江区中心医院"/>
    <n v="38.371200000000002"/>
    <n v="620"/>
    <n v="273.33333333333331"/>
    <n v="10488.128000000001"/>
    <n v="343"/>
    <n v="400"/>
    <n v="15348.480000000001"/>
    <n v="660"/>
    <n v="470"/>
    <n v="25324.992000000002"/>
    <n v="533"/>
    <n v="450"/>
    <n v="17267.04"/>
    <n v="0"/>
    <n v="308"/>
    <n v="0"/>
    <n v="225"/>
    <n v="500"/>
    <n v="19185.600000000002"/>
    <n v="710"/>
    <n v="490"/>
    <n v="27243.552"/>
    <n v="445"/>
    <n v="500"/>
    <n v="19185.600000000002"/>
    <n v="430"/>
    <n v="493"/>
    <n v="16499.616000000002"/>
    <n v="382"/>
    <n v="700"/>
    <n v="26859.84"/>
    <n v="440"/>
    <n v="504"/>
    <n v="16883.328000000001"/>
    <n v="318"/>
    <n v="500"/>
    <n v="19185.600000000002"/>
    <n v="630"/>
    <n v="633"/>
    <n v="24173.856"/>
    <n v="315"/>
    <n v="800"/>
    <n v="30696.960000000003"/>
    <n v="570"/>
    <n v="605"/>
    <n v="21871.584000000003"/>
    <n v="280"/>
    <n v="900"/>
    <n v="34534.080000000002"/>
    <n v="460"/>
    <n v="528"/>
    <n v="17650.752"/>
    <n v="212"/>
    <n v="800"/>
    <n v="30696.960000000003"/>
    <n v="630"/>
    <n v="612"/>
    <n v="24173.856"/>
    <n v="230"/>
    <n v="850"/>
    <n v="32615.52"/>
    <n v="630"/>
    <n v="558"/>
    <n v="24173.856"/>
    <n v="302"/>
    <n v="800"/>
    <n v="30696.960000000003"/>
    <n v="400"/>
    <n v="528"/>
    <n v="15348.480000000001"/>
    <n v="174"/>
    <n v="900"/>
    <n v="34534.080000000002"/>
    <n v="440"/>
    <m/>
    <n v="16883.328000000001"/>
    <n v="614"/>
    <n v="8100"/>
    <n v="310806.72000000003"/>
    <n v="6000"/>
    <n v="230227.20000000004"/>
  </r>
  <r>
    <x v="3"/>
    <x v="2"/>
    <s v="张志洁"/>
    <x v="6"/>
    <x v="21"/>
    <s v="一级"/>
    <s v="松江"/>
    <s v="上海市松江区九亭镇社区卫生服务中心"/>
    <n v="38.371200000000002"/>
    <n v="130"/>
    <n v="20"/>
    <n v="767.42399999999998"/>
    <n v="144"/>
    <n v="150"/>
    <n v="5755.68"/>
    <n v="50"/>
    <n v="66"/>
    <n v="1918.5600000000002"/>
    <n v="128"/>
    <n v="250"/>
    <n v="9592.8000000000011"/>
    <n v="50"/>
    <n v="104"/>
    <n v="1918.5600000000002"/>
    <n v="74"/>
    <n v="200"/>
    <n v="7674.2400000000007"/>
    <n v="100"/>
    <n v="108"/>
    <n v="3837.1200000000003"/>
    <n v="66"/>
    <n v="200"/>
    <n v="7674.2400000000007"/>
    <n v="150"/>
    <n v="119"/>
    <n v="5755.68"/>
    <n v="97"/>
    <n v="200"/>
    <n v="7674.2400000000007"/>
    <n v="100"/>
    <n v="158"/>
    <n v="3837.1200000000003"/>
    <n v="39"/>
    <n v="100"/>
    <n v="3837.1200000000003"/>
    <n v="310"/>
    <n v="282"/>
    <n v="11895.072"/>
    <n v="67"/>
    <n v="300"/>
    <n v="11511.36"/>
    <n v="450"/>
    <n v="426"/>
    <n v="17267.04"/>
    <n v="91"/>
    <n v="350"/>
    <n v="13429.92"/>
    <n v="240"/>
    <n v="245"/>
    <n v="9209.0879999999997"/>
    <n v="86"/>
    <n v="450"/>
    <n v="17267.04"/>
    <n v="400"/>
    <n v="298"/>
    <n v="15348.480000000001"/>
    <n v="188"/>
    <n v="350"/>
    <n v="13429.92"/>
    <n v="150"/>
    <n v="276"/>
    <n v="5755.68"/>
    <n v="62"/>
    <n v="300"/>
    <n v="11511.36"/>
    <n v="160"/>
    <n v="182"/>
    <n v="6139.3919999999998"/>
    <n v="40"/>
    <n v="400"/>
    <n v="15348.480000000001"/>
    <n v="330"/>
    <m/>
    <n v="12662.496000000001"/>
    <n v="370"/>
    <n v="3250"/>
    <n v="124706.40000000001"/>
    <n v="2490"/>
    <n v="95544.287999999986"/>
  </r>
  <r>
    <x v="11"/>
    <x v="2"/>
    <s v="张志洁"/>
    <x v="6"/>
    <x v="23"/>
    <s v="二级"/>
    <s v="松江"/>
    <s v="上海市松江区中心医院"/>
    <n v="15.997999999999999"/>
    <n v="1685"/>
    <n v="1557.0833333333333"/>
    <n v="24910.219166666666"/>
    <n v="413"/>
    <n v="1700"/>
    <n v="27196.6"/>
    <n v="2060"/>
    <n v="1521"/>
    <n v="32955.879999999997"/>
    <n v="952"/>
    <n v="1200"/>
    <n v="19197.599999999999"/>
    <n v="800"/>
    <n v="1260"/>
    <n v="12798.4"/>
    <n v="492"/>
    <n v="1800"/>
    <n v="28796.399999999998"/>
    <n v="1400"/>
    <n v="1300"/>
    <n v="22397.200000000001"/>
    <n v="592"/>
    <n v="1600"/>
    <n v="25596.799999999999"/>
    <n v="2000"/>
    <n v="1756"/>
    <n v="31996"/>
    <n v="836"/>
    <n v="1600"/>
    <n v="25596.799999999999"/>
    <n v="1600"/>
    <n v="1750"/>
    <n v="25596.799999999999"/>
    <n v="686"/>
    <n v="1600"/>
    <n v="25596.799999999999"/>
    <n v="1200"/>
    <n v="1855"/>
    <n v="19197.599999999999"/>
    <n v="31"/>
    <n v="1600"/>
    <n v="25596.799999999999"/>
    <n v="2220"/>
    <n v="2150"/>
    <n v="35515.56"/>
    <n v="101"/>
    <n v="1600"/>
    <n v="25596.799999999999"/>
    <n v="2000"/>
    <n v="1780"/>
    <n v="31996"/>
    <n v="321"/>
    <n v="1600"/>
    <n v="25596.799999999999"/>
    <n v="1900"/>
    <n v="1690"/>
    <n v="30396.199999999997"/>
    <n v="531"/>
    <n v="1600"/>
    <n v="25596.799999999999"/>
    <n v="1000"/>
    <n v="1186"/>
    <n v="15998"/>
    <n v="345"/>
    <n v="1700"/>
    <n v="27196.6"/>
    <n v="1600"/>
    <n v="1588"/>
    <n v="25596.799999999999"/>
    <n v="357"/>
    <n v="1800"/>
    <n v="28796.399999999998"/>
    <n v="1000"/>
    <m/>
    <n v="15998"/>
    <n v="1357"/>
    <n v="19400"/>
    <n v="310361.19999999995"/>
    <n v="18780"/>
    <n v="300442.44"/>
  </r>
  <r>
    <x v="11"/>
    <x v="2"/>
    <s v="张志洁"/>
    <x v="6"/>
    <x v="21"/>
    <s v="二级"/>
    <s v="松江"/>
    <s v="上海市松江区九亭医院"/>
    <n v="15.997999999999999"/>
    <n v="0"/>
    <n v="41.666666666666664"/>
    <n v="666.58333333333326"/>
    <n v="24"/>
    <n v="50"/>
    <n v="799.9"/>
    <n v="100"/>
    <n v="59"/>
    <n v="1599.8"/>
    <n v="65"/>
    <n v="30"/>
    <n v="479.94"/>
    <n v="0"/>
    <n v="0"/>
    <n v="0"/>
    <n v="65"/>
    <n v="70"/>
    <n v="1119.8599999999999"/>
    <n v="0"/>
    <n v="15"/>
    <n v="0"/>
    <n v="50"/>
    <n v="50"/>
    <n v="799.9"/>
    <n v="150"/>
    <n v="148"/>
    <n v="2399.6999999999998"/>
    <n v="52"/>
    <n v="50"/>
    <n v="799.9"/>
    <n v="0"/>
    <n v="0"/>
    <n v="0"/>
    <n v="52"/>
    <n v="50"/>
    <n v="799.9"/>
    <n v="0"/>
    <n v="40"/>
    <n v="0"/>
    <n v="12"/>
    <n v="50"/>
    <n v="799.9"/>
    <n v="100"/>
    <n v="100"/>
    <n v="1599.8"/>
    <n v="12"/>
    <n v="50"/>
    <n v="799.9"/>
    <n v="0"/>
    <n v="0"/>
    <n v="0"/>
    <n v="12"/>
    <n v="50"/>
    <n v="799.9"/>
    <n v="100"/>
    <n v="100"/>
    <n v="1599.8"/>
    <n v="12"/>
    <n v="50"/>
    <n v="799.9"/>
    <n v="0"/>
    <n v="0"/>
    <n v="0"/>
    <n v="12"/>
    <n v="50"/>
    <n v="799.9"/>
    <n v="0"/>
    <n v="12"/>
    <n v="0"/>
    <n v="0"/>
    <n v="50"/>
    <n v="799.9"/>
    <n v="100"/>
    <m/>
    <n v="1599.8"/>
    <n v="100"/>
    <n v="600"/>
    <n v="9598.7999999999975"/>
    <n v="550"/>
    <n v="8798.9"/>
  </r>
  <r>
    <x v="0"/>
    <x v="2"/>
    <s v="张志洁"/>
    <x v="6"/>
    <x v="23"/>
    <s v="二级"/>
    <s v="松江"/>
    <s v="上海市松江区中心医院"/>
    <n v="198.75839999999999"/>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m/>
    <n v="0"/>
    <n v="0"/>
    <m/>
    <n v="0"/>
    <n v="2"/>
    <n v="0"/>
    <n v="0"/>
    <n v="0"/>
    <n v="0"/>
  </r>
  <r>
    <x v="4"/>
    <x v="2"/>
    <s v="张志洁"/>
    <x v="5"/>
    <x v="18"/>
    <s v="二级"/>
    <s v="黄浦"/>
    <s v="上海交通大学医学院附属瑞金医院卢湾分院"/>
    <n v="31.581849999999999"/>
    <n v="1680"/>
    <n v="1590"/>
    <n v="50215.141499999998"/>
    <n v="375"/>
    <n v="1600"/>
    <n v="50530.96"/>
    <n v="2100"/>
    <n v="1986"/>
    <n v="66321.884999999995"/>
    <n v="489"/>
    <n v="1300"/>
    <n v="41056.404999999999"/>
    <n v="1680"/>
    <n v="1585"/>
    <n v="53057.508000000002"/>
    <n v="584"/>
    <n v="1600"/>
    <n v="50530.96"/>
    <n v="2340"/>
    <n v="2567"/>
    <n v="73901.528999999995"/>
    <n v="357"/>
    <n v="1600"/>
    <n v="50530.96"/>
    <n v="1920"/>
    <n v="1802"/>
    <n v="60637.152000000002"/>
    <n v="475"/>
    <n v="1600"/>
    <n v="50530.96"/>
    <n v="1800"/>
    <n v="1685"/>
    <n v="56847.33"/>
    <n v="590"/>
    <n v="1600"/>
    <n v="50530.96"/>
    <n v="1680"/>
    <n v="1918"/>
    <n v="53057.508000000002"/>
    <n v="352"/>
    <n v="1600"/>
    <n v="50530.96"/>
    <n v="2160"/>
    <n v="1925"/>
    <n v="68216.796000000002"/>
    <n v="587"/>
    <n v="1600"/>
    <n v="50530.96"/>
    <n v="1320"/>
    <n v="1544"/>
    <n v="41688.042000000001"/>
    <n v="363"/>
    <n v="1600"/>
    <n v="50530.96"/>
    <n v="840"/>
    <n v="814"/>
    <n v="26528.754000000001"/>
    <n v="389"/>
    <n v="1500"/>
    <n v="47372.775000000001"/>
    <n v="480"/>
    <n v="746"/>
    <n v="15159.288"/>
    <n v="123"/>
    <n v="1600"/>
    <n v="50530.96"/>
    <n v="474"/>
    <n v="425"/>
    <n v="14969.796899999999"/>
    <n v="172"/>
    <n v="1600"/>
    <n v="50530.96"/>
    <n v="420"/>
    <m/>
    <n v="13264.377"/>
    <n v="592"/>
    <n v="18800"/>
    <n v="593738.78"/>
    <n v="17214"/>
    <n v="543649.96589999995"/>
  </r>
  <r>
    <x v="4"/>
    <x v="2"/>
    <s v="张志洁"/>
    <x v="7"/>
    <x v="27"/>
    <s v="二级"/>
    <s v="普陀"/>
    <s v="上海市普陀区人民医院"/>
    <n v="31.581849999999999"/>
    <n v="4200"/>
    <n v="5285"/>
    <n v="166910.07725"/>
    <n v="3668"/>
    <n v="5500"/>
    <n v="173700.17499999999"/>
    <n v="5400"/>
    <n v="4451"/>
    <n v="170541.99"/>
    <n v="4617"/>
    <n v="4000"/>
    <n v="126327.4"/>
    <n v="3600"/>
    <n v="3857"/>
    <n v="113694.66"/>
    <n v="4360"/>
    <n v="5500"/>
    <n v="173700.17499999999"/>
    <n v="3600"/>
    <n v="5150"/>
    <n v="113694.66"/>
    <n v="2810"/>
    <n v="5500"/>
    <n v="173700.17499999999"/>
    <n v="4800"/>
    <n v="5223"/>
    <n v="151592.88"/>
    <n v="2387"/>
    <n v="5500"/>
    <n v="173700.17499999999"/>
    <n v="5400"/>
    <n v="5757"/>
    <n v="170541.99"/>
    <n v="2030"/>
    <n v="5500"/>
    <n v="173700.17499999999"/>
    <n v="1200"/>
    <n v="3230"/>
    <n v="37898.22"/>
    <n v="0"/>
    <n v="5500"/>
    <n v="173700.17499999999"/>
    <n v="3600"/>
    <n v="1474"/>
    <n v="113694.66"/>
    <n v="2126"/>
    <n v="5500"/>
    <n v="173700.17499999999"/>
    <n v="4800"/>
    <n v="4486"/>
    <n v="151592.88"/>
    <n v="2440"/>
    <n v="5500"/>
    <n v="173700.17499999999"/>
    <n v="4800"/>
    <n v="5230"/>
    <n v="151592.88"/>
    <n v="2010"/>
    <n v="5000"/>
    <n v="157909.25"/>
    <n v="5400"/>
    <n v="5803"/>
    <n v="170541.99"/>
    <n v="1607"/>
    <n v="5500"/>
    <n v="173700.17499999999"/>
    <n v="4200"/>
    <n v="5619"/>
    <n v="132643.76999999999"/>
    <n v="188"/>
    <n v="5500"/>
    <n v="173700.17499999999"/>
    <n v="1800"/>
    <m/>
    <n v="56847.33"/>
    <n v="1988"/>
    <n v="64000"/>
    <n v="2021238.4000000001"/>
    <n v="48600"/>
    <n v="1534877.9100000001"/>
  </r>
  <r>
    <x v="4"/>
    <x v="2"/>
    <s v="张志洁"/>
    <x v="6"/>
    <x v="22"/>
    <s v="二级"/>
    <s v="松江"/>
    <s v="上海市松江区方塔中医医院"/>
    <n v="31.581849999999999"/>
    <n v="1200"/>
    <n v="1100"/>
    <n v="34740.034999999996"/>
    <n v="40"/>
    <n v="1500"/>
    <n v="47372.775000000001"/>
    <n v="1800"/>
    <n v="1277"/>
    <n v="56847.33"/>
    <n v="563"/>
    <n v="1200"/>
    <n v="37898.22"/>
    <n v="600"/>
    <n v="942"/>
    <n v="18949.11"/>
    <n v="221"/>
    <n v="1500"/>
    <n v="47372.775000000001"/>
    <n v="600"/>
    <n v="650"/>
    <n v="18949.11"/>
    <n v="171"/>
    <n v="1500"/>
    <n v="47372.775000000001"/>
    <n v="1200"/>
    <n v="1252"/>
    <n v="37898.22"/>
    <n v="119"/>
    <n v="1500"/>
    <n v="47372.775000000001"/>
    <n v="1800"/>
    <n v="1495"/>
    <n v="56847.33"/>
    <n v="424"/>
    <n v="1500"/>
    <n v="47372.775000000001"/>
    <n v="1200"/>
    <n v="1350"/>
    <n v="37898.22"/>
    <n v="274"/>
    <n v="1500"/>
    <n v="47372.775000000001"/>
    <n v="2400"/>
    <n v="2074"/>
    <n v="75796.44"/>
    <n v="600"/>
    <n v="1500"/>
    <n v="47372.775000000001"/>
    <n v="1800"/>
    <n v="2066"/>
    <n v="56847.33"/>
    <n v="334"/>
    <n v="1500"/>
    <n v="47372.775000000001"/>
    <n v="1800"/>
    <n v="1860"/>
    <n v="56847.33"/>
    <n v="274"/>
    <n v="1300"/>
    <n v="41056.404999999999"/>
    <n v="1602"/>
    <n v="1774"/>
    <n v="50594.123699999996"/>
    <n v="102"/>
    <n v="1500"/>
    <n v="47372.775000000001"/>
    <n v="1200"/>
    <n v="1302"/>
    <n v="37898.22"/>
    <n v="0"/>
    <n v="1500"/>
    <n v="47372.775000000001"/>
    <n v="0"/>
    <m/>
    <n v="0"/>
    <n v="0"/>
    <n v="17500"/>
    <n v="552682.37500000012"/>
    <n v="16002"/>
    <n v="505372.76370000001"/>
  </r>
  <r>
    <x v="4"/>
    <x v="2"/>
    <s v="张志洁"/>
    <x v="6"/>
    <x v="21"/>
    <s v="二级"/>
    <s v="松江"/>
    <s v="上海市松江区九亭医院"/>
    <n v="31.581849999999999"/>
    <n v="1200"/>
    <n v="1010"/>
    <n v="31897.6685"/>
    <n v="85"/>
    <n v="1200"/>
    <n v="37898.22"/>
    <n v="1200"/>
    <n v="1055"/>
    <n v="37898.22"/>
    <n v="230"/>
    <n v="900"/>
    <n v="28423.665000000001"/>
    <n v="600"/>
    <n v="725"/>
    <n v="18949.11"/>
    <n v="105"/>
    <n v="1300"/>
    <n v="41056.404999999999"/>
    <n v="1200"/>
    <n v="1185"/>
    <n v="37898.22"/>
    <n v="120"/>
    <n v="1200"/>
    <n v="37898.22"/>
    <n v="1200"/>
    <n v="1250"/>
    <n v="37898.22"/>
    <n v="70"/>
    <n v="1200"/>
    <n v="37898.22"/>
    <n v="1200"/>
    <n v="1210"/>
    <n v="37898.22"/>
    <n v="60"/>
    <n v="1300"/>
    <n v="41056.404999999999"/>
    <n v="1200"/>
    <n v="1207"/>
    <n v="37898.22"/>
    <n v="53"/>
    <n v="1200"/>
    <n v="37898.22"/>
    <n v="1200"/>
    <n v="1179"/>
    <n v="37898.22"/>
    <n v="74"/>
    <n v="1300"/>
    <n v="41056.404999999999"/>
    <n v="1200"/>
    <n v="1196"/>
    <n v="37898.22"/>
    <n v="78"/>
    <n v="1300"/>
    <n v="41056.404999999999"/>
    <n v="600"/>
    <n v="610"/>
    <n v="18949.11"/>
    <n v="68"/>
    <n v="1200"/>
    <n v="37898.22"/>
    <n v="0"/>
    <n v="68"/>
    <n v="0"/>
    <n v="0"/>
    <n v="1300"/>
    <n v="41056.404999999999"/>
    <n v="0"/>
    <n v="0"/>
    <n v="0"/>
    <n v="0"/>
    <n v="1300"/>
    <n v="41056.404999999999"/>
    <n v="0"/>
    <m/>
    <n v="0"/>
    <n v="0"/>
    <n v="14700"/>
    <n v="464253.19500000007"/>
    <n v="9600"/>
    <n v="303185.76"/>
  </r>
  <r>
    <x v="4"/>
    <x v="2"/>
    <s v="张志洁"/>
    <x v="6"/>
    <x v="23"/>
    <s v="二级"/>
    <s v="松江"/>
    <s v="上海市松江区中心医院"/>
    <n v="31.581849999999999"/>
    <n v="1920"/>
    <n v="1395"/>
    <n v="44056.68075"/>
    <n v="542"/>
    <n v="1800"/>
    <n v="56847.33"/>
    <n v="1920"/>
    <n v="1619"/>
    <n v="60637.152000000002"/>
    <n v="843"/>
    <n v="1400"/>
    <n v="44214.59"/>
    <n v="1320"/>
    <n v="1440"/>
    <n v="41688.042000000001"/>
    <n v="723"/>
    <n v="1900"/>
    <n v="60005.514999999999"/>
    <n v="2100"/>
    <n v="1700"/>
    <n v="66321.884999999995"/>
    <n v="1123"/>
    <n v="1800"/>
    <n v="56847.33"/>
    <n v="1320"/>
    <n v="1605"/>
    <n v="41688.042000000001"/>
    <n v="838"/>
    <n v="1800"/>
    <n v="56847.33"/>
    <n v="2520"/>
    <n v="1744"/>
    <n v="79586.262000000002"/>
    <n v="1614"/>
    <n v="1800"/>
    <n v="56847.33"/>
    <n v="60"/>
    <n v="1605"/>
    <n v="1894.9110000000001"/>
    <n v="69"/>
    <n v="1800"/>
    <n v="56847.33"/>
    <n v="1080"/>
    <n v="1093"/>
    <n v="34108.398000000001"/>
    <n v="56"/>
    <n v="1900"/>
    <n v="60005.514999999999"/>
    <n v="1800"/>
    <n v="1475"/>
    <n v="56847.33"/>
    <n v="381"/>
    <n v="1900"/>
    <n v="60005.514999999999"/>
    <n v="0"/>
    <n v="14"/>
    <n v="0"/>
    <n v="367"/>
    <n v="1700"/>
    <n v="53689.144999999997"/>
    <n v="0"/>
    <n v="25"/>
    <n v="0"/>
    <n v="342"/>
    <n v="1900"/>
    <n v="60005.514999999999"/>
    <n v="0"/>
    <n v="4"/>
    <n v="0"/>
    <n v="338"/>
    <n v="1900"/>
    <n v="60005.514999999999"/>
    <n v="0"/>
    <m/>
    <n v="0"/>
    <n v="338"/>
    <n v="21600"/>
    <n v="682167.96000000008"/>
    <n v="12120"/>
    <n v="382772.022"/>
  </r>
  <r>
    <x v="6"/>
    <x v="2"/>
    <s v="张志洁"/>
    <x v="6"/>
    <x v="21"/>
    <s v="二级"/>
    <s v="松江"/>
    <s v="上海市松江区九亭医院"/>
    <n v="18.8352"/>
    <n v="0"/>
    <n v="12.5"/>
    <n v="235.44"/>
    <n v="21"/>
    <n v="20"/>
    <n v="376.70400000000001"/>
    <n v="0"/>
    <n v="0"/>
    <n v="0"/>
    <n v="21"/>
    <n v="10"/>
    <n v="188.352"/>
    <n v="0"/>
    <n v="0"/>
    <n v="0"/>
    <n v="21"/>
    <n v="20"/>
    <n v="376.70400000000001"/>
    <n v="0"/>
    <n v="0"/>
    <n v="0"/>
    <n v="21"/>
    <n v="15"/>
    <n v="282.52800000000002"/>
    <n v="0"/>
    <n v="0"/>
    <n v="0"/>
    <n v="21"/>
    <m/>
    <n v="0"/>
    <n v="0"/>
    <n v="0"/>
    <n v="0"/>
    <n v="21"/>
    <m/>
    <n v="0"/>
    <n v="0"/>
    <n v="0"/>
    <n v="0"/>
    <n v="21"/>
    <n v="15"/>
    <n v="282.52800000000002"/>
    <n v="0"/>
    <n v="0"/>
    <n v="0"/>
    <n v="21"/>
    <n v="20"/>
    <n v="376.70400000000001"/>
    <n v="0"/>
    <n v="0"/>
    <n v="0"/>
    <n v="21"/>
    <n v="20"/>
    <n v="376.70400000000001"/>
    <n v="0"/>
    <n v="0"/>
    <n v="0"/>
    <n v="21"/>
    <n v="10"/>
    <n v="188.352"/>
    <n v="0"/>
    <n v="0"/>
    <n v="0"/>
    <n v="21"/>
    <n v="15"/>
    <n v="282.52800000000002"/>
    <n v="0"/>
    <n v="0"/>
    <n v="0"/>
    <n v="21"/>
    <m/>
    <n v="0"/>
    <n v="0"/>
    <m/>
    <n v="0"/>
    <n v="21"/>
    <n v="145"/>
    <n v="2731.1040000000003"/>
    <n v="0"/>
    <n v="0"/>
  </r>
  <r>
    <x v="6"/>
    <x v="2"/>
    <s v="张志洁"/>
    <x v="6"/>
    <x v="23"/>
    <s v="二级"/>
    <s v="松江"/>
    <s v="上海市松江区中心医院"/>
    <n v="18.8352"/>
    <n v="240"/>
    <n v="386.66666666666669"/>
    <n v="7282.9440000000004"/>
    <n v="94"/>
    <n v="400"/>
    <n v="7534.08"/>
    <n v="240"/>
    <n v="334"/>
    <n v="4520.4480000000003"/>
    <n v="0"/>
    <n v="300"/>
    <n v="5650.56"/>
    <n v="0"/>
    <n v="0"/>
    <n v="0"/>
    <n v="0"/>
    <n v="450"/>
    <n v="8475.84"/>
    <n v="0"/>
    <n v="0"/>
    <n v="0"/>
    <n v="0"/>
    <n v="400"/>
    <n v="7534.08"/>
    <n v="0"/>
    <n v="0"/>
    <n v="0"/>
    <n v="0"/>
    <m/>
    <n v="0"/>
    <n v="0"/>
    <n v="0"/>
    <n v="0"/>
    <n v="0"/>
    <m/>
    <n v="0"/>
    <n v="0"/>
    <n v="0"/>
    <n v="0"/>
    <n v="0"/>
    <n v="400"/>
    <n v="7534.08"/>
    <n v="0"/>
    <n v="0"/>
    <n v="0"/>
    <n v="0"/>
    <n v="450"/>
    <n v="8475.84"/>
    <n v="0"/>
    <n v="0"/>
    <n v="0"/>
    <n v="0"/>
    <n v="400"/>
    <n v="7534.08"/>
    <n v="0"/>
    <n v="0"/>
    <n v="0"/>
    <n v="0"/>
    <n v="350"/>
    <n v="6592.32"/>
    <n v="0"/>
    <n v="0"/>
    <n v="0"/>
    <n v="0"/>
    <n v="400"/>
    <n v="7534.08"/>
    <n v="0"/>
    <m/>
    <n v="0"/>
    <n v="0"/>
    <m/>
    <n v="0"/>
    <n v="0"/>
    <m/>
    <n v="0"/>
    <n v="0"/>
    <n v="3550"/>
    <n v="66864.959999999992"/>
    <n v="240"/>
    <n v="4520.4480000000003"/>
  </r>
  <r>
    <x v="6"/>
    <x v="2"/>
    <s v="张志洁"/>
    <x v="6"/>
    <x v="0"/>
    <s v="二级"/>
    <s v="松江"/>
    <s v="上海市松江区方塔中医医院"/>
    <n v="18.8352"/>
    <n v="48"/>
    <n v="28.166666666666668"/>
    <n v="530.52480000000003"/>
    <n v="90"/>
    <n v="30"/>
    <n v="565.05600000000004"/>
    <n v="50"/>
    <n v="50"/>
    <n v="941.76"/>
    <n v="90"/>
    <n v="20"/>
    <n v="376.70400000000001"/>
    <n v="0"/>
    <n v="0"/>
    <n v="0"/>
    <n v="90"/>
    <n v="40"/>
    <n v="753.40800000000002"/>
    <n v="0"/>
    <n v="0"/>
    <n v="0"/>
    <n v="90"/>
    <n v="30"/>
    <n v="565.05600000000004"/>
    <n v="0"/>
    <n v="0"/>
    <n v="0"/>
    <n v="90"/>
    <m/>
    <n v="0"/>
    <n v="0"/>
    <n v="0"/>
    <n v="0"/>
    <n v="90"/>
    <m/>
    <n v="0"/>
    <n v="0"/>
    <n v="0"/>
    <n v="0"/>
    <n v="90"/>
    <n v="30"/>
    <n v="565.05600000000004"/>
    <n v="0"/>
    <n v="0"/>
    <n v="0"/>
    <n v="90"/>
    <n v="30"/>
    <n v="565.05600000000004"/>
    <n v="0"/>
    <n v="0"/>
    <n v="0"/>
    <n v="90"/>
    <n v="30"/>
    <n v="565.05600000000004"/>
    <n v="0"/>
    <n v="0"/>
    <n v="0"/>
    <n v="90"/>
    <n v="20"/>
    <n v="376.70400000000001"/>
    <n v="0"/>
    <n v="0"/>
    <n v="0"/>
    <n v="90"/>
    <n v="30"/>
    <n v="565.05600000000004"/>
    <n v="0"/>
    <n v="0"/>
    <n v="0"/>
    <n v="90"/>
    <m/>
    <n v="0"/>
    <n v="0"/>
    <m/>
    <n v="0"/>
    <n v="90"/>
    <n v="260"/>
    <n v="4897.152"/>
    <n v="50"/>
    <n v="941.76"/>
  </r>
  <r>
    <x v="6"/>
    <x v="2"/>
    <s v="张志洁"/>
    <x v="6"/>
    <x v="0"/>
    <s v="二级"/>
    <s v="松江"/>
    <s v="上海市松江区泗泾医院"/>
    <n v="18.8352"/>
    <n v="20"/>
    <n v="18.333333333333332"/>
    <n v="345.31200000000001"/>
    <n v="11"/>
    <n v="20"/>
    <n v="376.70400000000001"/>
    <n v="20"/>
    <n v="20"/>
    <n v="376.70400000000001"/>
    <n v="11"/>
    <n v="10"/>
    <n v="188.352"/>
    <n v="0"/>
    <n v="0"/>
    <n v="0"/>
    <n v="11"/>
    <n v="30"/>
    <n v="565.05600000000004"/>
    <n v="0"/>
    <n v="0"/>
    <n v="0"/>
    <n v="11"/>
    <n v="20"/>
    <n v="376.70400000000001"/>
    <n v="0"/>
    <n v="0"/>
    <n v="0"/>
    <n v="11"/>
    <m/>
    <n v="0"/>
    <n v="0"/>
    <n v="0"/>
    <n v="0"/>
    <n v="11"/>
    <m/>
    <n v="0"/>
    <n v="0"/>
    <n v="0"/>
    <n v="0"/>
    <n v="11"/>
    <n v="20"/>
    <n v="376.70400000000001"/>
    <n v="0"/>
    <n v="0"/>
    <n v="0"/>
    <n v="11"/>
    <n v="20"/>
    <n v="376.70400000000001"/>
    <n v="0"/>
    <n v="0"/>
    <n v="0"/>
    <n v="11"/>
    <n v="20"/>
    <n v="376.70400000000001"/>
    <n v="0"/>
    <n v="0"/>
    <n v="0"/>
    <n v="11"/>
    <n v="15"/>
    <n v="282.52800000000002"/>
    <n v="0"/>
    <n v="0"/>
    <n v="0"/>
    <n v="11"/>
    <n v="20"/>
    <n v="376.70400000000001"/>
    <n v="0"/>
    <n v="0"/>
    <n v="0"/>
    <n v="11"/>
    <m/>
    <n v="0"/>
    <n v="0"/>
    <m/>
    <n v="0"/>
    <n v="11"/>
    <n v="175"/>
    <n v="3296.1600000000003"/>
    <n v="20"/>
    <n v="376.70400000000001"/>
  </r>
  <r>
    <x v="7"/>
    <x v="2"/>
    <s v="张志洁"/>
    <x v="5"/>
    <x v="24"/>
    <s v="三级"/>
    <s v="黄浦"/>
    <s v="上海交通大学医学院附属第九人民医院"/>
    <n v="28.876799999999999"/>
    <n v="150"/>
    <n v="110.83333333333333"/>
    <n v="3200.5119999999997"/>
    <n v="173"/>
    <n v="250"/>
    <n v="7219.2"/>
    <n v="50"/>
    <n v="126"/>
    <n v="1443.84"/>
    <n v="97"/>
    <n v="120"/>
    <n v="3465.2159999999999"/>
    <n v="150"/>
    <n v="135"/>
    <n v="4331.5199999999995"/>
    <n v="112"/>
    <n v="400"/>
    <n v="11550.72"/>
    <n v="100"/>
    <n v="121"/>
    <n v="2887.68"/>
    <n v="91"/>
    <n v="500"/>
    <n v="14438.4"/>
    <n v="150"/>
    <n v="130"/>
    <n v="4331.5199999999995"/>
    <n v="111"/>
    <n v="600"/>
    <n v="17326.079999999998"/>
    <n v="100"/>
    <n v="121"/>
    <n v="2887.68"/>
    <n v="90"/>
    <n v="700"/>
    <n v="20213.759999999998"/>
    <n v="150"/>
    <n v="126"/>
    <n v="4331.5199999999995"/>
    <n v="114"/>
    <n v="800"/>
    <n v="23101.439999999999"/>
    <n v="100"/>
    <n v="81"/>
    <n v="2887.68"/>
    <n v="133"/>
    <n v="1000"/>
    <n v="28876.799999999999"/>
    <n v="110"/>
    <n v="95"/>
    <n v="3176.4479999999999"/>
    <n v="148"/>
    <n v="1000"/>
    <n v="28876.799999999999"/>
    <n v="210"/>
    <n v="200"/>
    <n v="6064.1279999999997"/>
    <n v="158"/>
    <n v="900"/>
    <n v="25989.119999999999"/>
    <n v="100"/>
    <n v="150"/>
    <n v="2887.68"/>
    <n v="108"/>
    <n v="900"/>
    <n v="25989.119999999999"/>
    <n v="200"/>
    <n v="207"/>
    <n v="5775.36"/>
    <n v="101"/>
    <n v="800"/>
    <n v="23101.439999999999"/>
    <n v="100"/>
    <m/>
    <n v="2887.68"/>
    <n v="201"/>
    <n v="7970"/>
    <n v="230148.09599999999"/>
    <n v="1520"/>
    <n v="43892.735999999997"/>
  </r>
  <r>
    <x v="7"/>
    <x v="2"/>
    <s v="张志洁"/>
    <x v="5"/>
    <x v="18"/>
    <s v="二级"/>
    <s v="黄浦"/>
    <s v="上海交通大学医学院附属瑞金医院卢湾分院"/>
    <n v="28.876799999999999"/>
    <n v="220"/>
    <n v="261.66666666666669"/>
    <n v="7556.0960000000005"/>
    <n v="67"/>
    <n v="300"/>
    <n v="8663.0399999999991"/>
    <n v="180"/>
    <n v="180"/>
    <n v="5197.8239999999996"/>
    <n v="67"/>
    <n v="180"/>
    <n v="5197.8239999999996"/>
    <n v="140"/>
    <n v="140"/>
    <n v="4042.752"/>
    <n v="67"/>
    <n v="400"/>
    <n v="11550.72"/>
    <n v="230"/>
    <n v="240"/>
    <n v="6641.6639999999998"/>
    <n v="57"/>
    <n v="350"/>
    <n v="10106.879999999999"/>
    <n v="260"/>
    <n v="260"/>
    <n v="7507.9679999999998"/>
    <n v="57"/>
    <n v="450"/>
    <n v="12994.56"/>
    <n v="210"/>
    <n v="200"/>
    <n v="6064.1279999999997"/>
    <n v="67"/>
    <n v="400"/>
    <n v="11550.72"/>
    <n v="199"/>
    <n v="199"/>
    <n v="5746.4831999999997"/>
    <n v="67"/>
    <n v="450"/>
    <n v="12994.56"/>
    <n v="270"/>
    <n v="270"/>
    <n v="7796.7359999999999"/>
    <n v="67"/>
    <n v="420"/>
    <n v="12128.255999999999"/>
    <n v="170"/>
    <n v="170"/>
    <n v="4909.0559999999996"/>
    <n v="67"/>
    <n v="400"/>
    <n v="11550.72"/>
    <n v="200"/>
    <n v="200"/>
    <n v="5775.36"/>
    <n v="67"/>
    <n v="350"/>
    <n v="10106.879999999999"/>
    <n v="240"/>
    <n v="240"/>
    <n v="6930.4319999999998"/>
    <n v="67"/>
    <n v="400"/>
    <n v="11550.72"/>
    <n v="250"/>
    <n v="240"/>
    <n v="7219.2"/>
    <n v="77"/>
    <n v="400"/>
    <n v="11550.72"/>
    <n v="130"/>
    <m/>
    <n v="3753.9839999999999"/>
    <n v="207"/>
    <n v="4500"/>
    <n v="129945.59999999999"/>
    <n v="2479"/>
    <n v="71585.587199999994"/>
  </r>
  <r>
    <x v="7"/>
    <x v="2"/>
    <s v="张志洁"/>
    <x v="5"/>
    <x v="18"/>
    <s v="二级"/>
    <s v="黄浦"/>
    <s v="上海市黄浦区妇幼保健院"/>
    <n v="28.876799999999999"/>
    <n v="0"/>
    <n v="4.166666666666667"/>
    <n v="120.32000000000001"/>
    <n v="5"/>
    <n v="10"/>
    <n v="288.76799999999997"/>
    <n v="-6"/>
    <n v="0"/>
    <n v="-173.26079999999999"/>
    <n v="-1"/>
    <m/>
    <n v="0"/>
    <n v="0"/>
    <n v="0"/>
    <n v="0"/>
    <n v="-1"/>
    <n v="10"/>
    <n v="288.76799999999997"/>
    <n v="0"/>
    <n v="0"/>
    <n v="0"/>
    <n v="-1"/>
    <n v="10"/>
    <n v="288.76799999999997"/>
    <n v="0"/>
    <n v="0"/>
    <n v="0"/>
    <n v="-1"/>
    <n v="10"/>
    <n v="288.76799999999997"/>
    <n v="0"/>
    <n v="0"/>
    <n v="0"/>
    <n v="-1"/>
    <n v="10"/>
    <n v="288.76799999999997"/>
    <n v="0"/>
    <n v="0"/>
    <n v="0"/>
    <n v="-1"/>
    <n v="10"/>
    <n v="288.76799999999997"/>
    <n v="0"/>
    <n v="0"/>
    <n v="0"/>
    <n v="-1"/>
    <n v="10"/>
    <n v="288.76799999999997"/>
    <n v="0"/>
    <n v="0"/>
    <n v="0"/>
    <n v="-1"/>
    <n v="10"/>
    <n v="288.76799999999997"/>
    <n v="0"/>
    <n v="0"/>
    <n v="0"/>
    <n v="-1"/>
    <n v="0"/>
    <n v="0"/>
    <n v="0"/>
    <n v="0"/>
    <n v="0"/>
    <n v="-1"/>
    <n v="10"/>
    <n v="288.76799999999997"/>
    <n v="0"/>
    <n v="0"/>
    <n v="0"/>
    <n v="-1"/>
    <n v="10"/>
    <n v="288.76799999999997"/>
    <n v="0"/>
    <m/>
    <n v="0"/>
    <n v="-1"/>
    <n v="100"/>
    <n v="2887.68"/>
    <n v="-6"/>
    <n v="-173.26079999999999"/>
  </r>
  <r>
    <x v="7"/>
    <x v="2"/>
    <s v="张志洁"/>
    <x v="5"/>
    <x v="18"/>
    <s v="三级"/>
    <s v="黄浦"/>
    <s v="上海交通大学医学院附属瑞金医院"/>
    <n v="28.876799999999999"/>
    <n v="5199"/>
    <n v="5070.416666666667"/>
    <n v="146417.408"/>
    <n v="769"/>
    <n v="5000"/>
    <n v="144384"/>
    <n v="5069"/>
    <n v="4827"/>
    <n v="146376.49919999999"/>
    <n v="1011"/>
    <n v="3000"/>
    <n v="86630.399999999994"/>
    <n v="4400"/>
    <n v="4210"/>
    <n v="127057.92"/>
    <n v="1201"/>
    <n v="7000"/>
    <n v="202137.60000000001"/>
    <n v="7800"/>
    <n v="7576"/>
    <n v="225239.04000000001"/>
    <n v="1425"/>
    <n v="5800"/>
    <n v="167485.44"/>
    <n v="7430"/>
    <n v="7321"/>
    <n v="214554.62399999998"/>
    <n v="1534"/>
    <n v="7000"/>
    <n v="202137.60000000001"/>
    <n v="6630"/>
    <n v="6950"/>
    <n v="191453.18400000001"/>
    <n v="1214"/>
    <n v="6600"/>
    <n v="190586.88"/>
    <n v="6000"/>
    <n v="6073"/>
    <n v="173260.79999999999"/>
    <n v="1141"/>
    <n v="7000"/>
    <n v="202137.60000000001"/>
    <n v="6600"/>
    <n v="7150"/>
    <n v="190586.88"/>
    <n v="591"/>
    <n v="7000"/>
    <n v="202137.60000000001"/>
    <n v="7700"/>
    <n v="6630"/>
    <n v="222351.35999999999"/>
    <n v="1661"/>
    <n v="7000"/>
    <n v="202137.60000000001"/>
    <n v="7420"/>
    <n v="6874"/>
    <n v="214265.856"/>
    <n v="2207"/>
    <n v="6000"/>
    <n v="173260.79999999999"/>
    <n v="6200"/>
    <n v="6379"/>
    <n v="179036.16"/>
    <n v="2028"/>
    <n v="7000"/>
    <n v="202137.60000000001"/>
    <n v="6850"/>
    <n v="6747"/>
    <n v="197806.07999999999"/>
    <n v="2131"/>
    <n v="6600"/>
    <n v="190586.88"/>
    <n v="4450"/>
    <m/>
    <n v="128501.75999999999"/>
    <n v="6581"/>
    <n v="75000"/>
    <n v="2165760.0000000005"/>
    <n v="76549"/>
    <n v="2210490.1631999994"/>
  </r>
  <r>
    <x v="7"/>
    <x v="2"/>
    <s v="张志洁"/>
    <x v="5"/>
    <x v="18"/>
    <s v="三级"/>
    <s v="黄浦"/>
    <s v="上海交通大学医学院附属瑞金医院北院"/>
    <n v="28.876799999999999"/>
    <n v="1400"/>
    <n v="1683.3333333333333"/>
    <n v="48609.279999999999"/>
    <n v="655"/>
    <n v="2000"/>
    <n v="57753.599999999999"/>
    <n v="1000"/>
    <n v="1140"/>
    <n v="28876.799999999999"/>
    <n v="515"/>
    <n v="1000"/>
    <n v="28876.799999999999"/>
    <n v="1000"/>
    <n v="966"/>
    <n v="28876.799999999999"/>
    <n v="549"/>
    <n v="2300"/>
    <n v="66416.639999999999"/>
    <n v="1800"/>
    <n v="1697"/>
    <n v="51978.239999999998"/>
    <n v="652"/>
    <n v="2000"/>
    <n v="57753.599999999999"/>
    <n v="1600"/>
    <n v="1576"/>
    <n v="46202.879999999997"/>
    <n v="676"/>
    <n v="2500"/>
    <n v="72192"/>
    <n v="1400"/>
    <n v="1600"/>
    <n v="40427.519999999997"/>
    <n v="476"/>
    <n v="2200"/>
    <n v="63528.959999999999"/>
    <n v="1400"/>
    <n v="1340"/>
    <n v="40427.519999999997"/>
    <n v="536"/>
    <n v="2300"/>
    <n v="66416.639999999999"/>
    <n v="1800"/>
    <n v="1672"/>
    <n v="51978.239999999998"/>
    <n v="664"/>
    <n v="2200"/>
    <n v="63528.959999999999"/>
    <n v="2200"/>
    <n v="1921"/>
    <n v="63528.959999999999"/>
    <n v="943"/>
    <n v="2400"/>
    <n v="69304.319999999992"/>
    <n v="800"/>
    <n v="1342"/>
    <n v="23101.439999999999"/>
    <n v="401"/>
    <n v="2000"/>
    <n v="57753.599999999999"/>
    <n v="1200"/>
    <n v="1462"/>
    <n v="34652.159999999996"/>
    <n v="139"/>
    <n v="2100"/>
    <n v="60641.279999999999"/>
    <n v="800"/>
    <n v="897"/>
    <n v="23101.439999999999"/>
    <n v="42"/>
    <n v="2000"/>
    <n v="57753.599999999999"/>
    <n v="400"/>
    <m/>
    <n v="11550.72"/>
    <n v="442"/>
    <n v="25000"/>
    <n v="721920"/>
    <n v="15400"/>
    <n v="444702.71999999997"/>
  </r>
  <r>
    <x v="7"/>
    <x v="2"/>
    <s v="张志洁"/>
    <x v="5"/>
    <x v="18"/>
    <s v="二级"/>
    <s v="黄浦"/>
    <s v="上海市黄浦区香山中医医院"/>
    <n v="28.876799999999999"/>
    <n v="200"/>
    <n v="191.66666666666666"/>
    <n v="5534.7199999999993"/>
    <n v="20"/>
    <n v="200"/>
    <n v="5775.36"/>
    <n v="300"/>
    <n v="300"/>
    <n v="8663.0399999999991"/>
    <n v="20"/>
    <n v="110"/>
    <n v="3176.4479999999999"/>
    <n v="0"/>
    <n v="0"/>
    <n v="0"/>
    <n v="20"/>
    <n v="260"/>
    <n v="7507.9679999999998"/>
    <n v="400"/>
    <n v="400"/>
    <n v="11550.72"/>
    <n v="20"/>
    <n v="220"/>
    <n v="6352.8959999999997"/>
    <n v="100"/>
    <n v="100"/>
    <n v="2887.68"/>
    <n v="20"/>
    <n v="280"/>
    <n v="8085.5039999999999"/>
    <n v="300"/>
    <n v="300"/>
    <n v="8663.0399999999991"/>
    <n v="20"/>
    <n v="250"/>
    <n v="7219.2"/>
    <n v="100"/>
    <n v="100"/>
    <n v="2887.68"/>
    <n v="20"/>
    <n v="270"/>
    <n v="7796.7359999999999"/>
    <n v="200"/>
    <n v="200"/>
    <n v="5775.36"/>
    <n v="20"/>
    <n v="260"/>
    <n v="7507.9679999999998"/>
    <n v="200"/>
    <n v="200"/>
    <n v="5775.36"/>
    <n v="20"/>
    <n v="260"/>
    <n v="7507.9679999999998"/>
    <n v="100"/>
    <n v="100"/>
    <n v="2887.68"/>
    <n v="20"/>
    <n v="200"/>
    <n v="5775.36"/>
    <n v="300"/>
    <n v="300"/>
    <n v="8663.0399999999991"/>
    <n v="20"/>
    <n v="240"/>
    <n v="6930.4319999999998"/>
    <n v="0"/>
    <n v="0"/>
    <n v="0"/>
    <n v="20"/>
    <n v="250"/>
    <n v="7219.2"/>
    <n v="0"/>
    <m/>
    <n v="0"/>
    <n v="20"/>
    <n v="2800"/>
    <n v="80855.039999999994"/>
    <n v="2000"/>
    <n v="57753.599999999999"/>
  </r>
  <r>
    <x v="7"/>
    <x v="2"/>
    <s v="张志洁"/>
    <x v="5"/>
    <x v="18"/>
    <s v="二级"/>
    <s v="黄浦"/>
    <s v="上海市黄浦区中西医结合医院"/>
    <n v="28.876799999999999"/>
    <n v="60"/>
    <n v="38.333333333333336"/>
    <n v="1106.944"/>
    <n v="10"/>
    <n v="40"/>
    <n v="1155.0719999999999"/>
    <n v="40"/>
    <n v="40"/>
    <n v="1155.0719999999999"/>
    <n v="10"/>
    <n v="20"/>
    <n v="577.53599999999994"/>
    <n v="20"/>
    <n v="20"/>
    <n v="577.53599999999994"/>
    <n v="10"/>
    <n v="50"/>
    <n v="1443.84"/>
    <n v="20"/>
    <n v="20"/>
    <n v="577.53599999999994"/>
    <n v="10"/>
    <n v="40"/>
    <n v="1155.0719999999999"/>
    <n v="20"/>
    <n v="20"/>
    <n v="577.53599999999994"/>
    <n v="10"/>
    <n v="50"/>
    <n v="1443.84"/>
    <n v="20"/>
    <n v="20"/>
    <n v="577.53599999999994"/>
    <n v="10"/>
    <n v="50"/>
    <n v="1443.84"/>
    <n v="20"/>
    <n v="20"/>
    <n v="577.53599999999994"/>
    <n v="10"/>
    <n v="50"/>
    <n v="1443.84"/>
    <n v="50"/>
    <n v="50"/>
    <n v="1443.84"/>
    <n v="10"/>
    <n v="50"/>
    <n v="1443.84"/>
    <n v="20"/>
    <n v="20"/>
    <n v="577.53599999999994"/>
    <n v="10"/>
    <n v="50"/>
    <n v="1443.84"/>
    <n v="20"/>
    <n v="20"/>
    <n v="577.53599999999994"/>
    <n v="10"/>
    <n v="50"/>
    <n v="1443.84"/>
    <n v="40"/>
    <n v="40"/>
    <n v="1155.0719999999999"/>
    <n v="10"/>
    <n v="50"/>
    <n v="1443.84"/>
    <n v="0"/>
    <n v="0"/>
    <n v="0"/>
    <n v="10"/>
    <n v="50"/>
    <n v="1443.84"/>
    <n v="40"/>
    <m/>
    <n v="1155.0719999999999"/>
    <n v="50"/>
    <n v="550"/>
    <n v="15882.24"/>
    <n v="310"/>
    <n v="8951.8079999999991"/>
  </r>
  <r>
    <x v="7"/>
    <x v="2"/>
    <s v="张志洁"/>
    <x v="7"/>
    <x v="25"/>
    <s v="二级"/>
    <s v="普陀"/>
    <s v="上海市普陀区利群医院"/>
    <n v="22.8568"/>
    <n v="800"/>
    <n v="716.66666666666663"/>
    <n v="16380.706666666665"/>
    <n v="0"/>
    <n v="600"/>
    <n v="13714.08"/>
    <n v="400"/>
    <n v="400"/>
    <n v="9142.7199999999993"/>
    <n v="0"/>
    <n v="350"/>
    <n v="7999.88"/>
    <n v="600"/>
    <n v="0"/>
    <n v="13714.08"/>
    <n v="600"/>
    <n v="800"/>
    <n v="18285.439999999999"/>
    <n v="800"/>
    <n v="1300"/>
    <n v="18285.439999999999"/>
    <n v="100"/>
    <n v="700"/>
    <n v="15999.76"/>
    <n v="1200"/>
    <n v="1200"/>
    <n v="27428.16"/>
    <n v="100"/>
    <n v="900"/>
    <n v="20571.12"/>
    <n v="1000"/>
    <n v="1000"/>
    <n v="22856.799999999999"/>
    <n v="100"/>
    <n v="800"/>
    <n v="18285.439999999999"/>
    <n v="600"/>
    <n v="600"/>
    <n v="13714.08"/>
    <n v="100"/>
    <n v="900"/>
    <n v="20571.12"/>
    <n v="1200"/>
    <n v="1200"/>
    <n v="27428.16"/>
    <n v="100"/>
    <n v="900"/>
    <n v="20571.12"/>
    <n v="200"/>
    <n v="200"/>
    <n v="4571.3599999999997"/>
    <n v="100"/>
    <n v="850"/>
    <n v="19428.28"/>
    <n v="600"/>
    <n v="600"/>
    <n v="13714.08"/>
    <n v="100"/>
    <n v="700"/>
    <n v="15999.76"/>
    <n v="200"/>
    <n v="200"/>
    <n v="4571.3599999999997"/>
    <n v="100"/>
    <n v="800"/>
    <n v="18285.439999999999"/>
    <n v="800"/>
    <n v="800"/>
    <n v="18285.439999999999"/>
    <n v="100"/>
    <n v="700"/>
    <n v="15999.76"/>
    <n v="200"/>
    <m/>
    <n v="4571.3599999999997"/>
    <n v="300"/>
    <n v="9000"/>
    <n v="205711.2"/>
    <n v="7800"/>
    <n v="178283.03999999995"/>
  </r>
  <r>
    <x v="7"/>
    <x v="2"/>
    <s v="张志洁"/>
    <x v="7"/>
    <x v="25"/>
    <s v="二级"/>
    <s v="普陀"/>
    <s v="上海市普陀区中医医院"/>
    <n v="22.8568"/>
    <n v="50"/>
    <n v="43.333333333333336"/>
    <n v="990.46133333333341"/>
    <n v="15"/>
    <n v="40"/>
    <n v="914.27199999999993"/>
    <n v="50"/>
    <n v="0"/>
    <n v="1142.8399999999999"/>
    <n v="65"/>
    <n v="20"/>
    <n v="457.13599999999997"/>
    <n v="50"/>
    <n v="0"/>
    <n v="1142.8399999999999"/>
    <n v="115"/>
    <n v="60"/>
    <n v="1371.4079999999999"/>
    <n v="50"/>
    <n v="100"/>
    <n v="1142.8399999999999"/>
    <n v="65"/>
    <n v="50"/>
    <n v="1142.8399999999999"/>
    <n v="100"/>
    <n v="100"/>
    <n v="2285.6799999999998"/>
    <n v="65"/>
    <n v="60"/>
    <n v="1371.4079999999999"/>
    <n v="50"/>
    <n v="50"/>
    <n v="1142.8399999999999"/>
    <n v="65"/>
    <n v="60"/>
    <n v="1371.4079999999999"/>
    <n v="50"/>
    <n v="100"/>
    <n v="1142.8399999999999"/>
    <n v="15"/>
    <n v="50"/>
    <n v="1142.8399999999999"/>
    <n v="100"/>
    <n v="51"/>
    <n v="2285.6799999999998"/>
    <n v="64"/>
    <n v="50"/>
    <n v="1142.8399999999999"/>
    <n v="50"/>
    <n v="50"/>
    <n v="1142.8399999999999"/>
    <n v="64"/>
    <n v="60"/>
    <n v="1371.4079999999999"/>
    <n v="50"/>
    <n v="50"/>
    <n v="1142.8399999999999"/>
    <n v="64"/>
    <n v="50"/>
    <n v="1142.8399999999999"/>
    <n v="50"/>
    <n v="50"/>
    <n v="1142.8399999999999"/>
    <n v="64"/>
    <n v="50"/>
    <n v="1142.8399999999999"/>
    <n v="0"/>
    <n v="0"/>
    <n v="0"/>
    <n v="64"/>
    <n v="50"/>
    <n v="1142.8399999999999"/>
    <n v="0"/>
    <m/>
    <n v="0"/>
    <n v="64"/>
    <n v="600"/>
    <n v="13714.08"/>
    <n v="600"/>
    <n v="13714.08"/>
  </r>
  <r>
    <x v="7"/>
    <x v="2"/>
    <s v="张志洁"/>
    <x v="7"/>
    <x v="27"/>
    <s v="二级"/>
    <s v="普陀"/>
    <s v="上海市普陀区人民医院"/>
    <n v="22.8568"/>
    <n v="1000"/>
    <n v="967.5"/>
    <n v="22113.954000000002"/>
    <n v="1822"/>
    <n v="1000"/>
    <n v="22856.799999999999"/>
    <n v="600"/>
    <n v="921"/>
    <n v="13714.08"/>
    <n v="1501"/>
    <n v="500"/>
    <n v="11428.4"/>
    <n v="600"/>
    <n v="660"/>
    <n v="13714.08"/>
    <n v="1441"/>
    <n v="1200"/>
    <n v="27428.16"/>
    <n v="1200"/>
    <n v="1420"/>
    <n v="27428.16"/>
    <n v="1221"/>
    <n v="1000"/>
    <n v="22856.799999999999"/>
    <n v="1100"/>
    <n v="1650"/>
    <n v="25142.48"/>
    <n v="671"/>
    <n v="1300"/>
    <n v="29713.84"/>
    <n v="1500"/>
    <n v="1500"/>
    <n v="34285.199999999997"/>
    <n v="671"/>
    <n v="1200"/>
    <n v="27428.16"/>
    <n v="1300"/>
    <n v="1300"/>
    <n v="29713.84"/>
    <n v="671"/>
    <n v="1200"/>
    <n v="27428.16"/>
    <n v="600"/>
    <n v="800"/>
    <n v="13714.08"/>
    <n v="471"/>
    <n v="1200"/>
    <n v="27428.16"/>
    <n v="797"/>
    <n v="700"/>
    <n v="18216.869599999998"/>
    <n v="568"/>
    <n v="1200"/>
    <n v="27428.16"/>
    <n v="1200"/>
    <n v="1152"/>
    <n v="27428.16"/>
    <n v="616"/>
    <n v="1000"/>
    <n v="22856.799999999999"/>
    <n v="1600"/>
    <n v="1600"/>
    <n v="36570.879999999997"/>
    <n v="616"/>
    <n v="1100"/>
    <n v="25142.48"/>
    <n v="1000"/>
    <n v="998"/>
    <n v="22856.799999999999"/>
    <n v="618"/>
    <n v="1100"/>
    <n v="25142.48"/>
    <n v="400"/>
    <m/>
    <n v="9142.7199999999993"/>
    <n v="1018"/>
    <n v="13000"/>
    <n v="297138.39999999997"/>
    <n v="11897"/>
    <n v="271927.34959999996"/>
  </r>
  <r>
    <x v="7"/>
    <x v="2"/>
    <s v="张志洁"/>
    <x v="7"/>
    <x v="28"/>
    <s v="二级"/>
    <s v="闵行"/>
    <s v="上海市闵行区中心医院"/>
    <n v="22.8568"/>
    <n v="1843"/>
    <n v="1473.0833333333333"/>
    <n v="33669.971133333333"/>
    <n v="146"/>
    <n v="1500"/>
    <n v="34285.199999999997"/>
    <n v="1510"/>
    <n v="1432"/>
    <n v="34513.767999999996"/>
    <n v="224"/>
    <n v="800"/>
    <n v="18285.439999999999"/>
    <n v="1283"/>
    <n v="1331"/>
    <n v="29325.274399999998"/>
    <n v="176"/>
    <n v="1900"/>
    <n v="43427.92"/>
    <n v="1853"/>
    <n v="1933"/>
    <n v="42353.650399999999"/>
    <n v="96"/>
    <n v="1500"/>
    <n v="34285.199999999997"/>
    <n v="1610"/>
    <n v="1634"/>
    <n v="36799.447999999997"/>
    <n v="72"/>
    <n v="2000"/>
    <n v="45713.599999999999"/>
    <n v="2060"/>
    <n v="1970"/>
    <n v="47085.008000000002"/>
    <n v="162"/>
    <n v="1800"/>
    <n v="41142.239999999998"/>
    <n v="1470"/>
    <n v="1434"/>
    <n v="33599.495999999999"/>
    <n v="198"/>
    <n v="1800"/>
    <n v="41142.239999999998"/>
    <n v="1525"/>
    <n v="1535"/>
    <n v="34856.620000000003"/>
    <n v="188"/>
    <n v="1800"/>
    <n v="41142.239999999998"/>
    <n v="1420"/>
    <n v="1552"/>
    <n v="32456.655999999999"/>
    <n v="56"/>
    <n v="1900"/>
    <n v="43427.92"/>
    <n v="1230"/>
    <n v="1162"/>
    <n v="28113.864000000001"/>
    <n v="124"/>
    <n v="1500"/>
    <n v="34285.199999999997"/>
    <n v="300"/>
    <n v="420"/>
    <n v="6857.04"/>
    <n v="4"/>
    <n v="1800"/>
    <n v="41142.239999999998"/>
    <n v="800"/>
    <n v="798"/>
    <n v="18285.439999999999"/>
    <n v="6"/>
    <n v="1700"/>
    <n v="38856.559999999998"/>
    <n v="590"/>
    <m/>
    <n v="13485.512000000001"/>
    <n v="596"/>
    <n v="20000"/>
    <n v="457135.99999999994"/>
    <n v="15651"/>
    <n v="357731.77679999999"/>
  </r>
  <r>
    <x v="7"/>
    <x v="2"/>
    <s v="张志洁"/>
    <x v="7"/>
    <x v="28"/>
    <s v="三级"/>
    <s v="闵行"/>
    <s v="上海市第五人民医院"/>
    <n v="22.8568"/>
    <n v="170"/>
    <n v="181.66666666666666"/>
    <n v="4152.3186666666661"/>
    <n v="114"/>
    <n v="250"/>
    <n v="5714.2"/>
    <n v="210"/>
    <n v="160"/>
    <n v="4799.9279999999999"/>
    <n v="164"/>
    <n v="120"/>
    <n v="2742.8159999999998"/>
    <n v="150"/>
    <n v="188"/>
    <n v="3428.52"/>
    <n v="126"/>
    <n v="400"/>
    <n v="9142.7199999999993"/>
    <n v="180"/>
    <n v="170"/>
    <n v="4114.2240000000002"/>
    <n v="136"/>
    <n v="500"/>
    <n v="11428.4"/>
    <n v="140"/>
    <n v="138"/>
    <n v="3199.9519999999998"/>
    <n v="138"/>
    <n v="600"/>
    <n v="13714.08"/>
    <n v="230"/>
    <n v="216"/>
    <n v="5257.0640000000003"/>
    <n v="152"/>
    <n v="700"/>
    <n v="15999.76"/>
    <n v="140"/>
    <n v="152"/>
    <n v="3199.9519999999998"/>
    <n v="140"/>
    <n v="800"/>
    <n v="18285.439999999999"/>
    <n v="250"/>
    <n v="235"/>
    <n v="5714.2"/>
    <n v="155"/>
    <n v="1000"/>
    <n v="22856.799999999999"/>
    <n v="270"/>
    <n v="276"/>
    <n v="6171.3360000000002"/>
    <n v="149"/>
    <n v="1000"/>
    <n v="22856.799999999999"/>
    <n v="150"/>
    <n v="107"/>
    <n v="3428.52"/>
    <n v="192"/>
    <n v="900"/>
    <n v="20571.12"/>
    <n v="150"/>
    <n v="97"/>
    <n v="3428.52"/>
    <n v="245"/>
    <n v="900"/>
    <n v="20571.12"/>
    <n v="190"/>
    <n v="97"/>
    <n v="4342.7920000000004"/>
    <n v="338"/>
    <n v="800"/>
    <n v="18285.439999999999"/>
    <n v="80"/>
    <m/>
    <n v="1828.5439999999999"/>
    <n v="418"/>
    <n v="7970"/>
    <n v="182168.696"/>
    <n v="2140"/>
    <n v="48913.552000000003"/>
  </r>
  <r>
    <x v="7"/>
    <x v="2"/>
    <s v="张志洁"/>
    <x v="6"/>
    <x v="23"/>
    <s v="二级"/>
    <s v="松江"/>
    <s v="上海市松江区中心医院"/>
    <n v="28.876799999999999"/>
    <n v="2600"/>
    <n v="2333.3333333333335"/>
    <n v="67379.199999999997"/>
    <n v="577"/>
    <n v="2400"/>
    <n v="69304.319999999992"/>
    <n v="2800"/>
    <n v="2716"/>
    <n v="80855.039999999994"/>
    <n v="661"/>
    <n v="1300"/>
    <n v="37539.839999999997"/>
    <n v="800"/>
    <n v="1215"/>
    <n v="23101.439999999999"/>
    <n v="246"/>
    <n v="3000"/>
    <n v="86630.399999999994"/>
    <n v="2200"/>
    <n v="2156"/>
    <n v="63528.959999999999"/>
    <n v="290"/>
    <n v="2500"/>
    <n v="72192"/>
    <n v="2200"/>
    <n v="2324"/>
    <n v="63528.959999999999"/>
    <n v="166"/>
    <n v="3200"/>
    <n v="92405.759999999995"/>
    <n v="3000"/>
    <n v="2853"/>
    <n v="86630.399999999994"/>
    <n v="313"/>
    <n v="3000"/>
    <n v="86630.399999999994"/>
    <n v="2400"/>
    <n v="2580"/>
    <n v="69304.319999999992"/>
    <n v="133"/>
    <n v="3000"/>
    <n v="86630.399999999994"/>
    <n v="3000"/>
    <n v="2972"/>
    <n v="86630.399999999994"/>
    <n v="161"/>
    <n v="3000"/>
    <n v="86630.399999999994"/>
    <n v="3600"/>
    <n v="3406"/>
    <n v="103956.48"/>
    <n v="355"/>
    <n v="3100"/>
    <n v="89518.080000000002"/>
    <n v="2296"/>
    <n v="1998"/>
    <n v="66301.132799999992"/>
    <n v="653"/>
    <n v="2500"/>
    <n v="72192"/>
    <n v="1400"/>
    <n v="1567"/>
    <n v="40427.519999999997"/>
    <n v="486"/>
    <n v="2800"/>
    <n v="80855.039999999994"/>
    <n v="2200"/>
    <n v="2136"/>
    <n v="63528.959999999999"/>
    <n v="550"/>
    <n v="2700"/>
    <n v="77967.360000000001"/>
    <n v="600"/>
    <m/>
    <n v="17326.079999999998"/>
    <n v="1150"/>
    <n v="32500"/>
    <n v="938496"/>
    <n v="26496"/>
    <n v="765119.69279999996"/>
  </r>
  <r>
    <x v="7"/>
    <x v="2"/>
    <s v="张志洁"/>
    <x v="6"/>
    <x v="0"/>
    <s v="二级"/>
    <s v="松江"/>
    <s v="上海市松江区乐都医院"/>
    <n v="28.87679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7"/>
    <x v="2"/>
    <s v="张志洁"/>
    <x v="6"/>
    <x v="22"/>
    <s v="二级"/>
    <s v="松江"/>
    <s v="上海市松江区妇幼保健院"/>
    <n v="28.876799999999999"/>
    <n v="50"/>
    <n v="91.666666666666671"/>
    <n v="2647.04"/>
    <n v="24"/>
    <n v="100"/>
    <n v="2887.68"/>
    <n v="150"/>
    <n v="148"/>
    <n v="4331.5199999999995"/>
    <n v="26"/>
    <n v="50"/>
    <n v="1443.84"/>
    <n v="50"/>
    <n v="55"/>
    <n v="1443.84"/>
    <n v="21"/>
    <n v="130"/>
    <n v="3753.9839999999999"/>
    <n v="100"/>
    <n v="105"/>
    <n v="2887.68"/>
    <n v="16"/>
    <n v="110"/>
    <n v="3176.4479999999999"/>
    <n v="50"/>
    <n v="55"/>
    <n v="1443.84"/>
    <n v="11"/>
    <n v="140"/>
    <n v="4042.752"/>
    <n v="100"/>
    <n v="98"/>
    <n v="2887.68"/>
    <n v="13"/>
    <n v="120"/>
    <n v="3465.2159999999999"/>
    <n v="100"/>
    <n v="105"/>
    <n v="2887.68"/>
    <n v="8"/>
    <n v="130"/>
    <n v="3753.9839999999999"/>
    <n v="200"/>
    <n v="120"/>
    <n v="5775.36"/>
    <n v="88"/>
    <n v="140"/>
    <n v="4042.752"/>
    <n v="100"/>
    <n v="120"/>
    <n v="2887.68"/>
    <n v="68"/>
    <n v="130"/>
    <n v="3753.9839999999999"/>
    <n v="0"/>
    <n v="39"/>
    <n v="0"/>
    <n v="29"/>
    <n v="110"/>
    <n v="3176.4479999999999"/>
    <n v="100"/>
    <n v="58"/>
    <n v="2887.68"/>
    <n v="71"/>
    <n v="120"/>
    <n v="3465.2159999999999"/>
    <n v="100"/>
    <n v="85"/>
    <n v="2887.68"/>
    <n v="86"/>
    <n v="120"/>
    <n v="3465.2159999999999"/>
    <n v="100"/>
    <m/>
    <n v="2887.68"/>
    <n v="186"/>
    <n v="1400"/>
    <n v="40427.519999999997"/>
    <n v="1150"/>
    <n v="33208.32"/>
  </r>
  <r>
    <x v="7"/>
    <x v="2"/>
    <s v="张志洁"/>
    <x v="6"/>
    <x v="23"/>
    <s v="一级"/>
    <s v="松江"/>
    <s v="上海市松江区泖港镇社区卫生服务中心"/>
    <n v="28.876799999999999"/>
    <n v="0"/>
    <n v="19.166666666666668"/>
    <n v="553.47199999999998"/>
    <n v="30"/>
    <n v="20"/>
    <n v="577.53599999999994"/>
    <n v="0"/>
    <n v="0"/>
    <n v="0"/>
    <n v="30"/>
    <m/>
    <n v="0"/>
    <n v="0"/>
    <n v="0"/>
    <n v="0"/>
    <n v="30"/>
    <n v="20"/>
    <n v="577.53599999999994"/>
    <n v="0"/>
    <n v="0"/>
    <n v="0"/>
    <n v="30"/>
    <n v="20"/>
    <n v="577.53599999999994"/>
    <n v="10"/>
    <n v="0"/>
    <n v="288.76799999999997"/>
    <n v="40"/>
    <n v="20"/>
    <n v="577.53599999999994"/>
    <n v="30"/>
    <n v="0"/>
    <n v="866.30399999999997"/>
    <n v="70"/>
    <n v="20"/>
    <n v="577.53599999999994"/>
    <n v="30"/>
    <n v="55"/>
    <n v="866.30399999999997"/>
    <n v="45"/>
    <n v="20"/>
    <n v="577.53599999999994"/>
    <n v="140"/>
    <n v="0"/>
    <n v="4042.752"/>
    <n v="185"/>
    <n v="20"/>
    <n v="577.53599999999994"/>
    <n v="0"/>
    <n v="0"/>
    <n v="0"/>
    <n v="185"/>
    <n v="20"/>
    <n v="577.53599999999994"/>
    <n v="50"/>
    <n v="135"/>
    <n v="1443.84"/>
    <n v="100"/>
    <n v="0"/>
    <n v="0"/>
    <n v="0"/>
    <n v="0"/>
    <n v="0"/>
    <n v="100"/>
    <n v="20"/>
    <n v="577.53599999999994"/>
    <n v="0"/>
    <n v="0"/>
    <n v="0"/>
    <n v="100"/>
    <n v="20"/>
    <n v="577.53599999999994"/>
    <n v="0"/>
    <m/>
    <n v="0"/>
    <n v="100"/>
    <n v="200"/>
    <n v="5775.36"/>
    <n v="260"/>
    <n v="7507.9679999999998"/>
  </r>
  <r>
    <x v="7"/>
    <x v="2"/>
    <s v="张志洁"/>
    <x v="6"/>
    <x v="23"/>
    <s v="一级"/>
    <s v="松江"/>
    <s v="上海市松江区小昆山镇社区卫生服务中心"/>
    <n v="28.87679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m/>
    <n v="0"/>
    <n v="0"/>
    <n v="0"/>
    <n v="0"/>
    <n v="0"/>
    <m/>
    <n v="0"/>
    <n v="0"/>
    <n v="0"/>
    <n v="0"/>
    <n v="0"/>
    <n v="0"/>
  </r>
  <r>
    <x v="7"/>
    <x v="2"/>
    <s v="张志洁"/>
    <x v="6"/>
    <x v="21"/>
    <s v="一级"/>
    <s v="松江"/>
    <s v="上海市松江区车墩镇社区卫生服务中心"/>
    <n v="28.876799999999999"/>
    <n v="0"/>
    <n v="16.666666666666668"/>
    <n v="481.28000000000003"/>
    <n v="30"/>
    <n v="20"/>
    <n v="577.53599999999994"/>
    <n v="0"/>
    <n v="0"/>
    <n v="0"/>
    <n v="30"/>
    <m/>
    <n v="0"/>
    <n v="0"/>
    <n v="0"/>
    <n v="0"/>
    <n v="30"/>
    <n v="20"/>
    <n v="577.53599999999994"/>
    <n v="0"/>
    <n v="0"/>
    <n v="0"/>
    <n v="30"/>
    <n v="20"/>
    <n v="577.53599999999994"/>
    <n v="0"/>
    <n v="0"/>
    <n v="0"/>
    <n v="30"/>
    <n v="20"/>
    <n v="577.53599999999994"/>
    <n v="100"/>
    <n v="100"/>
    <n v="2887.68"/>
    <n v="30"/>
    <n v="20"/>
    <n v="577.53599999999994"/>
    <n v="200"/>
    <n v="205"/>
    <n v="5775.36"/>
    <n v="25"/>
    <n v="20"/>
    <n v="577.53599999999994"/>
    <n v="0"/>
    <n v="0"/>
    <n v="0"/>
    <n v="25"/>
    <n v="20"/>
    <n v="577.53599999999994"/>
    <n v="0"/>
    <n v="0"/>
    <n v="0"/>
    <n v="25"/>
    <n v="20"/>
    <n v="577.53599999999994"/>
    <n v="0"/>
    <n v="0"/>
    <n v="0"/>
    <n v="25"/>
    <n v="0"/>
    <n v="0"/>
    <n v="0"/>
    <n v="0"/>
    <n v="0"/>
    <n v="25"/>
    <n v="20"/>
    <n v="577.53599999999994"/>
    <n v="0"/>
    <n v="25"/>
    <n v="0"/>
    <n v="0"/>
    <n v="20"/>
    <n v="577.53599999999994"/>
    <n v="0"/>
    <m/>
    <n v="0"/>
    <n v="0"/>
    <n v="200"/>
    <n v="5775.36"/>
    <n v="300"/>
    <n v="8663.0399999999991"/>
  </r>
  <r>
    <x v="7"/>
    <x v="2"/>
    <s v="张志洁"/>
    <x v="6"/>
    <x v="21"/>
    <s v="一级"/>
    <s v="松江"/>
    <s v="上海市松江区新浜镇社区卫生服务中心"/>
    <n v="28.876799999999999"/>
    <n v="0"/>
    <n v="16.666666666666668"/>
    <n v="481.28000000000003"/>
    <n v="0"/>
    <n v="20"/>
    <n v="577.53599999999994"/>
    <n v="0"/>
    <n v="0"/>
    <n v="0"/>
    <n v="0"/>
    <m/>
    <n v="0"/>
    <n v="0"/>
    <n v="0"/>
    <n v="0"/>
    <n v="0"/>
    <n v="20"/>
    <n v="577.53599999999994"/>
    <n v="0"/>
    <n v="0"/>
    <n v="0"/>
    <n v="0"/>
    <n v="20"/>
    <n v="577.53599999999994"/>
    <n v="0"/>
    <n v="0"/>
    <n v="0"/>
    <n v="0"/>
    <n v="20"/>
    <n v="577.53599999999994"/>
    <n v="0"/>
    <n v="0"/>
    <n v="0"/>
    <n v="0"/>
    <n v="20"/>
    <n v="577.53599999999994"/>
    <n v="0"/>
    <n v="0"/>
    <n v="0"/>
    <n v="0"/>
    <n v="20"/>
    <n v="577.53599999999994"/>
    <n v="0"/>
    <n v="0"/>
    <n v="0"/>
    <n v="0"/>
    <n v="20"/>
    <n v="577.53599999999994"/>
    <n v="0"/>
    <n v="0"/>
    <n v="0"/>
    <n v="0"/>
    <n v="20"/>
    <n v="577.53599999999994"/>
    <n v="50"/>
    <n v="50"/>
    <n v="1443.84"/>
    <n v="0"/>
    <n v="0"/>
    <n v="0"/>
    <n v="0"/>
    <n v="0"/>
    <n v="0"/>
    <n v="0"/>
    <n v="20"/>
    <n v="577.53599999999994"/>
    <n v="0"/>
    <n v="0"/>
    <n v="0"/>
    <n v="0"/>
    <n v="20"/>
    <n v="577.53599999999994"/>
    <n v="0"/>
    <m/>
    <n v="0"/>
    <n v="0"/>
    <n v="200"/>
    <n v="5775.36"/>
    <n v="50"/>
    <n v="1443.84"/>
  </r>
  <r>
    <x v="7"/>
    <x v="2"/>
    <s v="张志洁"/>
    <x v="6"/>
    <x v="21"/>
    <s v="一级"/>
    <s v="松江"/>
    <s v="上海市松江区石湖荡镇社区卫生服务中心"/>
    <n v="28.876799999999999"/>
    <n v="0"/>
    <n v="33.333333333333336"/>
    <n v="962.56000000000006"/>
    <n v="20"/>
    <n v="40"/>
    <n v="1155.0719999999999"/>
    <n v="0"/>
    <n v="0"/>
    <n v="0"/>
    <n v="20"/>
    <m/>
    <n v="0"/>
    <n v="0"/>
    <n v="0"/>
    <n v="0"/>
    <n v="20"/>
    <n v="40"/>
    <n v="1155.0719999999999"/>
    <n v="0"/>
    <n v="0"/>
    <n v="0"/>
    <n v="20"/>
    <n v="40"/>
    <n v="1155.0719999999999"/>
    <n v="0"/>
    <n v="0"/>
    <n v="0"/>
    <n v="20"/>
    <n v="40"/>
    <n v="1155.0719999999999"/>
    <n v="0"/>
    <n v="0"/>
    <n v="0"/>
    <n v="20"/>
    <n v="40"/>
    <n v="1155.0719999999999"/>
    <n v="200"/>
    <n v="200"/>
    <n v="5775.36"/>
    <n v="20"/>
    <n v="40"/>
    <n v="1155.0719999999999"/>
    <n v="0"/>
    <n v="0"/>
    <n v="0"/>
    <n v="20"/>
    <n v="40"/>
    <n v="1155.0719999999999"/>
    <n v="0"/>
    <n v="0"/>
    <n v="0"/>
    <n v="20"/>
    <n v="40"/>
    <n v="1155.0719999999999"/>
    <n v="0"/>
    <n v="0"/>
    <n v="0"/>
    <n v="20"/>
    <n v="0"/>
    <n v="0"/>
    <n v="0"/>
    <n v="0"/>
    <n v="0"/>
    <n v="20"/>
    <n v="40"/>
    <n v="1155.0719999999999"/>
    <n v="0"/>
    <n v="20"/>
    <n v="0"/>
    <n v="0"/>
    <n v="40"/>
    <n v="1155.0719999999999"/>
    <n v="0"/>
    <m/>
    <n v="0"/>
    <n v="0"/>
    <n v="400"/>
    <n v="11550.72"/>
    <n v="200"/>
    <n v="5775.36"/>
  </r>
  <r>
    <x v="7"/>
    <x v="2"/>
    <s v="张志洁"/>
    <x v="6"/>
    <x v="23"/>
    <s v="一级"/>
    <s v="松江"/>
    <s v="上海市松江区方松街道社区卫生服务中心"/>
    <n v="28.87679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m/>
    <n v="0"/>
    <n v="0"/>
    <n v="0"/>
    <n v="0"/>
    <n v="0"/>
    <m/>
    <n v="0"/>
    <n v="0"/>
    <n v="0"/>
    <n v="0"/>
    <n v="0"/>
    <n v="0"/>
  </r>
  <r>
    <x v="7"/>
    <x v="2"/>
    <s v="张志洁"/>
    <x v="6"/>
    <x v="22"/>
    <s v="二级"/>
    <s v="松江"/>
    <s v="上海市松江区方塔中医医院"/>
    <n v="28.876799999999999"/>
    <n v="600"/>
    <n v="533.33333333333337"/>
    <n v="15400.960000000001"/>
    <n v="119"/>
    <n v="600"/>
    <n v="17326.079999999998"/>
    <n v="600"/>
    <n v="0"/>
    <n v="17326.079999999998"/>
    <n v="719"/>
    <n v="300"/>
    <n v="8663.0399999999991"/>
    <n v="200"/>
    <n v="0"/>
    <n v="5775.36"/>
    <n v="919"/>
    <n v="700"/>
    <n v="20213.759999999998"/>
    <n v="600"/>
    <n v="655"/>
    <n v="17326.079999999998"/>
    <n v="864"/>
    <n v="600"/>
    <n v="17326.079999999998"/>
    <n v="600"/>
    <n v="618"/>
    <n v="17326.079999999998"/>
    <n v="846"/>
    <n v="700"/>
    <n v="20213.759999999998"/>
    <n v="720"/>
    <n v="834"/>
    <n v="20791.295999999998"/>
    <n v="732"/>
    <n v="650"/>
    <n v="18769.919999999998"/>
    <n v="600"/>
    <n v="697"/>
    <n v="17326.079999999998"/>
    <n v="635"/>
    <n v="700"/>
    <n v="20213.759999999998"/>
    <n v="800"/>
    <n v="820"/>
    <n v="23101.439999999999"/>
    <n v="615"/>
    <n v="700"/>
    <n v="20213.759999999998"/>
    <n v="600"/>
    <n v="832"/>
    <n v="17326.079999999998"/>
    <n v="383"/>
    <n v="700"/>
    <n v="20213.759999999998"/>
    <n v="600"/>
    <n v="725"/>
    <n v="17326.079999999998"/>
    <n v="258"/>
    <n v="600"/>
    <n v="17326.079999999998"/>
    <n v="600"/>
    <n v="635"/>
    <n v="17326.079999999998"/>
    <n v="223"/>
    <n v="650"/>
    <n v="18769.919999999998"/>
    <n v="600"/>
    <n v="568"/>
    <n v="17326.079999999998"/>
    <n v="255"/>
    <n v="600"/>
    <n v="17326.079999999998"/>
    <n v="200"/>
    <m/>
    <n v="5775.36"/>
    <n v="455"/>
    <n v="7500"/>
    <n v="216575.99999999997"/>
    <n v="6720"/>
    <n v="194052.09599999993"/>
  </r>
  <r>
    <x v="7"/>
    <x v="2"/>
    <s v="张志洁"/>
    <x v="6"/>
    <x v="22"/>
    <s v="二级"/>
    <s v="松江"/>
    <s v="上海市松江区泗泾医院"/>
    <n v="28.876799999999999"/>
    <n v="150"/>
    <n v="248.33333333333334"/>
    <n v="7171.0720000000001"/>
    <n v="162"/>
    <n v="210"/>
    <n v="6064.1279999999997"/>
    <n v="200"/>
    <n v="215"/>
    <n v="5775.36"/>
    <n v="147"/>
    <n v="130"/>
    <n v="3753.9839999999999"/>
    <n v="100"/>
    <n v="136"/>
    <n v="2887.68"/>
    <n v="111"/>
    <n v="310"/>
    <n v="8951.8079999999991"/>
    <n v="350"/>
    <n v="365"/>
    <n v="10106.879999999999"/>
    <n v="96"/>
    <n v="250"/>
    <n v="7219.2"/>
    <n v="400"/>
    <n v="388"/>
    <n v="11550.72"/>
    <n v="108"/>
    <n v="320"/>
    <n v="9240.5759999999991"/>
    <n v="400"/>
    <n v="359"/>
    <n v="11550.72"/>
    <n v="149"/>
    <n v="300"/>
    <n v="8663.0399999999991"/>
    <n v="300"/>
    <n v="287"/>
    <n v="8663.0399999999991"/>
    <n v="162"/>
    <n v="330"/>
    <n v="9529.3439999999991"/>
    <n v="600"/>
    <n v="590"/>
    <n v="17326.079999999998"/>
    <n v="172"/>
    <n v="330"/>
    <n v="9529.3439999999991"/>
    <n v="400"/>
    <n v="427"/>
    <n v="11550.72"/>
    <n v="145"/>
    <n v="310"/>
    <n v="8951.8079999999991"/>
    <n v="300"/>
    <n v="285"/>
    <n v="8663.0399999999991"/>
    <n v="160"/>
    <n v="250"/>
    <n v="7219.2"/>
    <n v="300"/>
    <n v="295"/>
    <n v="8663.0399999999991"/>
    <n v="165"/>
    <n v="280"/>
    <n v="8085.5039999999999"/>
    <n v="400"/>
    <n v="425"/>
    <n v="11550.72"/>
    <n v="140"/>
    <n v="280"/>
    <n v="8085.5039999999999"/>
    <n v="0"/>
    <m/>
    <n v="0"/>
    <n v="140"/>
    <n v="3300"/>
    <n v="95293.439999999988"/>
    <n v="3750"/>
    <n v="108287.99999999999"/>
  </r>
  <r>
    <x v="7"/>
    <x v="2"/>
    <s v="张志洁"/>
    <x v="6"/>
    <x v="21"/>
    <s v="二级"/>
    <s v="松江"/>
    <s v="上海市松江区九亭医院"/>
    <n v="28.876799999999999"/>
    <n v="0"/>
    <n v="100"/>
    <n v="2887.68"/>
    <n v="88"/>
    <n v="100"/>
    <n v="2887.68"/>
    <n v="0"/>
    <n v="0"/>
    <n v="0"/>
    <n v="88"/>
    <n v="60"/>
    <n v="1732.6079999999999"/>
    <n v="0"/>
    <n v="0"/>
    <n v="0"/>
    <n v="88"/>
    <n v="140"/>
    <n v="4042.752"/>
    <n v="200"/>
    <n v="210"/>
    <n v="5775.36"/>
    <n v="78"/>
    <n v="120"/>
    <n v="3465.2159999999999"/>
    <n v="100"/>
    <n v="110"/>
    <n v="2887.68"/>
    <n v="68"/>
    <n v="150"/>
    <n v="4331.5199999999995"/>
    <n v="0"/>
    <n v="0"/>
    <n v="0"/>
    <n v="68"/>
    <n v="140"/>
    <n v="4042.752"/>
    <n v="100"/>
    <n v="100"/>
    <n v="2887.68"/>
    <n v="68"/>
    <n v="140"/>
    <n v="4042.752"/>
    <n v="200"/>
    <n v="200"/>
    <n v="5775.36"/>
    <n v="68"/>
    <n v="140"/>
    <n v="4042.752"/>
    <n v="300"/>
    <n v="300"/>
    <n v="8663.0399999999991"/>
    <n v="68"/>
    <n v="140"/>
    <n v="4042.752"/>
    <n v="0"/>
    <n v="0"/>
    <n v="0"/>
    <n v="68"/>
    <n v="120"/>
    <n v="3465.2159999999999"/>
    <n v="100"/>
    <n v="100"/>
    <n v="2887.68"/>
    <n v="68"/>
    <n v="130"/>
    <n v="3753.9839999999999"/>
    <n v="0"/>
    <n v="68"/>
    <n v="0"/>
    <n v="0"/>
    <n v="120"/>
    <n v="3465.2159999999999"/>
    <n v="100"/>
    <m/>
    <n v="2887.68"/>
    <n v="100"/>
    <n v="1500"/>
    <n v="43315.199999999997"/>
    <n v="1100"/>
    <n v="31764.479999999996"/>
  </r>
  <r>
    <x v="8"/>
    <x v="2"/>
    <s v="张志洁"/>
    <x v="7"/>
    <x v="26"/>
    <s v="二级"/>
    <s v="普陀"/>
    <s v="上海市普陀区中心医院"/>
    <n v="254.87039999999999"/>
    <n v="25"/>
    <n v="15"/>
    <n v="3823.056"/>
    <n v="0"/>
    <n v="20"/>
    <n v="5097.4079999999994"/>
    <n v="10"/>
    <n v="0"/>
    <n v="2548.7039999999997"/>
    <n v="10"/>
    <n v="10"/>
    <n v="2548.7039999999997"/>
    <n v="12"/>
    <n v="0"/>
    <n v="3058.4447999999998"/>
    <n v="22"/>
    <n v="30"/>
    <n v="7646.1120000000001"/>
    <n v="0"/>
    <n v="0"/>
    <n v="0"/>
    <n v="22"/>
    <n v="30"/>
    <n v="7646.1120000000001"/>
    <n v="19"/>
    <n v="19"/>
    <n v="4842.5375999999997"/>
    <n v="22"/>
    <n v="40"/>
    <n v="10194.815999999999"/>
    <n v="0"/>
    <n v="0"/>
    <n v="0"/>
    <n v="22"/>
    <n v="40"/>
    <n v="10194.815999999999"/>
    <n v="0"/>
    <n v="0"/>
    <n v="0"/>
    <n v="22"/>
    <n v="40"/>
    <n v="10194.815999999999"/>
    <n v="0"/>
    <n v="0"/>
    <n v="0"/>
    <n v="22"/>
    <n v="40"/>
    <n v="10194.815999999999"/>
    <n v="0"/>
    <n v="0"/>
    <n v="0"/>
    <n v="22"/>
    <n v="40"/>
    <n v="10194.815999999999"/>
    <n v="0"/>
    <n v="0"/>
    <n v="0"/>
    <n v="22"/>
    <n v="30"/>
    <n v="7646.1120000000001"/>
    <n v="0"/>
    <n v="0"/>
    <n v="0"/>
    <n v="22"/>
    <n v="40"/>
    <n v="10194.815999999999"/>
    <n v="0"/>
    <n v="0"/>
    <n v="0"/>
    <n v="22"/>
    <n v="40"/>
    <n v="10194.815999999999"/>
    <n v="0"/>
    <m/>
    <n v="0"/>
    <n v="22"/>
    <n v="400"/>
    <n v="101948.15999999997"/>
    <n v="41"/>
    <n v="10449.686399999999"/>
  </r>
  <r>
    <x v="8"/>
    <x v="2"/>
    <s v="张志洁"/>
    <x v="7"/>
    <x v="28"/>
    <s v="二级"/>
    <s v="闵行"/>
    <s v="上海市闵行区中心医院"/>
    <n v="254.87039999999999"/>
    <n v="50"/>
    <n v="37.5"/>
    <n v="9557.64"/>
    <n v="31"/>
    <n v="30"/>
    <n v="7646.1120000000001"/>
    <n v="250"/>
    <n v="141"/>
    <n v="63717.599999999999"/>
    <n v="140"/>
    <n v="15"/>
    <n v="3823.056"/>
    <n v="0"/>
    <n v="122"/>
    <n v="0"/>
    <n v="18"/>
    <n v="50"/>
    <n v="12743.519999999999"/>
    <n v="100"/>
    <n v="96"/>
    <n v="25487.039999999997"/>
    <n v="22"/>
    <n v="60"/>
    <n v="15292.224"/>
    <n v="50"/>
    <n v="51"/>
    <n v="12743.519999999999"/>
    <n v="21"/>
    <n v="70"/>
    <n v="17840.928"/>
    <n v="0"/>
    <n v="8"/>
    <n v="0"/>
    <n v="13"/>
    <n v="80"/>
    <n v="20389.631999999998"/>
    <n v="50"/>
    <n v="28"/>
    <n v="12743.519999999999"/>
    <n v="35"/>
    <n v="80"/>
    <n v="20389.631999999998"/>
    <n v="100"/>
    <n v="52"/>
    <n v="25487.039999999997"/>
    <n v="83"/>
    <n v="80"/>
    <n v="20389.631999999998"/>
    <n v="0"/>
    <n v="56"/>
    <n v="0"/>
    <n v="27"/>
    <n v="80"/>
    <n v="20389.631999999998"/>
    <n v="100"/>
    <n v="31"/>
    <n v="25487.039999999997"/>
    <n v="96"/>
    <n v="50"/>
    <n v="12743.519999999999"/>
    <n v="0"/>
    <n v="37"/>
    <n v="0"/>
    <n v="59"/>
    <n v="50"/>
    <n v="12743.519999999999"/>
    <n v="100"/>
    <n v="50"/>
    <n v="25487.039999999997"/>
    <n v="109"/>
    <n v="50"/>
    <n v="12743.519999999999"/>
    <n v="0"/>
    <m/>
    <n v="0"/>
    <n v="109"/>
    <n v="695"/>
    <n v="177134.92799999996"/>
    <n v="750"/>
    <n v="191152.80000000002"/>
  </r>
  <r>
    <x v="8"/>
    <x v="2"/>
    <s v="张志洁"/>
    <x v="6"/>
    <x v="22"/>
    <s v="二级"/>
    <s v="松江"/>
    <s v="上海市松江区中心医院"/>
    <n v="254.8703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10"/>
    <x v="2"/>
    <s v="张志洁"/>
    <x v="7"/>
    <x v="26"/>
    <s v="二级"/>
    <s v="普陀"/>
    <s v="上海市普陀区中心医院"/>
    <n v="44.534399999999998"/>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2"/>
    <x v="1"/>
    <s v="廖荣平"/>
    <x v="4"/>
    <x v="29"/>
    <s v="一级"/>
    <s v="奉贤"/>
    <s v="上海市奉贤区四团镇平安社区卫生服务中心"/>
    <n v="18.192499999999999"/>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2"/>
    <x v="1"/>
    <s v="廖荣平"/>
    <x v="4"/>
    <x v="29"/>
    <s v="一级"/>
    <s v="奉贤"/>
    <s v="上海市奉贤区青村镇社区卫生服务中心"/>
    <n v="18.192499999999999"/>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1"/>
    <x v="1"/>
    <s v="廖荣平"/>
    <x v="4"/>
    <x v="29"/>
    <s v="一级"/>
    <s v="奉贤"/>
    <s v="上海市奉贤区青村镇社区卫生服务中心"/>
    <n v="32.280999999999999"/>
    <m/>
    <m/>
    <m/>
    <m/>
    <m/>
    <m/>
    <m/>
    <m/>
    <m/>
    <m/>
    <m/>
    <m/>
    <m/>
    <m/>
    <m/>
    <m/>
    <m/>
    <m/>
    <m/>
    <m/>
    <m/>
    <m/>
    <m/>
    <m/>
    <m/>
    <m/>
    <m/>
    <m/>
    <m/>
    <m/>
    <m/>
    <m/>
    <m/>
    <m/>
    <m/>
    <m/>
    <m/>
    <m/>
    <m/>
    <m/>
    <m/>
    <m/>
    <m/>
    <m/>
    <m/>
    <m/>
    <m/>
    <m/>
    <m/>
    <m/>
    <m/>
    <m/>
    <n v="50"/>
    <n v="1614.05"/>
    <n v="0"/>
    <n v="0"/>
    <n v="0"/>
    <n v="0"/>
    <m/>
    <n v="0"/>
    <n v="0"/>
    <n v="0"/>
    <n v="0"/>
    <n v="0"/>
    <n v="0"/>
    <n v="0"/>
    <n v="0"/>
    <n v="0"/>
    <n v="0"/>
    <n v="0"/>
    <n v="0"/>
    <n v="0"/>
    <n v="0"/>
    <m/>
    <n v="0"/>
    <n v="0"/>
    <n v="50"/>
    <n v="1614.05"/>
    <n v="0"/>
    <n v="0"/>
  </r>
  <r>
    <x v="2"/>
    <x v="1"/>
    <s v="廖荣平"/>
    <x v="4"/>
    <x v="29"/>
    <s v="一级"/>
    <s v="奉贤"/>
    <s v="上海市奉贤区奉城镇头桥社区卫生服务中心"/>
    <n v="18.192499999999999"/>
    <n v="20"/>
    <n v="10"/>
    <n v="181.92499999999998"/>
    <n v="10"/>
    <n v="60"/>
    <n v="1091.55"/>
    <n v="40"/>
    <n v="25"/>
    <n v="727.69999999999993"/>
    <n v="25"/>
    <n v="30"/>
    <n v="545.77499999999998"/>
    <n v="20"/>
    <n v="10"/>
    <n v="363.84999999999997"/>
    <n v="35"/>
    <n v="120"/>
    <n v="2183.1"/>
    <n v="0"/>
    <n v="0"/>
    <n v="0"/>
    <n v="35"/>
    <n v="110"/>
    <n v="2001.175"/>
    <n v="0"/>
    <n v="0"/>
    <n v="0"/>
    <n v="35"/>
    <n v="110"/>
    <n v="2001.175"/>
    <n v="20"/>
    <n v="25"/>
    <n v="363.84999999999997"/>
    <n v="30"/>
    <n v="110"/>
    <n v="2001.175"/>
    <n v="0"/>
    <n v="0"/>
    <n v="0"/>
    <n v="30"/>
    <m/>
    <n v="0"/>
    <n v="0"/>
    <n v="0"/>
    <n v="0"/>
    <n v="30"/>
    <m/>
    <n v="0"/>
    <n v="0"/>
    <n v="0"/>
    <n v="0"/>
    <n v="30"/>
    <m/>
    <n v="0"/>
    <n v="0"/>
    <n v="0"/>
    <n v="0"/>
    <n v="30"/>
    <m/>
    <n v="0"/>
    <n v="0"/>
    <n v="0"/>
    <n v="0"/>
    <n v="30"/>
    <n v="0"/>
    <n v="0"/>
    <n v="0"/>
    <n v="0"/>
    <n v="0"/>
    <n v="30"/>
    <n v="0"/>
    <n v="0"/>
    <n v="0"/>
    <m/>
    <n v="0"/>
    <n v="30"/>
    <n v="540"/>
    <n v="9823.9499999999989"/>
    <n v="80"/>
    <n v="1455.3999999999999"/>
  </r>
  <r>
    <x v="1"/>
    <x v="1"/>
    <s v="廖荣平"/>
    <x v="4"/>
    <x v="29"/>
    <s v="一级"/>
    <s v="奉贤"/>
    <s v="上海市奉贤区奉城镇头桥社区卫生服务中心"/>
    <n v="32.280999999999999"/>
    <m/>
    <m/>
    <m/>
    <m/>
    <m/>
    <m/>
    <m/>
    <m/>
    <m/>
    <m/>
    <m/>
    <m/>
    <m/>
    <m/>
    <m/>
    <m/>
    <m/>
    <m/>
    <m/>
    <m/>
    <m/>
    <m/>
    <m/>
    <m/>
    <m/>
    <m/>
    <m/>
    <m/>
    <m/>
    <m/>
    <m/>
    <m/>
    <m/>
    <m/>
    <m/>
    <m/>
    <m/>
    <m/>
    <m/>
    <m/>
    <m/>
    <m/>
    <m/>
    <m/>
    <m/>
    <m/>
    <m/>
    <n v="0"/>
    <n v="10"/>
    <n v="10"/>
    <n v="322.81"/>
    <n v="0"/>
    <n v="50"/>
    <n v="1614.05"/>
    <n v="0"/>
    <n v="0"/>
    <n v="0"/>
    <n v="0"/>
    <m/>
    <n v="0"/>
    <n v="0"/>
    <n v="0"/>
    <n v="0"/>
    <n v="0"/>
    <n v="0"/>
    <n v="0"/>
    <n v="0"/>
    <n v="0"/>
    <n v="0"/>
    <n v="0"/>
    <n v="0"/>
    <n v="0"/>
    <n v="0"/>
    <m/>
    <n v="0"/>
    <n v="0"/>
    <n v="50"/>
    <n v="1614.05"/>
    <n v="10"/>
    <n v="322.81"/>
  </r>
  <r>
    <x v="1"/>
    <x v="1"/>
    <s v="廖荣平"/>
    <x v="4"/>
    <x v="17"/>
    <s v="一级"/>
    <s v="奉贤"/>
    <s v="上海市奉贤区海湾镇社区卫生服务中心"/>
    <n v="32.280999999999999"/>
    <n v="0"/>
    <n v="0"/>
    <n v="0"/>
    <n v="0"/>
    <n v="0"/>
    <n v="0"/>
    <n v="0"/>
    <n v="0"/>
    <n v="0"/>
    <n v="0"/>
    <n v="0"/>
    <n v="0"/>
    <n v="0"/>
    <n v="0"/>
    <n v="0"/>
    <n v="0"/>
    <n v="0"/>
    <n v="0"/>
    <n v="0"/>
    <m/>
    <n v="0"/>
    <n v="0"/>
    <n v="0"/>
    <n v="0"/>
    <n v="0"/>
    <n v="0"/>
    <n v="0"/>
    <n v="0"/>
    <n v="0"/>
    <n v="0"/>
    <n v="0"/>
    <n v="0"/>
    <n v="0"/>
    <n v="0"/>
    <n v="0"/>
    <n v="0"/>
    <n v="0"/>
    <n v="0"/>
    <n v="0"/>
    <n v="0"/>
    <n v="30"/>
    <n v="968.43"/>
    <n v="30"/>
    <n v="30"/>
    <n v="968.43"/>
    <n v="0"/>
    <n v="40"/>
    <n v="1291.24"/>
    <n v="0"/>
    <n v="0"/>
    <n v="0"/>
    <n v="0"/>
    <n v="100"/>
    <n v="3228.1"/>
    <n v="0"/>
    <n v="0"/>
    <n v="0"/>
    <n v="0"/>
    <m/>
    <n v="0"/>
    <n v="0"/>
    <n v="0"/>
    <n v="0"/>
    <n v="0"/>
    <n v="0"/>
    <n v="0"/>
    <n v="0"/>
    <n v="0"/>
    <n v="0"/>
    <n v="0"/>
    <n v="0"/>
    <n v="0"/>
    <n v="0"/>
    <m/>
    <n v="0"/>
    <n v="0"/>
    <n v="170"/>
    <n v="5487.77"/>
    <n v="30"/>
    <n v="968.43"/>
  </r>
  <r>
    <x v="2"/>
    <x v="1"/>
    <s v="廖荣平"/>
    <x v="4"/>
    <x v="17"/>
    <s v="一级"/>
    <s v="奉贤"/>
    <s v="上海市奉贤区海湾镇社区卫生服务中心"/>
    <n v="18.192499999999999"/>
    <n v="40"/>
    <n v="11.666666666666666"/>
    <n v="212.24583333333331"/>
    <n v="156"/>
    <n v="60"/>
    <n v="1091.55"/>
    <n v="80"/>
    <n v="0"/>
    <n v="1455.3999999999999"/>
    <n v="236"/>
    <n v="30"/>
    <n v="545.77499999999998"/>
    <n v="0"/>
    <n v="0"/>
    <n v="0"/>
    <n v="236"/>
    <n v="120"/>
    <n v="2183.1"/>
    <n v="20"/>
    <n v="0"/>
    <n v="363.84999999999997"/>
    <n v="256"/>
    <n v="110"/>
    <n v="2001.175"/>
    <n v="20"/>
    <n v="0"/>
    <n v="363.84999999999997"/>
    <n v="276"/>
    <n v="110"/>
    <n v="2001.175"/>
    <n v="20"/>
    <n v="250"/>
    <n v="363.84999999999997"/>
    <n v="46"/>
    <n v="110"/>
    <n v="2001.175"/>
    <n v="30"/>
    <n v="30"/>
    <n v="545.77499999999998"/>
    <n v="46"/>
    <m/>
    <n v="0"/>
    <n v="0"/>
    <n v="0"/>
    <n v="0"/>
    <n v="46"/>
    <m/>
    <n v="0"/>
    <n v="0"/>
    <n v="0"/>
    <n v="0"/>
    <n v="46"/>
    <m/>
    <n v="0"/>
    <n v="0"/>
    <n v="0"/>
    <n v="0"/>
    <n v="46"/>
    <m/>
    <n v="0"/>
    <n v="0"/>
    <n v="0"/>
    <n v="0"/>
    <n v="46"/>
    <n v="0"/>
    <n v="0"/>
    <n v="0"/>
    <n v="0"/>
    <n v="0"/>
    <n v="46"/>
    <n v="0"/>
    <n v="0"/>
    <n v="0"/>
    <m/>
    <n v="0"/>
    <n v="46"/>
    <n v="540"/>
    <n v="9823.9499999999989"/>
    <n v="170"/>
    <n v="3092.7249999999999"/>
  </r>
  <r>
    <x v="2"/>
    <x v="1"/>
    <s v="廖荣平"/>
    <x v="4"/>
    <x v="29"/>
    <s v="一级"/>
    <s v="奉贤"/>
    <s v="上海市奉贤区青村镇钱桥社区卫生服务中心"/>
    <n v="18.192499999999999"/>
    <n v="80"/>
    <n v="28.333333333333332"/>
    <n v="515.45416666666665"/>
    <n v="95"/>
    <n v="60"/>
    <n v="1091.55"/>
    <n v="40"/>
    <n v="80"/>
    <n v="727.69999999999993"/>
    <n v="55"/>
    <n v="30"/>
    <n v="545.77499999999998"/>
    <n v="40"/>
    <n v="26"/>
    <n v="727.69999999999993"/>
    <n v="69"/>
    <n v="120"/>
    <n v="2183.1"/>
    <n v="50"/>
    <n v="0"/>
    <n v="909.625"/>
    <n v="119"/>
    <n v="110"/>
    <n v="2001.175"/>
    <n v="30"/>
    <n v="0"/>
    <n v="545.77499999999998"/>
    <n v="149"/>
    <n v="110"/>
    <n v="2001.175"/>
    <n v="30"/>
    <n v="129"/>
    <n v="545.77499999999998"/>
    <n v="50"/>
    <n v="110"/>
    <n v="2001.175"/>
    <n v="70"/>
    <n v="52"/>
    <n v="1273.4749999999999"/>
    <n v="68"/>
    <m/>
    <n v="0"/>
    <n v="0"/>
    <n v="0"/>
    <n v="0"/>
    <n v="68"/>
    <m/>
    <n v="0"/>
    <n v="0"/>
    <n v="18"/>
    <n v="0"/>
    <n v="50"/>
    <m/>
    <n v="0"/>
    <n v="0"/>
    <n v="6"/>
    <n v="0"/>
    <n v="44"/>
    <m/>
    <n v="0"/>
    <n v="0"/>
    <n v="6"/>
    <n v="0"/>
    <n v="38"/>
    <n v="0"/>
    <n v="0"/>
    <n v="0"/>
    <n v="0"/>
    <n v="0"/>
    <n v="38"/>
    <n v="0"/>
    <n v="0"/>
    <n v="20"/>
    <m/>
    <n v="363.84999999999997"/>
    <n v="58"/>
    <n v="540"/>
    <n v="9823.9499999999989"/>
    <n v="280"/>
    <n v="5093.8999999999996"/>
  </r>
  <r>
    <x v="2"/>
    <x v="1"/>
    <s v="廖荣平"/>
    <x v="4"/>
    <x v="29"/>
    <s v="一级"/>
    <s v="奉贤"/>
    <s v="上海市奉贤区庄行镇邬桥社区卫生服务中心"/>
    <n v="18.192499999999999"/>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2"/>
    <x v="1"/>
    <s v="廖荣平"/>
    <x v="4"/>
    <x v="17"/>
    <s v="一级"/>
    <s v="奉贤"/>
    <s v="上海市奉贤区南桥镇社区卫生服务中心"/>
    <n v="18.190000000000001"/>
    <n v="360"/>
    <n v="126.66666666666667"/>
    <n v="2304.0666666666671"/>
    <n v="76"/>
    <n v="25"/>
    <n v="454.75000000000006"/>
    <n v="60"/>
    <n v="68"/>
    <n v="1091.4000000000001"/>
    <n v="68"/>
    <n v="13"/>
    <n v="236.47000000000003"/>
    <n v="0"/>
    <n v="68"/>
    <n v="0"/>
    <n v="0"/>
    <n v="30"/>
    <n v="545.70000000000005"/>
    <n v="50"/>
    <n v="20"/>
    <n v="909.50000000000011"/>
    <n v="30"/>
    <n v="30"/>
    <n v="545.70000000000005"/>
    <n v="0"/>
    <n v="0"/>
    <n v="0"/>
    <n v="30"/>
    <n v="75"/>
    <n v="1364.25"/>
    <m/>
    <n v="30"/>
    <n v="0"/>
    <n v="0"/>
    <n v="150"/>
    <n v="2728.5"/>
    <n v="100"/>
    <n v="0"/>
    <n v="1819.0000000000002"/>
    <n v="100"/>
    <m/>
    <n v="0"/>
    <n v="0"/>
    <n v="0"/>
    <n v="0"/>
    <n v="100"/>
    <m/>
    <n v="0"/>
    <n v="0"/>
    <n v="0"/>
    <n v="0"/>
    <n v="100"/>
    <m/>
    <n v="0"/>
    <n v="0"/>
    <n v="0"/>
    <n v="0"/>
    <n v="100"/>
    <m/>
    <n v="0"/>
    <n v="0"/>
    <n v="0"/>
    <n v="0"/>
    <n v="100"/>
    <n v="0"/>
    <n v="0"/>
    <n v="0"/>
    <n v="0"/>
    <n v="0"/>
    <n v="100"/>
    <n v="0"/>
    <n v="0"/>
    <n v="0"/>
    <m/>
    <n v="0"/>
    <n v="100"/>
    <n v="323"/>
    <n v="5875.37"/>
    <n v="210"/>
    <n v="3819.9000000000005"/>
  </r>
  <r>
    <x v="1"/>
    <x v="1"/>
    <s v="廖荣平"/>
    <x v="4"/>
    <x v="17"/>
    <s v="一级"/>
    <s v="奉贤"/>
    <s v="上海市奉贤区南桥镇社区卫生服务中心"/>
    <n v="32.280999999999999"/>
    <n v="0"/>
    <n v="0"/>
    <n v="0"/>
    <n v="218"/>
    <n v="75"/>
    <n v="2421.0749999999998"/>
    <n v="170"/>
    <n v="200"/>
    <n v="5487.7699999999995"/>
    <n v="188"/>
    <n v="37"/>
    <n v="1194.3969999999999"/>
    <n v="100"/>
    <n v="54"/>
    <n v="3228.1"/>
    <n v="234"/>
    <n v="120"/>
    <n v="3873.72"/>
    <n v="0"/>
    <n v="112"/>
    <n v="0"/>
    <n v="122"/>
    <n v="120"/>
    <n v="3873.72"/>
    <n v="50"/>
    <n v="81"/>
    <n v="1614.05"/>
    <n v="91"/>
    <n v="75"/>
    <n v="2421.0749999999998"/>
    <n v="80"/>
    <n v="91"/>
    <n v="2582.48"/>
    <n v="80"/>
    <m/>
    <n v="0"/>
    <n v="100"/>
    <n v="40"/>
    <n v="3228.1"/>
    <n v="140"/>
    <n v="30"/>
    <n v="968.43"/>
    <n v="30"/>
    <n v="80"/>
    <n v="968.43"/>
    <n v="90"/>
    <n v="80"/>
    <n v="2582.48"/>
    <n v="80"/>
    <n v="100"/>
    <n v="2582.48"/>
    <n v="70"/>
    <n v="500"/>
    <n v="16140.5"/>
    <n v="100"/>
    <n v="100"/>
    <n v="3228.1"/>
    <n v="70"/>
    <n v="600"/>
    <n v="19368.599999999999"/>
    <n v="50"/>
    <n v="60"/>
    <n v="1614.05"/>
    <n v="60"/>
    <n v="600"/>
    <n v="19368.599999999999"/>
    <n v="130"/>
    <n v="100"/>
    <n v="4196.53"/>
    <n v="90"/>
    <n v="600"/>
    <n v="19368.599999999999"/>
    <n v="50"/>
    <m/>
    <n v="1614.05"/>
    <n v="140"/>
    <n v="2837"/>
    <n v="91581.196999999986"/>
    <n v="940"/>
    <n v="30344.139999999992"/>
  </r>
  <r>
    <x v="2"/>
    <x v="1"/>
    <s v="廖荣平"/>
    <x v="4"/>
    <x v="29"/>
    <s v="二级"/>
    <s v="奉贤"/>
    <s v="上海市奉贤区奉城医院"/>
    <n v="18.192499999999999"/>
    <n v="0"/>
    <n v="0"/>
    <n v="0"/>
    <n v="3"/>
    <m/>
    <n v="0"/>
    <n v="0"/>
    <n v="0"/>
    <n v="0"/>
    <n v="3"/>
    <m/>
    <n v="0"/>
    <n v="-202"/>
    <n v="0"/>
    <n v="-3674.8849999999998"/>
    <n v="-199"/>
    <m/>
    <n v="0"/>
    <n v="0"/>
    <n v="0"/>
    <n v="0"/>
    <n v="-199"/>
    <m/>
    <n v="0"/>
    <n v="0"/>
    <n v="0"/>
    <n v="0"/>
    <n v="-199"/>
    <n v="0"/>
    <n v="0"/>
    <n v="0"/>
    <n v="0"/>
    <n v="0"/>
    <n v="-199"/>
    <n v="0"/>
    <n v="0"/>
    <n v="0"/>
    <n v="0"/>
    <n v="0"/>
    <n v="-199"/>
    <m/>
    <n v="0"/>
    <n v="0"/>
    <n v="0"/>
    <n v="0"/>
    <n v="-199"/>
    <m/>
    <n v="0"/>
    <n v="0"/>
    <n v="0"/>
    <n v="0"/>
    <n v="-199"/>
    <m/>
    <n v="0"/>
    <n v="0"/>
    <n v="0"/>
    <n v="0"/>
    <n v="-199"/>
    <m/>
    <n v="0"/>
    <n v="0"/>
    <n v="0"/>
    <n v="0"/>
    <n v="-199"/>
    <n v="0"/>
    <n v="0"/>
    <n v="0"/>
    <n v="0"/>
    <n v="0"/>
    <n v="-199"/>
    <n v="0"/>
    <n v="0"/>
    <n v="0"/>
    <m/>
    <n v="0"/>
    <n v="-199"/>
    <n v="0"/>
    <n v="0"/>
    <n v="-202"/>
    <n v="-3674.8849999999998"/>
  </r>
  <r>
    <x v="1"/>
    <x v="1"/>
    <s v="廖荣平"/>
    <x v="4"/>
    <x v="17"/>
    <s v="二级"/>
    <s v="奉贤"/>
    <s v="上海市奉贤区奉城医院"/>
    <n v="32.280999999999999"/>
    <m/>
    <m/>
    <m/>
    <m/>
    <m/>
    <m/>
    <m/>
    <m/>
    <m/>
    <m/>
    <m/>
    <m/>
    <m/>
    <m/>
    <m/>
    <m/>
    <m/>
    <m/>
    <m/>
    <m/>
    <m/>
    <m/>
    <m/>
    <m/>
    <m/>
    <m/>
    <m/>
    <m/>
    <m/>
    <m/>
    <m/>
    <m/>
    <m/>
    <m/>
    <m/>
    <m/>
    <m/>
    <m/>
    <m/>
    <m/>
    <m/>
    <m/>
    <m/>
    <m/>
    <m/>
    <m/>
    <m/>
    <m/>
    <n v="100"/>
    <n v="100"/>
    <n v="3228.1"/>
    <n v="0"/>
    <n v="100"/>
    <n v="3228.1"/>
    <n v="200"/>
    <n v="100"/>
    <n v="6456.2"/>
    <n v="100"/>
    <m/>
    <n v="0"/>
    <n v="0"/>
    <n v="20"/>
    <n v="0"/>
    <n v="80"/>
    <n v="0"/>
    <n v="0"/>
    <n v="0"/>
    <n v="10"/>
    <n v="0"/>
    <n v="70"/>
    <n v="0"/>
    <n v="0"/>
    <n v="0"/>
    <m/>
    <n v="0"/>
    <n v="70"/>
    <n v="100"/>
    <n v="3228.1"/>
    <n v="300"/>
    <n v="9684.2999999999993"/>
  </r>
  <r>
    <x v="2"/>
    <x v="2"/>
    <s v="张志洁"/>
    <x v="6"/>
    <x v="0"/>
    <s v="一级"/>
    <s v="金山"/>
    <s v="上海市金山区山阳镇社区卫生服务中心"/>
    <n v="18.192499999999999"/>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n v="0"/>
    <n v="0"/>
    <n v="0"/>
    <n v="0"/>
    <n v="0"/>
    <n v="0"/>
    <n v="0"/>
    <n v="0"/>
    <n v="0"/>
    <m/>
    <n v="0"/>
    <n v="0"/>
    <n v="0"/>
    <n v="0"/>
    <n v="0"/>
    <n v="0"/>
  </r>
  <r>
    <x v="2"/>
    <x v="2"/>
    <s v="张志洁"/>
    <x v="6"/>
    <x v="0"/>
    <s v="一级"/>
    <s v="金山"/>
    <s v="上海市金山区亭林镇社区卫生服务中心"/>
    <n v="18.192499999999999"/>
    <n v="0"/>
    <n v="0"/>
    <n v="0"/>
    <n v="2"/>
    <m/>
    <n v="0"/>
    <n v="0"/>
    <n v="0"/>
    <n v="0"/>
    <n v="2"/>
    <m/>
    <n v="0"/>
    <n v="0"/>
    <n v="0"/>
    <n v="0"/>
    <n v="2"/>
    <m/>
    <n v="0"/>
    <n v="0"/>
    <n v="0"/>
    <n v="0"/>
    <n v="2"/>
    <m/>
    <n v="0"/>
    <n v="0"/>
    <n v="0"/>
    <n v="0"/>
    <n v="2"/>
    <n v="0"/>
    <n v="0"/>
    <n v="0"/>
    <n v="0"/>
    <n v="0"/>
    <n v="2"/>
    <n v="0"/>
    <n v="0"/>
    <n v="0"/>
    <n v="0"/>
    <n v="0"/>
    <n v="2"/>
    <m/>
    <n v="0"/>
    <n v="0"/>
    <n v="0"/>
    <n v="0"/>
    <n v="2"/>
    <m/>
    <n v="0"/>
    <n v="0"/>
    <n v="0"/>
    <n v="0"/>
    <n v="2"/>
    <m/>
    <n v="0"/>
    <n v="0"/>
    <n v="0"/>
    <n v="0"/>
    <n v="2"/>
    <m/>
    <n v="0"/>
    <n v="0"/>
    <n v="0"/>
    <n v="0"/>
    <n v="2"/>
    <n v="0"/>
    <n v="0"/>
    <n v="0"/>
    <n v="0"/>
    <n v="0"/>
    <n v="2"/>
    <n v="0"/>
    <n v="0"/>
    <n v="0"/>
    <m/>
    <n v="0"/>
    <n v="2"/>
    <n v="0"/>
    <n v="0"/>
    <n v="0"/>
    <n v="0"/>
  </r>
  <r>
    <x v="2"/>
    <x v="2"/>
    <s v="张志洁"/>
    <x v="6"/>
    <x v="0"/>
    <s v="一级"/>
    <s v="金山"/>
    <s v="上海市金山区朱泾社区卫生服务中心"/>
    <n v="18.192499999999999"/>
    <n v="0"/>
    <n v="0"/>
    <n v="0"/>
    <n v="2"/>
    <m/>
    <n v="0"/>
    <n v="0"/>
    <n v="0"/>
    <n v="0"/>
    <n v="2"/>
    <m/>
    <n v="0"/>
    <n v="0"/>
    <n v="0"/>
    <n v="0"/>
    <n v="2"/>
    <m/>
    <n v="0"/>
    <n v="0"/>
    <n v="0"/>
    <n v="0"/>
    <n v="2"/>
    <m/>
    <n v="0"/>
    <n v="0"/>
    <n v="0"/>
    <n v="0"/>
    <n v="2"/>
    <n v="0"/>
    <n v="0"/>
    <n v="0"/>
    <n v="0"/>
    <n v="0"/>
    <n v="2"/>
    <n v="0"/>
    <n v="0"/>
    <n v="0"/>
    <n v="0"/>
    <n v="0"/>
    <n v="2"/>
    <m/>
    <n v="0"/>
    <n v="0"/>
    <n v="0"/>
    <n v="0"/>
    <n v="2"/>
    <m/>
    <n v="0"/>
    <n v="0"/>
    <n v="0"/>
    <n v="0"/>
    <n v="2"/>
    <m/>
    <n v="0"/>
    <n v="0"/>
    <n v="0"/>
    <n v="0"/>
    <n v="2"/>
    <m/>
    <n v="0"/>
    <n v="0"/>
    <n v="0"/>
    <n v="0"/>
    <n v="2"/>
    <n v="0"/>
    <n v="0"/>
    <n v="0"/>
    <n v="0"/>
    <n v="0"/>
    <n v="2"/>
    <n v="0"/>
    <n v="0"/>
    <n v="0"/>
    <m/>
    <n v="0"/>
    <n v="2"/>
    <n v="0"/>
    <n v="0"/>
    <n v="0"/>
    <n v="0"/>
  </r>
  <r>
    <x v="1"/>
    <x v="1"/>
    <s v="廖荣平"/>
    <x v="1"/>
    <x v="30"/>
    <s v="二级"/>
    <s v="嘉定"/>
    <s v="上海市嘉定区中心医院"/>
    <n v="32.280999999999999"/>
    <n v="0"/>
    <n v="0"/>
    <n v="0"/>
    <n v="0"/>
    <n v="0"/>
    <n v="0"/>
    <n v="0"/>
    <n v="0"/>
    <n v="0"/>
    <n v="0"/>
    <n v="0"/>
    <n v="0"/>
    <n v="0"/>
    <m/>
    <n v="0"/>
    <n v="0"/>
    <n v="0"/>
    <n v="0"/>
    <n v="0"/>
    <n v="0"/>
    <n v="0"/>
    <n v="0"/>
    <n v="0"/>
    <n v="0"/>
    <n v="0"/>
    <n v="0"/>
    <n v="0"/>
    <n v="0"/>
    <n v="0"/>
    <n v="0"/>
    <n v="0"/>
    <n v="0"/>
    <n v="0"/>
    <n v="0"/>
    <n v="0"/>
    <n v="0"/>
    <n v="0"/>
    <n v="0"/>
    <n v="0"/>
    <n v="0"/>
    <n v="400"/>
    <n v="12912.4"/>
    <n v="360"/>
    <n v="300"/>
    <n v="11621.16"/>
    <n v="60"/>
    <n v="500"/>
    <n v="16140.5"/>
    <n v="0"/>
    <n v="60"/>
    <n v="0"/>
    <n v="0"/>
    <n v="800"/>
    <n v="25824.799999999999"/>
    <n v="180"/>
    <n v="145"/>
    <n v="5810.58"/>
    <n v="35"/>
    <n v="800"/>
    <n v="25824.799999999999"/>
    <n v="180"/>
    <n v="127"/>
    <n v="5810.58"/>
    <n v="88"/>
    <n v="800"/>
    <n v="25824.799999999999"/>
    <n v="180"/>
    <n v="176"/>
    <n v="5810.58"/>
    <n v="92"/>
    <n v="800"/>
    <n v="25824.799999999999"/>
    <n v="0"/>
    <m/>
    <n v="0"/>
    <n v="92"/>
    <n v="4100"/>
    <n v="132352.1"/>
    <n v="900"/>
    <n v="29052.9"/>
  </r>
  <r>
    <x v="2"/>
    <x v="1"/>
    <s v="廖荣平"/>
    <x v="1"/>
    <x v="30"/>
    <s v="二级"/>
    <s v="嘉定"/>
    <s v="上海市嘉定区中心医院"/>
    <n v="18.192499999999999"/>
    <n v="720"/>
    <n v="750"/>
    <n v="13644.375"/>
    <n v="403"/>
    <n v="1000"/>
    <n v="18192.5"/>
    <n v="360"/>
    <n v="576"/>
    <n v="6549.2999999999993"/>
    <n v="187"/>
    <n v="700"/>
    <n v="12734.75"/>
    <n v="360"/>
    <n v="336"/>
    <n v="6549.2999999999993"/>
    <n v="211"/>
    <n v="1200"/>
    <n v="21831"/>
    <n v="540"/>
    <n v="512"/>
    <n v="9823.9499999999989"/>
    <n v="239"/>
    <n v="1000"/>
    <n v="18192.5"/>
    <n v="540"/>
    <n v="507"/>
    <n v="9823.9499999999989"/>
    <n v="272"/>
    <n v="1000"/>
    <n v="18192.5"/>
    <n v="540"/>
    <n v="483"/>
    <n v="9823.9499999999989"/>
    <n v="329"/>
    <n v="1100"/>
    <n v="20011.75"/>
    <n v="360"/>
    <n v="499"/>
    <n v="6549.2999999999993"/>
    <n v="190"/>
    <m/>
    <n v="0"/>
    <n v="0"/>
    <n v="182"/>
    <n v="0"/>
    <n v="8"/>
    <m/>
    <n v="0"/>
    <n v="0"/>
    <n v="0"/>
    <n v="0"/>
    <n v="8"/>
    <m/>
    <n v="0"/>
    <n v="0"/>
    <n v="0"/>
    <n v="0"/>
    <n v="8"/>
    <m/>
    <n v="0"/>
    <n v="0"/>
    <n v="0"/>
    <n v="0"/>
    <n v="8"/>
    <n v="0"/>
    <n v="0"/>
    <n v="0"/>
    <n v="0"/>
    <n v="0"/>
    <n v="8"/>
    <n v="0"/>
    <n v="0"/>
    <n v="0"/>
    <m/>
    <n v="0"/>
    <n v="8"/>
    <n v="6000"/>
    <n v="109155"/>
    <n v="2700"/>
    <n v="49119.749999999985"/>
  </r>
  <r>
    <x v="1"/>
    <x v="1"/>
    <s v="廖荣平"/>
    <x v="1"/>
    <x v="14"/>
    <s v="一级"/>
    <s v="嘉定"/>
    <s v="上海市嘉定区徐行镇社区卫生服务中心"/>
    <n v="32.280999999999999"/>
    <n v="70"/>
    <n v="5.833333333333333"/>
    <n v="188.30583333333331"/>
    <n v="70"/>
    <n v="60"/>
    <n v="1936.86"/>
    <n v="235"/>
    <n v="0"/>
    <n v="7586.0349999999999"/>
    <n v="305"/>
    <n v="30"/>
    <n v="968.43"/>
    <n v="120"/>
    <n v="0"/>
    <n v="3873.72"/>
    <n v="425"/>
    <n v="120"/>
    <n v="3873.72"/>
    <n v="50"/>
    <n v="0"/>
    <n v="1614.05"/>
    <n v="475"/>
    <n v="110"/>
    <n v="3550.91"/>
    <n v="60"/>
    <n v="0"/>
    <n v="1936.86"/>
    <n v="535"/>
    <n v="110"/>
    <n v="3550.91"/>
    <n v="50"/>
    <n v="500"/>
    <n v="1614.05"/>
    <n v="85"/>
    <n v="110"/>
    <n v="3550.91"/>
    <n v="130"/>
    <n v="0"/>
    <n v="4196.53"/>
    <n v="215"/>
    <n v="100"/>
    <n v="3228.1"/>
    <n v="100"/>
    <n v="0"/>
    <n v="3228.1"/>
    <n v="315"/>
    <n v="100"/>
    <n v="3228.1"/>
    <n v="140"/>
    <n v="0"/>
    <n v="4519.34"/>
    <n v="455"/>
    <n v="100"/>
    <n v="3228.1"/>
    <n v="100"/>
    <n v="0"/>
    <n v="3228.1"/>
    <n v="555"/>
    <n v="100"/>
    <n v="3228.1"/>
    <n v="100"/>
    <n v="0"/>
    <n v="3228.1"/>
    <n v="655"/>
    <n v="100"/>
    <n v="3228.1"/>
    <n v="40"/>
    <n v="0"/>
    <n v="1291.24"/>
    <n v="695"/>
    <n v="100"/>
    <n v="3228.1"/>
    <n v="80"/>
    <m/>
    <n v="2582.48"/>
    <n v="775"/>
    <n v="1140"/>
    <n v="36800.339999999989"/>
    <n v="1205"/>
    <n v="38898.604999999996"/>
  </r>
  <r>
    <x v="3"/>
    <x v="1"/>
    <s v="廖荣平"/>
    <x v="4"/>
    <x v="17"/>
    <s v="一级"/>
    <s v="奉贤"/>
    <s v="上海市奉贤区青村镇社区卫生服务中心"/>
    <n v="38.371200000000002"/>
    <n v="60"/>
    <n v="27.5"/>
    <n v="1055.2080000000001"/>
    <n v="30"/>
    <n v="50"/>
    <n v="1918.5600000000002"/>
    <n v="30"/>
    <n v="40"/>
    <n v="1151.136"/>
    <n v="20"/>
    <n v="50"/>
    <n v="1918.5600000000002"/>
    <n v="50"/>
    <n v="22"/>
    <n v="1918.5600000000002"/>
    <n v="48"/>
    <n v="50"/>
    <n v="1918.5600000000002"/>
    <n v="30"/>
    <n v="32"/>
    <n v="1151.136"/>
    <n v="46"/>
    <n v="50"/>
    <n v="1918.5600000000002"/>
    <n v="60"/>
    <n v="42"/>
    <n v="2302.2719999999999"/>
    <n v="64"/>
    <n v="80"/>
    <n v="3069.6959999999999"/>
    <n v="30"/>
    <n v="50"/>
    <n v="1151.136"/>
    <n v="44"/>
    <n v="100"/>
    <n v="3837.1200000000003"/>
    <n v="0"/>
    <n v="14"/>
    <n v="0"/>
    <n v="30"/>
    <n v="100"/>
    <n v="3837.1200000000003"/>
    <n v="50"/>
    <n v="50"/>
    <n v="1918.5600000000002"/>
    <n v="30"/>
    <n v="100"/>
    <n v="3837.1200000000003"/>
    <n v="50"/>
    <n v="50"/>
    <n v="1918.5600000000002"/>
    <n v="30"/>
    <n v="100"/>
    <n v="3837.1200000000003"/>
    <n v="50"/>
    <n v="33"/>
    <n v="1918.5600000000002"/>
    <n v="47"/>
    <n v="50"/>
    <n v="1918.5600000000002"/>
    <n v="50"/>
    <n v="50"/>
    <n v="1918.5600000000002"/>
    <n v="47"/>
    <n v="100"/>
    <n v="3837.1200000000003"/>
    <n v="30"/>
    <n v="40"/>
    <n v="1151.136"/>
    <n v="37"/>
    <n v="100"/>
    <n v="3837.1200000000003"/>
    <n v="50"/>
    <m/>
    <n v="1918.5600000000002"/>
    <n v="87"/>
    <n v="930"/>
    <n v="35685.216"/>
    <n v="480"/>
    <n v="18418.175999999999"/>
  </r>
  <r>
    <x v="3"/>
    <x v="1"/>
    <s v="廖荣平"/>
    <x v="4"/>
    <x v="29"/>
    <s v="一级"/>
    <s v="奉贤"/>
    <s v="上海市奉贤区青村镇钱桥社区卫生服务中心"/>
    <n v="38.371200000000002"/>
    <n v="10"/>
    <n v="1.6666666666666667"/>
    <n v="63.952000000000005"/>
    <n v="8"/>
    <n v="10"/>
    <n v="383.71199999999999"/>
    <n v="20"/>
    <n v="10"/>
    <n v="767.42399999999998"/>
    <n v="18"/>
    <n v="10"/>
    <n v="383.71199999999999"/>
    <n v="0"/>
    <n v="4"/>
    <n v="0"/>
    <n v="14"/>
    <n v="50"/>
    <n v="1918.5600000000002"/>
    <n v="30"/>
    <n v="20"/>
    <n v="1151.136"/>
    <n v="24"/>
    <n v="50"/>
    <n v="1918.5600000000002"/>
    <n v="0"/>
    <n v="4"/>
    <n v="0"/>
    <n v="20"/>
    <n v="50"/>
    <n v="1918.5600000000002"/>
    <n v="20"/>
    <n v="20"/>
    <n v="767.42399999999998"/>
    <n v="20"/>
    <n v="50"/>
    <n v="1918.5600000000002"/>
    <n v="20"/>
    <n v="20"/>
    <n v="767.42399999999998"/>
    <n v="20"/>
    <n v="50"/>
    <n v="1918.5600000000002"/>
    <n v="0"/>
    <n v="16"/>
    <n v="0"/>
    <n v="4"/>
    <n v="100"/>
    <n v="3837.1200000000003"/>
    <n v="10"/>
    <n v="6"/>
    <n v="383.71199999999999"/>
    <n v="8"/>
    <n v="100"/>
    <n v="3837.1200000000003"/>
    <n v="20"/>
    <n v="10"/>
    <n v="767.42399999999998"/>
    <n v="18"/>
    <n v="50"/>
    <n v="1918.5600000000002"/>
    <n v="20"/>
    <n v="10"/>
    <n v="767.42399999999998"/>
    <n v="28"/>
    <n v="250"/>
    <n v="9592.8000000000011"/>
    <n v="0"/>
    <n v="10"/>
    <n v="0"/>
    <n v="18"/>
    <n v="300"/>
    <n v="11511.36"/>
    <n v="20"/>
    <m/>
    <n v="767.42399999999998"/>
    <n v="38"/>
    <n v="1070"/>
    <n v="41057.184000000001"/>
    <n v="160"/>
    <n v="6139.3919999999998"/>
  </r>
  <r>
    <x v="3"/>
    <x v="1"/>
    <s v="廖荣平"/>
    <x v="4"/>
    <x v="17"/>
    <s v="一级"/>
    <s v="奉贤"/>
    <s v="上海市奉贤区奉城镇头桥社区卫生服务中心"/>
    <n v="38.371200000000002"/>
    <n v="0"/>
    <n v="2.5"/>
    <n v="95.927999999999997"/>
    <n v="24"/>
    <n v="10"/>
    <n v="383.71199999999999"/>
    <n v="0"/>
    <n v="10"/>
    <n v="0"/>
    <n v="14"/>
    <n v="10"/>
    <n v="383.71199999999999"/>
    <n v="30"/>
    <n v="12"/>
    <n v="1151.136"/>
    <n v="32"/>
    <n v="50"/>
    <n v="1918.5600000000002"/>
    <n v="20"/>
    <n v="22"/>
    <n v="767.42399999999998"/>
    <n v="30"/>
    <n v="50"/>
    <n v="1918.5600000000002"/>
    <n v="30"/>
    <n v="30"/>
    <n v="1151.136"/>
    <n v="30"/>
    <n v="50"/>
    <n v="1918.5600000000002"/>
    <n v="0"/>
    <n v="16"/>
    <n v="0"/>
    <n v="14"/>
    <n v="50"/>
    <n v="1918.5600000000002"/>
    <n v="20"/>
    <n v="14"/>
    <n v="767.42399999999998"/>
    <n v="20"/>
    <n v="50"/>
    <n v="1918.5600000000002"/>
    <n v="20"/>
    <n v="20"/>
    <n v="767.42399999999998"/>
    <n v="20"/>
    <n v="100"/>
    <n v="3837.1200000000003"/>
    <n v="0"/>
    <n v="10"/>
    <n v="0"/>
    <n v="10"/>
    <n v="50"/>
    <n v="1918.5600000000002"/>
    <n v="80"/>
    <n v="28"/>
    <n v="3069.6959999999999"/>
    <n v="62"/>
    <n v="50"/>
    <n v="1918.5600000000002"/>
    <n v="50"/>
    <n v="40"/>
    <n v="1918.5600000000002"/>
    <n v="72"/>
    <n v="50"/>
    <n v="1918.5600000000002"/>
    <n v="0"/>
    <n v="30"/>
    <n v="0"/>
    <n v="42"/>
    <n v="50"/>
    <n v="1918.5600000000002"/>
    <n v="0"/>
    <m/>
    <n v="0"/>
    <n v="42"/>
    <n v="570"/>
    <n v="21871.584000000003"/>
    <n v="250"/>
    <n v="9592.7999999999993"/>
  </r>
  <r>
    <x v="3"/>
    <x v="1"/>
    <s v="廖荣平"/>
    <x v="4"/>
    <x v="29"/>
    <s v="一级"/>
    <s v="奉贤"/>
    <s v="上海市奉贤区南桥镇西渡社区卫生服务中心"/>
    <n v="38.371200000000002"/>
    <n v="80"/>
    <n v="21.666666666666668"/>
    <n v="831.37600000000009"/>
    <n v="99"/>
    <n v="50"/>
    <n v="1918.5600000000002"/>
    <n v="40"/>
    <n v="31"/>
    <n v="1534.848"/>
    <n v="108"/>
    <n v="50"/>
    <n v="1918.5600000000002"/>
    <n v="0"/>
    <n v="20"/>
    <n v="0"/>
    <n v="88"/>
    <n v="50"/>
    <n v="1918.5600000000002"/>
    <n v="20"/>
    <n v="83"/>
    <n v="767.42399999999998"/>
    <n v="25"/>
    <n v="100"/>
    <n v="3837.1200000000003"/>
    <n v="140"/>
    <n v="75"/>
    <n v="5371.9679999999998"/>
    <n v="90"/>
    <n v="200"/>
    <n v="7674.2400000000007"/>
    <n v="80"/>
    <n v="0"/>
    <n v="3069.6959999999999"/>
    <n v="170"/>
    <n v="200"/>
    <n v="7674.2400000000007"/>
    <n v="0"/>
    <n v="155"/>
    <n v="0"/>
    <n v="15"/>
    <n v="0"/>
    <n v="0"/>
    <n v="0"/>
    <n v="15"/>
    <n v="0"/>
    <n v="0"/>
    <n v="0"/>
    <n v="0"/>
    <n v="0"/>
    <n v="0"/>
    <n v="0"/>
    <n v="0"/>
    <n v="0"/>
    <n v="0"/>
    <n v="0"/>
    <n v="0"/>
    <n v="0"/>
    <n v="0"/>
    <n v="100"/>
    <n v="3837.1200000000003"/>
    <n v="0"/>
    <n v="0"/>
    <n v="0"/>
    <n v="0"/>
    <n v="0"/>
    <n v="0"/>
    <n v="0"/>
    <n v="0"/>
    <n v="0"/>
    <n v="0"/>
    <n v="0"/>
    <n v="0"/>
    <n v="0"/>
    <m/>
    <n v="0"/>
    <n v="0"/>
    <n v="750"/>
    <n v="28778.400000000001"/>
    <n v="280"/>
    <n v="10743.936"/>
  </r>
  <r>
    <x v="3"/>
    <x v="1"/>
    <s v="廖荣平"/>
    <x v="4"/>
    <x v="0"/>
    <s v="一级"/>
    <s v="奉贤"/>
    <s v="上海市奉贤区金汇镇社区卫生服务中心泰日分中心"/>
    <n v="38.371200000000002"/>
    <n v="0"/>
    <n v="0"/>
    <n v="0"/>
    <n v="0"/>
    <m/>
    <n v="0"/>
    <n v="0"/>
    <n v="0"/>
    <n v="0"/>
    <n v="0"/>
    <m/>
    <n v="0"/>
    <n v="0"/>
    <n v="0"/>
    <n v="0"/>
    <n v="0"/>
    <n v="250"/>
    <n v="9592.8000000000011"/>
    <n v="0"/>
    <n v="0"/>
    <n v="0"/>
    <n v="0"/>
    <n v="250"/>
    <n v="9592.8000000000011"/>
    <n v="0"/>
    <n v="0"/>
    <n v="0"/>
    <n v="0"/>
    <n v="0"/>
    <n v="0"/>
    <n v="0"/>
    <n v="0"/>
    <n v="0"/>
    <n v="0"/>
    <n v="0"/>
    <n v="0"/>
    <n v="0"/>
    <n v="0"/>
    <n v="0"/>
    <n v="0"/>
    <n v="0"/>
    <n v="0"/>
    <n v="0"/>
    <n v="0"/>
    <n v="0"/>
    <n v="0"/>
    <n v="0"/>
    <n v="0"/>
    <n v="0"/>
    <n v="0"/>
    <n v="0"/>
    <n v="0"/>
    <n v="0"/>
    <n v="0"/>
    <n v="0"/>
    <n v="0"/>
    <n v="0"/>
    <n v="0"/>
    <n v="200"/>
    <n v="7674.2400000000007"/>
    <n v="0"/>
    <n v="0"/>
    <n v="0"/>
    <n v="0"/>
    <n v="0"/>
    <n v="0"/>
    <n v="0"/>
    <n v="0"/>
    <n v="0"/>
    <n v="0"/>
    <n v="200"/>
    <n v="7674.2400000000007"/>
    <n v="0"/>
    <m/>
    <n v="0"/>
    <n v="0"/>
    <n v="900"/>
    <n v="34534.080000000002"/>
    <n v="0"/>
    <n v="0"/>
  </r>
  <r>
    <x v="3"/>
    <x v="1"/>
    <s v="廖荣平"/>
    <x v="4"/>
    <x v="0"/>
    <s v="一级"/>
    <s v="奉贤"/>
    <s v="上海市奉贤区柘林镇社区卫生服务中心新寺分中心"/>
    <n v="38.371200000000002"/>
    <n v="0"/>
    <n v="0"/>
    <n v="0"/>
    <n v="0"/>
    <m/>
    <n v="0"/>
    <n v="0"/>
    <n v="0"/>
    <n v="0"/>
    <n v="0"/>
    <m/>
    <n v="0"/>
    <n v="0"/>
    <n v="0"/>
    <n v="0"/>
    <n v="0"/>
    <n v="250"/>
    <n v="9592.8000000000011"/>
    <n v="0"/>
    <n v="0"/>
    <n v="0"/>
    <n v="0"/>
    <n v="250"/>
    <n v="9592.8000000000011"/>
    <n v="0"/>
    <n v="0"/>
    <n v="0"/>
    <n v="0"/>
    <n v="0"/>
    <n v="0"/>
    <n v="0"/>
    <n v="0"/>
    <n v="0"/>
    <n v="0"/>
    <n v="0"/>
    <n v="0"/>
    <n v="0"/>
    <n v="0"/>
    <n v="0"/>
    <n v="0"/>
    <n v="0"/>
    <n v="0"/>
    <n v="0"/>
    <n v="0"/>
    <n v="0"/>
    <n v="0"/>
    <n v="0"/>
    <n v="0"/>
    <n v="0"/>
    <n v="0"/>
    <n v="0"/>
    <n v="0"/>
    <n v="0"/>
    <n v="0"/>
    <n v="0"/>
    <n v="0"/>
    <n v="0"/>
    <n v="0"/>
    <n v="50"/>
    <n v="1918.5600000000002"/>
    <n v="0"/>
    <n v="0"/>
    <n v="0"/>
    <n v="0"/>
    <n v="0"/>
    <n v="0"/>
    <n v="0"/>
    <n v="0"/>
    <n v="0"/>
    <n v="0"/>
    <n v="50"/>
    <n v="1918.5600000000002"/>
    <n v="0"/>
    <m/>
    <n v="0"/>
    <n v="0"/>
    <n v="600"/>
    <n v="23022.720000000005"/>
    <n v="0"/>
    <n v="0"/>
  </r>
  <r>
    <x v="3"/>
    <x v="1"/>
    <s v="廖荣平"/>
    <x v="4"/>
    <x v="0"/>
    <s v="一级"/>
    <s v="奉贤"/>
    <s v="上海市奉贤区庄行镇社区卫生服务中心"/>
    <n v="38.371200000000002"/>
    <n v="0"/>
    <n v="0"/>
    <n v="0"/>
    <n v="0"/>
    <m/>
    <n v="0"/>
    <n v="0"/>
    <n v="0"/>
    <n v="0"/>
    <n v="0"/>
    <m/>
    <n v="0"/>
    <n v="0"/>
    <n v="0"/>
    <n v="0"/>
    <n v="0"/>
    <n v="50"/>
    <n v="1918.5600000000002"/>
    <n v="0"/>
    <n v="0"/>
    <n v="0"/>
    <n v="0"/>
    <n v="150"/>
    <n v="5755.68"/>
    <n v="0"/>
    <n v="0"/>
    <n v="0"/>
    <n v="0"/>
    <n v="0"/>
    <n v="0"/>
    <n v="0"/>
    <n v="0"/>
    <n v="0"/>
    <n v="0"/>
    <n v="50"/>
    <n v="1918.5600000000002"/>
    <n v="0"/>
    <n v="0"/>
    <n v="0"/>
    <n v="0"/>
    <n v="0"/>
    <n v="0"/>
    <n v="0"/>
    <n v="0"/>
    <n v="0"/>
    <n v="0"/>
    <n v="0"/>
    <n v="0"/>
    <n v="0"/>
    <n v="0"/>
    <n v="0"/>
    <n v="0"/>
    <n v="0"/>
    <n v="0"/>
    <n v="0"/>
    <n v="0"/>
    <n v="0"/>
    <n v="0"/>
    <n v="0"/>
    <n v="0"/>
    <n v="0"/>
    <n v="0"/>
    <n v="0"/>
    <n v="0"/>
    <n v="0"/>
    <n v="0"/>
    <n v="0"/>
    <n v="0"/>
    <n v="0"/>
    <n v="0"/>
    <n v="0"/>
    <n v="0"/>
    <n v="0"/>
    <m/>
    <n v="0"/>
    <n v="0"/>
    <n v="250"/>
    <n v="9592.8000000000011"/>
    <n v="0"/>
    <n v="0"/>
  </r>
  <r>
    <x v="3"/>
    <x v="1"/>
    <s v="廖荣平"/>
    <x v="4"/>
    <x v="29"/>
    <s v="一级"/>
    <s v="奉贤"/>
    <s v="上海市奉贤区庄行镇邬桥社区卫生服务中心"/>
    <n v="38.371200000000002"/>
    <n v="0"/>
    <n v="4.166666666666667"/>
    <n v="159.88000000000002"/>
    <n v="50"/>
    <n v="10"/>
    <n v="383.71199999999999"/>
    <n v="50"/>
    <n v="42"/>
    <n v="1918.5600000000002"/>
    <n v="58"/>
    <n v="10"/>
    <n v="383.71199999999999"/>
    <n v="0"/>
    <n v="6"/>
    <n v="0"/>
    <n v="52"/>
    <n v="50"/>
    <n v="1918.5600000000002"/>
    <n v="20"/>
    <n v="40"/>
    <n v="767.42399999999998"/>
    <n v="32"/>
    <n v="50"/>
    <n v="1918.5600000000002"/>
    <n v="40"/>
    <n v="36"/>
    <n v="1534.848"/>
    <n v="36"/>
    <n v="20"/>
    <n v="767.42399999999998"/>
    <n v="0"/>
    <n v="18"/>
    <n v="0"/>
    <n v="18"/>
    <n v="50"/>
    <n v="1918.5600000000002"/>
    <n v="0"/>
    <n v="0"/>
    <n v="0"/>
    <n v="18"/>
    <n v="50"/>
    <n v="1918.5600000000002"/>
    <n v="50"/>
    <n v="30"/>
    <n v="1918.5600000000002"/>
    <n v="38"/>
    <n v="50"/>
    <n v="1918.5600000000002"/>
    <n v="20"/>
    <n v="34"/>
    <n v="767.42399999999998"/>
    <n v="24"/>
    <n v="100"/>
    <n v="3837.1200000000003"/>
    <n v="50"/>
    <n v="38"/>
    <n v="1918.5600000000002"/>
    <n v="36"/>
    <n v="50"/>
    <n v="1918.5600000000002"/>
    <n v="0"/>
    <n v="18"/>
    <n v="0"/>
    <n v="18"/>
    <n v="200"/>
    <n v="7674.2400000000007"/>
    <n v="30"/>
    <n v="12"/>
    <n v="1151.136"/>
    <n v="36"/>
    <n v="200"/>
    <n v="7674.2400000000007"/>
    <n v="0"/>
    <m/>
    <n v="0"/>
    <n v="36"/>
    <n v="840"/>
    <n v="32231.808000000005"/>
    <n v="260"/>
    <n v="9976.5120000000006"/>
  </r>
  <r>
    <x v="3"/>
    <x v="1"/>
    <s v="廖荣平"/>
    <x v="4"/>
    <x v="29"/>
    <s v="一级"/>
    <s v="奉贤"/>
    <s v="上海市奉贤区柘林镇社区卫生服务中心"/>
    <n v="38.371200000000002"/>
    <n v="0"/>
    <n v="0"/>
    <n v="0"/>
    <n v="0"/>
    <m/>
    <n v="0"/>
    <n v="50"/>
    <n v="0"/>
    <n v="1918.5600000000002"/>
    <n v="50"/>
    <m/>
    <n v="0"/>
    <n v="0"/>
    <n v="4"/>
    <n v="0"/>
    <n v="46"/>
    <n v="50"/>
    <n v="1918.5600000000002"/>
    <n v="0"/>
    <n v="6"/>
    <n v="0"/>
    <n v="40"/>
    <n v="50"/>
    <n v="1918.5600000000002"/>
    <n v="0"/>
    <n v="0"/>
    <n v="0"/>
    <n v="40"/>
    <n v="20"/>
    <n v="767.42399999999998"/>
    <n v="0"/>
    <n v="0"/>
    <n v="0"/>
    <n v="40"/>
    <n v="50"/>
    <n v="1918.5600000000002"/>
    <n v="0"/>
    <n v="0"/>
    <n v="0"/>
    <n v="40"/>
    <n v="50"/>
    <n v="1918.5600000000002"/>
    <n v="0"/>
    <n v="0"/>
    <n v="0"/>
    <n v="40"/>
    <n v="50"/>
    <n v="1918.5600000000002"/>
    <n v="0"/>
    <n v="0"/>
    <n v="0"/>
    <n v="40"/>
    <n v="100"/>
    <n v="3837.1200000000003"/>
    <n v="0"/>
    <n v="0"/>
    <n v="0"/>
    <n v="40"/>
    <n v="100"/>
    <n v="3837.1200000000003"/>
    <n v="0"/>
    <n v="0"/>
    <n v="0"/>
    <n v="40"/>
    <n v="200"/>
    <n v="7674.2400000000007"/>
    <n v="0"/>
    <n v="10"/>
    <n v="0"/>
    <n v="30"/>
    <n v="200"/>
    <n v="7674.2400000000007"/>
    <n v="0"/>
    <m/>
    <n v="0"/>
    <n v="30"/>
    <n v="870"/>
    <n v="33382.944000000003"/>
    <n v="50"/>
    <n v="1918.5600000000002"/>
  </r>
  <r>
    <x v="3"/>
    <x v="1"/>
    <s v="廖荣平"/>
    <x v="4"/>
    <x v="0"/>
    <s v="一级"/>
    <s v="奉贤"/>
    <s v="上海市奉贤区柘林镇社区卫生服务中心胡桥分中心"/>
    <n v="38.371200000000002"/>
    <n v="0"/>
    <n v="0"/>
    <n v="0"/>
    <n v="0"/>
    <m/>
    <n v="0"/>
    <n v="0"/>
    <n v="0"/>
    <n v="0"/>
    <n v="0"/>
    <m/>
    <n v="0"/>
    <n v="0"/>
    <n v="0"/>
    <n v="0"/>
    <n v="0"/>
    <n v="50"/>
    <n v="1918.5600000000002"/>
    <n v="0"/>
    <n v="0"/>
    <n v="0"/>
    <n v="0"/>
    <n v="150"/>
    <n v="5755.68"/>
    <n v="0"/>
    <n v="0"/>
    <n v="0"/>
    <n v="0"/>
    <n v="0"/>
    <n v="0"/>
    <n v="0"/>
    <n v="0"/>
    <n v="0"/>
    <n v="0"/>
    <n v="0"/>
    <n v="0"/>
    <n v="0"/>
    <n v="0"/>
    <n v="0"/>
    <n v="0"/>
    <n v="0"/>
    <n v="0"/>
    <n v="0"/>
    <n v="0"/>
    <n v="0"/>
    <n v="0"/>
    <n v="0"/>
    <n v="0"/>
    <n v="0"/>
    <n v="0"/>
    <n v="0"/>
    <n v="0"/>
    <n v="0"/>
    <n v="0"/>
    <n v="0"/>
    <n v="0"/>
    <n v="0"/>
    <n v="0"/>
    <n v="0"/>
    <n v="0"/>
    <n v="0"/>
    <n v="0"/>
    <n v="0"/>
    <n v="0"/>
    <n v="0"/>
    <n v="0"/>
    <n v="0"/>
    <n v="0"/>
    <n v="0"/>
    <n v="0"/>
    <n v="0"/>
    <n v="0"/>
    <n v="0"/>
    <m/>
    <n v="0"/>
    <n v="0"/>
    <n v="200"/>
    <n v="7674.2400000000007"/>
    <n v="0"/>
    <n v="0"/>
  </r>
  <r>
    <x v="3"/>
    <x v="1"/>
    <s v="廖荣平"/>
    <x v="4"/>
    <x v="17"/>
    <s v="一级"/>
    <s v="奉贤"/>
    <s v="上海市奉贤区海湾镇五四社区卫生服务中心                  "/>
    <n v="38.371199999999995"/>
    <m/>
    <m/>
    <m/>
    <m/>
    <m/>
    <m/>
    <m/>
    <m/>
    <m/>
    <m/>
    <m/>
    <m/>
    <m/>
    <m/>
    <m/>
    <m/>
    <m/>
    <m/>
    <m/>
    <m/>
    <m/>
    <m/>
    <m/>
    <m/>
    <m/>
    <m/>
    <m/>
    <m/>
    <m/>
    <m/>
    <m/>
    <m/>
    <m/>
    <m/>
    <m/>
    <m/>
    <m/>
    <m/>
    <m/>
    <m/>
    <m/>
    <m/>
    <m/>
    <m/>
    <m/>
    <m/>
    <m/>
    <m/>
    <m/>
    <m/>
    <m/>
    <m/>
    <m/>
    <m/>
    <m/>
    <m/>
    <m/>
    <m/>
    <m/>
    <m/>
    <m/>
    <m/>
    <m/>
    <n v="0"/>
    <m/>
    <n v="0"/>
    <n v="10"/>
    <n v="10"/>
    <n v="383.71199999999993"/>
    <n v="0"/>
    <m/>
    <n v="0"/>
    <m/>
    <m/>
    <n v="0"/>
    <n v="0"/>
    <n v="0"/>
    <n v="0"/>
    <n v="10"/>
    <n v="383.71199999999993"/>
  </r>
  <r>
    <x v="3"/>
    <x v="1"/>
    <s v="廖荣平"/>
    <x v="4"/>
    <x v="17"/>
    <s v="一级"/>
    <s v="奉贤"/>
    <s v="上海市奉贤区海湾镇社区卫生服务中心"/>
    <n v="38.371200000000002"/>
    <n v="10"/>
    <n v="2.5"/>
    <n v="95.927999999999997"/>
    <n v="30"/>
    <n v="10"/>
    <n v="383.71199999999999"/>
    <n v="30"/>
    <n v="20"/>
    <n v="1151.136"/>
    <n v="40"/>
    <n v="10"/>
    <n v="383.71199999999999"/>
    <n v="0"/>
    <n v="10"/>
    <n v="0"/>
    <n v="30"/>
    <n v="100"/>
    <n v="3837.1200000000003"/>
    <n v="0"/>
    <n v="0"/>
    <n v="0"/>
    <n v="30"/>
    <n v="250"/>
    <n v="9592.8000000000011"/>
    <n v="20"/>
    <n v="0"/>
    <n v="767.42399999999998"/>
    <n v="50"/>
    <n v="100"/>
    <n v="3837.1200000000003"/>
    <n v="20"/>
    <n v="50"/>
    <n v="767.42399999999998"/>
    <n v="20"/>
    <n v="100"/>
    <n v="3837.1200000000003"/>
    <n v="0"/>
    <n v="4"/>
    <n v="0"/>
    <n v="16"/>
    <n v="100"/>
    <n v="3837.1200000000003"/>
    <n v="30"/>
    <n v="26"/>
    <n v="1151.136"/>
    <n v="20"/>
    <n v="100"/>
    <n v="3837.1200000000003"/>
    <n v="20"/>
    <n v="20"/>
    <n v="767.42399999999998"/>
    <n v="20"/>
    <n v="100"/>
    <n v="3837.1200000000003"/>
    <n v="20"/>
    <n v="26"/>
    <n v="767.42399999999998"/>
    <n v="14"/>
    <n v="50"/>
    <n v="1918.5600000000002"/>
    <n v="30"/>
    <n v="20"/>
    <n v="1151.136"/>
    <n v="24"/>
    <n v="50"/>
    <n v="1918.5600000000002"/>
    <n v="10"/>
    <n v="20"/>
    <n v="383.71199999999999"/>
    <n v="14"/>
    <n v="50"/>
    <n v="1918.5600000000002"/>
    <n v="10"/>
    <m/>
    <n v="383.71199999999999"/>
    <n v="24"/>
    <n v="1020"/>
    <n v="39138.623999999989"/>
    <n v="190"/>
    <n v="7290.5279999999984"/>
  </r>
  <r>
    <x v="3"/>
    <x v="1"/>
    <s v="廖荣平"/>
    <x v="4"/>
    <x v="0"/>
    <s v="一级"/>
    <s v="奉贤"/>
    <s v="上海市奉贤区南桥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4"/>
    <x v="29"/>
    <s v="一级"/>
    <s v="奉贤"/>
    <s v="上海市奉贤区南桥镇光明社区卫生服务中心"/>
    <n v="38.371200000000002"/>
    <n v="0"/>
    <n v="2.5"/>
    <n v="95.927999999999997"/>
    <n v="30"/>
    <n v="10"/>
    <n v="383.71199999999999"/>
    <n v="10"/>
    <n v="0"/>
    <n v="383.71199999999999"/>
    <n v="40"/>
    <n v="10"/>
    <n v="383.71199999999999"/>
    <n v="0"/>
    <n v="19"/>
    <n v="0"/>
    <n v="21"/>
    <n v="50"/>
    <n v="1918.5600000000002"/>
    <n v="20"/>
    <n v="16"/>
    <n v="767.42399999999998"/>
    <n v="25"/>
    <n v="50"/>
    <n v="1918.5600000000002"/>
    <n v="0"/>
    <n v="5"/>
    <n v="0"/>
    <n v="20"/>
    <n v="30"/>
    <n v="1151.136"/>
    <n v="40"/>
    <n v="35"/>
    <n v="1534.848"/>
    <n v="25"/>
    <n v="100"/>
    <n v="3837.1200000000003"/>
    <n v="0"/>
    <n v="5"/>
    <n v="0"/>
    <n v="20"/>
    <n v="100"/>
    <n v="3837.1200000000003"/>
    <n v="20"/>
    <n v="20"/>
    <n v="767.42399999999998"/>
    <n v="20"/>
    <n v="100"/>
    <n v="3837.1200000000003"/>
    <n v="0"/>
    <n v="10"/>
    <n v="0"/>
    <n v="10"/>
    <n v="100"/>
    <n v="3837.1200000000003"/>
    <n v="20"/>
    <n v="16"/>
    <n v="767.42399999999998"/>
    <n v="14"/>
    <n v="100"/>
    <n v="3837.1200000000003"/>
    <n v="0"/>
    <n v="4"/>
    <n v="0"/>
    <n v="10"/>
    <n v="200"/>
    <n v="7674.2400000000007"/>
    <n v="0"/>
    <n v="0"/>
    <n v="0"/>
    <n v="10"/>
    <n v="200"/>
    <n v="7674.2400000000007"/>
    <n v="0"/>
    <m/>
    <n v="0"/>
    <n v="10"/>
    <n v="1050"/>
    <n v="40289.760000000002"/>
    <n v="110"/>
    <n v="4220.8320000000003"/>
  </r>
  <r>
    <x v="3"/>
    <x v="1"/>
    <s v="廖荣平"/>
    <x v="4"/>
    <x v="17"/>
    <s v="一级"/>
    <s v="奉贤"/>
    <s v="上海市奉贤区四团镇社区卫生服务中心"/>
    <n v="38.371200000000002"/>
    <n v="0"/>
    <n v="5.833333333333333"/>
    <n v="223.83199999999999"/>
    <n v="0"/>
    <n v="20"/>
    <n v="767.42399999999998"/>
    <n v="0"/>
    <n v="0"/>
    <n v="0"/>
    <n v="0"/>
    <n v="20"/>
    <n v="767.42399999999998"/>
    <n v="30"/>
    <n v="10"/>
    <n v="1151.136"/>
    <n v="20"/>
    <n v="50"/>
    <n v="1918.5600000000002"/>
    <n v="0"/>
    <n v="0"/>
    <n v="0"/>
    <n v="20"/>
    <n v="50"/>
    <n v="1918.5600000000002"/>
    <n v="0"/>
    <n v="0"/>
    <n v="0"/>
    <n v="20"/>
    <n v="100"/>
    <n v="3837.1200000000003"/>
    <n v="20"/>
    <n v="20"/>
    <n v="767.42399999999998"/>
    <n v="20"/>
    <n v="100"/>
    <n v="3837.1200000000003"/>
    <n v="50"/>
    <n v="20"/>
    <n v="1918.5600000000002"/>
    <n v="50"/>
    <n v="100"/>
    <n v="3837.1200000000003"/>
    <n v="0"/>
    <n v="15"/>
    <n v="0"/>
    <n v="35"/>
    <n v="100"/>
    <n v="3837.1200000000003"/>
    <n v="0"/>
    <n v="15"/>
    <n v="0"/>
    <n v="20"/>
    <n v="100"/>
    <n v="3837.1200000000003"/>
    <n v="30"/>
    <n v="31"/>
    <n v="1151.136"/>
    <n v="19"/>
    <n v="100"/>
    <n v="3837.1200000000003"/>
    <n v="30"/>
    <n v="25"/>
    <n v="1151.136"/>
    <n v="24"/>
    <n v="100"/>
    <n v="3837.1200000000003"/>
    <n v="50"/>
    <n v="35"/>
    <n v="1918.5600000000002"/>
    <n v="39"/>
    <n v="100"/>
    <n v="3837.1200000000003"/>
    <n v="0"/>
    <m/>
    <n v="0"/>
    <n v="39"/>
    <n v="940"/>
    <n v="36068.928"/>
    <n v="210"/>
    <n v="8057.9520000000002"/>
  </r>
  <r>
    <x v="3"/>
    <x v="1"/>
    <s v="廖荣平"/>
    <x v="4"/>
    <x v="0"/>
    <s v="一级"/>
    <s v="奉贤"/>
    <s v="上海市奉贤区金汇镇社区卫生服务中心"/>
    <n v="38.371200000000002"/>
    <n v="0"/>
    <n v="0"/>
    <n v="0"/>
    <n v="0"/>
    <m/>
    <n v="0"/>
    <n v="0"/>
    <n v="0"/>
    <n v="0"/>
    <n v="0"/>
    <m/>
    <n v="0"/>
    <n v="0"/>
    <n v="0"/>
    <n v="0"/>
    <n v="0"/>
    <n v="50"/>
    <n v="1918.5600000000002"/>
    <n v="0"/>
    <n v="0"/>
    <n v="0"/>
    <n v="0"/>
    <n v="100"/>
    <n v="3837.1200000000003"/>
    <n v="0"/>
    <n v="0"/>
    <n v="0"/>
    <n v="0"/>
    <n v="0"/>
    <n v="0"/>
    <n v="0"/>
    <n v="0"/>
    <n v="0"/>
    <n v="0"/>
    <n v="0"/>
    <n v="0"/>
    <n v="0"/>
    <n v="0"/>
    <n v="0"/>
    <n v="0"/>
    <n v="0"/>
    <n v="0"/>
    <n v="0"/>
    <n v="0"/>
    <n v="0"/>
    <n v="0"/>
    <n v="0"/>
    <n v="0"/>
    <n v="0"/>
    <n v="0"/>
    <n v="0"/>
    <n v="0"/>
    <n v="0"/>
    <n v="0"/>
    <n v="0"/>
    <n v="0"/>
    <n v="0"/>
    <n v="0"/>
    <n v="0"/>
    <n v="0"/>
    <n v="0"/>
    <n v="0"/>
    <n v="0"/>
    <n v="0"/>
    <n v="0"/>
    <n v="0"/>
    <n v="0"/>
    <n v="0"/>
    <n v="0"/>
    <n v="0"/>
    <n v="0"/>
    <n v="0"/>
    <n v="0"/>
    <m/>
    <n v="0"/>
    <n v="0"/>
    <n v="150"/>
    <n v="5755.68"/>
    <n v="0"/>
    <n v="0"/>
  </r>
  <r>
    <x v="3"/>
    <x v="1"/>
    <s v="廖荣平"/>
    <x v="4"/>
    <x v="29"/>
    <s v="一级"/>
    <s v="奉贤"/>
    <s v="上海市奉贤区金汇镇齐贤社区卫生服务中心"/>
    <n v="38.371200000000002"/>
    <n v="0"/>
    <n v="0"/>
    <n v="0"/>
    <n v="10"/>
    <m/>
    <n v="0"/>
    <n v="0"/>
    <n v="0"/>
    <n v="0"/>
    <n v="10"/>
    <m/>
    <n v="0"/>
    <n v="0"/>
    <n v="0"/>
    <n v="0"/>
    <n v="10"/>
    <n v="50"/>
    <n v="1918.5600000000002"/>
    <n v="0"/>
    <n v="0"/>
    <n v="0"/>
    <n v="10"/>
    <n v="60"/>
    <n v="2302.2719999999999"/>
    <n v="0"/>
    <n v="0"/>
    <n v="0"/>
    <n v="10"/>
    <n v="50"/>
    <n v="1918.5600000000002"/>
    <n v="0"/>
    <n v="0"/>
    <n v="0"/>
    <n v="10"/>
    <n v="50"/>
    <n v="1918.5600000000002"/>
    <n v="0"/>
    <n v="0"/>
    <n v="0"/>
    <n v="10"/>
    <n v="50"/>
    <n v="1918.5600000000002"/>
    <n v="0"/>
    <n v="0"/>
    <n v="0"/>
    <n v="10"/>
    <n v="50"/>
    <n v="1918.5600000000002"/>
    <n v="0"/>
    <n v="0"/>
    <n v="0"/>
    <n v="10"/>
    <n v="50"/>
    <n v="1918.5600000000002"/>
    <n v="0"/>
    <n v="0"/>
    <n v="0"/>
    <n v="10"/>
    <n v="100"/>
    <n v="3837.1200000000003"/>
    <n v="0"/>
    <n v="0"/>
    <n v="0"/>
    <n v="10"/>
    <n v="200"/>
    <n v="7674.2400000000007"/>
    <n v="0"/>
    <n v="0"/>
    <n v="0"/>
    <n v="10"/>
    <n v="200"/>
    <n v="7674.2400000000007"/>
    <n v="0"/>
    <m/>
    <n v="0"/>
    <n v="10"/>
    <n v="860"/>
    <n v="32999.232000000004"/>
    <n v="0"/>
    <n v="0"/>
  </r>
  <r>
    <x v="3"/>
    <x v="1"/>
    <s v="廖荣平"/>
    <x v="1"/>
    <x v="30"/>
    <s v="一级"/>
    <s v="嘉定"/>
    <s v="上海市嘉定区安亭镇黄渡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30"/>
    <s v="一级"/>
    <s v="嘉定"/>
    <s v="上海市嘉定区安亭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0"/>
    <s v="一级"/>
    <s v="嘉定"/>
    <s v="上海市嘉定区外冈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0"/>
    <s v="一级"/>
    <s v="嘉定"/>
    <s v="上海市嘉定区嘉定镇街道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30"/>
    <s v="一级"/>
    <s v="嘉定"/>
    <s v="上海市嘉定区江桥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30"/>
    <s v="一级"/>
    <s v="嘉定"/>
    <s v="上海市嘉定区真新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30"/>
    <s v="一级"/>
    <s v="嘉定"/>
    <s v="上海市嘉定区金沙新城社区卫生服务中心"/>
    <n v="38.371200000000002"/>
    <n v="0"/>
    <n v="0"/>
    <n v="0"/>
    <n v="0"/>
    <m/>
    <n v="0"/>
    <n v="0"/>
    <n v="0"/>
    <n v="0"/>
    <n v="0"/>
    <m/>
    <n v="0"/>
    <n v="0"/>
    <n v="0"/>
    <n v="0"/>
    <n v="0"/>
    <m/>
    <n v="0"/>
    <n v="0"/>
    <n v="0"/>
    <n v="0"/>
    <n v="0"/>
    <m/>
    <n v="0"/>
    <n v="180"/>
    <n v="50"/>
    <n v="6906.8160000000007"/>
    <n v="130"/>
    <n v="200"/>
    <n v="7674.2400000000007"/>
    <n v="150"/>
    <n v="150"/>
    <n v="5755.68"/>
    <n v="130"/>
    <n v="250"/>
    <n v="9592.8000000000011"/>
    <n v="150"/>
    <n v="143"/>
    <n v="5755.68"/>
    <n v="137"/>
    <n v="400"/>
    <n v="15348.480000000001"/>
    <n v="250"/>
    <n v="189"/>
    <n v="9592.8000000000011"/>
    <n v="198"/>
    <n v="500"/>
    <n v="19185.600000000002"/>
    <n v="150"/>
    <n v="258"/>
    <n v="5755.68"/>
    <n v="90"/>
    <n v="500"/>
    <n v="19185.600000000002"/>
    <n v="450"/>
    <n v="295"/>
    <n v="17267.04"/>
    <n v="245"/>
    <n v="500"/>
    <n v="19185.600000000002"/>
    <n v="100"/>
    <n v="233"/>
    <n v="3837.1200000000003"/>
    <n v="112"/>
    <n v="200"/>
    <n v="7674.2400000000007"/>
    <n v="450"/>
    <n v="352"/>
    <n v="17267.04"/>
    <n v="210"/>
    <n v="250"/>
    <n v="9592.8000000000011"/>
    <n v="150"/>
    <m/>
    <n v="5755.68"/>
    <n v="360"/>
    <n v="2800"/>
    <n v="107439.36000000003"/>
    <n v="2030"/>
    <n v="77893.535999999993"/>
  </r>
  <r>
    <x v="3"/>
    <x v="1"/>
    <s v="廖荣平"/>
    <x v="1"/>
    <x v="0"/>
    <s v="一级"/>
    <s v="嘉定"/>
    <s v="上海市嘉定区华亭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0"/>
    <s v="一级"/>
    <s v="嘉定"/>
    <s v="上海市嘉定工业区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14"/>
    <s v="一级"/>
    <s v="嘉定"/>
    <s v="上海市嘉定区徐行镇社区卫生服务中心"/>
    <n v="38.371200000000002"/>
    <n v="0"/>
    <n v="0"/>
    <n v="0"/>
    <n v="0"/>
    <m/>
    <n v="0"/>
    <n v="4"/>
    <n v="0"/>
    <n v="153.48480000000001"/>
    <n v="4"/>
    <m/>
    <n v="0"/>
    <n v="0"/>
    <n v="0"/>
    <n v="0"/>
    <n v="4"/>
    <n v="150"/>
    <n v="5755.68"/>
    <n v="4"/>
    <n v="0"/>
    <n v="153.48480000000001"/>
    <n v="8"/>
    <n v="200"/>
    <n v="7674.2400000000007"/>
    <n v="12"/>
    <n v="0"/>
    <n v="460.45440000000002"/>
    <n v="20"/>
    <n v="0"/>
    <n v="0"/>
    <n v="12"/>
    <n v="0"/>
    <n v="460.45440000000002"/>
    <n v="32"/>
    <n v="0"/>
    <n v="0"/>
    <n v="14"/>
    <n v="0"/>
    <n v="537.19680000000005"/>
    <n v="46"/>
    <n v="70"/>
    <n v="2685.9839999999999"/>
    <n v="8"/>
    <n v="0"/>
    <n v="306.96960000000001"/>
    <n v="54"/>
    <n v="100"/>
    <n v="3837.1200000000003"/>
    <n v="12"/>
    <n v="0"/>
    <n v="460.45440000000002"/>
    <n v="66"/>
    <n v="20"/>
    <n v="767.42399999999998"/>
    <n v="8"/>
    <n v="0"/>
    <n v="306.96960000000001"/>
    <n v="74"/>
    <n v="20"/>
    <n v="767.42399999999998"/>
    <n v="17"/>
    <n v="0"/>
    <n v="652.31040000000007"/>
    <n v="91"/>
    <n v="20"/>
    <n v="767.42399999999998"/>
    <n v="12"/>
    <n v="0"/>
    <n v="460.45440000000002"/>
    <n v="103"/>
    <n v="20"/>
    <n v="767.42399999999998"/>
    <n v="11"/>
    <m/>
    <n v="422.08320000000003"/>
    <n v="114"/>
    <n v="600"/>
    <n v="23022.719999999998"/>
    <n v="114"/>
    <n v="4374.3168000000005"/>
  </r>
  <r>
    <x v="3"/>
    <x v="1"/>
    <s v="廖荣平"/>
    <x v="1"/>
    <x v="30"/>
    <s v="一级"/>
    <s v="嘉定"/>
    <s v="上海市嘉定区菊园新区社区卫生服务中心"/>
    <n v="38.371200000000002"/>
    <n v="0"/>
    <n v="0"/>
    <n v="0"/>
    <n v="0"/>
    <m/>
    <n v="0"/>
    <n v="0"/>
    <n v="0"/>
    <n v="0"/>
    <n v="0"/>
    <m/>
    <n v="0"/>
    <n v="0"/>
    <n v="0"/>
    <n v="0"/>
    <n v="0"/>
    <n v="150"/>
    <n v="5755.68"/>
    <n v="50"/>
    <n v="0"/>
    <n v="1918.5600000000002"/>
    <n v="50"/>
    <n v="200"/>
    <n v="7674.2400000000007"/>
    <n v="40"/>
    <n v="40"/>
    <n v="1534.848"/>
    <n v="50"/>
    <n v="200"/>
    <n v="7674.2400000000007"/>
    <n v="20"/>
    <n v="20"/>
    <n v="767.42399999999998"/>
    <n v="50"/>
    <n v="200"/>
    <n v="7674.2400000000007"/>
    <n v="60"/>
    <n v="60"/>
    <n v="2302.2719999999999"/>
    <n v="50"/>
    <n v="30"/>
    <n v="1151.136"/>
    <n v="100"/>
    <n v="140"/>
    <n v="3837.1200000000003"/>
    <n v="10"/>
    <n v="50"/>
    <n v="1918.5600000000002"/>
    <n v="70"/>
    <n v="72"/>
    <n v="2685.9839999999999"/>
    <n v="8"/>
    <n v="100"/>
    <n v="3837.1200000000003"/>
    <n v="100"/>
    <n v="96"/>
    <n v="3837.1200000000003"/>
    <n v="12"/>
    <n v="60"/>
    <n v="2302.2719999999999"/>
    <n v="70"/>
    <n v="78"/>
    <n v="2685.9839999999999"/>
    <n v="4"/>
    <n v="60"/>
    <n v="2302.2719999999999"/>
    <n v="150"/>
    <n v="130"/>
    <n v="5755.68"/>
    <n v="24"/>
    <n v="100"/>
    <n v="3837.1200000000003"/>
    <n v="50"/>
    <m/>
    <n v="1918.5600000000002"/>
    <n v="74"/>
    <n v="1150"/>
    <n v="44126.880000000005"/>
    <n v="710"/>
    <n v="27243.552000000003"/>
  </r>
  <r>
    <x v="3"/>
    <x v="1"/>
    <s v="廖荣平"/>
    <x v="1"/>
    <x v="0"/>
    <s v="一级"/>
    <s v="嘉定"/>
    <s v="上海市嘉定区南翔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0"/>
    <s v="二级"/>
    <s v="嘉定"/>
    <s v="上海市嘉定区中医医院"/>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1"/>
    <x v="0"/>
    <s v="二级"/>
    <s v="嘉定"/>
    <s v="上海市嘉定区南翔医院"/>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4"/>
    <x v="29"/>
    <s v="二级"/>
    <s v="奉贤"/>
    <s v="上海市奉贤区中心医院"/>
    <n v="38.371200000000002"/>
    <n v="300"/>
    <n v="397.58333333333331"/>
    <n v="15255.749599999999"/>
    <n v="340"/>
    <n v="500"/>
    <n v="19185.600000000002"/>
    <n v="400"/>
    <n v="454"/>
    <n v="15348.480000000001"/>
    <n v="286"/>
    <n v="500"/>
    <n v="19185.600000000002"/>
    <n v="600"/>
    <n v="264"/>
    <n v="23022.720000000001"/>
    <n v="622"/>
    <n v="700"/>
    <n v="26859.84"/>
    <n v="60"/>
    <n v="405"/>
    <n v="2302.2719999999999"/>
    <n v="277"/>
    <n v="900"/>
    <n v="34534.080000000002"/>
    <n v="360"/>
    <n v="365"/>
    <n v="13813.632000000001"/>
    <n v="272"/>
    <n v="400"/>
    <n v="15348.480000000001"/>
    <n v="200"/>
    <n v="350"/>
    <n v="7674.2400000000007"/>
    <n v="122"/>
    <n v="700"/>
    <n v="26859.84"/>
    <n v="860"/>
    <n v="351"/>
    <n v="32999.232000000004"/>
    <n v="631"/>
    <n v="450"/>
    <n v="17267.04"/>
    <n v="100"/>
    <n v="283"/>
    <n v="3837.1200000000003"/>
    <n v="448"/>
    <n v="550"/>
    <n v="21104.16"/>
    <n v="0"/>
    <n v="282"/>
    <n v="0"/>
    <n v="166"/>
    <n v="400"/>
    <n v="15348.480000000001"/>
    <n v="430"/>
    <n v="306"/>
    <n v="16499.616000000002"/>
    <n v="290"/>
    <n v="650"/>
    <n v="24941.280000000002"/>
    <n v="0"/>
    <n v="236"/>
    <n v="0"/>
    <n v="54"/>
    <n v="600"/>
    <n v="23022.720000000001"/>
    <n v="370"/>
    <n v="286"/>
    <n v="14197.344000000001"/>
    <n v="138"/>
    <n v="600"/>
    <n v="23022.720000000001"/>
    <n v="0"/>
    <m/>
    <n v="0"/>
    <n v="138"/>
    <n v="6950"/>
    <n v="266679.84000000003"/>
    <n v="3380"/>
    <n v="129694.656"/>
  </r>
  <r>
    <x v="3"/>
    <x v="1"/>
    <s v="廖荣平"/>
    <x v="4"/>
    <x v="17"/>
    <s v="二级"/>
    <s v="奉贤"/>
    <s v="上海市奉贤区奉城医院"/>
    <n v="38.371200000000002"/>
    <n v="200"/>
    <n v="116.66666666666667"/>
    <n v="4476.6400000000003"/>
    <n v="41"/>
    <n v="250"/>
    <n v="9592.8000000000011"/>
    <n v="400"/>
    <n v="260"/>
    <n v="15348.480000000001"/>
    <n v="181"/>
    <n v="250"/>
    <n v="9592.8000000000011"/>
    <n v="0"/>
    <n v="58"/>
    <n v="0"/>
    <n v="123"/>
    <n v="300"/>
    <n v="11511.36"/>
    <n v="200"/>
    <n v="100"/>
    <n v="7674.2400000000007"/>
    <n v="223"/>
    <n v="600"/>
    <n v="23022.720000000001"/>
    <n v="440"/>
    <n v="230"/>
    <n v="16883.328000000001"/>
    <n v="433"/>
    <n v="400"/>
    <n v="15348.480000000001"/>
    <n v="0"/>
    <n v="386"/>
    <n v="0"/>
    <n v="47"/>
    <n v="450"/>
    <n v="17267.04"/>
    <n v="240"/>
    <n v="200"/>
    <n v="9209.0879999999997"/>
    <n v="87"/>
    <n v="300"/>
    <n v="11511.36"/>
    <n v="300"/>
    <n v="265"/>
    <n v="11511.36"/>
    <n v="122"/>
    <n v="300"/>
    <n v="11511.36"/>
    <n v="200"/>
    <n v="200"/>
    <n v="7674.2400000000007"/>
    <n v="122"/>
    <n v="200"/>
    <n v="7674.2400000000007"/>
    <n v="400"/>
    <n v="361"/>
    <n v="15348.480000000001"/>
    <n v="161"/>
    <n v="200"/>
    <n v="7674.2400000000007"/>
    <n v="200"/>
    <n v="205"/>
    <n v="7674.2400000000007"/>
    <n v="156"/>
    <n v="300"/>
    <n v="11511.36"/>
    <n v="200"/>
    <n v="210"/>
    <n v="7674.2400000000007"/>
    <n v="146"/>
    <n v="300"/>
    <n v="11511.36"/>
    <n v="0"/>
    <m/>
    <n v="0"/>
    <n v="146"/>
    <n v="3850"/>
    <n v="147729.12"/>
    <n v="2580"/>
    <n v="98997.696000000011"/>
  </r>
  <r>
    <x v="3"/>
    <x v="1"/>
    <s v="廖荣平"/>
    <x v="4"/>
    <x v="17"/>
    <s v="一级"/>
    <s v="奉贤"/>
    <s v="上海市奉贤区四团镇平安社区卫生服务中心"/>
    <n v="38.371200000000002"/>
    <n v="0"/>
    <n v="5"/>
    <n v="191.85599999999999"/>
    <n v="18"/>
    <n v="20"/>
    <n v="767.42399999999998"/>
    <n v="0"/>
    <n v="8"/>
    <n v="0"/>
    <n v="10"/>
    <n v="20"/>
    <n v="767.42399999999998"/>
    <n v="0"/>
    <n v="0"/>
    <n v="0"/>
    <n v="10"/>
    <n v="100"/>
    <n v="3837.1200000000003"/>
    <n v="0"/>
    <n v="0"/>
    <n v="0"/>
    <n v="10"/>
    <n v="100"/>
    <n v="3837.1200000000003"/>
    <n v="0"/>
    <n v="0"/>
    <n v="0"/>
    <n v="10"/>
    <n v="50"/>
    <n v="1918.5600000000002"/>
    <n v="0"/>
    <n v="6"/>
    <n v="0"/>
    <n v="4"/>
    <n v="100"/>
    <n v="3837.1200000000003"/>
    <n v="30"/>
    <n v="4"/>
    <n v="1151.136"/>
    <n v="30"/>
    <n v="100"/>
    <n v="3837.1200000000003"/>
    <n v="0"/>
    <n v="10"/>
    <n v="0"/>
    <n v="20"/>
    <n v="100"/>
    <n v="3837.1200000000003"/>
    <n v="50"/>
    <n v="50"/>
    <n v="1918.5600000000002"/>
    <n v="20"/>
    <n v="50"/>
    <n v="1918.5600000000002"/>
    <n v="50"/>
    <n v="20"/>
    <n v="1918.5600000000002"/>
    <n v="50"/>
    <n v="50"/>
    <n v="1918.5600000000002"/>
    <n v="100"/>
    <n v="80"/>
    <n v="3837.1200000000003"/>
    <n v="70"/>
    <n v="50"/>
    <n v="1918.5600000000002"/>
    <n v="50"/>
    <n v="75"/>
    <n v="1918.5600000000002"/>
    <n v="45"/>
    <n v="50"/>
    <n v="1918.5600000000002"/>
    <n v="30"/>
    <m/>
    <n v="1151.136"/>
    <n v="75"/>
    <n v="790"/>
    <n v="30313.248000000007"/>
    <n v="310"/>
    <n v="11895.072"/>
  </r>
  <r>
    <x v="3"/>
    <x v="2"/>
    <s v="张志洁"/>
    <x v="6"/>
    <x v="31"/>
    <s v="一级"/>
    <s v="金山"/>
    <s v="上海市金山区朱泾社区卫生服务中心"/>
    <n v="34.371200000000002"/>
    <n v="46"/>
    <n v="27.666666666666668"/>
    <n v="950.93653333333339"/>
    <n v="9"/>
    <n v="150"/>
    <n v="5155.68"/>
    <n v="20"/>
    <n v="29"/>
    <n v="687.42399999999998"/>
    <n v="0"/>
    <n v="150"/>
    <n v="5155.68"/>
    <n v="76"/>
    <n v="76"/>
    <n v="2612.2112000000002"/>
    <n v="0"/>
    <n v="150"/>
    <n v="5155.68"/>
    <n v="64"/>
    <n v="64"/>
    <n v="2199.7568000000001"/>
    <n v="0"/>
    <n v="200"/>
    <n v="6874.2400000000007"/>
    <n v="62"/>
    <n v="62"/>
    <n v="2131.0144"/>
    <n v="0"/>
    <n v="100"/>
    <n v="3437.1200000000003"/>
    <n v="81"/>
    <n v="81"/>
    <n v="2784.0672"/>
    <n v="0"/>
    <n v="100"/>
    <n v="3437.1200000000003"/>
    <n v="72"/>
    <n v="72"/>
    <n v="2474.7264"/>
    <n v="0"/>
    <n v="100"/>
    <n v="3437.1200000000003"/>
    <n v="65"/>
    <n v="65"/>
    <n v="2234.1280000000002"/>
    <n v="0"/>
    <n v="100"/>
    <n v="3437.1200000000003"/>
    <n v="56"/>
    <n v="56"/>
    <n v="1924.7872000000002"/>
    <n v="0"/>
    <n v="100"/>
    <n v="3437.1200000000003"/>
    <n v="29"/>
    <n v="29"/>
    <n v="996.76480000000004"/>
    <n v="0"/>
    <n v="50"/>
    <n v="1718.5600000000002"/>
    <n v="58"/>
    <n v="58"/>
    <n v="1993.5296000000001"/>
    <n v="0"/>
    <n v="100"/>
    <n v="3437.1200000000003"/>
    <n v="58"/>
    <n v="58"/>
    <n v="1993.5296000000001"/>
    <n v="0"/>
    <n v="100"/>
    <n v="3437.1200000000003"/>
    <n v="0"/>
    <m/>
    <n v="0"/>
    <n v="0"/>
    <n v="1400"/>
    <n v="48119.680000000008"/>
    <n v="641"/>
    <n v="22031.939200000004"/>
  </r>
  <r>
    <x v="3"/>
    <x v="2"/>
    <s v="张志洁"/>
    <x v="6"/>
    <x v="0"/>
    <s v="一级"/>
    <s v="金山"/>
    <s v="上海市金山工业区社区卫生服务中心"/>
    <n v="34.371200000000002"/>
    <n v="0"/>
    <n v="0"/>
    <n v="0"/>
    <n v="0"/>
    <m/>
    <n v="0"/>
    <n v="0"/>
    <n v="0"/>
    <n v="0"/>
    <n v="0"/>
    <m/>
    <n v="0"/>
    <n v="0"/>
    <n v="0"/>
    <n v="0"/>
    <n v="0"/>
    <n v="20"/>
    <n v="687.42399999999998"/>
    <n v="0"/>
    <n v="0"/>
    <n v="0"/>
    <n v="0"/>
    <n v="50"/>
    <n v="1718.5600000000002"/>
    <n v="0"/>
    <n v="0"/>
    <n v="0"/>
    <n v="0"/>
    <n v="0"/>
    <n v="0"/>
    <n v="0"/>
    <n v="0"/>
    <n v="0"/>
    <n v="0"/>
    <n v="0"/>
    <n v="0"/>
    <n v="0"/>
    <n v="0"/>
    <n v="0"/>
    <n v="0"/>
    <n v="0"/>
    <n v="0"/>
    <n v="0"/>
    <n v="0"/>
    <n v="0"/>
    <n v="0"/>
    <n v="0"/>
    <n v="0"/>
    <n v="0"/>
    <n v="0"/>
    <n v="0"/>
    <n v="0"/>
    <n v="0"/>
    <n v="0"/>
    <n v="0"/>
    <n v="0"/>
    <n v="0"/>
    <n v="0"/>
    <n v="0"/>
    <n v="0"/>
    <n v="0"/>
    <n v="0"/>
    <n v="0"/>
    <n v="0"/>
    <n v="0"/>
    <n v="0"/>
    <n v="0"/>
    <n v="0"/>
    <n v="0"/>
    <n v="0"/>
    <n v="0"/>
    <n v="0"/>
    <n v="0"/>
    <m/>
    <n v="0"/>
    <n v="0"/>
    <n v="70"/>
    <n v="2405.9840000000004"/>
    <n v="0"/>
    <n v="0"/>
  </r>
  <r>
    <x v="3"/>
    <x v="2"/>
    <s v="张志洁"/>
    <x v="6"/>
    <x v="0"/>
    <s v="一级"/>
    <s v="金山"/>
    <s v="上海市金山区石化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6"/>
    <x v="32"/>
    <s v="一级"/>
    <s v="金山"/>
    <s v="上海市金山区金山卫镇社区卫生服务中心"/>
    <n v="34.371200000000002"/>
    <n v="5"/>
    <n v="0.41666666666666669"/>
    <n v="14.321333333333335"/>
    <n v="5"/>
    <n v="50"/>
    <n v="1718.5600000000002"/>
    <n v="0"/>
    <n v="0"/>
    <n v="0"/>
    <n v="5"/>
    <n v="50"/>
    <n v="1718.5600000000002"/>
    <n v="4"/>
    <n v="0"/>
    <n v="137.48480000000001"/>
    <n v="9"/>
    <n v="150"/>
    <n v="5155.68"/>
    <n v="73"/>
    <n v="82"/>
    <n v="2509.0976000000001"/>
    <n v="0"/>
    <n v="200"/>
    <n v="6874.2400000000007"/>
    <n v="92"/>
    <n v="92"/>
    <n v="3162.1504"/>
    <n v="0"/>
    <n v="100"/>
    <n v="3437.1200000000003"/>
    <n v="88"/>
    <n v="88"/>
    <n v="3024.6656000000003"/>
    <n v="0"/>
    <n v="100"/>
    <n v="3437.1200000000003"/>
    <n v="98"/>
    <n v="98"/>
    <n v="3368.3776000000003"/>
    <n v="0"/>
    <n v="100"/>
    <n v="3437.1200000000003"/>
    <n v="94"/>
    <n v="94"/>
    <n v="3230.8928000000001"/>
    <n v="0"/>
    <n v="100"/>
    <n v="3437.1200000000003"/>
    <n v="90"/>
    <n v="90"/>
    <n v="3093.4080000000004"/>
    <n v="0"/>
    <n v="100"/>
    <n v="3437.1200000000003"/>
    <n v="89"/>
    <n v="89"/>
    <n v="3059.0368000000003"/>
    <n v="0"/>
    <n v="100"/>
    <n v="3437.1200000000003"/>
    <n v="86"/>
    <n v="86"/>
    <n v="2955.9232000000002"/>
    <n v="0"/>
    <n v="100"/>
    <n v="3437.1200000000003"/>
    <n v="94"/>
    <n v="94"/>
    <n v="3230.8928000000001"/>
    <n v="0"/>
    <n v="100"/>
    <n v="3437.1200000000003"/>
    <n v="0"/>
    <m/>
    <n v="0"/>
    <n v="0"/>
    <n v="1250"/>
    <n v="42964"/>
    <n v="808"/>
    <n v="27771.929600000003"/>
  </r>
  <r>
    <x v="3"/>
    <x v="2"/>
    <s v="张志洁"/>
    <x v="6"/>
    <x v="32"/>
    <s v="一级"/>
    <s v="金山"/>
    <s v="上海市金山区张堰镇社区卫生服务中心"/>
    <n v="34.371200000000002"/>
    <n v="28"/>
    <n v="12.583333333333334"/>
    <n v="432.50426666666669"/>
    <n v="3"/>
    <n v="50"/>
    <n v="1718.5600000000002"/>
    <n v="0"/>
    <n v="0"/>
    <n v="0"/>
    <n v="3"/>
    <n v="50"/>
    <n v="1718.5600000000002"/>
    <n v="18"/>
    <n v="0"/>
    <n v="618.6816"/>
    <n v="21"/>
    <n v="150"/>
    <n v="5155.68"/>
    <n v="40"/>
    <n v="61"/>
    <n v="1374.848"/>
    <n v="0"/>
    <n v="150"/>
    <n v="5155.68"/>
    <n v="33"/>
    <n v="33"/>
    <n v="1134.2496000000001"/>
    <n v="0"/>
    <n v="50"/>
    <n v="1718.5600000000002"/>
    <n v="30"/>
    <n v="30"/>
    <n v="1031.136"/>
    <n v="0"/>
    <n v="50"/>
    <n v="1718.5600000000002"/>
    <n v="38"/>
    <n v="38"/>
    <n v="1306.1056000000001"/>
    <n v="0"/>
    <n v="50"/>
    <n v="1718.5600000000002"/>
    <n v="48"/>
    <n v="48"/>
    <n v="1649.8176000000001"/>
    <n v="0"/>
    <n v="50"/>
    <n v="1718.5600000000002"/>
    <n v="38"/>
    <n v="38"/>
    <n v="1306.1056000000001"/>
    <n v="0"/>
    <n v="50"/>
    <n v="1718.5600000000002"/>
    <n v="46"/>
    <n v="46"/>
    <n v="1581.0752"/>
    <n v="0"/>
    <n v="50"/>
    <n v="1718.5600000000002"/>
    <n v="68"/>
    <n v="68"/>
    <n v="2337.2416000000003"/>
    <n v="0"/>
    <n v="50"/>
    <n v="1718.5600000000002"/>
    <n v="53"/>
    <n v="53"/>
    <n v="1821.6736000000001"/>
    <n v="0"/>
    <n v="50"/>
    <n v="1718.5600000000002"/>
    <n v="0"/>
    <m/>
    <n v="0"/>
    <n v="0"/>
    <n v="800"/>
    <n v="27496.96000000001"/>
    <n v="412"/>
    <n v="14160.9344"/>
  </r>
  <r>
    <x v="3"/>
    <x v="2"/>
    <s v="张志洁"/>
    <x v="6"/>
    <x v="32"/>
    <s v="一级"/>
    <s v="金山"/>
    <s v="上海市金山区漕泾镇社区卫生服务中心"/>
    <n v="34.371200000000002"/>
    <n v="0"/>
    <n v="0"/>
    <n v="0"/>
    <n v="0"/>
    <m/>
    <n v="0"/>
    <n v="0"/>
    <n v="0"/>
    <n v="0"/>
    <n v="0"/>
    <m/>
    <n v="0"/>
    <n v="0"/>
    <n v="0"/>
    <n v="0"/>
    <n v="0"/>
    <n v="100"/>
    <n v="3437.1200000000003"/>
    <n v="5"/>
    <n v="5"/>
    <n v="171.85599999999999"/>
    <n v="0"/>
    <n v="100"/>
    <n v="3437.1200000000003"/>
    <n v="8"/>
    <n v="8"/>
    <n v="274.96960000000001"/>
    <n v="0"/>
    <n v="50"/>
    <n v="1718.5600000000002"/>
    <n v="17"/>
    <n v="17"/>
    <n v="584.31040000000007"/>
    <n v="0"/>
    <n v="50"/>
    <n v="1718.5600000000002"/>
    <n v="0"/>
    <n v="0"/>
    <n v="0"/>
    <n v="0"/>
    <n v="50"/>
    <n v="1718.5600000000002"/>
    <n v="0"/>
    <n v="0"/>
    <n v="0"/>
    <n v="0"/>
    <n v="50"/>
    <n v="1718.5600000000002"/>
    <n v="0"/>
    <n v="0"/>
    <n v="0"/>
    <n v="0"/>
    <n v="50"/>
    <n v="1718.5600000000002"/>
    <n v="4"/>
    <n v="4"/>
    <n v="137.48480000000001"/>
    <n v="0"/>
    <n v="50"/>
    <n v="1718.5600000000002"/>
    <n v="4"/>
    <n v="4"/>
    <n v="137.48480000000001"/>
    <n v="0"/>
    <n v="50"/>
    <n v="1718.5600000000002"/>
    <n v="8"/>
    <n v="8"/>
    <n v="274.96960000000001"/>
    <n v="0"/>
    <n v="50"/>
    <n v="1718.5600000000002"/>
    <n v="0"/>
    <m/>
    <n v="0"/>
    <n v="0"/>
    <n v="600"/>
    <n v="20622.72"/>
    <n v="46"/>
    <n v="1581.0751999999998"/>
  </r>
  <r>
    <x v="3"/>
    <x v="2"/>
    <s v="张志洁"/>
    <x v="6"/>
    <x v="31"/>
    <s v="一级"/>
    <s v="金山"/>
    <s v="上海市金山区枫泾镇兴塔社区卫生服务中心"/>
    <n v="34.371200000000002"/>
    <n v="0"/>
    <n v="0"/>
    <n v="0"/>
    <n v="0"/>
    <n v="50"/>
    <n v="1718.5600000000002"/>
    <n v="0"/>
    <n v="0"/>
    <n v="0"/>
    <n v="0"/>
    <n v="50"/>
    <n v="1718.5600000000002"/>
    <n v="0"/>
    <n v="0"/>
    <n v="0"/>
    <n v="0"/>
    <n v="200"/>
    <n v="6874.2400000000007"/>
    <n v="0"/>
    <n v="0"/>
    <n v="0"/>
    <n v="0"/>
    <n v="200"/>
    <n v="6874.2400000000007"/>
    <n v="0"/>
    <n v="0"/>
    <n v="0"/>
    <n v="0"/>
    <n v="0"/>
    <n v="0"/>
    <n v="0"/>
    <n v="0"/>
    <n v="0"/>
    <n v="0"/>
    <n v="0"/>
    <n v="0"/>
    <n v="0"/>
    <n v="0"/>
    <n v="0"/>
    <n v="0"/>
    <n v="0"/>
    <n v="0"/>
    <n v="0"/>
    <n v="0"/>
    <n v="0"/>
    <n v="0"/>
    <n v="0"/>
    <n v="0"/>
    <n v="0"/>
    <n v="0"/>
    <n v="0"/>
    <n v="0"/>
    <n v="0"/>
    <n v="0"/>
    <n v="0"/>
    <n v="0"/>
    <n v="0"/>
    <n v="0"/>
    <n v="0"/>
    <n v="0"/>
    <n v="0"/>
    <n v="0"/>
    <n v="0"/>
    <n v="0"/>
    <n v="0"/>
    <n v="0"/>
    <n v="0"/>
    <n v="0"/>
    <n v="0"/>
    <n v="0"/>
    <n v="0"/>
    <n v="0"/>
    <n v="0"/>
    <m/>
    <n v="0"/>
    <n v="0"/>
    <n v="500"/>
    <n v="17185.600000000002"/>
    <n v="0"/>
    <n v="0"/>
  </r>
  <r>
    <x v="3"/>
    <x v="2"/>
    <s v="张志洁"/>
    <x v="6"/>
    <x v="31"/>
    <s v="一级"/>
    <s v="金山"/>
    <s v="上海市金山区吕巷镇社区卫生服务中心"/>
    <n v="34.371200000000002"/>
    <n v="369"/>
    <n v="119.41666666666667"/>
    <n v="4104.4941333333336"/>
    <n v="33"/>
    <n v="150"/>
    <n v="5155.68"/>
    <n v="215"/>
    <n v="220"/>
    <n v="7389.808"/>
    <n v="28"/>
    <n v="150"/>
    <n v="5155.68"/>
    <n v="210"/>
    <n v="230"/>
    <n v="7217.9520000000002"/>
    <n v="8"/>
    <n v="250"/>
    <n v="8592.8000000000011"/>
    <n v="374"/>
    <n v="382"/>
    <n v="12854.828800000001"/>
    <n v="0"/>
    <n v="250"/>
    <n v="8592.8000000000011"/>
    <n v="471"/>
    <n v="471"/>
    <n v="16188.835200000001"/>
    <n v="0"/>
    <n v="500"/>
    <n v="17185.600000000002"/>
    <n v="477"/>
    <n v="477"/>
    <n v="16395.062400000003"/>
    <n v="0"/>
    <n v="500"/>
    <n v="17185.600000000002"/>
    <n v="445"/>
    <n v="445"/>
    <n v="15295.184000000001"/>
    <n v="0"/>
    <n v="500"/>
    <n v="17185.600000000002"/>
    <n v="508"/>
    <n v="508"/>
    <n v="17460.569600000003"/>
    <n v="0"/>
    <n v="500"/>
    <n v="17185.600000000002"/>
    <n v="430"/>
    <n v="430"/>
    <n v="14779.616"/>
    <n v="0"/>
    <n v="500"/>
    <n v="17185.600000000002"/>
    <n v="414"/>
    <n v="414"/>
    <n v="14229.676800000001"/>
    <n v="0"/>
    <n v="400"/>
    <n v="13748.480000000001"/>
    <n v="482"/>
    <n v="482"/>
    <n v="16566.918400000002"/>
    <n v="0"/>
    <n v="500"/>
    <n v="17185.600000000002"/>
    <n v="461"/>
    <n v="461"/>
    <n v="15845.1232"/>
    <n v="0"/>
    <n v="500"/>
    <n v="17185.600000000002"/>
    <n v="0"/>
    <m/>
    <n v="0"/>
    <n v="0"/>
    <n v="4700"/>
    <n v="161544.64000000004"/>
    <n v="4487"/>
    <n v="154223.57440000001"/>
  </r>
  <r>
    <x v="3"/>
    <x v="2"/>
    <s v="张志洁"/>
    <x v="6"/>
    <x v="31"/>
    <s v="一级"/>
    <s v="金山"/>
    <s v="上海市金山区吕巷镇干巷社区卫生服务中心"/>
    <n v="34.371200000000002"/>
    <n v="0"/>
    <n v="15.833333333333334"/>
    <n v="544.21066666666673"/>
    <n v="0"/>
    <n v="150"/>
    <n v="5155.68"/>
    <n v="66"/>
    <n v="60"/>
    <n v="2268.4992000000002"/>
    <n v="6"/>
    <n v="150"/>
    <n v="5155.68"/>
    <n v="61"/>
    <n v="67"/>
    <n v="2096.6432"/>
    <n v="0"/>
    <n v="150"/>
    <n v="5155.68"/>
    <n v="0"/>
    <n v="0"/>
    <n v="0"/>
    <n v="0"/>
    <n v="150"/>
    <n v="5155.68"/>
    <n v="0"/>
    <n v="0"/>
    <n v="0"/>
    <n v="0"/>
    <n v="0"/>
    <n v="0"/>
    <n v="0"/>
    <n v="0"/>
    <n v="0"/>
    <n v="0"/>
    <n v="0"/>
    <n v="0"/>
    <n v="0"/>
    <n v="0"/>
    <n v="0"/>
    <n v="0"/>
    <n v="0"/>
    <n v="0"/>
    <n v="0"/>
    <n v="0"/>
    <n v="0"/>
    <n v="0"/>
    <n v="0"/>
    <n v="0"/>
    <n v="0"/>
    <n v="0"/>
    <n v="0"/>
    <n v="0"/>
    <n v="0"/>
    <n v="0"/>
    <n v="0"/>
    <n v="0"/>
    <n v="0"/>
    <n v="0"/>
    <n v="0"/>
    <n v="0"/>
    <n v="0"/>
    <n v="0"/>
    <n v="0"/>
    <n v="0"/>
    <n v="0"/>
    <n v="0"/>
    <n v="0"/>
    <n v="0"/>
    <n v="0"/>
    <n v="0"/>
    <n v="0"/>
    <n v="0"/>
    <n v="0"/>
    <m/>
    <n v="0"/>
    <n v="0"/>
    <n v="600"/>
    <n v="20622.72"/>
    <n v="127"/>
    <n v="4365.1424000000006"/>
  </r>
  <r>
    <x v="3"/>
    <x v="2"/>
    <s v="张志洁"/>
    <x v="6"/>
    <x v="31"/>
    <s v="一级"/>
    <s v="金山"/>
    <s v="上海市金山区廊下镇社区卫生服务中心"/>
    <n v="34.371200000000002"/>
    <n v="21"/>
    <n v="2"/>
    <n v="68.742400000000004"/>
    <n v="1"/>
    <n v="50"/>
    <n v="1718.5600000000002"/>
    <n v="42"/>
    <n v="40"/>
    <n v="1443.5904"/>
    <n v="3"/>
    <n v="50"/>
    <n v="1718.5600000000002"/>
    <n v="23"/>
    <n v="26"/>
    <n v="790.5376"/>
    <n v="0"/>
    <n v="150"/>
    <n v="5155.68"/>
    <n v="35"/>
    <n v="35"/>
    <n v="1202.992"/>
    <n v="0"/>
    <n v="200"/>
    <n v="6874.2400000000007"/>
    <n v="23"/>
    <n v="23"/>
    <n v="790.5376"/>
    <n v="0"/>
    <n v="50"/>
    <n v="1718.5600000000002"/>
    <n v="29"/>
    <n v="29"/>
    <n v="996.76480000000004"/>
    <n v="0"/>
    <n v="50"/>
    <n v="1718.5600000000002"/>
    <n v="34"/>
    <n v="34"/>
    <n v="1168.6208000000001"/>
    <n v="0"/>
    <n v="50"/>
    <n v="1718.5600000000002"/>
    <n v="45"/>
    <n v="45"/>
    <n v="1546.7040000000002"/>
    <n v="0"/>
    <n v="100"/>
    <n v="3437.1200000000003"/>
    <n v="50"/>
    <n v="50"/>
    <n v="1718.5600000000002"/>
    <n v="0"/>
    <n v="50"/>
    <n v="1718.5600000000002"/>
    <n v="54"/>
    <n v="54"/>
    <n v="1856.0448000000001"/>
    <n v="0"/>
    <n v="50"/>
    <n v="1718.5600000000002"/>
    <n v="31"/>
    <n v="31"/>
    <n v="1065.5072"/>
    <n v="0"/>
    <n v="50"/>
    <n v="1718.5600000000002"/>
    <n v="36"/>
    <n v="36"/>
    <n v="1237.3632"/>
    <n v="0"/>
    <n v="50"/>
    <n v="1718.5600000000002"/>
    <n v="0"/>
    <m/>
    <n v="0"/>
    <n v="0"/>
    <n v="900"/>
    <n v="30934.080000000009"/>
    <n v="402"/>
    <n v="13817.222399999999"/>
  </r>
  <r>
    <x v="3"/>
    <x v="2"/>
    <s v="张志洁"/>
    <x v="6"/>
    <x v="31"/>
    <s v="一级"/>
    <s v="金山"/>
    <s v="上海市金山区枫泾镇社区卫生服务中心"/>
    <n v="34.371200000000002"/>
    <n v="158"/>
    <n v="13.166666666666666"/>
    <n v="452.55413333333331"/>
    <n v="0"/>
    <n v="100"/>
    <n v="3437.1200000000003"/>
    <n v="382"/>
    <n v="380"/>
    <n v="13129.798400000001"/>
    <n v="2"/>
    <n v="100"/>
    <n v="3437.1200000000003"/>
    <n v="181"/>
    <n v="181"/>
    <n v="6221.1872000000003"/>
    <n v="2"/>
    <n v="200"/>
    <n v="6874.2400000000007"/>
    <n v="302"/>
    <n v="304"/>
    <n v="10380.1024"/>
    <n v="0"/>
    <n v="200"/>
    <n v="6874.2400000000007"/>
    <n v="439"/>
    <n v="439"/>
    <n v="15088.9568"/>
    <n v="0"/>
    <n v="500"/>
    <n v="17185.600000000002"/>
    <n v="321"/>
    <n v="321"/>
    <n v="11033.155200000001"/>
    <n v="0"/>
    <n v="500"/>
    <n v="17185.600000000002"/>
    <n v="314"/>
    <n v="314"/>
    <n v="10792.5568"/>
    <n v="0"/>
    <n v="400"/>
    <n v="13748.480000000001"/>
    <n v="347"/>
    <n v="347"/>
    <n v="11926.806400000001"/>
    <n v="0"/>
    <n v="500"/>
    <n v="17185.600000000002"/>
    <n v="262"/>
    <n v="262"/>
    <n v="9005.2543999999998"/>
    <n v="0"/>
    <n v="400"/>
    <n v="13748.480000000001"/>
    <n v="337"/>
    <n v="337"/>
    <n v="11583.0944"/>
    <n v="0"/>
    <n v="400"/>
    <n v="13748.480000000001"/>
    <n v="324"/>
    <n v="324"/>
    <n v="11136.2688"/>
    <n v="0"/>
    <n v="400"/>
    <n v="13748.480000000001"/>
    <n v="319"/>
    <n v="319"/>
    <n v="10964.4128"/>
    <n v="0"/>
    <n v="400"/>
    <n v="13748.480000000001"/>
    <n v="0"/>
    <m/>
    <n v="0"/>
    <n v="0"/>
    <n v="4100"/>
    <n v="140921.92000000001"/>
    <n v="3528"/>
    <n v="121261.59360000002"/>
  </r>
  <r>
    <x v="3"/>
    <x v="2"/>
    <s v="张志洁"/>
    <x v="6"/>
    <x v="32"/>
    <s v="三级"/>
    <s v="金山"/>
    <s v="复旦大学附属金山医院"/>
    <n v="38.371200000000002"/>
    <n v="1200"/>
    <n v="950"/>
    <n v="36452.639999999999"/>
    <n v="1328"/>
    <n v="1200"/>
    <n v="46045.440000000002"/>
    <n v="900"/>
    <n v="1024"/>
    <n v="34534.080000000002"/>
    <n v="1204"/>
    <n v="1200"/>
    <n v="46045.440000000002"/>
    <n v="1200"/>
    <n v="923"/>
    <n v="46045.440000000002"/>
    <n v="1481"/>
    <n v="1300"/>
    <n v="49882.560000000005"/>
    <n v="0"/>
    <n v="927"/>
    <n v="0"/>
    <n v="554"/>
    <n v="1500"/>
    <n v="57556.800000000003"/>
    <n v="600"/>
    <n v="823"/>
    <n v="23022.720000000001"/>
    <n v="331"/>
    <n v="1500"/>
    <n v="57556.800000000003"/>
    <n v="1800"/>
    <n v="1032"/>
    <n v="69068.160000000003"/>
    <n v="1099"/>
    <n v="1200"/>
    <n v="46045.440000000002"/>
    <n v="600"/>
    <n v="1041"/>
    <n v="23022.720000000001"/>
    <n v="658"/>
    <n v="1500"/>
    <n v="57556.800000000003"/>
    <n v="1500"/>
    <n v="1123"/>
    <n v="57556.800000000003"/>
    <n v="1035"/>
    <n v="1600"/>
    <n v="61393.920000000006"/>
    <n v="1500"/>
    <n v="1132"/>
    <n v="57556.800000000003"/>
    <n v="1403"/>
    <n v="1600"/>
    <n v="61393.920000000006"/>
    <n v="900"/>
    <n v="1206"/>
    <n v="34534.080000000002"/>
    <n v="1097"/>
    <n v="1400"/>
    <n v="53719.68"/>
    <n v="1800"/>
    <n v="1232"/>
    <n v="69068.160000000003"/>
    <n v="1665"/>
    <n v="1600"/>
    <n v="61393.920000000006"/>
    <n v="600"/>
    <n v="1142"/>
    <n v="23022.720000000001"/>
    <n v="1123"/>
    <n v="1600"/>
    <n v="61393.920000000006"/>
    <n v="600"/>
    <m/>
    <n v="23022.720000000001"/>
    <n v="1723"/>
    <n v="17200"/>
    <n v="659984.64000000001"/>
    <n v="12000"/>
    <n v="460454.40000000002"/>
  </r>
  <r>
    <x v="3"/>
    <x v="2"/>
    <s v="张志洁"/>
    <x v="6"/>
    <x v="31"/>
    <s v="二级"/>
    <s v="金山"/>
    <s v="上海市金山区亭林医院"/>
    <n v="34.371200000000002"/>
    <n v="0"/>
    <n v="0"/>
    <n v="0"/>
    <n v="1"/>
    <m/>
    <n v="0"/>
    <n v="0"/>
    <n v="0"/>
    <n v="0"/>
    <n v="1"/>
    <m/>
    <n v="0"/>
    <n v="0"/>
    <n v="0"/>
    <n v="0"/>
    <n v="1"/>
    <n v="50"/>
    <n v="1718.5600000000002"/>
    <n v="0"/>
    <n v="0"/>
    <n v="0"/>
    <n v="1"/>
    <n v="150"/>
    <n v="5155.68"/>
    <n v="0"/>
    <n v="0"/>
    <n v="0"/>
    <n v="1"/>
    <n v="0"/>
    <n v="0"/>
    <n v="0"/>
    <n v="0"/>
    <n v="0"/>
    <n v="1"/>
    <n v="0"/>
    <n v="0"/>
    <n v="0"/>
    <n v="0"/>
    <n v="0"/>
    <n v="1"/>
    <n v="0"/>
    <n v="0"/>
    <n v="0"/>
    <n v="0"/>
    <n v="0"/>
    <n v="1"/>
    <n v="0"/>
    <n v="0"/>
    <n v="0"/>
    <n v="0"/>
    <n v="0"/>
    <n v="1"/>
    <n v="0"/>
    <n v="0"/>
    <n v="0"/>
    <n v="0"/>
    <n v="0"/>
    <n v="1"/>
    <n v="0"/>
    <n v="0"/>
    <n v="0"/>
    <n v="0"/>
    <n v="0"/>
    <n v="1"/>
    <n v="0"/>
    <n v="0"/>
    <n v="0"/>
    <n v="0"/>
    <n v="0"/>
    <n v="1"/>
    <n v="0"/>
    <n v="0"/>
    <n v="0"/>
    <m/>
    <n v="0"/>
    <n v="1"/>
    <n v="200"/>
    <n v="6874.2400000000007"/>
    <n v="0"/>
    <n v="0"/>
  </r>
  <r>
    <x v="3"/>
    <x v="2"/>
    <s v="张志洁"/>
    <x v="6"/>
    <x v="32"/>
    <s v="一级"/>
    <s v="金山"/>
    <s v="上海市金山区山阳镇社区卫生服务中心"/>
    <n v="34.371200000000002"/>
    <n v="246"/>
    <n v="237.75"/>
    <n v="8171.7528000000002"/>
    <n v="104"/>
    <n v="250"/>
    <n v="8592.8000000000011"/>
    <n v="85"/>
    <n v="150"/>
    <n v="2921.5520000000001"/>
    <n v="39"/>
    <n v="250"/>
    <n v="8592.8000000000011"/>
    <n v="168"/>
    <n v="206"/>
    <n v="5774.3616000000002"/>
    <n v="1"/>
    <n v="300"/>
    <n v="10311.36"/>
    <n v="234"/>
    <n v="234"/>
    <n v="8042.8608000000004"/>
    <n v="1"/>
    <n v="300"/>
    <n v="10311.36"/>
    <n v="254"/>
    <n v="255"/>
    <n v="8730.2848000000013"/>
    <n v="0"/>
    <n v="300"/>
    <n v="10311.36"/>
    <n v="222"/>
    <n v="222"/>
    <n v="7630.4064000000008"/>
    <n v="0"/>
    <n v="300"/>
    <n v="10311.36"/>
    <n v="279"/>
    <n v="279"/>
    <n v="9589.5648000000001"/>
    <n v="0"/>
    <n v="300"/>
    <n v="10311.36"/>
    <n v="216"/>
    <n v="216"/>
    <n v="7424.1792000000005"/>
    <n v="0"/>
    <n v="300"/>
    <n v="10311.36"/>
    <n v="235"/>
    <n v="235"/>
    <n v="8077.232"/>
    <n v="0"/>
    <n v="400"/>
    <n v="13748.480000000001"/>
    <n v="244"/>
    <n v="244"/>
    <n v="8386.5727999999999"/>
    <n v="0"/>
    <n v="300"/>
    <n v="10311.36"/>
    <n v="219"/>
    <n v="219"/>
    <n v="7527.2928000000002"/>
    <n v="0"/>
    <n v="400"/>
    <n v="13748.480000000001"/>
    <n v="224"/>
    <n v="224"/>
    <n v="7699.1488000000008"/>
    <n v="0"/>
    <n v="400"/>
    <n v="13748.480000000001"/>
    <n v="0"/>
    <m/>
    <n v="0"/>
    <n v="0"/>
    <n v="3800"/>
    <n v="130610.56"/>
    <n v="2380"/>
    <n v="81803.455999999991"/>
  </r>
  <r>
    <x v="3"/>
    <x v="1"/>
    <s v="廖荣平"/>
    <x v="1"/>
    <x v="30"/>
    <s v="二级"/>
    <s v="嘉定"/>
    <s v="上海市嘉定区中心医院"/>
    <n v="38.371200000000002"/>
    <n v="140"/>
    <n v="113.33333333333333"/>
    <n v="4348.7359999999999"/>
    <n v="35"/>
    <n v="250"/>
    <n v="9592.8000000000011"/>
    <n v="100"/>
    <n v="128"/>
    <n v="3837.1200000000003"/>
    <n v="7"/>
    <n v="250"/>
    <n v="9592.8000000000011"/>
    <n v="100"/>
    <n v="76"/>
    <n v="3837.1200000000003"/>
    <n v="31"/>
    <n v="250"/>
    <n v="9592.8000000000011"/>
    <n v="200"/>
    <n v="202"/>
    <n v="7674.2400000000007"/>
    <n v="29"/>
    <n v="300"/>
    <n v="11511.36"/>
    <n v="250"/>
    <n v="221"/>
    <n v="9592.8000000000011"/>
    <n v="58"/>
    <n v="350"/>
    <n v="13429.92"/>
    <n v="250"/>
    <n v="285"/>
    <n v="9592.8000000000011"/>
    <n v="23"/>
    <n v="350"/>
    <n v="13429.92"/>
    <n v="350"/>
    <n v="322"/>
    <n v="13429.92"/>
    <n v="51"/>
    <n v="300"/>
    <n v="11511.36"/>
    <n v="380"/>
    <n v="325"/>
    <n v="14581.056"/>
    <n v="106"/>
    <n v="300"/>
    <n v="11511.36"/>
    <n v="200"/>
    <n v="292"/>
    <n v="7674.2400000000007"/>
    <n v="14"/>
    <n v="300"/>
    <n v="11511.36"/>
    <n v="300"/>
    <n v="265"/>
    <n v="11511.36"/>
    <n v="49"/>
    <n v="200"/>
    <n v="7674.2400000000007"/>
    <n v="250"/>
    <n v="226"/>
    <n v="9592.8000000000011"/>
    <n v="73"/>
    <n v="250"/>
    <n v="9592.8000000000011"/>
    <n v="450"/>
    <n v="284"/>
    <n v="17267.04"/>
    <n v="239"/>
    <n v="300"/>
    <n v="11511.36"/>
    <n v="0"/>
    <m/>
    <n v="0"/>
    <n v="239"/>
    <n v="3400"/>
    <n v="130462.08000000002"/>
    <n v="2830"/>
    <n v="108590.49600000001"/>
  </r>
  <r>
    <x v="3"/>
    <x v="1"/>
    <s v="廖荣平"/>
    <x v="1"/>
    <x v="30"/>
    <s v="一级"/>
    <s v="嘉定"/>
    <s v="上海市嘉定区马陆镇社区卫生服务中心"/>
    <n v="38.371200000000002"/>
    <n v="130"/>
    <n v="35.833333333333336"/>
    <n v="1374.9680000000001"/>
    <n v="20"/>
    <n v="150"/>
    <n v="5755.68"/>
    <n v="80"/>
    <n v="63"/>
    <n v="3069.6959999999999"/>
    <n v="37"/>
    <n v="150"/>
    <n v="5755.68"/>
    <n v="70"/>
    <n v="69"/>
    <n v="2685.9839999999999"/>
    <n v="38"/>
    <n v="250"/>
    <n v="9592.8000000000011"/>
    <n v="70"/>
    <n v="67"/>
    <n v="2685.9839999999999"/>
    <n v="41"/>
    <n v="300"/>
    <n v="11511.36"/>
    <n v="70"/>
    <n v="50"/>
    <n v="2685.9839999999999"/>
    <n v="61"/>
    <n v="200"/>
    <n v="7674.2400000000007"/>
    <n v="30"/>
    <n v="68"/>
    <n v="1151.136"/>
    <n v="23"/>
    <n v="200"/>
    <n v="7674.2400000000007"/>
    <n v="90"/>
    <n v="73"/>
    <n v="3453.4080000000004"/>
    <n v="40"/>
    <n v="300"/>
    <n v="11511.36"/>
    <n v="30"/>
    <n v="48"/>
    <n v="1151.136"/>
    <n v="22"/>
    <n v="350"/>
    <n v="13429.92"/>
    <n v="40"/>
    <n v="48"/>
    <n v="1534.848"/>
    <n v="14"/>
    <n v="400"/>
    <n v="15348.480000000001"/>
    <n v="30"/>
    <n v="35"/>
    <n v="1151.136"/>
    <n v="9"/>
    <n v="400"/>
    <n v="15348.480000000001"/>
    <n v="60"/>
    <n v="40"/>
    <n v="2302.2719999999999"/>
    <n v="29"/>
    <n v="50"/>
    <n v="1918.5600000000002"/>
    <n v="30"/>
    <n v="40"/>
    <n v="1151.136"/>
    <n v="19"/>
    <n v="80"/>
    <n v="3069.6959999999999"/>
    <n v="0"/>
    <m/>
    <n v="0"/>
    <n v="19"/>
    <n v="2830"/>
    <n v="108590.49599999998"/>
    <n v="600"/>
    <n v="23022.719999999998"/>
  </r>
  <r>
    <x v="3"/>
    <x v="1"/>
    <s v="廖荣平"/>
    <x v="1"/>
    <x v="30"/>
    <s v="二级"/>
    <s v="嘉定"/>
    <s v="上海市嘉定区安亭医院"/>
    <n v="38.371200000000002"/>
    <n v="50"/>
    <n v="34.166666666666664"/>
    <n v="1311.0160000000001"/>
    <n v="14"/>
    <n v="100"/>
    <n v="3837.1200000000003"/>
    <n v="200"/>
    <n v="91"/>
    <n v="7674.2400000000007"/>
    <n v="123"/>
    <n v="100"/>
    <n v="3837.1200000000003"/>
    <n v="0"/>
    <n v="45"/>
    <n v="0"/>
    <n v="78"/>
    <n v="250"/>
    <n v="9592.8000000000011"/>
    <n v="0"/>
    <n v="42"/>
    <n v="0"/>
    <n v="36"/>
    <n v="300"/>
    <n v="11511.36"/>
    <n v="0"/>
    <n v="32"/>
    <n v="0"/>
    <n v="4"/>
    <n v="200"/>
    <n v="7674.2400000000007"/>
    <n v="60"/>
    <n v="60"/>
    <n v="2302.2719999999999"/>
    <n v="4"/>
    <n v="200"/>
    <n v="7674.2400000000007"/>
    <n v="140"/>
    <n v="120"/>
    <n v="5371.9679999999998"/>
    <n v="24"/>
    <n v="300"/>
    <n v="11511.36"/>
    <n v="80"/>
    <n v="78"/>
    <n v="3069.6959999999999"/>
    <n v="26"/>
    <n v="300"/>
    <n v="11511.36"/>
    <n v="100"/>
    <n v="88"/>
    <n v="3837.1200000000003"/>
    <n v="38"/>
    <n v="400"/>
    <n v="15348.480000000001"/>
    <n v="100"/>
    <n v="90"/>
    <n v="3837.1200000000003"/>
    <n v="48"/>
    <n v="400"/>
    <n v="15348.480000000001"/>
    <n v="60"/>
    <n v="70"/>
    <n v="2302.2719999999999"/>
    <n v="38"/>
    <n v="50"/>
    <n v="1918.5600000000002"/>
    <n v="30"/>
    <n v="50"/>
    <n v="1151.136"/>
    <n v="18"/>
    <n v="70"/>
    <n v="2685.9839999999999"/>
    <n v="30"/>
    <m/>
    <n v="1151.136"/>
    <n v="48"/>
    <n v="2670"/>
    <n v="102451.10399999999"/>
    <n v="800"/>
    <n v="30696.959999999995"/>
  </r>
  <r>
    <x v="3"/>
    <x v="1"/>
    <s v="廖荣平"/>
    <x v="4"/>
    <x v="33"/>
    <s v="三级"/>
    <s v="南汇"/>
    <s v="上海市第六人民医院东院"/>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4"/>
    <x v="33"/>
    <s v="一级"/>
    <s v="南汇"/>
    <s v="上海市浦东新区书院社区卫生服务中心"/>
    <n v="38.371200000000002"/>
    <n v="40"/>
    <n v="49.166666666666664"/>
    <n v="1886.5840000000001"/>
    <n v="57"/>
    <n v="50"/>
    <n v="1918.5600000000002"/>
    <n v="80"/>
    <n v="64"/>
    <n v="3069.6959999999999"/>
    <n v="73"/>
    <n v="50"/>
    <n v="1918.5600000000002"/>
    <n v="60"/>
    <n v="58"/>
    <n v="2302.2719999999999"/>
    <n v="75"/>
    <n v="200"/>
    <n v="7674.2400000000007"/>
    <n v="80"/>
    <n v="89"/>
    <n v="3069.6959999999999"/>
    <n v="66"/>
    <n v="300"/>
    <n v="11511.36"/>
    <n v="70"/>
    <n v="84"/>
    <n v="2685.9839999999999"/>
    <n v="52"/>
    <n v="150"/>
    <n v="5755.68"/>
    <n v="140"/>
    <n v="87"/>
    <n v="5371.9679999999998"/>
    <n v="105"/>
    <n v="150"/>
    <n v="5755.68"/>
    <n v="120"/>
    <n v="92"/>
    <n v="4604.5439999999999"/>
    <n v="133"/>
    <n v="400"/>
    <n v="15348.480000000001"/>
    <n v="40"/>
    <n v="87"/>
    <n v="1534.848"/>
    <n v="86"/>
    <n v="500"/>
    <n v="19185.600000000002"/>
    <n v="130"/>
    <n v="108"/>
    <n v="4988.2560000000003"/>
    <n v="108"/>
    <n v="100"/>
    <n v="3837.1200000000003"/>
    <n v="110"/>
    <n v="89"/>
    <n v="4220.8320000000003"/>
    <n v="129"/>
    <n v="100"/>
    <n v="3837.1200000000003"/>
    <n v="80"/>
    <n v="98"/>
    <n v="3069.6959999999999"/>
    <n v="111"/>
    <n v="100"/>
    <n v="3837.1200000000003"/>
    <n v="60"/>
    <n v="99"/>
    <n v="2302.2719999999999"/>
    <n v="72"/>
    <n v="100"/>
    <n v="3837.1200000000003"/>
    <n v="120"/>
    <m/>
    <n v="4604.5439999999999"/>
    <n v="192"/>
    <n v="2200"/>
    <n v="84416.639999999985"/>
    <n v="1090"/>
    <n v="41824.608"/>
  </r>
  <r>
    <x v="3"/>
    <x v="1"/>
    <s v="廖荣平"/>
    <x v="4"/>
    <x v="33"/>
    <s v="一级"/>
    <s v="南汇"/>
    <s v="上海市浦东新区老港社区卫生服务中心"/>
    <n v="38.371200000000002"/>
    <n v="0"/>
    <n v="108.33333333333333"/>
    <n v="4156.88"/>
    <n v="87"/>
    <n v="100"/>
    <n v="3837.1200000000003"/>
    <n v="200"/>
    <n v="89"/>
    <n v="7674.2400000000007"/>
    <n v="198"/>
    <n v="100"/>
    <n v="3837.1200000000003"/>
    <n v="0"/>
    <n v="64"/>
    <n v="0"/>
    <n v="134"/>
    <n v="300"/>
    <n v="11511.36"/>
    <n v="0"/>
    <n v="97"/>
    <n v="0"/>
    <n v="37"/>
    <n v="400"/>
    <n v="15348.480000000001"/>
    <n v="200"/>
    <n v="137"/>
    <n v="7674.2400000000007"/>
    <n v="100"/>
    <n v="200"/>
    <n v="7674.2400000000007"/>
    <n v="200"/>
    <n v="157"/>
    <n v="7674.2400000000007"/>
    <n v="143"/>
    <n v="200"/>
    <n v="7674.2400000000007"/>
    <n v="300"/>
    <n v="145"/>
    <n v="11511.36"/>
    <n v="298"/>
    <n v="400"/>
    <n v="15348.480000000001"/>
    <n v="0"/>
    <n v="170"/>
    <n v="0"/>
    <n v="128"/>
    <n v="600"/>
    <n v="23022.720000000001"/>
    <n v="200"/>
    <n v="164"/>
    <n v="7674.2400000000007"/>
    <n v="164"/>
    <n v="200"/>
    <n v="7674.2400000000007"/>
    <n v="0"/>
    <n v="155"/>
    <n v="0"/>
    <n v="9"/>
    <n v="200"/>
    <n v="7674.2400000000007"/>
    <n v="300"/>
    <n v="142"/>
    <n v="11511.36"/>
    <n v="167"/>
    <n v="200"/>
    <n v="7674.2400000000007"/>
    <n v="200"/>
    <n v="182"/>
    <n v="7674.2400000000007"/>
    <n v="185"/>
    <n v="200"/>
    <n v="7674.2400000000007"/>
    <n v="0"/>
    <m/>
    <n v="0"/>
    <n v="185"/>
    <n v="3100"/>
    <n v="118950.72000000003"/>
    <n v="1600"/>
    <n v="61393.919999999998"/>
  </r>
  <r>
    <x v="3"/>
    <x v="1"/>
    <s v="廖荣平"/>
    <x v="4"/>
    <x v="33"/>
    <s v="一级"/>
    <s v="南汇"/>
    <s v="上海市浦东新区泥城社区卫生服务中心"/>
    <n v="38.371200000000002"/>
    <n v="200"/>
    <n v="68.333333333333329"/>
    <n v="2622.0320000000002"/>
    <n v="93"/>
    <n v="100"/>
    <n v="3837.1200000000003"/>
    <n v="230"/>
    <n v="193"/>
    <n v="8825.3760000000002"/>
    <n v="130"/>
    <n v="100"/>
    <n v="3837.1200000000003"/>
    <n v="110"/>
    <n v="164"/>
    <n v="4220.8320000000003"/>
    <n v="76"/>
    <n v="350"/>
    <n v="13429.92"/>
    <n v="200"/>
    <n v="207"/>
    <n v="7674.2400000000007"/>
    <n v="69"/>
    <n v="400"/>
    <n v="15348.480000000001"/>
    <n v="160"/>
    <n v="160"/>
    <n v="6139.3919999999998"/>
    <n v="69"/>
    <n v="400"/>
    <n v="15348.480000000001"/>
    <n v="330"/>
    <n v="210"/>
    <n v="12662.496000000001"/>
    <n v="189"/>
    <n v="400"/>
    <n v="15348.480000000001"/>
    <n v="230"/>
    <n v="244"/>
    <n v="8825.3760000000002"/>
    <n v="175"/>
    <n v="500"/>
    <n v="19185.600000000002"/>
    <n v="230"/>
    <n v="261"/>
    <n v="8825.3760000000002"/>
    <n v="144"/>
    <n v="600"/>
    <n v="23022.720000000001"/>
    <n v="240"/>
    <n v="348"/>
    <n v="9209.0879999999997"/>
    <n v="36"/>
    <n v="400"/>
    <n v="15348.480000000001"/>
    <n v="320"/>
    <n v="243"/>
    <n v="12278.784"/>
    <n v="113"/>
    <n v="300"/>
    <n v="11511.36"/>
    <n v="300"/>
    <n v="341"/>
    <n v="11511.36"/>
    <n v="72"/>
    <n v="300"/>
    <n v="11511.36"/>
    <n v="300"/>
    <n v="240"/>
    <n v="11511.36"/>
    <n v="132"/>
    <n v="400"/>
    <n v="15348.480000000001"/>
    <n v="30"/>
    <m/>
    <n v="1151.136"/>
    <n v="162"/>
    <n v="4250"/>
    <n v="163077.6"/>
    <n v="2680"/>
    <n v="102834.81600000001"/>
  </r>
  <r>
    <x v="3"/>
    <x v="1"/>
    <s v="廖荣平"/>
    <x v="4"/>
    <x v="33"/>
    <s v="一级"/>
    <s v="南汇"/>
    <s v="上海市浦东新区万祥社区卫生服务中心"/>
    <n v="38.371200000000002"/>
    <n v="0"/>
    <n v="25"/>
    <n v="959.28000000000009"/>
    <n v="29"/>
    <n v="50"/>
    <n v="1918.5600000000002"/>
    <n v="0"/>
    <n v="29"/>
    <n v="0"/>
    <n v="0"/>
    <n v="50"/>
    <n v="1918.5600000000002"/>
    <n v="100"/>
    <n v="49"/>
    <n v="3837.1200000000003"/>
    <n v="51"/>
    <n v="100"/>
    <n v="3837.1200000000003"/>
    <n v="100"/>
    <n v="99"/>
    <n v="3837.1200000000003"/>
    <n v="52"/>
    <n v="200"/>
    <n v="7674.2400000000007"/>
    <n v="100"/>
    <n v="119"/>
    <n v="3837.1200000000003"/>
    <n v="33"/>
    <n v="150"/>
    <n v="5755.68"/>
    <n v="300"/>
    <n v="146"/>
    <n v="11511.36"/>
    <n v="187"/>
    <n v="150"/>
    <n v="5755.68"/>
    <n v="60"/>
    <n v="109"/>
    <n v="2302.2719999999999"/>
    <n v="138"/>
    <n v="400"/>
    <n v="15348.480000000001"/>
    <n v="0"/>
    <n v="100"/>
    <n v="0"/>
    <n v="38"/>
    <n v="500"/>
    <n v="19185.600000000002"/>
    <n v="200"/>
    <n v="95"/>
    <n v="7674.2400000000007"/>
    <n v="143"/>
    <n v="100"/>
    <n v="3837.1200000000003"/>
    <n v="0"/>
    <n v="100"/>
    <n v="0"/>
    <n v="43"/>
    <n v="100"/>
    <n v="3837.1200000000003"/>
    <n v="200"/>
    <n v="71"/>
    <n v="7674.2400000000007"/>
    <n v="172"/>
    <n v="100"/>
    <n v="3837.1200000000003"/>
    <n v="0"/>
    <n v="77"/>
    <n v="0"/>
    <n v="95"/>
    <n v="100"/>
    <n v="3837.1200000000003"/>
    <n v="18"/>
    <m/>
    <n v="690.6816"/>
    <n v="113"/>
    <n v="2000"/>
    <n v="76742.400000000009"/>
    <n v="1078"/>
    <n v="41364.153600000005"/>
  </r>
  <r>
    <x v="3"/>
    <x v="1"/>
    <s v="廖荣平"/>
    <x v="4"/>
    <x v="33"/>
    <s v="一级"/>
    <s v="南汇"/>
    <s v="上海市浦东新区芦潮港社区卫生服务中心"/>
    <n v="38.371200000000002"/>
    <n v="50"/>
    <n v="144.16666666666666"/>
    <n v="5531.848"/>
    <n v="185"/>
    <n v="200"/>
    <n v="7674.2400000000007"/>
    <n v="700"/>
    <n v="204"/>
    <n v="26859.84"/>
    <n v="681"/>
    <n v="200"/>
    <n v="7674.2400000000007"/>
    <n v="0"/>
    <n v="127"/>
    <n v="0"/>
    <n v="554"/>
    <n v="300"/>
    <n v="11511.36"/>
    <n v="0"/>
    <n v="208"/>
    <n v="0"/>
    <n v="346"/>
    <n v="400"/>
    <n v="15348.480000000001"/>
    <n v="500"/>
    <n v="203"/>
    <n v="19185.600000000002"/>
    <n v="643"/>
    <n v="400"/>
    <n v="15348.480000000001"/>
    <n v="0"/>
    <n v="255"/>
    <n v="0"/>
    <n v="388"/>
    <n v="400"/>
    <n v="15348.480000000001"/>
    <n v="600"/>
    <n v="188"/>
    <n v="23022.720000000001"/>
    <n v="800"/>
    <n v="500"/>
    <n v="19185.600000000002"/>
    <n v="0"/>
    <n v="260"/>
    <n v="0"/>
    <n v="540"/>
    <n v="700"/>
    <n v="26859.84"/>
    <n v="300"/>
    <n v="184"/>
    <n v="11511.36"/>
    <n v="656"/>
    <n v="200"/>
    <n v="7674.2400000000007"/>
    <n v="300"/>
    <n v="189"/>
    <n v="11511.36"/>
    <n v="767"/>
    <n v="200"/>
    <n v="7674.2400000000007"/>
    <n v="0"/>
    <n v="239"/>
    <n v="0"/>
    <n v="528"/>
    <n v="200"/>
    <n v="7674.2400000000007"/>
    <n v="300"/>
    <n v="190"/>
    <n v="11511.36"/>
    <n v="638"/>
    <n v="200"/>
    <n v="7674.2400000000007"/>
    <n v="0"/>
    <m/>
    <n v="0"/>
    <n v="638"/>
    <n v="3900"/>
    <n v="149647.67999999999"/>
    <n v="2700"/>
    <n v="103602.24000000001"/>
  </r>
  <r>
    <x v="3"/>
    <x v="1"/>
    <s v="廖荣平"/>
    <x v="4"/>
    <x v="34"/>
    <s v="一级"/>
    <s v="南汇"/>
    <s v="上海市浦东新区川沙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4"/>
    <x v="34"/>
    <s v="一级"/>
    <s v="南汇"/>
    <s v="上海市浦东新区王港社区卫生服务中心"/>
    <n v="38.371200000000002"/>
    <n v="100"/>
    <n v="62.5"/>
    <n v="2398.2000000000003"/>
    <n v="102"/>
    <n v="50"/>
    <n v="1918.5600000000002"/>
    <n v="150"/>
    <n v="108"/>
    <n v="5755.68"/>
    <n v="144"/>
    <n v="100"/>
    <n v="3837.1200000000003"/>
    <n v="150"/>
    <n v="116"/>
    <n v="5755.68"/>
    <n v="178"/>
    <n v="250"/>
    <n v="9592.8000000000011"/>
    <n v="250"/>
    <n v="198"/>
    <n v="9592.8000000000011"/>
    <n v="230"/>
    <n v="300"/>
    <n v="11511.36"/>
    <n v="200"/>
    <n v="218"/>
    <n v="7674.2400000000007"/>
    <n v="212"/>
    <n v="300"/>
    <n v="11511.36"/>
    <n v="200"/>
    <n v="226"/>
    <n v="7674.2400000000007"/>
    <n v="186"/>
    <n v="300"/>
    <n v="11511.36"/>
    <n v="200"/>
    <n v="224"/>
    <n v="7674.2400000000007"/>
    <n v="162"/>
    <n v="300"/>
    <n v="11511.36"/>
    <n v="200"/>
    <n v="276"/>
    <n v="7674.2400000000007"/>
    <n v="86"/>
    <n v="300"/>
    <n v="11511.36"/>
    <n v="400"/>
    <n v="226"/>
    <n v="15348.480000000001"/>
    <n v="260"/>
    <n v="300"/>
    <n v="11511.36"/>
    <n v="0"/>
    <n v="218"/>
    <n v="0"/>
    <n v="42"/>
    <n v="300"/>
    <n v="11511.36"/>
    <n v="400"/>
    <n v="202"/>
    <n v="15348.480000000001"/>
    <n v="240"/>
    <n v="400"/>
    <n v="15348.480000000001"/>
    <n v="0"/>
    <n v="192"/>
    <n v="0"/>
    <n v="48"/>
    <n v="400"/>
    <n v="15348.480000000001"/>
    <n v="200"/>
    <m/>
    <n v="7674.2400000000007"/>
    <n v="248"/>
    <n v="3300"/>
    <n v="126624.95999999999"/>
    <n v="2350"/>
    <n v="90172.32"/>
  </r>
  <r>
    <x v="3"/>
    <x v="1"/>
    <s v="廖荣平"/>
    <x v="4"/>
    <x v="35"/>
    <s v="一级"/>
    <s v="南汇"/>
    <s v="上海市浦东新区唐镇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4"/>
    <x v="35"/>
    <s v="一级"/>
    <s v="南汇"/>
    <s v="上海市浦东新区张江社区卫生服务中心"/>
    <n v="38.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1"/>
    <s v="廖荣平"/>
    <x v="4"/>
    <x v="33"/>
    <s v="一级"/>
    <s v="南汇"/>
    <s v="上海市浦东新区六灶社区卫生服务中心"/>
    <n v="38.371200000000002"/>
    <n v="0"/>
    <n v="9.1666666666666661"/>
    <n v="351.73599999999999"/>
    <n v="12"/>
    <n v="50"/>
    <n v="1918.5600000000002"/>
    <n v="0"/>
    <n v="10"/>
    <n v="0"/>
    <n v="2"/>
    <n v="50"/>
    <n v="1918.5600000000002"/>
    <n v="30"/>
    <n v="30"/>
    <n v="1151.136"/>
    <n v="2"/>
    <n v="100"/>
    <n v="3837.1200000000003"/>
    <n v="200"/>
    <n v="152"/>
    <n v="7674.2400000000007"/>
    <n v="50"/>
    <n v="200"/>
    <n v="7674.2400000000007"/>
    <n v="200"/>
    <n v="151"/>
    <n v="7674.2400000000007"/>
    <n v="99"/>
    <n v="300"/>
    <n v="11511.36"/>
    <n v="0"/>
    <n v="88"/>
    <n v="0"/>
    <n v="11"/>
    <n v="300"/>
    <n v="11511.36"/>
    <n v="150"/>
    <n v="141"/>
    <n v="5755.68"/>
    <n v="20"/>
    <n v="200"/>
    <n v="7674.2400000000007"/>
    <n v="50"/>
    <n v="55"/>
    <n v="1918.5600000000002"/>
    <n v="15"/>
    <n v="200"/>
    <n v="7674.2400000000007"/>
    <n v="100"/>
    <n v="95"/>
    <n v="3837.1200000000003"/>
    <n v="20"/>
    <n v="350"/>
    <n v="13429.92"/>
    <n v="100"/>
    <n v="85"/>
    <n v="3837.1200000000003"/>
    <n v="35"/>
    <n v="200"/>
    <n v="7674.2400000000007"/>
    <n v="100"/>
    <n v="95"/>
    <n v="3837.1200000000003"/>
    <n v="40"/>
    <n v="200"/>
    <n v="7674.2400000000007"/>
    <n v="100"/>
    <n v="105"/>
    <n v="3837.1200000000003"/>
    <n v="35"/>
    <n v="150"/>
    <n v="5755.68"/>
    <n v="0"/>
    <m/>
    <n v="0"/>
    <n v="35"/>
    <n v="2300"/>
    <n v="88253.760000000009"/>
    <n v="1030"/>
    <n v="39522.336000000003"/>
  </r>
  <r>
    <x v="3"/>
    <x v="1"/>
    <s v="廖荣平"/>
    <x v="4"/>
    <x v="36"/>
    <s v="一级"/>
    <s v="南汇"/>
    <s v="上海市浦东新区航头社区卫生服务中心"/>
    <n v="38.371200000000002"/>
    <n v="270"/>
    <n v="283.33333333333331"/>
    <n v="10871.84"/>
    <n v="81"/>
    <n v="300"/>
    <n v="11511.36"/>
    <n v="380"/>
    <n v="280"/>
    <n v="14581.056"/>
    <n v="181"/>
    <n v="300"/>
    <n v="11511.36"/>
    <n v="240"/>
    <n v="258"/>
    <n v="9209.0879999999997"/>
    <n v="163"/>
    <n v="400"/>
    <n v="15348.480000000001"/>
    <n v="500"/>
    <n v="403"/>
    <n v="19185.600000000002"/>
    <n v="260"/>
    <n v="500"/>
    <n v="19185.600000000002"/>
    <n v="360"/>
    <n v="380"/>
    <n v="13813.632000000001"/>
    <n v="240"/>
    <n v="500"/>
    <n v="19185.600000000002"/>
    <n v="470"/>
    <n v="454"/>
    <n v="18034.464"/>
    <n v="256"/>
    <n v="550"/>
    <n v="21104.16"/>
    <n v="340"/>
    <n v="432"/>
    <n v="13046.208000000001"/>
    <n v="164"/>
    <n v="300"/>
    <n v="11511.36"/>
    <n v="300"/>
    <n v="330"/>
    <n v="11511.36"/>
    <n v="134"/>
    <n v="300"/>
    <n v="11511.36"/>
    <n v="474"/>
    <n v="374"/>
    <n v="18187.948800000002"/>
    <n v="234"/>
    <n v="400"/>
    <n v="15348.480000000001"/>
    <n v="350"/>
    <n v="376"/>
    <n v="13429.92"/>
    <n v="208"/>
    <n v="300"/>
    <n v="11511.36"/>
    <n v="360"/>
    <n v="408"/>
    <n v="13813.632000000001"/>
    <n v="160"/>
    <n v="400"/>
    <n v="15348.480000000001"/>
    <n v="640"/>
    <n v="538"/>
    <n v="24557.567999999999"/>
    <n v="262"/>
    <n v="500"/>
    <n v="19185.600000000002"/>
    <n v="370"/>
    <m/>
    <n v="14197.344000000001"/>
    <n v="632"/>
    <n v="4750"/>
    <n v="182263.2"/>
    <n v="4784"/>
    <n v="183567.82080000002"/>
  </r>
  <r>
    <x v="3"/>
    <x v="1"/>
    <s v="廖荣平"/>
    <x v="4"/>
    <x v="36"/>
    <s v="一级"/>
    <s v="南汇"/>
    <s v="上海市浦东新区惠南社区卫生服务中心"/>
    <n v="38.371200000000002"/>
    <n v="600"/>
    <n v="283.33333333333331"/>
    <n v="10871.84"/>
    <n v="291"/>
    <n v="300"/>
    <n v="11511.36"/>
    <n v="300"/>
    <n v="260"/>
    <n v="11511.36"/>
    <n v="331"/>
    <n v="300"/>
    <n v="11511.36"/>
    <n v="300"/>
    <n v="266"/>
    <n v="11511.36"/>
    <n v="365"/>
    <n v="400"/>
    <n v="15348.480000000001"/>
    <n v="0"/>
    <n v="265"/>
    <n v="0"/>
    <n v="100"/>
    <n v="500"/>
    <n v="19185.600000000002"/>
    <n v="600"/>
    <n v="305"/>
    <n v="23022.720000000001"/>
    <n v="395"/>
    <n v="500"/>
    <n v="19185.600000000002"/>
    <n v="0"/>
    <n v="312"/>
    <n v="0"/>
    <n v="83"/>
    <n v="500"/>
    <n v="19185.600000000002"/>
    <n v="600"/>
    <n v="324"/>
    <n v="23022.720000000001"/>
    <n v="359"/>
    <n v="300"/>
    <n v="11511.36"/>
    <n v="0"/>
    <n v="339"/>
    <n v="0"/>
    <n v="20"/>
    <n v="300"/>
    <n v="11511.36"/>
    <n v="600"/>
    <n v="320"/>
    <n v="23022.720000000001"/>
    <n v="300"/>
    <n v="300"/>
    <n v="11511.36"/>
    <n v="0"/>
    <n v="289"/>
    <n v="0"/>
    <n v="11"/>
    <n v="300"/>
    <n v="11511.36"/>
    <n v="600"/>
    <n v="316"/>
    <n v="23022.720000000001"/>
    <n v="295"/>
    <n v="300"/>
    <n v="11511.36"/>
    <n v="0"/>
    <n v="275"/>
    <n v="0"/>
    <n v="20"/>
    <n v="300"/>
    <n v="11511.36"/>
    <n v="0"/>
    <m/>
    <n v="0"/>
    <n v="20"/>
    <n v="4300"/>
    <n v="164996.15999999997"/>
    <n v="3000"/>
    <n v="115113.60000000001"/>
  </r>
  <r>
    <x v="3"/>
    <x v="1"/>
    <s v="廖荣平"/>
    <x v="4"/>
    <x v="36"/>
    <s v="二级"/>
    <s v="南汇"/>
    <s v="上海市浦东新区光明中医医院"/>
    <n v="34.371200000000002"/>
    <n v="0"/>
    <n v="6.666666666666667"/>
    <n v="229.14133333333336"/>
    <n v="9"/>
    <m/>
    <n v="0"/>
    <n v="60"/>
    <n v="15"/>
    <n v="2062.2719999999999"/>
    <n v="54"/>
    <m/>
    <n v="0"/>
    <n v="0"/>
    <n v="8"/>
    <n v="0"/>
    <n v="46"/>
    <n v="50"/>
    <n v="1718.5600000000002"/>
    <n v="30"/>
    <n v="32"/>
    <n v="1031.136"/>
    <n v="44"/>
    <n v="50"/>
    <n v="1718.5600000000002"/>
    <n v="30"/>
    <n v="29"/>
    <n v="1031.136"/>
    <n v="45"/>
    <n v="50"/>
    <n v="1718.5600000000002"/>
    <n v="0"/>
    <n v="20"/>
    <n v="0"/>
    <n v="25"/>
    <n v="50"/>
    <n v="1718.5600000000002"/>
    <n v="0"/>
    <n v="14"/>
    <n v="0"/>
    <n v="11"/>
    <n v="100"/>
    <n v="3437.1200000000003"/>
    <n v="60"/>
    <n v="16"/>
    <n v="2062.2719999999999"/>
    <n v="55"/>
    <n v="100"/>
    <n v="3437.1200000000003"/>
    <n v="0"/>
    <n v="14"/>
    <n v="0"/>
    <n v="41"/>
    <n v="100"/>
    <n v="3437.1200000000003"/>
    <n v="0"/>
    <n v="21"/>
    <n v="0"/>
    <n v="20"/>
    <n v="100"/>
    <n v="3437.1200000000003"/>
    <n v="30"/>
    <n v="15"/>
    <n v="1031.136"/>
    <n v="35"/>
    <n v="50"/>
    <n v="1718.5600000000002"/>
    <n v="0"/>
    <n v="17"/>
    <n v="0"/>
    <n v="18"/>
    <n v="100"/>
    <n v="3437.1200000000003"/>
    <n v="0"/>
    <m/>
    <n v="0"/>
    <n v="18"/>
    <n v="750"/>
    <n v="25778.400000000001"/>
    <n v="210"/>
    <n v="7217.9519999999993"/>
  </r>
  <r>
    <x v="3"/>
    <x v="1"/>
    <s v="廖荣平"/>
    <x v="4"/>
    <x v="36"/>
    <s v="二级"/>
    <s v="南汇"/>
    <s v="上海市浦东新区周浦医院"/>
    <n v="38.371200000000002"/>
    <n v="900"/>
    <n v="841.66666666666663"/>
    <n v="32295.759999999998"/>
    <n v="332"/>
    <n v="900"/>
    <n v="34534.080000000002"/>
    <n v="360"/>
    <n v="562"/>
    <n v="13813.632000000001"/>
    <n v="130"/>
    <n v="900"/>
    <n v="34534.080000000002"/>
    <n v="600"/>
    <n v="545"/>
    <n v="23022.720000000001"/>
    <n v="185"/>
    <n v="1200"/>
    <n v="46045.440000000002"/>
    <n v="1200"/>
    <n v="1015"/>
    <n v="46045.440000000002"/>
    <n v="370"/>
    <n v="1300"/>
    <n v="49882.560000000005"/>
    <n v="900"/>
    <n v="1102"/>
    <n v="34534.080000000002"/>
    <n v="168"/>
    <n v="1300"/>
    <n v="49882.560000000005"/>
    <n v="900"/>
    <n v="913"/>
    <n v="34534.080000000002"/>
    <n v="155"/>
    <n v="1300"/>
    <n v="49882.560000000005"/>
    <n v="300"/>
    <n v="450"/>
    <n v="11511.36"/>
    <n v="5"/>
    <n v="900"/>
    <n v="34534.080000000002"/>
    <n v="1200"/>
    <n v="865"/>
    <n v="46045.440000000002"/>
    <n v="340"/>
    <n v="900"/>
    <n v="34534.080000000002"/>
    <n v="300"/>
    <n v="632"/>
    <n v="11511.36"/>
    <n v="8"/>
    <n v="900"/>
    <n v="34534.080000000002"/>
    <n v="900"/>
    <n v="705"/>
    <n v="34534.080000000002"/>
    <n v="203"/>
    <n v="800"/>
    <n v="30696.960000000003"/>
    <n v="300"/>
    <n v="492"/>
    <n v="11511.36"/>
    <n v="11"/>
    <n v="800"/>
    <n v="30696.960000000003"/>
    <n v="900"/>
    <n v="809"/>
    <n v="34534.080000000002"/>
    <n v="102"/>
    <n v="800"/>
    <n v="30696.960000000003"/>
    <n v="300"/>
    <m/>
    <n v="11511.36"/>
    <n v="402"/>
    <n v="12000"/>
    <n v="460454.40000000014"/>
    <n v="8160"/>
    <n v="313108.99199999997"/>
  </r>
  <r>
    <x v="3"/>
    <x v="1"/>
    <s v="廖荣平"/>
    <x v="4"/>
    <x v="36"/>
    <s v="一级"/>
    <s v="南汇"/>
    <s v="上海市浦东新区周浦社区卫生服务中心"/>
    <n v="38.371200000000002"/>
    <n v="200"/>
    <n v="143.33333333333334"/>
    <n v="5499.8720000000003"/>
    <n v="76"/>
    <n v="300"/>
    <n v="11511.36"/>
    <n v="500"/>
    <n v="221"/>
    <n v="19185.600000000002"/>
    <n v="355"/>
    <n v="300"/>
    <n v="11511.36"/>
    <n v="0"/>
    <n v="183"/>
    <n v="0"/>
    <n v="172"/>
    <n v="400"/>
    <n v="15348.480000000001"/>
    <n v="500"/>
    <n v="315"/>
    <n v="19185.600000000002"/>
    <n v="357"/>
    <n v="500"/>
    <n v="19185.600000000002"/>
    <n v="300"/>
    <n v="367"/>
    <n v="11511.36"/>
    <n v="290"/>
    <n v="500"/>
    <n v="19185.600000000002"/>
    <n v="400"/>
    <n v="403"/>
    <n v="15348.480000000001"/>
    <n v="287"/>
    <n v="500"/>
    <n v="19185.600000000002"/>
    <n v="300"/>
    <n v="358"/>
    <n v="11511.36"/>
    <n v="229"/>
    <n v="300"/>
    <n v="11511.36"/>
    <n v="300"/>
    <n v="384"/>
    <n v="11511.36"/>
    <n v="145"/>
    <n v="300"/>
    <n v="11511.36"/>
    <n v="400"/>
    <n v="382"/>
    <n v="15348.480000000001"/>
    <n v="163"/>
    <n v="300"/>
    <n v="11511.36"/>
    <n v="300"/>
    <n v="376"/>
    <n v="11511.36"/>
    <n v="87"/>
    <n v="300"/>
    <n v="11511.36"/>
    <n v="300"/>
    <n v="328"/>
    <n v="11511.36"/>
    <n v="59"/>
    <n v="300"/>
    <n v="11511.36"/>
    <n v="200"/>
    <n v="246"/>
    <n v="7674.2400000000007"/>
    <n v="13"/>
    <n v="400"/>
    <n v="15348.480000000001"/>
    <n v="200"/>
    <m/>
    <n v="7674.2400000000007"/>
    <n v="213"/>
    <n v="4400"/>
    <n v="168833.28"/>
    <n v="3700"/>
    <n v="141973.44"/>
  </r>
  <r>
    <x v="3"/>
    <x v="1"/>
    <s v="廖荣平"/>
    <x v="4"/>
    <x v="36"/>
    <s v="一级"/>
    <s v="南汇"/>
    <s v="上海市浦东新区康桥社区卫生服务中心"/>
    <n v="38.371200000000002"/>
    <n v="500"/>
    <n v="346.66666666666669"/>
    <n v="13302.016000000001"/>
    <n v="327"/>
    <n v="400"/>
    <n v="15348.480000000001"/>
    <n v="400"/>
    <n v="447"/>
    <n v="15348.480000000001"/>
    <n v="280"/>
    <n v="400"/>
    <n v="15348.480000000001"/>
    <n v="250"/>
    <n v="359"/>
    <n v="9592.8000000000011"/>
    <n v="171"/>
    <n v="400"/>
    <n v="15348.480000000001"/>
    <n v="550"/>
    <n v="616"/>
    <n v="21104.16"/>
    <n v="105"/>
    <n v="500"/>
    <n v="19185.600000000002"/>
    <n v="500"/>
    <n v="505"/>
    <n v="19185.600000000002"/>
    <n v="100"/>
    <n v="500"/>
    <n v="19185.600000000002"/>
    <n v="900"/>
    <n v="641"/>
    <n v="34534.080000000002"/>
    <n v="359"/>
    <n v="500"/>
    <n v="19185.600000000002"/>
    <n v="500"/>
    <n v="702"/>
    <n v="19185.600000000002"/>
    <n v="157"/>
    <n v="500"/>
    <n v="19185.600000000002"/>
    <n v="580"/>
    <n v="637"/>
    <n v="22255.296000000002"/>
    <n v="100"/>
    <n v="500"/>
    <n v="19185.600000000002"/>
    <n v="800"/>
    <n v="730"/>
    <n v="30696.960000000003"/>
    <n v="170"/>
    <n v="600"/>
    <n v="23022.720000000001"/>
    <n v="700"/>
    <n v="755"/>
    <n v="26859.84"/>
    <n v="115"/>
    <n v="500"/>
    <n v="19185.600000000002"/>
    <n v="600"/>
    <n v="683"/>
    <n v="23022.720000000001"/>
    <n v="32"/>
    <n v="700"/>
    <n v="26859.84"/>
    <n v="400"/>
    <n v="422"/>
    <n v="15348.480000000001"/>
    <n v="10"/>
    <n v="700"/>
    <n v="26859.84"/>
    <n v="601"/>
    <m/>
    <n v="23061.091200000003"/>
    <n v="611"/>
    <n v="6200"/>
    <n v="237901.44000000003"/>
    <n v="6781"/>
    <n v="260195.1072"/>
  </r>
  <r>
    <x v="3"/>
    <x v="1"/>
    <s v="廖荣平"/>
    <x v="4"/>
    <x v="36"/>
    <s v="一级"/>
    <s v="南汇"/>
    <s v="上海市浦东新区新场社区卫生服务中心"/>
    <n v="38.371200000000002"/>
    <n v="0"/>
    <n v="40"/>
    <n v="1534.848"/>
    <n v="15"/>
    <n v="50"/>
    <n v="1918.5600000000002"/>
    <n v="50"/>
    <n v="30"/>
    <n v="1918.5600000000002"/>
    <n v="35"/>
    <n v="50"/>
    <n v="1918.5600000000002"/>
    <n v="50"/>
    <n v="45"/>
    <n v="1918.5600000000002"/>
    <n v="40"/>
    <n v="150"/>
    <n v="5755.68"/>
    <n v="350"/>
    <n v="305"/>
    <n v="13429.92"/>
    <n v="85"/>
    <n v="200"/>
    <n v="7674.2400000000007"/>
    <n v="600"/>
    <n v="408"/>
    <n v="23022.720000000001"/>
    <n v="277"/>
    <n v="600"/>
    <n v="23022.720000000001"/>
    <n v="100"/>
    <n v="310"/>
    <n v="3837.1200000000003"/>
    <n v="67"/>
    <n v="600"/>
    <n v="23022.720000000001"/>
    <n v="550"/>
    <n v="322"/>
    <n v="21104.16"/>
    <n v="295"/>
    <n v="300"/>
    <n v="11511.36"/>
    <n v="300"/>
    <n v="316"/>
    <n v="11511.36"/>
    <n v="279"/>
    <n v="400"/>
    <n v="15348.480000000001"/>
    <n v="0"/>
    <n v="269"/>
    <n v="0"/>
    <n v="10"/>
    <n v="300"/>
    <n v="11511.36"/>
    <n v="700"/>
    <n v="307"/>
    <n v="26859.84"/>
    <n v="403"/>
    <n v="400"/>
    <n v="15348.480000000001"/>
    <n v="0"/>
    <n v="248"/>
    <n v="0"/>
    <n v="155"/>
    <n v="300"/>
    <n v="11511.36"/>
    <n v="800"/>
    <n v="362"/>
    <n v="30696.960000000003"/>
    <n v="593"/>
    <n v="300"/>
    <n v="11511.36"/>
    <n v="100"/>
    <m/>
    <n v="3837.1200000000003"/>
    <n v="693"/>
    <n v="3650"/>
    <n v="140054.88"/>
    <n v="3600"/>
    <n v="138136.32000000001"/>
  </r>
  <r>
    <x v="3"/>
    <x v="1"/>
    <s v="廖荣平"/>
    <x v="4"/>
    <x v="34"/>
    <s v="二级"/>
    <s v="南汇"/>
    <s v="上海市浦东新区人民医院"/>
    <n v="38.371200000000002"/>
    <n v="800"/>
    <n v="616.66666666666663"/>
    <n v="23662.239999999998"/>
    <n v="370"/>
    <n v="600"/>
    <n v="23022.720000000001"/>
    <n v="400"/>
    <n v="538"/>
    <n v="15348.480000000001"/>
    <n v="232"/>
    <n v="700"/>
    <n v="26859.84"/>
    <n v="400"/>
    <n v="470"/>
    <n v="15348.480000000001"/>
    <n v="162"/>
    <n v="1000"/>
    <n v="38371.200000000004"/>
    <n v="800"/>
    <n v="653"/>
    <n v="30696.960000000003"/>
    <n v="309"/>
    <n v="1200"/>
    <n v="46045.440000000002"/>
    <n v="530"/>
    <n v="536"/>
    <n v="20336.736000000001"/>
    <n v="303"/>
    <n v="1000"/>
    <n v="38371.200000000004"/>
    <n v="610"/>
    <n v="554"/>
    <n v="23406.432000000001"/>
    <n v="359"/>
    <n v="1000"/>
    <n v="38371.200000000004"/>
    <n v="400"/>
    <n v="563"/>
    <n v="15348.480000000001"/>
    <n v="196"/>
    <n v="800"/>
    <n v="30696.960000000003"/>
    <n v="650"/>
    <n v="534"/>
    <n v="24941.280000000002"/>
    <n v="312"/>
    <n v="800"/>
    <n v="30696.960000000003"/>
    <n v="550"/>
    <n v="526"/>
    <n v="21104.16"/>
    <n v="336"/>
    <n v="800"/>
    <n v="30696.960000000003"/>
    <n v="450"/>
    <n v="532"/>
    <n v="17267.04"/>
    <n v="254"/>
    <n v="700"/>
    <n v="26859.84"/>
    <n v="750"/>
    <n v="536"/>
    <n v="28778.400000000001"/>
    <n v="468"/>
    <n v="700"/>
    <n v="26859.84"/>
    <n v="400"/>
    <n v="586"/>
    <n v="15348.480000000001"/>
    <n v="282"/>
    <n v="800"/>
    <n v="30696.960000000003"/>
    <n v="200"/>
    <m/>
    <n v="7674.2400000000007"/>
    <n v="482"/>
    <n v="10100"/>
    <n v="387549.12000000011"/>
    <n v="6140"/>
    <n v="235599.16800000001"/>
  </r>
  <r>
    <x v="3"/>
    <x v="1"/>
    <s v="廖荣平"/>
    <x v="4"/>
    <x v="34"/>
    <s v="一级"/>
    <s v="南汇"/>
    <s v="上海市浦东新区曹路社区卫生服务中心"/>
    <n v="38.371200000000002"/>
    <n v="100"/>
    <n v="68.75"/>
    <n v="2638.02"/>
    <n v="105"/>
    <n v="150"/>
    <n v="5755.68"/>
    <n v="0"/>
    <n v="52"/>
    <n v="0"/>
    <n v="53"/>
    <n v="150"/>
    <n v="5755.68"/>
    <n v="100"/>
    <n v="68"/>
    <n v="3837.1200000000003"/>
    <n v="85"/>
    <n v="300"/>
    <n v="11511.36"/>
    <n v="80"/>
    <n v="124"/>
    <n v="3069.6959999999999"/>
    <n v="41"/>
    <n v="400"/>
    <n v="15348.480000000001"/>
    <n v="350"/>
    <n v="203"/>
    <n v="13429.92"/>
    <n v="188"/>
    <n v="300"/>
    <n v="11511.36"/>
    <n v="200"/>
    <n v="224"/>
    <n v="7674.2400000000007"/>
    <n v="164"/>
    <n v="300"/>
    <n v="11511.36"/>
    <n v="320"/>
    <n v="270"/>
    <n v="12278.784"/>
    <n v="214"/>
    <n v="300"/>
    <n v="11511.36"/>
    <n v="200"/>
    <n v="203"/>
    <n v="7674.2400000000007"/>
    <n v="211"/>
    <n v="300"/>
    <n v="11511.36"/>
    <n v="505"/>
    <n v="506"/>
    <n v="19377.456000000002"/>
    <n v="210"/>
    <n v="400"/>
    <n v="15348.480000000001"/>
    <n v="330"/>
    <n v="386"/>
    <n v="12662.496000000001"/>
    <n v="154"/>
    <n v="400"/>
    <n v="15348.480000000001"/>
    <n v="440"/>
    <n v="364"/>
    <n v="16883.328000000001"/>
    <n v="230"/>
    <n v="400"/>
    <n v="15348.480000000001"/>
    <n v="390"/>
    <n v="382"/>
    <n v="14964.768"/>
    <n v="238"/>
    <n v="400"/>
    <n v="15348.480000000001"/>
    <n v="520"/>
    <m/>
    <n v="19953.024000000001"/>
    <n v="758"/>
    <n v="3800"/>
    <n v="145810.56"/>
    <n v="3435"/>
    <n v="131805.07199999999"/>
  </r>
  <r>
    <x v="3"/>
    <x v="1"/>
    <s v="廖荣平"/>
    <x v="4"/>
    <x v="34"/>
    <s v="一级"/>
    <s v="南汇"/>
    <s v="上海市浦东新区江镇社区卫生服务中心"/>
    <n v="38.371200000000002"/>
    <n v="400"/>
    <n v="116.66666666666667"/>
    <n v="4476.6400000000003"/>
    <n v="531"/>
    <n v="150"/>
    <n v="5755.68"/>
    <n v="0"/>
    <n v="110"/>
    <n v="0"/>
    <n v="421"/>
    <n v="150"/>
    <n v="5755.68"/>
    <n v="200"/>
    <n v="102"/>
    <n v="7674.2400000000007"/>
    <n v="519"/>
    <n v="300"/>
    <n v="11511.36"/>
    <n v="0"/>
    <n v="159"/>
    <n v="0"/>
    <n v="360"/>
    <n v="400"/>
    <n v="15348.480000000001"/>
    <n v="450"/>
    <n v="348"/>
    <n v="17267.04"/>
    <n v="462"/>
    <n v="300"/>
    <n v="11511.36"/>
    <n v="130"/>
    <n v="145"/>
    <n v="4988.2560000000003"/>
    <n v="447"/>
    <n v="300"/>
    <n v="11511.36"/>
    <n v="0"/>
    <n v="153"/>
    <n v="0"/>
    <n v="294"/>
    <n v="200"/>
    <n v="7674.2400000000007"/>
    <n v="230"/>
    <n v="148"/>
    <n v="8825.3760000000002"/>
    <n v="376"/>
    <n v="200"/>
    <n v="7674.2400000000007"/>
    <n v="30"/>
    <n v="152"/>
    <n v="1151.136"/>
    <n v="254"/>
    <n v="200"/>
    <n v="7674.2400000000007"/>
    <n v="70"/>
    <n v="208"/>
    <n v="2685.9839999999999"/>
    <n v="116"/>
    <n v="200"/>
    <n v="7674.2400000000007"/>
    <n v="450"/>
    <n v="172"/>
    <n v="17267.04"/>
    <n v="394"/>
    <n v="200"/>
    <n v="7674.2400000000007"/>
    <n v="20"/>
    <n v="156"/>
    <n v="767.42399999999998"/>
    <n v="258"/>
    <n v="200"/>
    <n v="7674.2400000000007"/>
    <n v="0"/>
    <m/>
    <n v="0"/>
    <n v="258"/>
    <n v="2800"/>
    <n v="107439.36000000003"/>
    <n v="1580"/>
    <n v="60626.495999999999"/>
  </r>
  <r>
    <x v="3"/>
    <x v="1"/>
    <s v="廖荣平"/>
    <x v="4"/>
    <x v="34"/>
    <s v="一级"/>
    <s v="南汇"/>
    <s v="上海市浦东新区机场社区卫生服务中心"/>
    <n v="38.371200000000002"/>
    <n v="100"/>
    <n v="25"/>
    <n v="959.28000000000009"/>
    <n v="43"/>
    <n v="100"/>
    <n v="3837.1200000000003"/>
    <n v="100"/>
    <n v="102"/>
    <n v="3837.1200000000003"/>
    <n v="41"/>
    <n v="100"/>
    <n v="3837.1200000000003"/>
    <n v="200"/>
    <n v="83"/>
    <n v="7674.2400000000007"/>
    <n v="158"/>
    <n v="300"/>
    <n v="11511.36"/>
    <n v="0"/>
    <n v="106"/>
    <n v="0"/>
    <n v="52"/>
    <n v="400"/>
    <n v="15348.480000000001"/>
    <n v="100"/>
    <n v="102"/>
    <n v="3837.1200000000003"/>
    <n v="50"/>
    <n v="100"/>
    <n v="3837.1200000000003"/>
    <n v="200"/>
    <n v="118"/>
    <n v="7674.2400000000007"/>
    <n v="132"/>
    <n v="100"/>
    <n v="3837.1200000000003"/>
    <n v="100"/>
    <n v="124"/>
    <n v="3837.1200000000003"/>
    <n v="108"/>
    <n v="200"/>
    <n v="7674.2400000000007"/>
    <n v="100"/>
    <n v="102"/>
    <n v="3837.1200000000003"/>
    <n v="106"/>
    <n v="200"/>
    <n v="7674.2400000000007"/>
    <n v="100"/>
    <n v="103"/>
    <n v="3837.1200000000003"/>
    <n v="103"/>
    <n v="150"/>
    <n v="5755.68"/>
    <n v="100"/>
    <n v="112"/>
    <n v="3837.1200000000003"/>
    <n v="91"/>
    <n v="200"/>
    <n v="7674.2400000000007"/>
    <n v="105"/>
    <n v="103"/>
    <n v="4028.9760000000001"/>
    <n v="93"/>
    <n v="150"/>
    <n v="5755.68"/>
    <n v="100"/>
    <n v="112"/>
    <n v="3837.1200000000003"/>
    <n v="81"/>
    <n v="150"/>
    <n v="5755.68"/>
    <n v="100"/>
    <m/>
    <n v="3837.1200000000003"/>
    <n v="181"/>
    <n v="2150"/>
    <n v="82498.079999999987"/>
    <n v="1305"/>
    <n v="50074.416000000012"/>
  </r>
  <r>
    <x v="3"/>
    <x v="1"/>
    <s v="廖荣平"/>
    <x v="4"/>
    <x v="34"/>
    <s v="一级"/>
    <s v="南汇"/>
    <s v="上海市浦东新区合庆社区卫生服务中心"/>
    <n v="38.371200000000002"/>
    <n v="400"/>
    <n v="177.5"/>
    <n v="6810.8879999999999"/>
    <n v="313"/>
    <n v="150"/>
    <n v="5755.68"/>
    <n v="250"/>
    <n v="268"/>
    <n v="9592.8000000000011"/>
    <n v="295"/>
    <n v="200"/>
    <n v="7674.2400000000007"/>
    <n v="0"/>
    <n v="182"/>
    <n v="0"/>
    <n v="113"/>
    <n v="300"/>
    <n v="11511.36"/>
    <n v="350"/>
    <n v="298"/>
    <n v="13429.92"/>
    <n v="165"/>
    <n v="400"/>
    <n v="15348.480000000001"/>
    <n v="350"/>
    <n v="318"/>
    <n v="13429.92"/>
    <n v="197"/>
    <n v="500"/>
    <n v="19185.600000000002"/>
    <n v="350"/>
    <n v="334"/>
    <n v="13429.92"/>
    <n v="213"/>
    <n v="500"/>
    <n v="19185.600000000002"/>
    <n v="250"/>
    <n v="308"/>
    <n v="9592.8000000000011"/>
    <n v="155"/>
    <n v="300"/>
    <n v="11511.36"/>
    <n v="350"/>
    <n v="336"/>
    <n v="13429.92"/>
    <n v="169"/>
    <n v="300"/>
    <n v="11511.36"/>
    <n v="450"/>
    <n v="386"/>
    <n v="17267.04"/>
    <n v="233"/>
    <n v="400"/>
    <n v="15348.480000000001"/>
    <n v="250"/>
    <n v="326"/>
    <n v="9592.8000000000011"/>
    <n v="157"/>
    <n v="300"/>
    <n v="11511.36"/>
    <n v="350"/>
    <n v="330"/>
    <n v="13429.92"/>
    <n v="177"/>
    <n v="400"/>
    <n v="15348.480000000001"/>
    <n v="300"/>
    <n v="328"/>
    <n v="11511.36"/>
    <n v="149"/>
    <n v="500"/>
    <n v="19185.600000000002"/>
    <n v="470"/>
    <m/>
    <n v="18034.464"/>
    <n v="619"/>
    <n v="4250"/>
    <n v="163077.6"/>
    <n v="3720"/>
    <n v="142740.864"/>
  </r>
  <r>
    <x v="3"/>
    <x v="1"/>
    <s v="廖荣平"/>
    <x v="4"/>
    <x v="34"/>
    <s v="一级"/>
    <s v="南汇"/>
    <s v="上海市浦东新区孙桥社区卫生服务中心"/>
    <n v="38.371200000000002"/>
    <n v="70"/>
    <n v="47.5"/>
    <n v="1822.6320000000001"/>
    <n v="53"/>
    <n v="100"/>
    <n v="3837.1200000000003"/>
    <n v="140"/>
    <n v="89"/>
    <n v="5371.9679999999998"/>
    <n v="104"/>
    <n v="100"/>
    <n v="3837.1200000000003"/>
    <n v="0"/>
    <n v="76"/>
    <n v="0"/>
    <n v="28"/>
    <n v="200"/>
    <n v="7674.2400000000007"/>
    <n v="140"/>
    <n v="148"/>
    <n v="5371.9679999999998"/>
    <n v="20"/>
    <n v="300"/>
    <n v="11511.36"/>
    <n v="100"/>
    <n v="96"/>
    <n v="3837.1200000000003"/>
    <n v="24"/>
    <n v="100"/>
    <n v="3837.1200000000003"/>
    <n v="150"/>
    <n v="121"/>
    <n v="5755.68"/>
    <n v="53"/>
    <n v="150"/>
    <n v="5755.68"/>
    <n v="150"/>
    <n v="136"/>
    <n v="5755.68"/>
    <n v="67"/>
    <n v="200"/>
    <n v="7674.2400000000007"/>
    <n v="150"/>
    <n v="134"/>
    <n v="5755.68"/>
    <n v="83"/>
    <n v="200"/>
    <n v="7674.2400000000007"/>
    <n v="130"/>
    <n v="129"/>
    <n v="4988.2560000000003"/>
    <n v="84"/>
    <n v="150"/>
    <n v="5755.68"/>
    <n v="200"/>
    <n v="168"/>
    <n v="7674.2400000000007"/>
    <n v="116"/>
    <n v="200"/>
    <n v="7674.2400000000007"/>
    <n v="100"/>
    <n v="134"/>
    <n v="3837.1200000000003"/>
    <n v="82"/>
    <n v="150"/>
    <n v="5755.68"/>
    <n v="80"/>
    <n v="126"/>
    <n v="3069.6959999999999"/>
    <n v="36"/>
    <n v="150"/>
    <n v="5755.68"/>
    <n v="40"/>
    <m/>
    <n v="1534.848"/>
    <n v="76"/>
    <n v="2000"/>
    <n v="76742.399999999994"/>
    <n v="1380"/>
    <n v="52952.255999999994"/>
  </r>
  <r>
    <x v="3"/>
    <x v="1"/>
    <s v="廖荣平"/>
    <x v="4"/>
    <x v="33"/>
    <s v="一级"/>
    <s v="南汇"/>
    <s v="上海市浦东新区大团社区卫生服务中心"/>
    <n v="38.371200000000002"/>
    <n v="20"/>
    <n v="28.333333333333332"/>
    <n v="1087.184"/>
    <n v="26"/>
    <n v="50"/>
    <n v="1918.5600000000002"/>
    <n v="80"/>
    <n v="57"/>
    <n v="3069.6959999999999"/>
    <n v="49"/>
    <n v="50"/>
    <n v="1918.5600000000002"/>
    <n v="80"/>
    <n v="105"/>
    <n v="3069.6959999999999"/>
    <n v="24"/>
    <n v="300"/>
    <n v="11511.36"/>
    <n v="270"/>
    <n v="245"/>
    <n v="10360.224"/>
    <n v="49"/>
    <n v="400"/>
    <n v="15348.480000000001"/>
    <n v="330"/>
    <n v="288"/>
    <n v="12662.496000000001"/>
    <n v="91"/>
    <n v="400"/>
    <n v="15348.480000000001"/>
    <n v="300"/>
    <n v="305"/>
    <n v="11511.36"/>
    <n v="86"/>
    <n v="400"/>
    <n v="15348.480000000001"/>
    <n v="100"/>
    <n v="181"/>
    <n v="3837.1200000000003"/>
    <n v="5"/>
    <n v="300"/>
    <n v="11511.36"/>
    <n v="140"/>
    <n v="133"/>
    <n v="5371.9679999999998"/>
    <n v="12"/>
    <n v="300"/>
    <n v="11511.36"/>
    <n v="220"/>
    <n v="185"/>
    <n v="8441.6640000000007"/>
    <n v="47"/>
    <n v="400"/>
    <n v="15348.480000000001"/>
    <n v="250"/>
    <n v="246"/>
    <n v="9592.8000000000011"/>
    <n v="51"/>
    <n v="300"/>
    <n v="11511.36"/>
    <n v="150"/>
    <n v="186"/>
    <n v="5755.68"/>
    <n v="15"/>
    <n v="200"/>
    <n v="7674.2400000000007"/>
    <n v="250"/>
    <n v="228"/>
    <n v="9592.8000000000011"/>
    <n v="37"/>
    <n v="400"/>
    <n v="15348.480000000001"/>
    <n v="200"/>
    <m/>
    <n v="7674.2400000000007"/>
    <n v="237"/>
    <n v="3500"/>
    <n v="134299.20000000001"/>
    <n v="2370"/>
    <n v="90939.744000000006"/>
  </r>
  <r>
    <x v="3"/>
    <x v="1"/>
    <s v="廖荣平"/>
    <x v="4"/>
    <x v="36"/>
    <s v="一级"/>
    <s v="南汇"/>
    <s v="上海市浦东新区航头鹤沙社区卫生服务中心"/>
    <n v="38.371200000000002"/>
    <n v="200"/>
    <n v="81.666666666666671"/>
    <n v="3133.6480000000001"/>
    <n v="213"/>
    <n v="200"/>
    <n v="7674.2400000000007"/>
    <n v="200"/>
    <n v="219"/>
    <n v="7674.2400000000007"/>
    <n v="194"/>
    <n v="200"/>
    <n v="7674.2400000000007"/>
    <n v="0"/>
    <n v="141"/>
    <n v="0"/>
    <n v="53"/>
    <n v="350"/>
    <n v="13429.92"/>
    <n v="200"/>
    <n v="158"/>
    <n v="7674.2400000000007"/>
    <n v="95"/>
    <n v="400"/>
    <n v="15348.480000000001"/>
    <n v="200"/>
    <n v="183"/>
    <n v="7674.2400000000007"/>
    <n v="112"/>
    <n v="200"/>
    <n v="7674.2400000000007"/>
    <n v="50"/>
    <n v="102"/>
    <n v="1918.5600000000002"/>
    <n v="60"/>
    <n v="200"/>
    <n v="7674.2400000000007"/>
    <n v="200"/>
    <n v="142"/>
    <n v="7674.2400000000007"/>
    <n v="118"/>
    <n v="200"/>
    <n v="7674.2400000000007"/>
    <n v="330"/>
    <n v="238"/>
    <n v="12662.496000000001"/>
    <n v="210"/>
    <n v="200"/>
    <n v="7674.2400000000007"/>
    <n v="220"/>
    <n v="217"/>
    <n v="8441.6640000000007"/>
    <n v="213"/>
    <n v="200"/>
    <n v="7674.2400000000007"/>
    <n v="20"/>
    <n v="188"/>
    <n v="767.42399999999998"/>
    <n v="45"/>
    <n v="200"/>
    <n v="7674.2400000000007"/>
    <n v="220"/>
    <n v="183"/>
    <n v="8441.6640000000007"/>
    <n v="82"/>
    <n v="200"/>
    <n v="7674.2400000000007"/>
    <n v="270"/>
    <n v="265"/>
    <n v="10360.224"/>
    <n v="87"/>
    <n v="200"/>
    <n v="7674.2400000000007"/>
    <n v="100"/>
    <m/>
    <n v="3837.1200000000003"/>
    <n v="187"/>
    <n v="2750"/>
    <n v="105520.80000000003"/>
    <n v="2010"/>
    <n v="77126.112000000008"/>
  </r>
  <r>
    <x v="3"/>
    <x v="1"/>
    <s v="廖荣平"/>
    <x v="4"/>
    <x v="36"/>
    <s v="三级"/>
    <s v="南汇"/>
    <s v="上海市浦东医院"/>
    <n v="38.371200000000002"/>
    <n v="40"/>
    <n v="19.166666666666668"/>
    <n v="735.44800000000009"/>
    <n v="6"/>
    <n v="100"/>
    <n v="3837.1200000000003"/>
    <n v="110"/>
    <n v="55"/>
    <n v="4220.8320000000003"/>
    <n v="61"/>
    <n v="100"/>
    <n v="3837.1200000000003"/>
    <n v="40"/>
    <n v="32"/>
    <n v="1534.848"/>
    <n v="69"/>
    <n v="250"/>
    <n v="9592.8000000000011"/>
    <n v="70"/>
    <n v="103"/>
    <n v="2685.9839999999999"/>
    <n v="36"/>
    <n v="300"/>
    <n v="11511.36"/>
    <n v="100"/>
    <n v="92"/>
    <n v="3837.1200000000003"/>
    <n v="44"/>
    <n v="100"/>
    <n v="3837.1200000000003"/>
    <n v="130"/>
    <n v="123"/>
    <n v="4988.2560000000003"/>
    <n v="51"/>
    <n v="100"/>
    <n v="3837.1200000000003"/>
    <n v="80"/>
    <n v="102"/>
    <n v="3069.6959999999999"/>
    <n v="29"/>
    <n v="100"/>
    <n v="3837.1200000000003"/>
    <n v="150"/>
    <n v="135"/>
    <n v="5755.68"/>
    <n v="44"/>
    <n v="200"/>
    <n v="7674.2400000000007"/>
    <n v="115"/>
    <n v="125"/>
    <n v="4412.6880000000001"/>
    <n v="34"/>
    <n v="200"/>
    <n v="7674.2400000000007"/>
    <n v="65"/>
    <n v="93"/>
    <n v="2494.1280000000002"/>
    <n v="6"/>
    <n v="100"/>
    <n v="3837.1200000000003"/>
    <n v="80"/>
    <n v="72"/>
    <n v="3069.6959999999999"/>
    <n v="14"/>
    <n v="150"/>
    <n v="5755.68"/>
    <n v="15"/>
    <n v="28"/>
    <n v="575.56799999999998"/>
    <n v="1"/>
    <n v="200"/>
    <n v="7674.2400000000007"/>
    <n v="30"/>
    <m/>
    <n v="1151.136"/>
    <n v="31"/>
    <n v="1900"/>
    <n v="72905.279999999999"/>
    <n v="985"/>
    <n v="37795.631999999998"/>
  </r>
  <r>
    <x v="3"/>
    <x v="1"/>
    <s v="廖荣平"/>
    <x v="4"/>
    <x v="33"/>
    <s v="二级"/>
    <s v="南汇"/>
    <s v="上海市浦东新区老年医院"/>
    <n v="38.371200000000002"/>
    <n v="200"/>
    <n v="154.16666666666666"/>
    <n v="5915.5599999999995"/>
    <n v="145"/>
    <n v="200"/>
    <n v="7674.2400000000007"/>
    <n v="200"/>
    <n v="138"/>
    <n v="7674.2400000000007"/>
    <n v="207"/>
    <n v="200"/>
    <n v="7674.2400000000007"/>
    <n v="0"/>
    <n v="145"/>
    <n v="0"/>
    <n v="62"/>
    <n v="300"/>
    <n v="11511.36"/>
    <n v="200"/>
    <n v="185"/>
    <n v="7674.2400000000007"/>
    <n v="77"/>
    <n v="300"/>
    <n v="11511.36"/>
    <n v="100"/>
    <n v="152"/>
    <n v="3837.1200000000003"/>
    <n v="25"/>
    <n v="100"/>
    <n v="3837.1200000000003"/>
    <n v="150"/>
    <n v="138"/>
    <n v="5755.68"/>
    <n v="37"/>
    <n v="100"/>
    <n v="3837.1200000000003"/>
    <n v="200"/>
    <n v="152"/>
    <n v="7674.2400000000007"/>
    <n v="85"/>
    <n v="300"/>
    <n v="11511.36"/>
    <n v="100"/>
    <n v="136"/>
    <n v="3837.1200000000003"/>
    <n v="49"/>
    <n v="200"/>
    <n v="7674.2400000000007"/>
    <n v="100"/>
    <n v="120"/>
    <n v="3837.1200000000003"/>
    <n v="29"/>
    <n v="300"/>
    <n v="11511.36"/>
    <n v="200"/>
    <n v="183"/>
    <n v="7674.2400000000007"/>
    <n v="46"/>
    <n v="200"/>
    <n v="7674.2400000000007"/>
    <n v="100"/>
    <n v="121"/>
    <n v="3837.1200000000003"/>
    <n v="25"/>
    <n v="200"/>
    <n v="7674.2400000000007"/>
    <n v="100"/>
    <n v="116"/>
    <n v="3837.1200000000003"/>
    <n v="9"/>
    <n v="200"/>
    <n v="7674.2400000000007"/>
    <n v="100"/>
    <m/>
    <n v="3837.1200000000003"/>
    <n v="109"/>
    <n v="2600"/>
    <n v="99765.120000000024"/>
    <n v="1550"/>
    <n v="59475.360000000015"/>
  </r>
  <r>
    <x v="3"/>
    <x v="1"/>
    <s v="廖荣平"/>
    <x v="4"/>
    <x v="33"/>
    <s v="一级"/>
    <s v="南汇"/>
    <s v="上海市浦东新区宣桥社区卫生服务中心"/>
    <n v="38.371200000000002"/>
    <n v="30"/>
    <n v="35.833333333333336"/>
    <n v="1374.9680000000001"/>
    <n v="15"/>
    <n v="50"/>
    <n v="1918.5600000000002"/>
    <n v="60"/>
    <n v="62"/>
    <n v="2302.2719999999999"/>
    <n v="13"/>
    <n v="50"/>
    <n v="1918.5600000000002"/>
    <n v="110"/>
    <n v="95"/>
    <n v="4220.8320000000003"/>
    <n v="28"/>
    <n v="300"/>
    <n v="11511.36"/>
    <n v="110"/>
    <n v="135"/>
    <n v="4220.8320000000003"/>
    <n v="3"/>
    <n v="400"/>
    <n v="15348.480000000001"/>
    <n v="110"/>
    <n v="103"/>
    <n v="4220.8320000000003"/>
    <n v="10"/>
    <n v="150"/>
    <n v="5755.68"/>
    <n v="170"/>
    <n v="140"/>
    <n v="6523.1040000000003"/>
    <n v="40"/>
    <n v="150"/>
    <n v="5755.68"/>
    <n v="0"/>
    <n v="36"/>
    <n v="0"/>
    <n v="4"/>
    <n v="200"/>
    <n v="7674.2400000000007"/>
    <n v="110"/>
    <n v="81"/>
    <n v="4220.8320000000003"/>
    <n v="33"/>
    <n v="200"/>
    <n v="7674.2400000000007"/>
    <n v="60"/>
    <n v="85"/>
    <n v="2302.2719999999999"/>
    <n v="8"/>
    <n v="300"/>
    <n v="11511.36"/>
    <n v="200"/>
    <n v="115"/>
    <n v="7674.2400000000007"/>
    <n v="93"/>
    <n v="300"/>
    <n v="11511.36"/>
    <n v="0"/>
    <n v="81"/>
    <n v="0"/>
    <n v="12"/>
    <n v="200"/>
    <n v="7674.2400000000007"/>
    <n v="100"/>
    <n v="65"/>
    <n v="3837.1200000000003"/>
    <n v="47"/>
    <n v="150"/>
    <n v="5755.68"/>
    <n v="50"/>
    <m/>
    <n v="1918.5600000000002"/>
    <n v="97"/>
    <n v="2450"/>
    <n v="94009.44"/>
    <n v="1080"/>
    <n v="41440.896000000008"/>
  </r>
  <r>
    <x v="3"/>
    <x v="1"/>
    <s v="廖荣平"/>
    <x v="4"/>
    <x v="33"/>
    <s v="一级"/>
    <s v="南汇"/>
    <s v="上海市浦东新区祝桥社区卫生服务中心"/>
    <n v="38.371200000000002"/>
    <n v="400"/>
    <n v="127.5"/>
    <n v="4892.3280000000004"/>
    <n v="238"/>
    <n v="300"/>
    <n v="11511.36"/>
    <n v="300"/>
    <n v="367"/>
    <n v="11511.36"/>
    <n v="171"/>
    <n v="300"/>
    <n v="11511.36"/>
    <n v="300"/>
    <n v="287"/>
    <n v="11511.36"/>
    <n v="184"/>
    <n v="500"/>
    <n v="19185.600000000002"/>
    <n v="900"/>
    <n v="856"/>
    <n v="34534.080000000002"/>
    <n v="228"/>
    <n v="600"/>
    <n v="23022.720000000001"/>
    <n v="1200"/>
    <n v="1010"/>
    <n v="46045.440000000002"/>
    <n v="418"/>
    <n v="1400"/>
    <n v="53719.68"/>
    <n v="1200"/>
    <n v="1105"/>
    <n v="46045.440000000002"/>
    <n v="513"/>
    <n v="1500"/>
    <n v="57556.800000000003"/>
    <n v="600"/>
    <n v="1005"/>
    <n v="23022.720000000001"/>
    <n v="108"/>
    <n v="900"/>
    <n v="34534.080000000002"/>
    <n v="1200"/>
    <n v="941"/>
    <n v="46045.440000000002"/>
    <n v="367"/>
    <n v="1100"/>
    <n v="42208.32"/>
    <n v="600"/>
    <n v="910"/>
    <n v="23022.720000000001"/>
    <n v="57"/>
    <n v="1300"/>
    <n v="49882.560000000005"/>
    <n v="1200"/>
    <n v="1050"/>
    <n v="46045.440000000002"/>
    <n v="207"/>
    <n v="1200"/>
    <n v="46045.440000000002"/>
    <n v="900"/>
    <n v="985"/>
    <n v="34534.080000000002"/>
    <n v="122"/>
    <n v="1000"/>
    <n v="38371.200000000004"/>
    <n v="1200"/>
    <n v="951"/>
    <n v="46045.440000000002"/>
    <n v="371"/>
    <n v="1000"/>
    <n v="38371.200000000004"/>
    <n v="300"/>
    <m/>
    <n v="11511.36"/>
    <n v="671"/>
    <n v="11100"/>
    <n v="425920.32000000007"/>
    <n v="9900"/>
    <n v="379874.88"/>
  </r>
  <r>
    <x v="11"/>
    <x v="1"/>
    <s v="廖荣平"/>
    <x v="1"/>
    <x v="30"/>
    <s v="二级"/>
    <s v="嘉定"/>
    <s v="上海市嘉定区安亭医院"/>
    <n v="15.157999999999999"/>
    <n v="100"/>
    <n v="79.166666666666671"/>
    <n v="1200.0083333333334"/>
    <n v="22"/>
    <n v="90"/>
    <n v="1364.22"/>
    <n v="100"/>
    <n v="100"/>
    <n v="1515.8"/>
    <n v="22"/>
    <n v="50"/>
    <n v="757.9"/>
    <n v="50"/>
    <n v="60"/>
    <n v="757.9"/>
    <n v="12"/>
    <n v="100"/>
    <n v="1515.8"/>
    <n v="0"/>
    <n v="0"/>
    <n v="0"/>
    <n v="12"/>
    <n v="80"/>
    <n v="1212.6399999999999"/>
    <n v="150"/>
    <n v="150"/>
    <n v="2273.6999999999998"/>
    <n v="12"/>
    <n v="80"/>
    <n v="1212.6399999999999"/>
    <n v="100"/>
    <n v="100"/>
    <n v="1515.8"/>
    <n v="12"/>
    <n v="80"/>
    <n v="1212.6399999999999"/>
    <n v="0"/>
    <n v="0"/>
    <n v="0"/>
    <n v="12"/>
    <n v="80"/>
    <n v="1212.6399999999999"/>
    <n v="80"/>
    <n v="88"/>
    <n v="1212.6399999999999"/>
    <n v="4"/>
    <n v="80"/>
    <n v="1212.6399999999999"/>
    <n v="50"/>
    <n v="50"/>
    <n v="757.9"/>
    <n v="4"/>
    <n v="80"/>
    <n v="1212.6399999999999"/>
    <n v="100"/>
    <n v="90"/>
    <n v="1515.8"/>
    <n v="14"/>
    <n v="80"/>
    <n v="1212.6399999999999"/>
    <n v="50"/>
    <n v="50"/>
    <n v="757.9"/>
    <n v="14"/>
    <n v="100"/>
    <n v="1515.8"/>
    <n v="50"/>
    <n v="40"/>
    <n v="757.9"/>
    <n v="24"/>
    <n v="100"/>
    <n v="1515.8"/>
    <n v="110"/>
    <m/>
    <n v="1667.3799999999999"/>
    <n v="134"/>
    <n v="1000"/>
    <n v="15157.999999999995"/>
    <n v="840"/>
    <n v="12732.719999999998"/>
  </r>
  <r>
    <x v="12"/>
    <x v="1"/>
    <s v="廖荣平"/>
    <x v="4"/>
    <x v="36"/>
    <s v="一级"/>
    <s v="南汇"/>
    <s v="上海市浦东新区惠南社区卫生服务中心"/>
    <n v="43.382399999999997"/>
    <n v="150"/>
    <n v="95.833333333333329"/>
    <n v="4157.4799999999996"/>
    <n v="140"/>
    <n v="100"/>
    <n v="4338.24"/>
    <n v="100"/>
    <n v="146"/>
    <n v="4338.24"/>
    <n v="94"/>
    <n v="80"/>
    <n v="3470.5919999999996"/>
    <n v="0"/>
    <n v="32"/>
    <n v="0"/>
    <n v="62"/>
    <n v="120"/>
    <n v="5205.8879999999999"/>
    <n v="100"/>
    <n v="77"/>
    <n v="4338.24"/>
    <n v="85"/>
    <n v="100"/>
    <n v="4338.24"/>
    <n v="0"/>
    <n v="30"/>
    <n v="0"/>
    <n v="55"/>
    <n v="100"/>
    <n v="4338.24"/>
    <n v="0"/>
    <n v="45"/>
    <n v="0"/>
    <n v="10"/>
    <n v="100"/>
    <n v="4338.24"/>
    <n v="0"/>
    <n v="10"/>
    <n v="0"/>
    <n v="0"/>
    <n v="100"/>
    <n v="4338.24"/>
    <n v="0"/>
    <n v="0"/>
    <n v="0"/>
    <n v="0"/>
    <n v="100"/>
    <n v="4338.24"/>
    <n v="100"/>
    <n v="0"/>
    <n v="4338.24"/>
    <n v="100"/>
    <n v="100"/>
    <n v="4338.24"/>
    <n v="0"/>
    <n v="35"/>
    <n v="0"/>
    <n v="65"/>
    <n v="100"/>
    <n v="4338.24"/>
    <n v="100"/>
    <n v="77"/>
    <n v="4338.24"/>
    <n v="88"/>
    <n v="100"/>
    <n v="4338.24"/>
    <n v="100"/>
    <n v="65"/>
    <n v="4338.24"/>
    <n v="123"/>
    <n v="100"/>
    <n v="4338.24"/>
    <n v="0"/>
    <m/>
    <n v="0"/>
    <n v="123"/>
    <n v="1200"/>
    <n v="52058.879999999983"/>
    <n v="500"/>
    <n v="21691.199999999997"/>
  </r>
  <r>
    <x v="4"/>
    <x v="2"/>
    <s v="张志洁"/>
    <x v="6"/>
    <x v="31"/>
    <s v="二级"/>
    <s v="金山"/>
    <s v="上海市金山区亭林医院"/>
    <n v="31.581849999999999"/>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4"/>
    <x v="2"/>
    <s v="张志洁"/>
    <x v="6"/>
    <x v="32"/>
    <s v="三级"/>
    <s v="金山"/>
    <s v="复旦大学附属金山医院"/>
    <n v="31.581849999999999"/>
    <n v="3600"/>
    <n v="3601"/>
    <n v="113726.24184999999"/>
    <n v="5245"/>
    <n v="4000"/>
    <n v="126327.4"/>
    <n v="3600"/>
    <n v="3953"/>
    <n v="113694.66"/>
    <n v="4892"/>
    <n v="3000"/>
    <n v="94745.55"/>
    <n v="3600"/>
    <n v="3985"/>
    <n v="113694.66"/>
    <n v="4507"/>
    <n v="4500"/>
    <n v="142118.32499999998"/>
    <n v="2400"/>
    <n v="4546"/>
    <n v="75796.44"/>
    <n v="2361"/>
    <n v="4000"/>
    <n v="126327.4"/>
    <n v="6000"/>
    <n v="4674"/>
    <n v="189491.1"/>
    <n v="3687"/>
    <n v="4000"/>
    <n v="126327.4"/>
    <n v="3600"/>
    <n v="5398"/>
    <n v="113694.66"/>
    <n v="1889"/>
    <n v="4200"/>
    <n v="132643.76999999999"/>
    <n v="7200"/>
    <n v="5202"/>
    <n v="227389.32"/>
    <n v="3887"/>
    <n v="4200"/>
    <n v="132643.76999999999"/>
    <n v="2400"/>
    <n v="4508"/>
    <n v="75796.44"/>
    <n v="1779"/>
    <n v="4200"/>
    <n v="132643.76999999999"/>
    <n v="720"/>
    <n v="1672"/>
    <n v="22738.932000000001"/>
    <n v="827"/>
    <n v="4200"/>
    <n v="132643.76999999999"/>
    <n v="960"/>
    <n v="1108"/>
    <n v="30318.576000000001"/>
    <n v="679"/>
    <n v="3500"/>
    <n v="110536.47499999999"/>
    <n v="960"/>
    <n v="679"/>
    <n v="30318.576000000001"/>
    <n v="960"/>
    <n v="4200"/>
    <n v="132643.76999999999"/>
    <n v="360"/>
    <n v="960"/>
    <n v="11369.466"/>
    <n v="360"/>
    <n v="4000"/>
    <n v="126327.4"/>
    <n v="600"/>
    <m/>
    <n v="18949.11"/>
    <n v="960"/>
    <n v="48000"/>
    <n v="1515928.8"/>
    <n v="32400"/>
    <n v="1023251.9400000001"/>
  </r>
  <r>
    <x v="4"/>
    <x v="1"/>
    <s v="廖荣平"/>
    <x v="4"/>
    <x v="33"/>
    <s v="三级"/>
    <s v="南汇"/>
    <s v="上海市第六人民医院东院"/>
    <n v="31.581849999999999"/>
    <n v="1200"/>
    <n v="1195"/>
    <n v="37740.310749999997"/>
    <n v="1212"/>
    <n v="1500"/>
    <n v="47372.775000000001"/>
    <n v="2838"/>
    <n v="1448"/>
    <n v="89629.290299999993"/>
    <n v="2602"/>
    <n v="1000"/>
    <n v="31581.85"/>
    <n v="1200"/>
    <n v="1321"/>
    <n v="37898.22"/>
    <n v="2481"/>
    <n v="1500"/>
    <n v="47372.775000000001"/>
    <n v="1200"/>
    <n v="1798"/>
    <n v="37898.22"/>
    <n v="1883"/>
    <n v="1500"/>
    <n v="47372.775000000001"/>
    <n v="1200"/>
    <n v="1411"/>
    <n v="37898.22"/>
    <n v="1672"/>
    <n v="1500"/>
    <n v="47372.775000000001"/>
    <n v="2400"/>
    <n v="2445"/>
    <n v="75796.44"/>
    <n v="1627"/>
    <n v="1500"/>
    <n v="47372.775000000001"/>
    <n v="0"/>
    <n v="1627"/>
    <n v="0"/>
    <n v="0"/>
    <n v="1500"/>
    <n v="47372.775000000001"/>
    <n v="1200"/>
    <n v="1584"/>
    <n v="37898.22"/>
    <n v="-384"/>
    <n v="1500"/>
    <n v="47372.775000000001"/>
    <n v="2400"/>
    <n v="1520"/>
    <n v="75796.44"/>
    <n v="496"/>
    <n v="1500"/>
    <n v="47372.775000000001"/>
    <n v="1200"/>
    <n v="1209"/>
    <n v="37898.22"/>
    <n v="487"/>
    <n v="1300"/>
    <n v="41056.404999999999"/>
    <n v="-522"/>
    <n v="-35"/>
    <n v="-16485.725699999999"/>
    <n v="0"/>
    <n v="1500"/>
    <n v="47372.775000000001"/>
    <n v="0"/>
    <n v="0"/>
    <n v="0"/>
    <n v="0"/>
    <n v="1500"/>
    <n v="47372.775000000001"/>
    <n v="0"/>
    <m/>
    <n v="0"/>
    <n v="0"/>
    <n v="17300"/>
    <n v="546366.00500000012"/>
    <n v="13116"/>
    <n v="414227.54459999996"/>
  </r>
  <r>
    <x v="4"/>
    <x v="1"/>
    <s v="廖荣平"/>
    <x v="4"/>
    <x v="34"/>
    <s v="二级"/>
    <s v="南汇"/>
    <s v="上海市浦东新区人民医院"/>
    <n v="31.581849999999999"/>
    <n v="1800"/>
    <n v="795"/>
    <n v="25107.570749999999"/>
    <n v="564"/>
    <n v="1500"/>
    <n v="47372.775000000001"/>
    <n v="1800"/>
    <n v="1602"/>
    <n v="56847.33"/>
    <n v="762"/>
    <n v="1000"/>
    <n v="31581.85"/>
    <n v="600"/>
    <n v="1008"/>
    <n v="18949.11"/>
    <n v="354"/>
    <n v="1500"/>
    <n v="47372.775000000001"/>
    <n v="1500"/>
    <n v="1236"/>
    <n v="47372.775000000001"/>
    <n v="618"/>
    <n v="1500"/>
    <n v="47372.775000000001"/>
    <n v="600"/>
    <n v="712"/>
    <n v="18949.11"/>
    <n v="506"/>
    <n v="1500"/>
    <n v="47372.775000000001"/>
    <n v="600"/>
    <n v="686"/>
    <n v="18949.11"/>
    <n v="420"/>
    <n v="1500"/>
    <n v="47372.775000000001"/>
    <n v="1200"/>
    <n v="1034"/>
    <n v="37898.22"/>
    <n v="586"/>
    <n v="1500"/>
    <n v="47372.775000000001"/>
    <n v="900"/>
    <n v="1008"/>
    <n v="28423.665000000001"/>
    <n v="478"/>
    <n v="1500"/>
    <n v="47372.775000000001"/>
    <n v="780"/>
    <n v="602"/>
    <n v="24633.843000000001"/>
    <n v="656"/>
    <n v="1500"/>
    <n v="47372.775000000001"/>
    <n v="0"/>
    <n v="656"/>
    <n v="0"/>
    <n v="0"/>
    <n v="1300"/>
    <n v="41056.404999999999"/>
    <n v="0"/>
    <n v="0"/>
    <n v="0"/>
    <n v="0"/>
    <n v="1500"/>
    <n v="47372.775000000001"/>
    <n v="0"/>
    <n v="0"/>
    <n v="0"/>
    <n v="0"/>
    <n v="1500"/>
    <n v="47372.775000000001"/>
    <n v="0"/>
    <m/>
    <n v="0"/>
    <n v="0"/>
    <n v="17300"/>
    <n v="546366.00500000012"/>
    <n v="7980"/>
    <n v="252023.163"/>
  </r>
  <r>
    <x v="5"/>
    <x v="1"/>
    <s v="廖荣平"/>
    <x v="4"/>
    <x v="29"/>
    <s v="二级"/>
    <s v="奉贤"/>
    <s v="上海市奉贤区中心医院"/>
    <n v="99.340800000000002"/>
    <n v="0"/>
    <n v="0"/>
    <n v="0"/>
    <n v="300"/>
    <n v="300"/>
    <n v="29802.240000000002"/>
    <n v="160"/>
    <n v="0"/>
    <n v="15894.528"/>
    <n v="460"/>
    <n v="200"/>
    <n v="19868.16"/>
    <n v="0"/>
    <n v="0"/>
    <n v="0"/>
    <n v="460"/>
    <n v="900"/>
    <n v="89406.720000000001"/>
    <n v="0"/>
    <n v="18"/>
    <n v="0"/>
    <n v="442"/>
    <n v="900"/>
    <n v="89406.720000000001"/>
    <n v="160"/>
    <n v="177"/>
    <n v="15894.528"/>
    <n v="425"/>
    <n v="1000"/>
    <n v="99340.800000000003"/>
    <n v="160"/>
    <n v="65"/>
    <n v="15894.528"/>
    <n v="520"/>
    <n v="1100"/>
    <n v="109274.88"/>
    <n v="0"/>
    <n v="210"/>
    <n v="0"/>
    <n v="310"/>
    <n v="1200"/>
    <n v="119208.96000000001"/>
    <n v="0"/>
    <n v="252"/>
    <n v="0"/>
    <n v="58"/>
    <n v="1200"/>
    <n v="119208.96000000001"/>
    <n v="220"/>
    <n v="238"/>
    <n v="21854.975999999999"/>
    <n v="40"/>
    <n v="1300"/>
    <n v="129143.04000000001"/>
    <n v="320"/>
    <n v="201"/>
    <n v="31789.056"/>
    <n v="159"/>
    <n v="1200"/>
    <n v="119208.96000000001"/>
    <n v="160"/>
    <n v="148"/>
    <n v="15894.528"/>
    <n v="171"/>
    <n v="1300"/>
    <n v="129143.04000000001"/>
    <n v="640"/>
    <n v="431"/>
    <n v="63578.112000000001"/>
    <n v="380"/>
    <n v="1400"/>
    <n v="139077.12"/>
    <n v="160"/>
    <m/>
    <n v="15894.528"/>
    <n v="540"/>
    <n v="12000"/>
    <n v="1192089.6000000001"/>
    <n v="1980"/>
    <n v="196694.78399999999"/>
  </r>
  <r>
    <x v="5"/>
    <x v="1"/>
    <s v="廖荣平"/>
    <x v="4"/>
    <x v="0"/>
    <s v="二级"/>
    <s v="南汇"/>
    <s v="上海市浦东新区南华医院"/>
    <n v="99.3408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13"/>
    <x v="2"/>
    <s v="张志洁"/>
    <x v="6"/>
    <x v="32"/>
    <s v="三级"/>
    <s v="金山"/>
    <s v="复旦大学附属金山医院"/>
    <n v="51.388800000000003"/>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13"/>
    <x v="1"/>
    <s v="廖荣平"/>
    <x v="4"/>
    <x v="35"/>
    <s v="二级"/>
    <s v="南汇"/>
    <s v="上海市浦东新区人民医院"/>
    <n v="51.388800000000003"/>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13"/>
    <x v="1"/>
    <s v="廖荣平"/>
    <x v="4"/>
    <x v="37"/>
    <s v="二级"/>
    <s v="南汇"/>
    <s v="上海市浦东新区南华医院"/>
    <n v="51.388800000000003"/>
    <n v="540"/>
    <n v="295"/>
    <n v="15159.696000000002"/>
    <n v="61"/>
    <n v="250"/>
    <n v="12847.2"/>
    <n v="600"/>
    <n v="380"/>
    <n v="30833.280000000002"/>
    <n v="281"/>
    <n v="200"/>
    <n v="10277.76"/>
    <n v="0"/>
    <n v="262"/>
    <n v="0"/>
    <n v="19"/>
    <n v="250"/>
    <n v="12847.2"/>
    <n v="0"/>
    <n v="19"/>
    <n v="0"/>
    <n v="0"/>
    <n v="250"/>
    <n v="12847.2"/>
    <n v="2400"/>
    <n v="1010"/>
    <n v="123333.12000000001"/>
    <n v="1390"/>
    <n v="250"/>
    <n v="12847.2"/>
    <n v="30"/>
    <n v="255"/>
    <n v="1541.6640000000002"/>
    <n v="1165"/>
    <n v="250"/>
    <n v="12847.2"/>
    <n v="1200"/>
    <n v="1150"/>
    <n v="61666.560000000005"/>
    <n v="1215"/>
    <n v="250"/>
    <n v="12847.2"/>
    <n v="900"/>
    <n v="1205"/>
    <n v="46249.920000000006"/>
    <n v="910"/>
    <n v="250"/>
    <n v="12847.2"/>
    <n v="900"/>
    <n v="1050"/>
    <n v="46249.920000000006"/>
    <n v="760"/>
    <n v="250"/>
    <n v="12847.2"/>
    <n v="300"/>
    <n v="580"/>
    <n v="15416.640000000001"/>
    <n v="480"/>
    <n v="200"/>
    <n v="10277.76"/>
    <n v="0"/>
    <n v="302"/>
    <n v="0"/>
    <n v="178"/>
    <n v="300"/>
    <n v="15416.640000000001"/>
    <n v="180"/>
    <n v="240"/>
    <n v="9249.9840000000004"/>
    <n v="118"/>
    <n v="300"/>
    <n v="15416.640000000001"/>
    <n v="0"/>
    <m/>
    <n v="0"/>
    <n v="118"/>
    <n v="3000"/>
    <n v="154166.39999999999"/>
    <n v="6510"/>
    <n v="334541.08799999999"/>
  </r>
  <r>
    <x v="6"/>
    <x v="1"/>
    <s v="廖荣平"/>
    <x v="4"/>
    <x v="29"/>
    <s v="二级"/>
    <s v="奉贤"/>
    <s v="上海市奉贤区中医医院"/>
    <n v="18.8352"/>
    <n v="0"/>
    <n v="0"/>
    <n v="0"/>
    <n v="0"/>
    <m/>
    <n v="0"/>
    <n v="0"/>
    <n v="0"/>
    <n v="0"/>
    <n v="0"/>
    <m/>
    <n v="0"/>
    <n v="0"/>
    <n v="0"/>
    <n v="0"/>
    <n v="0"/>
    <m/>
    <n v="0"/>
    <n v="0"/>
    <n v="0"/>
    <n v="0"/>
    <n v="0"/>
    <m/>
    <n v="0"/>
    <n v="0"/>
    <n v="0"/>
    <n v="0"/>
    <n v="0"/>
    <m/>
    <n v="0"/>
    <n v="0"/>
    <n v="0"/>
    <n v="0"/>
    <n v="0"/>
    <m/>
    <n v="0"/>
    <n v="0"/>
    <m/>
    <n v="0"/>
    <n v="0"/>
    <n v="0"/>
    <n v="0"/>
    <n v="0"/>
    <n v="0"/>
    <n v="0"/>
    <n v="0"/>
    <n v="0"/>
    <n v="0"/>
    <n v="0"/>
    <n v="0"/>
    <n v="0"/>
    <n v="0"/>
    <n v="0"/>
    <n v="0"/>
    <n v="0"/>
    <n v="0"/>
    <n v="0"/>
    <n v="0"/>
    <n v="0"/>
    <n v="0"/>
    <n v="0"/>
    <n v="0"/>
    <n v="0"/>
    <n v="0"/>
    <n v="0"/>
    <n v="0"/>
    <n v="0"/>
    <n v="0"/>
    <n v="0"/>
    <n v="0"/>
    <m/>
    <n v="0"/>
    <n v="0"/>
    <m/>
    <n v="0"/>
    <n v="0"/>
    <n v="0"/>
    <n v="0"/>
    <n v="0"/>
    <n v="0"/>
  </r>
  <r>
    <x v="6"/>
    <x v="1"/>
    <s v="廖荣平"/>
    <x v="4"/>
    <x v="29"/>
    <s v="二级"/>
    <s v="奉贤"/>
    <s v="上海市奉贤区中心医院"/>
    <n v="18.8352"/>
    <n v="0"/>
    <n v="108.33333333333333"/>
    <n v="2040.48"/>
    <n v="73"/>
    <n v="120"/>
    <n v="2260.2240000000002"/>
    <n v="240"/>
    <n v="257"/>
    <n v="4520.4480000000003"/>
    <n v="56"/>
    <n v="80"/>
    <n v="1506.816"/>
    <n v="0"/>
    <n v="6"/>
    <n v="0"/>
    <n v="50"/>
    <n v="140"/>
    <n v="2636.9279999999999"/>
    <n v="0"/>
    <n v="8"/>
    <n v="0"/>
    <n v="42"/>
    <n v="120"/>
    <n v="2260.2240000000002"/>
    <n v="0"/>
    <n v="0"/>
    <n v="0"/>
    <n v="42"/>
    <m/>
    <n v="0"/>
    <n v="0"/>
    <n v="0"/>
    <n v="0"/>
    <n v="42"/>
    <m/>
    <n v="0"/>
    <n v="0"/>
    <m/>
    <n v="0"/>
    <n v="42"/>
    <n v="120"/>
    <n v="2260.2240000000002"/>
    <n v="0"/>
    <n v="42"/>
    <n v="0"/>
    <n v="0"/>
    <n v="120"/>
    <n v="2260.2240000000002"/>
    <n v="0"/>
    <n v="0"/>
    <n v="0"/>
    <n v="0"/>
    <n v="120"/>
    <n v="2260.2240000000002"/>
    <n v="0"/>
    <n v="0"/>
    <n v="0"/>
    <n v="0"/>
    <n v="100"/>
    <n v="1883.52"/>
    <n v="0"/>
    <n v="0"/>
    <n v="0"/>
    <n v="0"/>
    <n v="120"/>
    <n v="2260.2240000000002"/>
    <n v="0"/>
    <n v="0"/>
    <n v="0"/>
    <n v="0"/>
    <m/>
    <n v="0"/>
    <n v="0"/>
    <m/>
    <n v="0"/>
    <n v="0"/>
    <n v="1040"/>
    <n v="19588.608"/>
    <n v="240"/>
    <n v="4520.4480000000003"/>
  </r>
  <r>
    <x v="6"/>
    <x v="1"/>
    <s v="廖荣平"/>
    <x v="1"/>
    <x v="30"/>
    <s v="二级"/>
    <s v="嘉定"/>
    <s v="上海市嘉定区安亭医院"/>
    <n v="17.854199999999999"/>
    <n v="30"/>
    <n v="39.166666666666664"/>
    <n v="699.28949999999986"/>
    <n v="19"/>
    <n v="45"/>
    <n v="803.43899999999996"/>
    <n v="0"/>
    <n v="0"/>
    <n v="0"/>
    <n v="19"/>
    <n v="30"/>
    <n v="535.62599999999998"/>
    <n v="0"/>
    <n v="18"/>
    <n v="0"/>
    <n v="1"/>
    <n v="45"/>
    <n v="803.43899999999996"/>
    <n v="0"/>
    <n v="0"/>
    <n v="0"/>
    <n v="1"/>
    <n v="45"/>
    <n v="803.43899999999996"/>
    <n v="0"/>
    <n v="0"/>
    <n v="0"/>
    <n v="1"/>
    <m/>
    <n v="0"/>
    <n v="0"/>
    <n v="0"/>
    <n v="0"/>
    <n v="1"/>
    <m/>
    <n v="0"/>
    <n v="0"/>
    <n v="0"/>
    <n v="0"/>
    <n v="1"/>
    <n v="40"/>
    <n v="714.16799999999989"/>
    <n v="0"/>
    <n v="0"/>
    <n v="0"/>
    <n v="1"/>
    <n v="45"/>
    <n v="803.43899999999996"/>
    <n v="0"/>
    <n v="0"/>
    <n v="0"/>
    <n v="1"/>
    <n v="45"/>
    <n v="803.43899999999996"/>
    <n v="0"/>
    <n v="0"/>
    <n v="0"/>
    <n v="1"/>
    <n v="35"/>
    <n v="624.89699999999993"/>
    <n v="0"/>
    <n v="0"/>
    <n v="0"/>
    <n v="1"/>
    <n v="40"/>
    <n v="714.16799999999989"/>
    <n v="0"/>
    <n v="0"/>
    <n v="0"/>
    <n v="1"/>
    <m/>
    <n v="0"/>
    <n v="0"/>
    <m/>
    <n v="0"/>
    <n v="1"/>
    <n v="370"/>
    <n v="6606.0540000000001"/>
    <n v="0"/>
    <n v="0"/>
  </r>
  <r>
    <x v="6"/>
    <x v="1"/>
    <s v="廖荣平"/>
    <x v="1"/>
    <x v="30"/>
    <s v="二级"/>
    <s v="嘉定"/>
    <s v="上海市嘉定区中心医院"/>
    <n v="18.8352"/>
    <n v="0"/>
    <n v="138.33333333333334"/>
    <n v="2605.5360000000001"/>
    <n v="72"/>
    <n v="150"/>
    <n v="2825.28"/>
    <n v="480"/>
    <n v="0"/>
    <n v="9040.8960000000006"/>
    <n v="552"/>
    <n v="120"/>
    <n v="2260.2240000000002"/>
    <n v="0"/>
    <n v="452"/>
    <n v="0"/>
    <n v="100"/>
    <n v="180"/>
    <n v="3390.3360000000002"/>
    <n v="0"/>
    <n v="0"/>
    <n v="0"/>
    <n v="100"/>
    <n v="150"/>
    <n v="2825.28"/>
    <n v="0"/>
    <n v="0"/>
    <n v="0"/>
    <n v="100"/>
    <m/>
    <n v="0"/>
    <n v="0"/>
    <n v="100"/>
    <n v="0"/>
    <n v="0"/>
    <m/>
    <n v="0"/>
    <n v="0"/>
    <n v="0"/>
    <n v="0"/>
    <n v="0"/>
    <n v="150"/>
    <n v="2825.28"/>
    <n v="0"/>
    <n v="0"/>
    <n v="0"/>
    <n v="0"/>
    <n v="160"/>
    <n v="3013.6320000000001"/>
    <n v="0"/>
    <n v="0"/>
    <n v="0"/>
    <n v="0"/>
    <n v="160"/>
    <n v="3013.6320000000001"/>
    <n v="0"/>
    <n v="0"/>
    <n v="0"/>
    <n v="0"/>
    <n v="130"/>
    <n v="2448.576"/>
    <n v="0"/>
    <n v="0"/>
    <n v="0"/>
    <n v="0"/>
    <n v="150"/>
    <n v="2825.28"/>
    <n v="0"/>
    <n v="0"/>
    <n v="0"/>
    <n v="0"/>
    <m/>
    <n v="0"/>
    <n v="0"/>
    <m/>
    <n v="0"/>
    <n v="0"/>
    <n v="1350"/>
    <n v="25427.520000000004"/>
    <n v="480"/>
    <n v="9040.8960000000006"/>
  </r>
  <r>
    <x v="6"/>
    <x v="1"/>
    <s v="廖荣平"/>
    <x v="1"/>
    <x v="14"/>
    <s v="二级"/>
    <s v="嘉定"/>
    <s v="上海市嘉定区中医医院"/>
    <n v="18.8352"/>
    <n v="180"/>
    <n v="220"/>
    <n v="4143.7439999999997"/>
    <n v="318"/>
    <n v="220"/>
    <n v="4143.7439999999997"/>
    <n v="150"/>
    <n v="0"/>
    <n v="2825.28"/>
    <n v="468"/>
    <n v="180"/>
    <n v="3390.3360000000002"/>
    <n v="0"/>
    <n v="431"/>
    <n v="0"/>
    <n v="37"/>
    <n v="220"/>
    <n v="4143.7439999999997"/>
    <n v="0"/>
    <n v="0"/>
    <n v="0"/>
    <n v="37"/>
    <n v="220"/>
    <n v="4143.7439999999997"/>
    <n v="0"/>
    <n v="0"/>
    <n v="0"/>
    <n v="37"/>
    <m/>
    <n v="0"/>
    <n v="0"/>
    <n v="37"/>
    <n v="0"/>
    <n v="0"/>
    <m/>
    <n v="0"/>
    <n v="0"/>
    <n v="0"/>
    <n v="0"/>
    <n v="0"/>
    <n v="220"/>
    <n v="4143.7439999999997"/>
    <n v="0"/>
    <n v="0"/>
    <n v="0"/>
    <n v="0"/>
    <n v="220"/>
    <n v="4143.7439999999997"/>
    <n v="0"/>
    <n v="0"/>
    <n v="0"/>
    <n v="0"/>
    <n v="220"/>
    <n v="4143.7439999999997"/>
    <n v="0"/>
    <n v="0"/>
    <n v="0"/>
    <n v="0"/>
    <n v="220"/>
    <n v="4143.7439999999997"/>
    <n v="0"/>
    <n v="0"/>
    <n v="0"/>
    <n v="0"/>
    <n v="220"/>
    <n v="4143.7439999999997"/>
    <n v="0"/>
    <n v="0"/>
    <n v="0"/>
    <n v="0"/>
    <m/>
    <n v="0"/>
    <n v="0"/>
    <m/>
    <n v="0"/>
    <n v="0"/>
    <n v="1940"/>
    <n v="36540.287999999993"/>
    <n v="150"/>
    <n v="2825.28"/>
  </r>
  <r>
    <x v="6"/>
    <x v="1"/>
    <s v="廖荣平"/>
    <x v="1"/>
    <x v="14"/>
    <s v="一级"/>
    <s v="嘉定"/>
    <s v="上海市嘉定区徐行镇社区卫生服务中心"/>
    <n v="18.8352"/>
    <n v="10"/>
    <n v="6.666666666666667"/>
    <n v="125.56800000000001"/>
    <n v="25"/>
    <n v="10"/>
    <n v="188.352"/>
    <n v="0"/>
    <n v="0"/>
    <n v="0"/>
    <n v="25"/>
    <n v="5"/>
    <n v="94.176000000000002"/>
    <n v="0"/>
    <n v="0"/>
    <n v="0"/>
    <n v="25"/>
    <n v="10"/>
    <n v="188.352"/>
    <n v="0"/>
    <n v="0"/>
    <n v="0"/>
    <n v="25"/>
    <n v="10"/>
    <n v="188.352"/>
    <n v="0"/>
    <n v="0"/>
    <n v="0"/>
    <n v="25"/>
    <m/>
    <n v="0"/>
    <n v="0"/>
    <n v="25"/>
    <n v="0"/>
    <n v="0"/>
    <m/>
    <n v="0"/>
    <n v="0"/>
    <n v="0"/>
    <n v="0"/>
    <n v="0"/>
    <n v="10"/>
    <n v="188.352"/>
    <n v="0"/>
    <n v="0"/>
    <n v="0"/>
    <n v="0"/>
    <n v="5"/>
    <n v="94.176000000000002"/>
    <n v="0"/>
    <n v="0"/>
    <n v="0"/>
    <n v="0"/>
    <n v="10"/>
    <n v="188.352"/>
    <n v="0"/>
    <n v="0"/>
    <n v="0"/>
    <n v="0"/>
    <n v="5"/>
    <n v="94.176000000000002"/>
    <n v="0"/>
    <n v="0"/>
    <n v="0"/>
    <n v="0"/>
    <n v="10"/>
    <n v="188.352"/>
    <n v="0"/>
    <n v="0"/>
    <n v="0"/>
    <n v="0"/>
    <m/>
    <n v="0"/>
    <n v="0"/>
    <m/>
    <n v="0"/>
    <n v="0"/>
    <n v="75"/>
    <n v="1412.64"/>
    <n v="0"/>
    <n v="0"/>
  </r>
  <r>
    <x v="6"/>
    <x v="2"/>
    <s v="张志洁"/>
    <x v="6"/>
    <x v="31"/>
    <s v="二级"/>
    <s v="金山"/>
    <s v="上海市金山区亭林医院"/>
    <n v="18.8352"/>
    <n v="0"/>
    <n v="20.833333333333332"/>
    <n v="392.4"/>
    <n v="75"/>
    <n v="25"/>
    <n v="470.88"/>
    <n v="0"/>
    <n v="0"/>
    <n v="0"/>
    <n v="75"/>
    <n v="20"/>
    <n v="376.70400000000001"/>
    <n v="0"/>
    <n v="75"/>
    <n v="0"/>
    <n v="0"/>
    <n v="30"/>
    <n v="565.05600000000004"/>
    <n v="0"/>
    <n v="0"/>
    <n v="0"/>
    <n v="0"/>
    <n v="25"/>
    <n v="470.88"/>
    <n v="0"/>
    <n v="0"/>
    <n v="0"/>
    <n v="0"/>
    <m/>
    <n v="0"/>
    <n v="0"/>
    <n v="0"/>
    <n v="0"/>
    <n v="0"/>
    <m/>
    <n v="0"/>
    <n v="0"/>
    <m/>
    <n v="0"/>
    <n v="0"/>
    <n v="25"/>
    <n v="470.88"/>
    <n v="0"/>
    <n v="0"/>
    <n v="0"/>
    <n v="0"/>
    <n v="25"/>
    <n v="470.88"/>
    <n v="0"/>
    <n v="0"/>
    <n v="0"/>
    <n v="0"/>
    <n v="25"/>
    <n v="470.88"/>
    <n v="0"/>
    <n v="0"/>
    <n v="0"/>
    <n v="0"/>
    <n v="20"/>
    <n v="376.70400000000001"/>
    <n v="0"/>
    <n v="0"/>
    <n v="0"/>
    <n v="0"/>
    <n v="25"/>
    <n v="470.88"/>
    <n v="0"/>
    <n v="0"/>
    <n v="0"/>
    <n v="0"/>
    <m/>
    <n v="0"/>
    <n v="0"/>
    <m/>
    <n v="0"/>
    <n v="0"/>
    <n v="220"/>
    <n v="4143.7440000000006"/>
    <n v="0"/>
    <n v="0"/>
  </r>
  <r>
    <x v="6"/>
    <x v="1"/>
    <s v="廖荣平"/>
    <x v="4"/>
    <x v="36"/>
    <s v="二级"/>
    <s v="南汇"/>
    <s v="上海市浦东新区周浦医院"/>
    <n v="18.8352"/>
    <n v="480"/>
    <n v="280"/>
    <n v="5273.8559999999998"/>
    <n v="142"/>
    <n v="300"/>
    <n v="5650.56"/>
    <n v="0"/>
    <n v="142"/>
    <n v="0"/>
    <n v="0"/>
    <n v="200"/>
    <n v="3767.04"/>
    <n v="0"/>
    <n v="0"/>
    <n v="0"/>
    <n v="0"/>
    <n v="300"/>
    <n v="5650.56"/>
    <n v="0"/>
    <n v="0"/>
    <n v="0"/>
    <n v="0"/>
    <n v="300"/>
    <n v="5650.56"/>
    <n v="0"/>
    <n v="0"/>
    <n v="0"/>
    <n v="0"/>
    <m/>
    <n v="0"/>
    <n v="0"/>
    <n v="0"/>
    <n v="0"/>
    <n v="0"/>
    <m/>
    <n v="0"/>
    <n v="0"/>
    <n v="0"/>
    <n v="0"/>
    <n v="0"/>
    <n v="250"/>
    <n v="4708.8"/>
    <n v="0"/>
    <n v="0"/>
    <n v="0"/>
    <n v="0"/>
    <n v="250"/>
    <n v="4708.8"/>
    <n v="0"/>
    <n v="0"/>
    <n v="0"/>
    <n v="0"/>
    <n v="300"/>
    <n v="5650.56"/>
    <n v="0"/>
    <n v="0"/>
    <n v="0"/>
    <n v="0"/>
    <n v="250"/>
    <n v="4708.8"/>
    <n v="0"/>
    <n v="0"/>
    <n v="0"/>
    <n v="0"/>
    <n v="250"/>
    <n v="4708.8"/>
    <n v="0"/>
    <n v="0"/>
    <n v="0"/>
    <n v="0"/>
    <m/>
    <n v="0"/>
    <n v="0"/>
    <m/>
    <n v="0"/>
    <n v="0"/>
    <n v="2400"/>
    <n v="45204.480000000003"/>
    <n v="0"/>
    <n v="0"/>
  </r>
  <r>
    <x v="6"/>
    <x v="1"/>
    <s v="廖荣平"/>
    <x v="4"/>
    <x v="36"/>
    <s v="二级"/>
    <s v="南汇"/>
    <s v="上海市浦东新区光明中医医院"/>
    <n v="18.8352"/>
    <n v="0"/>
    <n v="36.666666666666664"/>
    <n v="690.62400000000002"/>
    <n v="42"/>
    <n v="40"/>
    <n v="753.40800000000002"/>
    <n v="0"/>
    <n v="32"/>
    <n v="0"/>
    <n v="10"/>
    <n v="20"/>
    <n v="376.70400000000001"/>
    <n v="0"/>
    <n v="10"/>
    <n v="0"/>
    <n v="0"/>
    <n v="40"/>
    <n v="753.40800000000002"/>
    <n v="0"/>
    <n v="0"/>
    <n v="0"/>
    <n v="0"/>
    <n v="40"/>
    <n v="753.40800000000002"/>
    <n v="0"/>
    <n v="0"/>
    <n v="0"/>
    <n v="0"/>
    <m/>
    <n v="0"/>
    <n v="0"/>
    <n v="0"/>
    <n v="0"/>
    <n v="0"/>
    <m/>
    <n v="0"/>
    <n v="0"/>
    <n v="0"/>
    <n v="0"/>
    <n v="0"/>
    <n v="40"/>
    <n v="753.40800000000002"/>
    <n v="0"/>
    <n v="0"/>
    <n v="0"/>
    <n v="0"/>
    <n v="40"/>
    <n v="753.40800000000002"/>
    <n v="0"/>
    <n v="0"/>
    <n v="0"/>
    <n v="0"/>
    <n v="40"/>
    <n v="753.40800000000002"/>
    <n v="0"/>
    <n v="0"/>
    <n v="0"/>
    <n v="0"/>
    <n v="30"/>
    <n v="565.05600000000004"/>
    <n v="0"/>
    <n v="0"/>
    <n v="0"/>
    <n v="0"/>
    <n v="40"/>
    <n v="753.40800000000002"/>
    <n v="0"/>
    <n v="0"/>
    <n v="0"/>
    <n v="0"/>
    <m/>
    <n v="0"/>
    <n v="0"/>
    <m/>
    <n v="0"/>
    <n v="0"/>
    <n v="330"/>
    <n v="6215.6160000000009"/>
    <n v="0"/>
    <n v="0"/>
  </r>
  <r>
    <x v="6"/>
    <x v="1"/>
    <s v="廖荣平"/>
    <x v="4"/>
    <x v="34"/>
    <s v="二级"/>
    <s v="南汇"/>
    <s v="上海市浦东新区中医医院"/>
    <n v="18.8352"/>
    <n v="0"/>
    <n v="0"/>
    <n v="0"/>
    <n v="0"/>
    <m/>
    <n v="0"/>
    <n v="0"/>
    <n v="0"/>
    <n v="0"/>
    <n v="0"/>
    <m/>
    <n v="0"/>
    <n v="0"/>
    <n v="0"/>
    <n v="0"/>
    <n v="0"/>
    <m/>
    <n v="0"/>
    <n v="0"/>
    <n v="0"/>
    <n v="0"/>
    <n v="0"/>
    <m/>
    <n v="0"/>
    <n v="0"/>
    <n v="0"/>
    <n v="0"/>
    <n v="0"/>
    <m/>
    <n v="0"/>
    <n v="0"/>
    <n v="0"/>
    <n v="0"/>
    <n v="0"/>
    <m/>
    <n v="0"/>
    <n v="0"/>
    <n v="0"/>
    <n v="0"/>
    <n v="0"/>
    <n v="0"/>
    <n v="0"/>
    <n v="0"/>
    <n v="0"/>
    <n v="0"/>
    <n v="0"/>
    <n v="0"/>
    <n v="0"/>
    <n v="0"/>
    <n v="0"/>
    <n v="0"/>
    <n v="0"/>
    <n v="0"/>
    <n v="0"/>
    <n v="0"/>
    <n v="0"/>
    <n v="0"/>
    <n v="0"/>
    <n v="0"/>
    <n v="0"/>
    <n v="0"/>
    <n v="0"/>
    <n v="0"/>
    <n v="0"/>
    <n v="0"/>
    <n v="0"/>
    <n v="0"/>
    <n v="0"/>
    <n v="0"/>
    <n v="0"/>
    <m/>
    <n v="0"/>
    <n v="0"/>
    <m/>
    <n v="0"/>
    <n v="0"/>
    <n v="0"/>
    <n v="0"/>
    <n v="0"/>
    <n v="0"/>
  </r>
  <r>
    <x v="6"/>
    <x v="1"/>
    <s v="廖荣平"/>
    <x v="4"/>
    <x v="0"/>
    <s v="三级"/>
    <s v="南汇"/>
    <s v="上海市浦东医院"/>
    <n v="18.8352"/>
    <n v="0"/>
    <n v="0"/>
    <n v="0"/>
    <n v="0"/>
    <m/>
    <n v="0"/>
    <n v="0"/>
    <n v="0"/>
    <n v="0"/>
    <n v="0"/>
    <m/>
    <n v="0"/>
    <n v="0"/>
    <n v="0"/>
    <n v="0"/>
    <n v="0"/>
    <m/>
    <n v="0"/>
    <n v="0"/>
    <n v="0"/>
    <n v="0"/>
    <n v="0"/>
    <m/>
    <n v="0"/>
    <n v="0"/>
    <n v="0"/>
    <n v="0"/>
    <n v="0"/>
    <m/>
    <n v="0"/>
    <n v="0"/>
    <n v="0"/>
    <n v="0"/>
    <n v="0"/>
    <m/>
    <n v="0"/>
    <n v="0"/>
    <n v="0"/>
    <n v="0"/>
    <n v="0"/>
    <n v="0"/>
    <n v="0"/>
    <n v="0"/>
    <n v="0"/>
    <n v="0"/>
    <n v="0"/>
    <n v="0"/>
    <n v="0"/>
    <n v="0"/>
    <n v="0"/>
    <n v="0"/>
    <n v="0"/>
    <n v="0"/>
    <n v="0"/>
    <n v="0"/>
    <n v="0"/>
    <n v="0"/>
    <n v="0"/>
    <n v="0"/>
    <n v="0"/>
    <n v="0"/>
    <n v="0"/>
    <n v="0"/>
    <n v="0"/>
    <n v="0"/>
    <n v="0"/>
    <n v="0"/>
    <n v="0"/>
    <n v="0"/>
    <n v="0"/>
    <m/>
    <n v="0"/>
    <n v="0"/>
    <m/>
    <n v="0"/>
    <n v="0"/>
    <n v="0"/>
    <n v="0"/>
    <n v="0"/>
    <n v="0"/>
  </r>
  <r>
    <x v="7"/>
    <x v="1"/>
    <s v="廖荣平"/>
    <x v="1"/>
    <x v="14"/>
    <s v="二级"/>
    <s v="嘉定"/>
    <s v="上海市嘉定区南翔医院"/>
    <n v="28.876799999999999"/>
    <n v="20"/>
    <n v="22.5"/>
    <n v="649.72799999999995"/>
    <n v="35"/>
    <n v="30"/>
    <n v="866.30399999999997"/>
    <n v="60"/>
    <n v="0"/>
    <n v="1732.6079999999999"/>
    <n v="95"/>
    <n v="20"/>
    <n v="577.53599999999994"/>
    <n v="0"/>
    <n v="0"/>
    <n v="0"/>
    <n v="95"/>
    <n v="40"/>
    <n v="1155.0719999999999"/>
    <n v="40"/>
    <n v="0"/>
    <n v="1155.0719999999999"/>
    <n v="135"/>
    <n v="30"/>
    <n v="866.30399999999997"/>
    <n v="40"/>
    <n v="0"/>
    <n v="1155.0719999999999"/>
    <n v="175"/>
    <n v="40"/>
    <n v="1155.0719999999999"/>
    <n v="30"/>
    <n v="200"/>
    <n v="866.30399999999997"/>
    <n v="5"/>
    <n v="30"/>
    <n v="866.30399999999997"/>
    <n v="50"/>
    <n v="0"/>
    <n v="1443.84"/>
    <n v="55"/>
    <n v="40"/>
    <n v="1155.0719999999999"/>
    <n v="0"/>
    <n v="0"/>
    <n v="0"/>
    <n v="55"/>
    <n v="40"/>
    <n v="1155.0719999999999"/>
    <n v="0"/>
    <n v="0"/>
    <n v="0"/>
    <n v="55"/>
    <n v="40"/>
    <n v="1155.0719999999999"/>
    <n v="50"/>
    <n v="0"/>
    <n v="1443.84"/>
    <n v="105"/>
    <n v="30"/>
    <n v="866.30399999999997"/>
    <n v="0"/>
    <n v="0"/>
    <n v="0"/>
    <n v="105"/>
    <n v="30"/>
    <n v="866.30399999999997"/>
    <n v="40"/>
    <n v="0"/>
    <n v="1155.0719999999999"/>
    <n v="145"/>
    <n v="30"/>
    <n v="866.30399999999997"/>
    <n v="30"/>
    <m/>
    <n v="866.30399999999997"/>
    <n v="175"/>
    <n v="400"/>
    <n v="11550.72"/>
    <n v="340"/>
    <n v="9818.1119999999992"/>
  </r>
  <r>
    <x v="7"/>
    <x v="1"/>
    <s v="廖荣平"/>
    <x v="4"/>
    <x v="29"/>
    <s v="二级"/>
    <s v="奉贤"/>
    <s v="上海市奉贤区中医医院"/>
    <n v="28.876799999999999"/>
    <n v="0"/>
    <n v="288.33333333333331"/>
    <n v="8326.1439999999984"/>
    <n v="182"/>
    <n v="260"/>
    <n v="7507.9679999999998"/>
    <n v="400"/>
    <n v="268"/>
    <n v="11550.72"/>
    <n v="314"/>
    <n v="160"/>
    <n v="4620.2879999999996"/>
    <n v="0"/>
    <n v="106"/>
    <n v="0"/>
    <n v="208"/>
    <n v="370"/>
    <n v="10684.415999999999"/>
    <n v="400"/>
    <n v="226"/>
    <n v="11550.72"/>
    <n v="382"/>
    <n v="310"/>
    <n v="8951.8079999999991"/>
    <n v="400"/>
    <n v="380"/>
    <n v="11550.72"/>
    <n v="402"/>
    <n v="400"/>
    <n v="11550.72"/>
    <n v="400"/>
    <n v="560"/>
    <n v="11550.72"/>
    <n v="242"/>
    <n v="360"/>
    <n v="10395.647999999999"/>
    <n v="800"/>
    <n v="622"/>
    <n v="23101.439999999999"/>
    <n v="420"/>
    <n v="400"/>
    <n v="11550.72"/>
    <n v="800"/>
    <n v="1046"/>
    <n v="23101.439999999999"/>
    <n v="174"/>
    <n v="400"/>
    <n v="11550.72"/>
    <n v="200"/>
    <n v="292"/>
    <n v="5775.36"/>
    <n v="82"/>
    <n v="380"/>
    <n v="10973.183999999999"/>
    <n v="0"/>
    <n v="42"/>
    <n v="0"/>
    <n v="40"/>
    <n v="310"/>
    <n v="8951.8079999999991"/>
    <n v="0"/>
    <n v="10"/>
    <n v="0"/>
    <n v="30"/>
    <n v="340"/>
    <n v="9818.1119999999992"/>
    <n v="0"/>
    <n v="12"/>
    <n v="0"/>
    <n v="18"/>
    <n v="310"/>
    <n v="8951.8079999999991"/>
    <n v="0"/>
    <m/>
    <n v="0"/>
    <n v="18"/>
    <n v="4000"/>
    <n v="115507.2"/>
    <n v="3400"/>
    <n v="98181.119999999995"/>
  </r>
  <r>
    <x v="7"/>
    <x v="1"/>
    <s v="廖荣平"/>
    <x v="4"/>
    <x v="29"/>
    <s v="二级"/>
    <s v="奉贤"/>
    <s v="上海市奉贤区中心医院"/>
    <n v="28.876799999999999"/>
    <n v="700"/>
    <n v="810"/>
    <n v="23390.207999999999"/>
    <n v="277"/>
    <n v="900"/>
    <n v="25989.119999999999"/>
    <n v="700"/>
    <n v="552"/>
    <n v="20213.759999999998"/>
    <n v="425"/>
    <n v="450"/>
    <n v="12994.56"/>
    <n v="500"/>
    <n v="530"/>
    <n v="14438.4"/>
    <n v="395"/>
    <n v="1100"/>
    <n v="31764.48"/>
    <n v="400"/>
    <n v="559"/>
    <n v="11550.72"/>
    <n v="236"/>
    <n v="1300"/>
    <n v="37539.839999999997"/>
    <n v="700"/>
    <n v="586"/>
    <n v="20213.759999999998"/>
    <n v="350"/>
    <n v="1300"/>
    <n v="37539.839999999997"/>
    <n v="700"/>
    <n v="738"/>
    <n v="20213.759999999998"/>
    <n v="312"/>
    <n v="1400"/>
    <n v="40427.519999999997"/>
    <n v="720"/>
    <n v="724"/>
    <n v="20791.295999999998"/>
    <n v="308"/>
    <n v="1500"/>
    <n v="43315.199999999997"/>
    <n v="450"/>
    <n v="664"/>
    <n v="12994.56"/>
    <n v="94"/>
    <n v="1500"/>
    <n v="43315.199999999997"/>
    <n v="500"/>
    <n v="466"/>
    <n v="14438.4"/>
    <n v="128"/>
    <n v="1500"/>
    <n v="43315.199999999997"/>
    <n v="260"/>
    <n v="306"/>
    <n v="7507.9679999999998"/>
    <n v="82"/>
    <n v="1300"/>
    <n v="37539.839999999997"/>
    <n v="460"/>
    <n v="337"/>
    <n v="13283.328"/>
    <n v="205"/>
    <n v="1300"/>
    <n v="37539.839999999997"/>
    <n v="300"/>
    <n v="368"/>
    <n v="8663.0399999999991"/>
    <n v="137"/>
    <n v="1200"/>
    <n v="34652.159999999996"/>
    <n v="0"/>
    <m/>
    <n v="0"/>
    <n v="137"/>
    <n v="14750"/>
    <n v="425932.79999999999"/>
    <n v="5690"/>
    <n v="164308.992"/>
  </r>
  <r>
    <x v="7"/>
    <x v="1"/>
    <s v="廖荣平"/>
    <x v="4"/>
    <x v="29"/>
    <s v="二级"/>
    <s v="奉贤"/>
    <s v="上海市奉贤区奉城医院"/>
    <n v="28.876799999999999"/>
    <n v="200"/>
    <n v="200"/>
    <n v="5775.36"/>
    <n v="150"/>
    <n v="200"/>
    <n v="5775.36"/>
    <n v="200"/>
    <n v="200"/>
    <n v="5775.36"/>
    <n v="150"/>
    <n v="120"/>
    <n v="3465.2159999999999"/>
    <n v="0"/>
    <n v="10"/>
    <n v="0"/>
    <n v="140"/>
    <n v="280"/>
    <n v="8085.5039999999999"/>
    <n v="200"/>
    <n v="10"/>
    <n v="5775.36"/>
    <n v="330"/>
    <n v="230"/>
    <n v="6641.6639999999998"/>
    <n v="0"/>
    <n v="50"/>
    <n v="0"/>
    <n v="280"/>
    <n v="300"/>
    <n v="8663.0399999999991"/>
    <n v="200"/>
    <n v="250"/>
    <n v="5775.36"/>
    <n v="230"/>
    <n v="270"/>
    <n v="7796.7359999999999"/>
    <n v="200"/>
    <n v="210"/>
    <n v="5775.36"/>
    <n v="220"/>
    <n v="300"/>
    <n v="8663.0399999999991"/>
    <n v="400"/>
    <n v="380"/>
    <n v="11550.72"/>
    <n v="240"/>
    <n v="290"/>
    <n v="8374.271999999999"/>
    <n v="200"/>
    <n v="200"/>
    <n v="5775.36"/>
    <n v="240"/>
    <n v="280"/>
    <n v="8085.5039999999999"/>
    <n v="200"/>
    <n v="253"/>
    <n v="5775.36"/>
    <n v="187"/>
    <n v="230"/>
    <n v="6641.6639999999998"/>
    <n v="0"/>
    <n v="100"/>
    <n v="0"/>
    <n v="87"/>
    <n v="250"/>
    <n v="7219.2"/>
    <n v="200"/>
    <n v="220"/>
    <n v="5775.36"/>
    <n v="67"/>
    <n v="250"/>
    <n v="7219.2"/>
    <n v="0"/>
    <m/>
    <n v="0"/>
    <n v="67"/>
    <n v="3000"/>
    <n v="86630.399999999994"/>
    <n v="1800"/>
    <n v="51978.239999999998"/>
  </r>
  <r>
    <x v="7"/>
    <x v="2"/>
    <s v="张志洁"/>
    <x v="6"/>
    <x v="0"/>
    <s v="三级"/>
    <s v="金山"/>
    <s v="上海市第六人民医院金山分院"/>
    <n v="28.876799999999999"/>
    <n v="0"/>
    <n v="0"/>
    <n v="0"/>
    <n v="2"/>
    <m/>
    <n v="0"/>
    <n v="0"/>
    <n v="0"/>
    <n v="0"/>
    <n v="2"/>
    <m/>
    <n v="0"/>
    <n v="0"/>
    <n v="0"/>
    <n v="0"/>
    <n v="2"/>
    <m/>
    <n v="0"/>
    <n v="0"/>
    <n v="0"/>
    <n v="0"/>
    <n v="2"/>
    <m/>
    <n v="0"/>
    <n v="0"/>
    <n v="0"/>
    <n v="0"/>
    <n v="2"/>
    <n v="0"/>
    <n v="0"/>
    <n v="0"/>
    <n v="0"/>
    <n v="0"/>
    <n v="2"/>
    <n v="0"/>
    <n v="0"/>
    <n v="0"/>
    <n v="0"/>
    <n v="0"/>
    <n v="2"/>
    <n v="0"/>
    <n v="0"/>
    <n v="0"/>
    <n v="0"/>
    <n v="0"/>
    <n v="2"/>
    <n v="0"/>
    <n v="0"/>
    <n v="0"/>
    <n v="0"/>
    <n v="0"/>
    <n v="2"/>
    <n v="0"/>
    <n v="0"/>
    <n v="0"/>
    <n v="0"/>
    <n v="0"/>
    <n v="2"/>
    <n v="0"/>
    <n v="0"/>
    <n v="0"/>
    <n v="0"/>
    <n v="0"/>
    <n v="2"/>
    <n v="0"/>
    <n v="0"/>
    <n v="0"/>
    <n v="0"/>
    <n v="0"/>
    <n v="2"/>
    <n v="0"/>
    <n v="0"/>
    <n v="0"/>
    <m/>
    <n v="0"/>
    <n v="2"/>
    <n v="0"/>
    <n v="0"/>
    <n v="0"/>
    <n v="0"/>
  </r>
  <r>
    <x v="7"/>
    <x v="2"/>
    <s v="张志洁"/>
    <x v="6"/>
    <x v="32"/>
    <s v="三级"/>
    <s v="金山"/>
    <s v="复旦大学附属金山医院"/>
    <n v="28.876799999999999"/>
    <n v="600"/>
    <n v="533.33333333333337"/>
    <n v="15400.960000000001"/>
    <n v="616"/>
    <n v="500"/>
    <n v="14438.4"/>
    <n v="600"/>
    <n v="518"/>
    <n v="17326.079999999998"/>
    <n v="698"/>
    <n v="300"/>
    <n v="8663.0399999999991"/>
    <n v="400"/>
    <n v="406"/>
    <n v="11550.72"/>
    <n v="692"/>
    <n v="700"/>
    <n v="20213.759999999998"/>
    <n v="400"/>
    <n v="488"/>
    <n v="11550.72"/>
    <n v="604"/>
    <n v="800"/>
    <n v="23101.439999999999"/>
    <n v="600"/>
    <n v="546"/>
    <n v="17326.079999999998"/>
    <n v="658"/>
    <n v="1000"/>
    <n v="28876.799999999999"/>
    <n v="400"/>
    <n v="547"/>
    <n v="11550.72"/>
    <n v="511"/>
    <n v="1000"/>
    <n v="28876.799999999999"/>
    <n v="600"/>
    <n v="586"/>
    <n v="17326.079999999998"/>
    <n v="525"/>
    <n v="1200"/>
    <n v="34652.159999999996"/>
    <n v="400"/>
    <n v="506"/>
    <n v="11550.72"/>
    <n v="419"/>
    <n v="1200"/>
    <n v="34652.159999999996"/>
    <n v="400"/>
    <n v="426"/>
    <n v="11550.72"/>
    <n v="393"/>
    <n v="1200"/>
    <n v="34652.159999999996"/>
    <n v="800"/>
    <n v="456"/>
    <n v="23101.439999999999"/>
    <n v="737"/>
    <n v="1000"/>
    <n v="28876.799999999999"/>
    <n v="200"/>
    <n v="464"/>
    <n v="5775.36"/>
    <n v="473"/>
    <n v="1000"/>
    <n v="28876.799999999999"/>
    <n v="600"/>
    <n v="488"/>
    <n v="17326.079999999998"/>
    <n v="585"/>
    <n v="900"/>
    <n v="25989.119999999999"/>
    <n v="200"/>
    <m/>
    <n v="5775.36"/>
    <n v="785"/>
    <n v="10800"/>
    <n v="311869.44"/>
    <n v="5600"/>
    <n v="161710.07999999996"/>
  </r>
  <r>
    <x v="7"/>
    <x v="2"/>
    <s v="张志洁"/>
    <x v="6"/>
    <x v="31"/>
    <s v="二级"/>
    <s v="金山"/>
    <s v="上海市金山区亭林医院"/>
    <n v="22.8568"/>
    <n v="0"/>
    <n v="250"/>
    <n v="5714.2"/>
    <n v="16"/>
    <n v="210"/>
    <n v="4799.9279999999999"/>
    <n v="0"/>
    <n v="16"/>
    <n v="0"/>
    <n v="0"/>
    <n v="130"/>
    <n v="2971.384"/>
    <n v="0"/>
    <n v="0"/>
    <n v="0"/>
    <n v="0"/>
    <n v="400"/>
    <n v="9142.7199999999993"/>
    <n v="0"/>
    <n v="0"/>
    <n v="0"/>
    <n v="0"/>
    <n v="500"/>
    <n v="11428.4"/>
    <n v="500"/>
    <n v="500"/>
    <n v="11428.4"/>
    <n v="0"/>
    <n v="600"/>
    <n v="13714.08"/>
    <n v="400"/>
    <n v="400"/>
    <n v="9142.7199999999993"/>
    <n v="0"/>
    <n v="800"/>
    <n v="18285.439999999999"/>
    <n v="600"/>
    <n v="600"/>
    <n v="13714.08"/>
    <n v="0"/>
    <n v="800"/>
    <n v="18285.439999999999"/>
    <n v="600"/>
    <n v="600"/>
    <n v="13714.08"/>
    <n v="0"/>
    <n v="800"/>
    <n v="18285.439999999999"/>
    <n v="400"/>
    <n v="400"/>
    <n v="9142.7199999999993"/>
    <n v="0"/>
    <n v="800"/>
    <n v="18285.439999999999"/>
    <n v="400"/>
    <n v="400"/>
    <n v="9142.7199999999993"/>
    <n v="0"/>
    <n v="600"/>
    <n v="13714.08"/>
    <n v="400"/>
    <n v="400"/>
    <n v="9142.7199999999993"/>
    <n v="0"/>
    <n v="600"/>
    <n v="13714.08"/>
    <n v="200"/>
    <n v="200"/>
    <n v="4571.3599999999997"/>
    <n v="0"/>
    <n v="500"/>
    <n v="11428.4"/>
    <n v="400"/>
    <m/>
    <n v="9142.7199999999993"/>
    <n v="400"/>
    <n v="6740"/>
    <n v="154054.83199999999"/>
    <n v="3900"/>
    <n v="89141.52"/>
  </r>
  <r>
    <x v="7"/>
    <x v="1"/>
    <s v="廖荣平"/>
    <x v="1"/>
    <x v="30"/>
    <s v="二级"/>
    <s v="嘉定"/>
    <s v="上海市嘉定区安亭医院"/>
    <n v="25.376799999999999"/>
    <n v="220"/>
    <n v="235"/>
    <n v="5963.5479999999998"/>
    <n v="20"/>
    <n v="230"/>
    <n v="5836.6639999999998"/>
    <n v="350"/>
    <n v="350"/>
    <n v="8881.8799999999992"/>
    <n v="20"/>
    <n v="140"/>
    <n v="3552.752"/>
    <n v="400"/>
    <n v="400"/>
    <n v="10150.719999999999"/>
    <n v="20"/>
    <n v="330"/>
    <n v="8374.3439999999991"/>
    <n v="430"/>
    <n v="440"/>
    <n v="10912.023999999999"/>
    <n v="10"/>
    <n v="280"/>
    <n v="7105.5039999999999"/>
    <n v="400"/>
    <n v="400"/>
    <n v="10150.719999999999"/>
    <n v="10"/>
    <n v="360"/>
    <n v="9135.6479999999992"/>
    <n v="500"/>
    <n v="500"/>
    <n v="12688.4"/>
    <n v="10"/>
    <n v="320"/>
    <n v="8120.576"/>
    <n v="550"/>
    <n v="550"/>
    <n v="13957.24"/>
    <n v="10"/>
    <n v="360"/>
    <n v="9135.6479999999992"/>
    <n v="600"/>
    <n v="600"/>
    <n v="15226.08"/>
    <n v="10"/>
    <n v="360"/>
    <n v="9135.6479999999992"/>
    <n v="300"/>
    <n v="300"/>
    <n v="7613.04"/>
    <n v="10"/>
    <n v="340"/>
    <n v="8628.1119999999992"/>
    <n v="500"/>
    <n v="500"/>
    <n v="12688.4"/>
    <n v="10"/>
    <n v="280"/>
    <n v="7105.5039999999999"/>
    <n v="300"/>
    <n v="300"/>
    <n v="7613.04"/>
    <n v="10"/>
    <n v="310"/>
    <n v="7866.808"/>
    <n v="450"/>
    <n v="350"/>
    <n v="11419.56"/>
    <n v="110"/>
    <n v="290"/>
    <n v="7359.2719999999999"/>
    <n v="250"/>
    <m/>
    <n v="6344.2"/>
    <n v="360"/>
    <n v="3600"/>
    <n v="91356.479999999996"/>
    <n v="5030"/>
    <n v="127645.30399999997"/>
  </r>
  <r>
    <x v="7"/>
    <x v="1"/>
    <s v="廖荣平"/>
    <x v="1"/>
    <x v="30"/>
    <s v="二级"/>
    <s v="嘉定"/>
    <s v="上海市嘉定区中心医院"/>
    <n v="28.876799999999999"/>
    <n v="1410"/>
    <n v="1092.5"/>
    <n v="31547.903999999999"/>
    <n v="367"/>
    <n v="1200"/>
    <n v="34652.159999999996"/>
    <n v="810"/>
    <n v="960"/>
    <n v="23390.207999999999"/>
    <n v="217"/>
    <n v="600"/>
    <n v="17326.079999999998"/>
    <n v="1100"/>
    <n v="933"/>
    <n v="31764.48"/>
    <n v="384"/>
    <n v="1400"/>
    <n v="40427.519999999997"/>
    <n v="1210"/>
    <n v="1359"/>
    <n v="34940.928"/>
    <n v="235"/>
    <n v="1200"/>
    <n v="34652.159999999996"/>
    <n v="1660"/>
    <n v="1378"/>
    <n v="47935.487999999998"/>
    <n v="517"/>
    <n v="1400"/>
    <n v="40427.519999999997"/>
    <n v="1300"/>
    <n v="1479"/>
    <n v="37539.839999999997"/>
    <n v="338"/>
    <n v="1300"/>
    <n v="37539.839999999997"/>
    <n v="1650"/>
    <n v="1534"/>
    <n v="47646.720000000001"/>
    <n v="454"/>
    <n v="1400"/>
    <n v="40427.519999999997"/>
    <n v="1650"/>
    <n v="1662"/>
    <n v="47646.720000000001"/>
    <n v="442"/>
    <n v="1300"/>
    <n v="37539.839999999997"/>
    <n v="1649"/>
    <n v="1786"/>
    <n v="47617.843199999996"/>
    <n v="305"/>
    <n v="1400"/>
    <n v="40427.519999999997"/>
    <n v="1600"/>
    <n v="1430"/>
    <n v="46202.879999999997"/>
    <n v="475"/>
    <n v="1200"/>
    <n v="34652.159999999996"/>
    <n v="1510"/>
    <n v="1393"/>
    <n v="43603.968000000001"/>
    <n v="592"/>
    <n v="1400"/>
    <n v="40427.519999999997"/>
    <n v="1410"/>
    <n v="1485"/>
    <n v="40716.288"/>
    <n v="517"/>
    <n v="1200"/>
    <n v="34652.159999999996"/>
    <n v="600"/>
    <m/>
    <n v="17326.079999999998"/>
    <n v="1117"/>
    <n v="15000"/>
    <n v="433151.99999999994"/>
    <n v="16149"/>
    <n v="466331.44319999998"/>
  </r>
  <r>
    <x v="7"/>
    <x v="2"/>
    <s v="张志洁"/>
    <x v="6"/>
    <x v="31"/>
    <s v="二级"/>
    <s v="金山"/>
    <s v="上海市金山区中西医结合医院"/>
    <n v="22.8568"/>
    <n v="400"/>
    <n v="250"/>
    <n v="5714.2"/>
    <n v="0"/>
    <n v="210"/>
    <n v="4799.9279999999999"/>
    <n v="400"/>
    <n v="400"/>
    <n v="9142.7199999999993"/>
    <n v="0"/>
    <n v="130"/>
    <n v="2971.384"/>
    <n v="0"/>
    <n v="0"/>
    <n v="0"/>
    <n v="0"/>
    <n v="310"/>
    <n v="7085.6080000000002"/>
    <n v="200"/>
    <n v="200"/>
    <n v="4571.3599999999997"/>
    <n v="0"/>
    <n v="250"/>
    <n v="5714.2"/>
    <n v="200"/>
    <n v="200"/>
    <n v="4571.3599999999997"/>
    <n v="0"/>
    <n v="330"/>
    <n v="7542.7439999999997"/>
    <n v="200"/>
    <n v="200"/>
    <n v="4571.3599999999997"/>
    <n v="0"/>
    <n v="300"/>
    <n v="6857.04"/>
    <n v="200"/>
    <n v="200"/>
    <n v="4571.3599999999997"/>
    <n v="0"/>
    <n v="330"/>
    <n v="7542.7439999999997"/>
    <n v="200"/>
    <n v="200"/>
    <n v="4571.3599999999997"/>
    <n v="0"/>
    <n v="330"/>
    <n v="7542.7439999999997"/>
    <n v="475"/>
    <n v="475"/>
    <n v="10856.98"/>
    <n v="0"/>
    <n v="310"/>
    <n v="7085.6080000000002"/>
    <n v="400"/>
    <n v="400"/>
    <n v="9142.7199999999993"/>
    <n v="0"/>
    <n v="250"/>
    <n v="5714.2"/>
    <n v="200"/>
    <n v="200"/>
    <n v="4571.3599999999997"/>
    <n v="0"/>
    <n v="280"/>
    <n v="6399.9039999999995"/>
    <n v="200"/>
    <n v="200"/>
    <n v="4571.3599999999997"/>
    <n v="0"/>
    <n v="270"/>
    <n v="6171.3360000000002"/>
    <n v="200"/>
    <m/>
    <n v="4571.3599999999997"/>
    <n v="200"/>
    <n v="3300"/>
    <n v="75427.439999999988"/>
    <n v="2875"/>
    <n v="65713.3"/>
  </r>
  <r>
    <x v="7"/>
    <x v="1"/>
    <s v="廖荣平"/>
    <x v="4"/>
    <x v="36"/>
    <s v="二级"/>
    <s v="南汇"/>
    <s v="上海市浦东新区光明中医医院"/>
    <n v="25.866800000000001"/>
    <n v="400"/>
    <n v="483.33333333333331"/>
    <n v="12502.286666666667"/>
    <n v="100"/>
    <n v="400"/>
    <n v="10346.720000000001"/>
    <n v="400"/>
    <n v="332"/>
    <n v="10346.720000000001"/>
    <n v="168"/>
    <n v="220"/>
    <n v="5690.6959999999999"/>
    <n v="200"/>
    <n v="288"/>
    <n v="5173.3600000000006"/>
    <n v="80"/>
    <n v="500"/>
    <n v="12933.400000000001"/>
    <n v="200"/>
    <n v="250"/>
    <n v="5173.3600000000006"/>
    <n v="30"/>
    <n v="400"/>
    <n v="10346.720000000001"/>
    <n v="600"/>
    <n v="355"/>
    <n v="15520.08"/>
    <n v="275"/>
    <n v="530"/>
    <n v="13709.404"/>
    <n v="400"/>
    <n v="378"/>
    <n v="10346.720000000001"/>
    <n v="297"/>
    <n v="500"/>
    <n v="12933.400000000001"/>
    <n v="800"/>
    <n v="794"/>
    <n v="20693.440000000002"/>
    <n v="303"/>
    <n v="500"/>
    <n v="12933.400000000001"/>
    <n v="400"/>
    <n v="638"/>
    <n v="10346.720000000001"/>
    <n v="65"/>
    <n v="500"/>
    <n v="12933.400000000001"/>
    <n v="400"/>
    <n v="386"/>
    <n v="10346.720000000001"/>
    <n v="79"/>
    <n v="500"/>
    <n v="12933.400000000001"/>
    <n v="600"/>
    <n v="429"/>
    <n v="15520.08"/>
    <n v="250"/>
    <n v="400"/>
    <n v="10346.720000000001"/>
    <n v="600"/>
    <n v="610"/>
    <n v="15520.08"/>
    <n v="240"/>
    <n v="500"/>
    <n v="12933.400000000001"/>
    <n v="200"/>
    <n v="406"/>
    <n v="5173.3600000000006"/>
    <n v="34"/>
    <n v="450"/>
    <n v="11640.060000000001"/>
    <n v="200"/>
    <m/>
    <n v="5173.3600000000006"/>
    <n v="234"/>
    <n v="5400"/>
    <n v="139680.72"/>
    <n v="5000"/>
    <n v="129334.00000000001"/>
  </r>
  <r>
    <x v="7"/>
    <x v="1"/>
    <s v="廖荣平"/>
    <x v="4"/>
    <x v="36"/>
    <s v="二级"/>
    <s v="南汇"/>
    <s v="上海市浦东新区周浦医院"/>
    <n v="28.876799999999999"/>
    <n v="600"/>
    <n v="483.33333333333331"/>
    <n v="13957.119999999999"/>
    <n v="56"/>
    <n v="550"/>
    <n v="15882.24"/>
    <n v="400"/>
    <n v="356"/>
    <n v="11550.72"/>
    <n v="100"/>
    <n v="250"/>
    <n v="7219.2"/>
    <n v="600"/>
    <n v="412"/>
    <n v="17326.079999999998"/>
    <n v="288"/>
    <n v="650"/>
    <n v="18769.919999999998"/>
    <n v="600"/>
    <n v="583"/>
    <n v="17326.079999999998"/>
    <n v="305"/>
    <n v="700"/>
    <n v="20213.759999999998"/>
    <n v="800"/>
    <n v="701"/>
    <n v="23101.439999999999"/>
    <n v="404"/>
    <n v="800"/>
    <n v="23101.439999999999"/>
    <n v="1000"/>
    <n v="882"/>
    <n v="28876.799999999999"/>
    <n v="522"/>
    <n v="1000"/>
    <n v="28876.799999999999"/>
    <n v="600"/>
    <n v="892"/>
    <n v="17326.079999999998"/>
    <n v="230"/>
    <n v="1000"/>
    <n v="28876.799999999999"/>
    <n v="1000"/>
    <n v="810"/>
    <n v="28876.799999999999"/>
    <n v="420"/>
    <n v="1000"/>
    <n v="28876.799999999999"/>
    <n v="800"/>
    <n v="884"/>
    <n v="23101.439999999999"/>
    <n v="336"/>
    <n v="1000"/>
    <n v="28876.799999999999"/>
    <n v="1000"/>
    <n v="986"/>
    <n v="28876.799999999999"/>
    <n v="350"/>
    <n v="800"/>
    <n v="23101.439999999999"/>
    <n v="600"/>
    <n v="772"/>
    <n v="17326.079999999998"/>
    <n v="178"/>
    <n v="800"/>
    <n v="23101.439999999999"/>
    <n v="400"/>
    <n v="532"/>
    <n v="11550.72"/>
    <n v="46"/>
    <n v="700"/>
    <n v="20213.759999999998"/>
    <n v="400"/>
    <m/>
    <n v="11550.72"/>
    <n v="446"/>
    <n v="9250"/>
    <n v="267110.39999999997"/>
    <n v="8200"/>
    <n v="236789.75999999998"/>
  </r>
  <r>
    <x v="7"/>
    <x v="1"/>
    <s v="廖荣平"/>
    <x v="4"/>
    <x v="33"/>
    <s v="三级"/>
    <s v="南汇"/>
    <s v="上海市第六人民医院东院"/>
    <n v="28.876799999999999"/>
    <n v="200"/>
    <n v="466.66666666666669"/>
    <n v="13475.84"/>
    <n v="81"/>
    <n v="500"/>
    <n v="14438.4"/>
    <n v="300"/>
    <n v="310"/>
    <n v="8663.0399999999991"/>
    <n v="71"/>
    <n v="250"/>
    <n v="7219.2"/>
    <n v="50"/>
    <n v="108"/>
    <n v="1443.84"/>
    <n v="13"/>
    <n v="600"/>
    <n v="17326.079999999998"/>
    <n v="450"/>
    <n v="348"/>
    <n v="12994.56"/>
    <n v="115"/>
    <n v="500"/>
    <n v="14438.4"/>
    <n v="600"/>
    <n v="551"/>
    <n v="17326.079999999998"/>
    <n v="164"/>
    <n v="650"/>
    <n v="18769.919999999998"/>
    <n v="400"/>
    <n v="447"/>
    <n v="11550.72"/>
    <n v="117"/>
    <n v="600"/>
    <n v="17326.079999999998"/>
    <n v="300"/>
    <n v="324"/>
    <n v="8663.0399999999991"/>
    <n v="93"/>
    <n v="650"/>
    <n v="18769.919999999998"/>
    <n v="839"/>
    <n v="714"/>
    <n v="24227.635200000001"/>
    <n v="218"/>
    <n v="600"/>
    <n v="17326.079999999998"/>
    <n v="100"/>
    <n v="294"/>
    <n v="2887.68"/>
    <n v="24"/>
    <n v="600"/>
    <n v="17326.079999999998"/>
    <n v="300"/>
    <n v="200"/>
    <n v="8663.0399999999991"/>
    <n v="124"/>
    <n v="500"/>
    <n v="14438.4"/>
    <n v="400"/>
    <n v="400"/>
    <n v="11550.72"/>
    <n v="124"/>
    <n v="550"/>
    <n v="15882.24"/>
    <n v="300"/>
    <n v="305"/>
    <n v="8663.0399999999991"/>
    <n v="119"/>
    <n v="500"/>
    <n v="14438.4"/>
    <n v="50"/>
    <m/>
    <n v="1443.84"/>
    <n v="169"/>
    <n v="6500"/>
    <n v="187699.19999999998"/>
    <n v="4089"/>
    <n v="118077.23519999998"/>
  </r>
  <r>
    <x v="7"/>
    <x v="1"/>
    <s v="廖荣平"/>
    <x v="4"/>
    <x v="34"/>
    <s v="二级"/>
    <s v="南汇"/>
    <s v="上海市浦东新区人民医院"/>
    <n v="28.876799999999999"/>
    <n v="400"/>
    <n v="591.66666666666663"/>
    <n v="17085.439999999999"/>
    <n v="213"/>
    <n v="650"/>
    <n v="18769.919999999998"/>
    <n v="300"/>
    <n v="296"/>
    <n v="8663.0399999999991"/>
    <n v="217"/>
    <n v="300"/>
    <n v="8663.0399999999991"/>
    <n v="400"/>
    <n v="428"/>
    <n v="11550.72"/>
    <n v="189"/>
    <n v="750"/>
    <n v="21657.599999999999"/>
    <n v="1000"/>
    <n v="721"/>
    <n v="28876.799999999999"/>
    <n v="468"/>
    <n v="600"/>
    <n v="17326.079999999998"/>
    <n v="700"/>
    <n v="702"/>
    <n v="20213.759999999998"/>
    <n v="466"/>
    <n v="750"/>
    <n v="21657.599999999999"/>
    <n v="800"/>
    <n v="736"/>
    <n v="23101.439999999999"/>
    <n v="530"/>
    <n v="700"/>
    <n v="20213.759999999998"/>
    <n v="900"/>
    <n v="1026"/>
    <n v="25989.119999999999"/>
    <n v="404"/>
    <n v="800"/>
    <n v="23101.439999999999"/>
    <n v="650"/>
    <n v="682"/>
    <n v="18769.919999999998"/>
    <n v="372"/>
    <n v="750"/>
    <n v="21657.599999999999"/>
    <n v="650"/>
    <n v="662"/>
    <n v="18769.919999999998"/>
    <n v="360"/>
    <n v="750"/>
    <n v="21657.599999999999"/>
    <n v="900"/>
    <n v="696"/>
    <n v="25989.119999999999"/>
    <n v="564"/>
    <n v="600"/>
    <n v="17326.079999999998"/>
    <n v="600"/>
    <n v="682"/>
    <n v="17326.079999999998"/>
    <n v="482"/>
    <n v="700"/>
    <n v="20213.759999999998"/>
    <n v="200"/>
    <n v="452"/>
    <n v="5775.36"/>
    <n v="230"/>
    <n v="650"/>
    <n v="18769.919999999998"/>
    <n v="200"/>
    <m/>
    <n v="5775.36"/>
    <n v="430"/>
    <n v="8000"/>
    <n v="231014.39999999997"/>
    <n v="7300"/>
    <n v="210800.63999999993"/>
  </r>
  <r>
    <x v="7"/>
    <x v="1"/>
    <s v="廖荣平"/>
    <x v="4"/>
    <x v="34"/>
    <s v="二级"/>
    <s v="南汇"/>
    <s v="上海市浦东新区中医医院"/>
    <n v="28.876799999999999"/>
    <n v="500"/>
    <n v="322.5"/>
    <n v="9312.768"/>
    <n v="177"/>
    <n v="300"/>
    <n v="8663.0399999999991"/>
    <n v="100"/>
    <n v="142"/>
    <n v="2887.68"/>
    <n v="135"/>
    <n v="180"/>
    <n v="5197.8239999999996"/>
    <n v="250"/>
    <n v="182"/>
    <n v="7219.2"/>
    <n v="203"/>
    <n v="420"/>
    <n v="12128.255999999999"/>
    <n v="280"/>
    <n v="295"/>
    <n v="8085.5039999999999"/>
    <n v="188"/>
    <n v="350"/>
    <n v="10106.879999999999"/>
    <n v="250"/>
    <n v="242"/>
    <n v="7219.2"/>
    <n v="196"/>
    <n v="450"/>
    <n v="12994.56"/>
    <n v="230"/>
    <n v="254"/>
    <n v="6641.6639999999998"/>
    <n v="172"/>
    <n v="400"/>
    <n v="11550.72"/>
    <n v="250"/>
    <n v="268"/>
    <n v="7219.2"/>
    <n v="154"/>
    <n v="440"/>
    <n v="12705.791999999999"/>
    <n v="500"/>
    <n v="436"/>
    <n v="14438.4"/>
    <n v="218"/>
    <n v="450"/>
    <n v="12994.56"/>
    <n v="250"/>
    <n v="326"/>
    <n v="7219.2"/>
    <n v="142"/>
    <n v="400"/>
    <n v="11550.72"/>
    <n v="400"/>
    <n v="338"/>
    <n v="11550.72"/>
    <n v="204"/>
    <n v="350"/>
    <n v="10106.879999999999"/>
    <n v="50"/>
    <n v="202"/>
    <n v="1443.84"/>
    <n v="52"/>
    <n v="400"/>
    <n v="11550.72"/>
    <n v="300"/>
    <n v="234"/>
    <n v="8663.0399999999991"/>
    <n v="118"/>
    <n v="360"/>
    <n v="10395.647999999999"/>
    <n v="200"/>
    <m/>
    <n v="5775.36"/>
    <n v="318"/>
    <n v="4500"/>
    <n v="129945.59999999999"/>
    <n v="3060"/>
    <n v="88363.007999999987"/>
  </r>
  <r>
    <x v="7"/>
    <x v="1"/>
    <s v="廖荣平"/>
    <x v="4"/>
    <x v="36"/>
    <s v="二级"/>
    <s v="南汇"/>
    <s v="上海市浦东医院"/>
    <n v="28.876799999999999"/>
    <n v="400"/>
    <n v="430.83333333333331"/>
    <n v="12441.088"/>
    <n v="154"/>
    <n v="400"/>
    <n v="11550.72"/>
    <n v="350"/>
    <n v="363"/>
    <n v="10106.879999999999"/>
    <n v="141"/>
    <n v="250"/>
    <n v="7219.2"/>
    <n v="220"/>
    <n v="256"/>
    <n v="6352.8959999999997"/>
    <n v="105"/>
    <n v="600"/>
    <n v="17326.079999999998"/>
    <n v="470"/>
    <n v="452"/>
    <n v="13572.096"/>
    <n v="123"/>
    <n v="500"/>
    <n v="14438.4"/>
    <n v="520"/>
    <n v="464"/>
    <n v="15015.936"/>
    <n v="179"/>
    <n v="650"/>
    <n v="18769.919999999998"/>
    <n v="500"/>
    <n v="505"/>
    <n v="14438.4"/>
    <n v="174"/>
    <n v="600"/>
    <n v="17326.079999999998"/>
    <n v="440"/>
    <n v="436"/>
    <n v="12705.791999999999"/>
    <n v="178"/>
    <n v="600"/>
    <n v="17326.079999999998"/>
    <n v="540"/>
    <n v="514"/>
    <n v="15593.472"/>
    <n v="204"/>
    <n v="650"/>
    <n v="18769.919999999998"/>
    <n v="300"/>
    <n v="305"/>
    <n v="8663.0399999999991"/>
    <n v="199"/>
    <n v="600"/>
    <n v="17326.079999999998"/>
    <n v="560"/>
    <n v="465"/>
    <n v="16171.008"/>
    <n v="294"/>
    <n v="500"/>
    <n v="14438.4"/>
    <n v="210"/>
    <n v="305"/>
    <n v="6064.1279999999997"/>
    <n v="199"/>
    <n v="600"/>
    <n v="17326.079999999998"/>
    <n v="280"/>
    <n v="308"/>
    <n v="8085.5039999999999"/>
    <n v="171"/>
    <n v="550"/>
    <n v="15882.24"/>
    <n v="200"/>
    <m/>
    <n v="5775.36"/>
    <n v="371"/>
    <n v="6500"/>
    <n v="187699.19999999998"/>
    <n v="4590"/>
    <n v="132544.51199999999"/>
  </r>
  <r>
    <x v="8"/>
    <x v="2"/>
    <s v="张志洁"/>
    <x v="6"/>
    <x v="32"/>
    <s v="二级"/>
    <s v="金山"/>
    <s v="上海市公共卫生临床中心"/>
    <n v="254.87039999999999"/>
    <n v="300"/>
    <n v="117.08333333333333"/>
    <n v="29841.075999999997"/>
    <n v="96"/>
    <n v="250"/>
    <n v="63717.599999999999"/>
    <n v="300"/>
    <n v="289"/>
    <n v="76461.119999999995"/>
    <n v="107"/>
    <n v="150"/>
    <n v="38230.559999999998"/>
    <n v="320"/>
    <n v="289"/>
    <n v="81558.527999999991"/>
    <n v="138"/>
    <n v="300"/>
    <n v="76461.119999999995"/>
    <n v="360"/>
    <n v="354"/>
    <n v="91753.343999999997"/>
    <n v="144"/>
    <n v="300"/>
    <n v="76461.119999999995"/>
    <n v="280"/>
    <n v="296"/>
    <n v="71363.712"/>
    <n v="128"/>
    <n v="300"/>
    <n v="76461.119999999995"/>
    <n v="610"/>
    <n v="537"/>
    <n v="155470.94399999999"/>
    <n v="201"/>
    <n v="300"/>
    <n v="76461.119999999995"/>
    <n v="370"/>
    <n v="323"/>
    <n v="94302.047999999995"/>
    <n v="248"/>
    <n v="250"/>
    <n v="63717.599999999999"/>
    <n v="240"/>
    <n v="232"/>
    <n v="61168.896000000001"/>
    <n v="256"/>
    <n v="250"/>
    <n v="63717.599999999999"/>
    <n v="120"/>
    <n v="242"/>
    <n v="30584.448"/>
    <n v="134"/>
    <n v="250"/>
    <n v="63717.599999999999"/>
    <n v="600"/>
    <n v="398"/>
    <n v="152922.23999999999"/>
    <n v="336"/>
    <n v="200"/>
    <n v="50974.079999999994"/>
    <n v="240"/>
    <n v="294"/>
    <n v="61168.896000000001"/>
    <n v="282"/>
    <n v="250"/>
    <n v="63717.599999999999"/>
    <n v="600"/>
    <n v="602"/>
    <n v="152922.23999999999"/>
    <n v="280"/>
    <n v="200"/>
    <n v="50974.079999999994"/>
    <n v="240"/>
    <m/>
    <n v="61168.896000000001"/>
    <n v="520"/>
    <n v="3000"/>
    <n v="764611.19999999984"/>
    <n v="4280"/>
    <n v="1090845.3119999997"/>
  </r>
  <r>
    <x v="9"/>
    <x v="1"/>
    <s v="廖荣平"/>
    <x v="1"/>
    <x v="30"/>
    <s v="二级"/>
    <s v="嘉定"/>
    <s v="上海市嘉定区中心医院"/>
    <n v="37.448"/>
    <n v="300"/>
    <n v="436.66666666666669"/>
    <n v="16352.293333333335"/>
    <n v="47"/>
    <n v="400"/>
    <n v="14979.2"/>
    <n v="600"/>
    <n v="468"/>
    <n v="22468.799999999999"/>
    <n v="179"/>
    <n v="200"/>
    <n v="7489.6"/>
    <n v="300"/>
    <n v="291"/>
    <n v="11234.4"/>
    <n v="188"/>
    <n v="500"/>
    <n v="18724"/>
    <n v="300"/>
    <n v="414"/>
    <n v="11234.4"/>
    <n v="74"/>
    <n v="400"/>
    <n v="14979.2"/>
    <n v="600"/>
    <n v="432"/>
    <n v="22468.799999999999"/>
    <n v="242"/>
    <n v="500"/>
    <n v="18724"/>
    <n v="300"/>
    <n v="449"/>
    <n v="11234.4"/>
    <n v="93"/>
    <n v="600"/>
    <n v="22468.799999999999"/>
    <n v="800"/>
    <n v="531"/>
    <n v="29958.400000000001"/>
    <n v="362"/>
    <n v="600"/>
    <n v="22468.799999999999"/>
    <n v="600"/>
    <n v="679"/>
    <n v="22468.799999999999"/>
    <n v="283"/>
    <n v="600"/>
    <n v="22468.799999999999"/>
    <n v="600"/>
    <n v="669"/>
    <n v="22468.799999999999"/>
    <n v="214"/>
    <n v="600"/>
    <n v="22468.799999999999"/>
    <n v="600"/>
    <n v="651"/>
    <n v="22468.799999999999"/>
    <n v="163"/>
    <n v="500"/>
    <n v="18724"/>
    <n v="500"/>
    <n v="422"/>
    <n v="18724"/>
    <n v="241"/>
    <n v="500"/>
    <n v="18724"/>
    <n v="400"/>
    <n v="477"/>
    <n v="14979.2"/>
    <n v="164"/>
    <n v="400"/>
    <n v="14979.2"/>
    <n v="0"/>
    <m/>
    <n v="0"/>
    <n v="164"/>
    <n v="5800"/>
    <n v="217198.4"/>
    <n v="5600"/>
    <n v="209708.79999999999"/>
  </r>
  <r>
    <x v="14"/>
    <x v="1"/>
    <s v="廖荣平"/>
    <x v="4"/>
    <x v="29"/>
    <s v="二级"/>
    <s v="奉贤"/>
    <s v="上海市奉贤区奉城医院"/>
    <n v="44.572800000000001"/>
    <n v="0"/>
    <n v="50.833333333333336"/>
    <n v="2265.7840000000001"/>
    <n v="47"/>
    <n v="80"/>
    <n v="3565.8240000000001"/>
    <n v="100"/>
    <n v="80"/>
    <n v="4457.28"/>
    <n v="67"/>
    <n v="60"/>
    <n v="2674.3679999999999"/>
    <n v="0"/>
    <n v="10"/>
    <n v="0"/>
    <n v="57"/>
    <n v="100"/>
    <n v="4457.28"/>
    <n v="0"/>
    <n v="0"/>
    <n v="0"/>
    <n v="57"/>
    <n v="100"/>
    <n v="4457.28"/>
    <n v="0"/>
    <n v="0"/>
    <n v="0"/>
    <n v="57"/>
    <n v="80"/>
    <n v="3565.8240000000001"/>
    <n v="0"/>
    <n v="0"/>
    <n v="0"/>
    <n v="57"/>
    <n v="100"/>
    <n v="4457.28"/>
    <n v="0"/>
    <n v="0"/>
    <n v="0"/>
    <n v="57"/>
    <n v="100"/>
    <n v="4457.28"/>
    <n v="0"/>
    <n v="0"/>
    <n v="0"/>
    <n v="57"/>
    <n v="100"/>
    <n v="4457.28"/>
    <n v="0"/>
    <n v="0"/>
    <n v="0"/>
    <n v="57"/>
    <n v="100"/>
    <n v="4457.28"/>
    <n v="0"/>
    <n v="0"/>
    <n v="0"/>
    <n v="57"/>
    <n v="80"/>
    <n v="3565.8240000000001"/>
    <n v="0"/>
    <n v="0"/>
    <n v="0"/>
    <n v="57"/>
    <n v="100"/>
    <n v="4457.28"/>
    <n v="0"/>
    <n v="0"/>
    <n v="0"/>
    <n v="57"/>
    <n v="100"/>
    <n v="4457.28"/>
    <n v="0"/>
    <m/>
    <n v="0"/>
    <n v="57"/>
    <n v="1100"/>
    <n v="49030.079999999994"/>
    <n v="100"/>
    <n v="4457.28"/>
  </r>
  <r>
    <x v="3"/>
    <x v="2"/>
    <s v="张志洁"/>
    <x v="6"/>
    <x v="31"/>
    <s v="一级"/>
    <s v="金山"/>
    <s v="上海市金山区亭林镇社区卫生服务中心"/>
    <n v="34.371200000000002"/>
    <n v="241"/>
    <n v="115.75"/>
    <n v="3978.4664000000002"/>
    <n v="19"/>
    <n v="200"/>
    <n v="6874.2400000000007"/>
    <n v="233"/>
    <n v="230"/>
    <n v="8008.4896000000008"/>
    <n v="22"/>
    <n v="200"/>
    <n v="6874.2400000000007"/>
    <n v="199"/>
    <n v="220"/>
    <n v="6839.8688000000002"/>
    <n v="1"/>
    <n v="300"/>
    <n v="10311.36"/>
    <n v="233"/>
    <n v="234"/>
    <n v="8008.4896000000008"/>
    <n v="0"/>
    <n v="300"/>
    <n v="10311.36"/>
    <n v="301"/>
    <n v="301"/>
    <n v="10345.7312"/>
    <n v="0"/>
    <n v="500"/>
    <n v="17185.600000000002"/>
    <n v="274"/>
    <n v="274"/>
    <n v="9417.7088000000003"/>
    <n v="0"/>
    <n v="250"/>
    <n v="8592.8000000000011"/>
    <n v="274"/>
    <n v="274"/>
    <n v="9417.7088000000003"/>
    <n v="0"/>
    <n v="250"/>
    <n v="8592.8000000000011"/>
    <n v="250"/>
    <n v="250"/>
    <n v="8592.8000000000011"/>
    <n v="0"/>
    <n v="300"/>
    <n v="10311.36"/>
    <n v="318"/>
    <n v="318"/>
    <n v="10930.0416"/>
    <n v="0"/>
    <n v="250"/>
    <n v="8592.8000000000011"/>
    <n v="142"/>
    <n v="142"/>
    <n v="4880.7103999999999"/>
    <n v="0"/>
    <n v="200"/>
    <n v="6874.2400000000007"/>
    <n v="98"/>
    <n v="98"/>
    <n v="3368.3776000000003"/>
    <n v="0"/>
    <n v="200"/>
    <n v="6874.2400000000007"/>
    <n v="19"/>
    <n v="19"/>
    <n v="653.05280000000005"/>
    <n v="0"/>
    <n v="200"/>
    <n v="6874.2400000000007"/>
    <n v="0"/>
    <m/>
    <n v="0"/>
    <n v="0"/>
    <n v="3150"/>
    <n v="108269.28000000003"/>
    <n v="2341"/>
    <n v="80462.979200000016"/>
  </r>
  <r>
    <x v="2"/>
    <x v="2"/>
    <s v="张志洁"/>
    <x v="7"/>
    <x v="38"/>
    <s v="一级"/>
    <s v="青浦"/>
    <s v="上海市青浦区香花桥街道社区卫生服务中心"/>
    <n v="18.192499999999999"/>
    <n v="100"/>
    <n v="83.333333333333329"/>
    <n v="1516.0416666666665"/>
    <n v="4"/>
    <n v="120"/>
    <n v="2183.1"/>
    <n v="90"/>
    <n v="90"/>
    <n v="1637.3249999999998"/>
    <n v="4"/>
    <n v="60"/>
    <n v="1091.55"/>
    <n v="60"/>
    <n v="0"/>
    <n v="1091.55"/>
    <n v="64"/>
    <n v="140"/>
    <n v="2546.9499999999998"/>
    <n v="40"/>
    <n v="100"/>
    <n v="727.69999999999993"/>
    <n v="4"/>
    <n v="220"/>
    <n v="4002.35"/>
    <n v="80"/>
    <n v="83"/>
    <n v="1455.3999999999999"/>
    <n v="1"/>
    <n v="220"/>
    <n v="4002.35"/>
    <n v="40"/>
    <n v="38"/>
    <n v="727.69999999999993"/>
    <n v="3"/>
    <n v="220"/>
    <n v="4002.35"/>
    <n v="60"/>
    <n v="61"/>
    <n v="1091.55"/>
    <n v="2"/>
    <n v="50"/>
    <n v="909.625"/>
    <n v="40"/>
    <n v="42"/>
    <n v="727.69999999999993"/>
    <n v="0"/>
    <m/>
    <n v="0"/>
    <n v="0"/>
    <n v="0"/>
    <n v="0"/>
    <n v="0"/>
    <m/>
    <n v="0"/>
    <n v="0"/>
    <n v="0"/>
    <n v="0"/>
    <n v="0"/>
    <m/>
    <n v="0"/>
    <n v="0"/>
    <n v="0"/>
    <n v="0"/>
    <n v="0"/>
    <n v="0"/>
    <n v="0"/>
    <n v="0"/>
    <n v="0"/>
    <n v="0"/>
    <n v="0"/>
    <n v="0"/>
    <n v="0"/>
    <n v="0"/>
    <m/>
    <n v="0"/>
    <n v="0"/>
    <n v="1030"/>
    <n v="18738.274999999998"/>
    <n v="410"/>
    <n v="7458.9249999999993"/>
  </r>
  <r>
    <x v="1"/>
    <x v="2"/>
    <s v="张志洁"/>
    <x v="7"/>
    <x v="38"/>
    <s v="一级"/>
    <s v="青浦"/>
    <s v="上海市青浦区香花桥街道社区卫生服务中心"/>
    <n v="32.280999999999999"/>
    <m/>
    <m/>
    <m/>
    <m/>
    <m/>
    <m/>
    <m/>
    <m/>
    <m/>
    <m/>
    <m/>
    <m/>
    <m/>
    <m/>
    <m/>
    <m/>
    <m/>
    <m/>
    <m/>
    <m/>
    <m/>
    <m/>
    <m/>
    <m/>
    <m/>
    <m/>
    <m/>
    <m/>
    <m/>
    <m/>
    <m/>
    <m/>
    <m/>
    <m/>
    <m/>
    <m/>
    <m/>
    <m/>
    <m/>
    <m/>
    <m/>
    <m/>
    <m/>
    <m/>
    <m/>
    <m/>
    <m/>
    <n v="0"/>
    <n v="0"/>
    <n v="0"/>
    <n v="0"/>
    <n v="0"/>
    <n v="150"/>
    <n v="4842.1499999999996"/>
    <n v="40"/>
    <n v="32"/>
    <n v="1291.24"/>
    <n v="8"/>
    <n v="150"/>
    <n v="4842.1499999999996"/>
    <n v="120"/>
    <n v="124"/>
    <n v="3873.72"/>
    <n v="4"/>
    <n v="150"/>
    <n v="4842.1499999999996"/>
    <n v="0"/>
    <n v="2"/>
    <n v="0"/>
    <n v="2"/>
    <n v="150"/>
    <n v="4842.1499999999996"/>
    <n v="0"/>
    <m/>
    <n v="0"/>
    <n v="2"/>
    <n v="600"/>
    <n v="19368.599999999999"/>
    <n v="160"/>
    <n v="5164.96"/>
  </r>
  <r>
    <x v="2"/>
    <x v="2"/>
    <s v="张志洁"/>
    <x v="7"/>
    <x v="39"/>
    <s v="一级"/>
    <s v="青浦"/>
    <s v="上海市青浦区白鹤镇社区卫生服务中心"/>
    <n v="18.192499999999999"/>
    <n v="80"/>
    <n v="76.666666666666671"/>
    <n v="1394.7583333333334"/>
    <n v="6"/>
    <n v="120"/>
    <n v="2183.1"/>
    <n v="70"/>
    <n v="70"/>
    <n v="1273.4749999999999"/>
    <n v="6"/>
    <n v="60"/>
    <n v="1091.55"/>
    <n v="50"/>
    <n v="50"/>
    <n v="909.625"/>
    <n v="6"/>
    <n v="140"/>
    <n v="2546.9499999999998"/>
    <n v="120"/>
    <n v="126"/>
    <n v="2183.1"/>
    <n v="0"/>
    <n v="220"/>
    <n v="4002.35"/>
    <n v="120"/>
    <n v="119"/>
    <n v="2183.1"/>
    <n v="1"/>
    <n v="220"/>
    <n v="4002.35"/>
    <n v="70"/>
    <n v="64"/>
    <n v="1273.4749999999999"/>
    <n v="7"/>
    <n v="220"/>
    <n v="4002.35"/>
    <n v="120"/>
    <n v="123"/>
    <n v="2183.1"/>
    <n v="4"/>
    <n v="30"/>
    <n v="545.77499999999998"/>
    <n v="30"/>
    <n v="34"/>
    <n v="545.77499999999998"/>
    <n v="0"/>
    <m/>
    <n v="0"/>
    <n v="0"/>
    <n v="0"/>
    <n v="0"/>
    <n v="0"/>
    <m/>
    <n v="0"/>
    <n v="0"/>
    <n v="0"/>
    <n v="0"/>
    <n v="0"/>
    <m/>
    <n v="0"/>
    <n v="0"/>
    <n v="0"/>
    <n v="0"/>
    <n v="0"/>
    <n v="0"/>
    <n v="0"/>
    <n v="0"/>
    <n v="0"/>
    <n v="0"/>
    <n v="0"/>
    <n v="0"/>
    <n v="0"/>
    <n v="0"/>
    <m/>
    <n v="0"/>
    <n v="0"/>
    <n v="1010"/>
    <n v="18374.424999999999"/>
    <n v="580"/>
    <n v="10551.65"/>
  </r>
  <r>
    <x v="1"/>
    <x v="2"/>
    <s v="张志洁"/>
    <x v="7"/>
    <x v="39"/>
    <s v="一级"/>
    <s v="青浦"/>
    <s v="上海市青浦区白鹤镇社区卫生服务中心"/>
    <n v="32.280999999999999"/>
    <m/>
    <m/>
    <m/>
    <m/>
    <m/>
    <m/>
    <m/>
    <m/>
    <m/>
    <m/>
    <m/>
    <m/>
    <m/>
    <m/>
    <m/>
    <m/>
    <m/>
    <m/>
    <m/>
    <m/>
    <m/>
    <m/>
    <m/>
    <m/>
    <m/>
    <m/>
    <m/>
    <m/>
    <m/>
    <m/>
    <m/>
    <m/>
    <m/>
    <m/>
    <m/>
    <m/>
    <m/>
    <m/>
    <m/>
    <m/>
    <m/>
    <m/>
    <m/>
    <m/>
    <m/>
    <m/>
    <m/>
    <n v="0"/>
    <n v="0"/>
    <n v="0"/>
    <n v="0"/>
    <n v="0"/>
    <n v="150"/>
    <n v="4842.1499999999996"/>
    <n v="100"/>
    <n v="84"/>
    <n v="3228.1"/>
    <n v="16"/>
    <n v="150"/>
    <n v="4842.1499999999996"/>
    <n v="20"/>
    <n v="32"/>
    <n v="645.62"/>
    <n v="4"/>
    <n v="150"/>
    <n v="4842.1499999999996"/>
    <n v="70"/>
    <n v="68"/>
    <n v="2259.67"/>
    <n v="6"/>
    <n v="150"/>
    <n v="4842.1499999999996"/>
    <n v="70"/>
    <m/>
    <n v="2259.67"/>
    <n v="76"/>
    <n v="600"/>
    <n v="19368.599999999999"/>
    <n v="260"/>
    <n v="8393.06"/>
  </r>
  <r>
    <x v="2"/>
    <x v="2"/>
    <s v="张志洁"/>
    <x v="7"/>
    <x v="38"/>
    <s v="一级"/>
    <s v="青浦"/>
    <s v="上海市青浦区重固镇社区卫生服务中心"/>
    <n v="18.192499999999999"/>
    <n v="100"/>
    <n v="120.83333333333333"/>
    <n v="2198.2604166666665"/>
    <n v="18"/>
    <n v="120"/>
    <n v="2183.1"/>
    <n v="100"/>
    <n v="110"/>
    <n v="1819.25"/>
    <n v="8"/>
    <n v="60"/>
    <n v="1091.55"/>
    <n v="50"/>
    <n v="50"/>
    <n v="909.625"/>
    <n v="8"/>
    <n v="140"/>
    <n v="2546.9499999999998"/>
    <n v="100"/>
    <n v="100"/>
    <n v="1819.25"/>
    <n v="8"/>
    <n v="220"/>
    <n v="4002.35"/>
    <n v="100"/>
    <n v="104"/>
    <n v="1819.25"/>
    <n v="4"/>
    <n v="220"/>
    <n v="4002.35"/>
    <n v="50"/>
    <n v="49"/>
    <n v="909.625"/>
    <n v="5"/>
    <n v="220"/>
    <n v="4002.35"/>
    <n v="100"/>
    <n v="103"/>
    <n v="1819.25"/>
    <n v="2"/>
    <n v="100"/>
    <n v="1819.25"/>
    <n v="100"/>
    <n v="102"/>
    <n v="1819.25"/>
    <n v="0"/>
    <m/>
    <n v="0"/>
    <n v="0"/>
    <n v="0"/>
    <n v="0"/>
    <n v="0"/>
    <m/>
    <n v="0"/>
    <n v="0"/>
    <n v="0"/>
    <n v="0"/>
    <n v="0"/>
    <m/>
    <n v="0"/>
    <n v="0"/>
    <n v="0"/>
    <n v="0"/>
    <n v="0"/>
    <n v="0"/>
    <n v="0"/>
    <n v="0"/>
    <n v="0"/>
    <n v="0"/>
    <n v="0"/>
    <n v="0"/>
    <n v="0"/>
    <n v="0"/>
    <m/>
    <n v="0"/>
    <n v="0"/>
    <n v="1080"/>
    <n v="19647.899999999998"/>
    <n v="600"/>
    <n v="10915.5"/>
  </r>
  <r>
    <x v="1"/>
    <x v="2"/>
    <s v="张志洁"/>
    <x v="7"/>
    <x v="38"/>
    <s v="一级"/>
    <s v="青浦"/>
    <s v="上海市青浦区重固镇社区卫生服务中心"/>
    <n v="32.280999999999999"/>
    <m/>
    <m/>
    <m/>
    <m/>
    <m/>
    <m/>
    <m/>
    <m/>
    <m/>
    <m/>
    <m/>
    <m/>
    <m/>
    <m/>
    <m/>
    <m/>
    <m/>
    <m/>
    <m/>
    <m/>
    <m/>
    <m/>
    <m/>
    <m/>
    <m/>
    <m/>
    <m/>
    <m/>
    <m/>
    <m/>
    <m/>
    <m/>
    <m/>
    <m/>
    <m/>
    <m/>
    <m/>
    <m/>
    <m/>
    <m/>
    <m/>
    <m/>
    <m/>
    <m/>
    <m/>
    <m/>
    <m/>
    <n v="0"/>
    <n v="0"/>
    <n v="0"/>
    <n v="0"/>
    <n v="0"/>
    <n v="150"/>
    <n v="4842.1499999999996"/>
    <n v="100"/>
    <n v="96"/>
    <n v="3228.1"/>
    <n v="4"/>
    <n v="150"/>
    <n v="4842.1499999999996"/>
    <n v="50"/>
    <n v="49"/>
    <n v="1614.05"/>
    <n v="5"/>
    <n v="150"/>
    <n v="4842.1499999999996"/>
    <n v="50"/>
    <n v="52"/>
    <n v="1614.05"/>
    <n v="3"/>
    <n v="150"/>
    <n v="4842.1499999999996"/>
    <n v="100"/>
    <m/>
    <n v="3228.1"/>
    <n v="103"/>
    <n v="600"/>
    <n v="19368.599999999999"/>
    <n v="300"/>
    <n v="9684.2999999999993"/>
  </r>
  <r>
    <x v="2"/>
    <x v="2"/>
    <s v="张志洁"/>
    <x v="7"/>
    <x v="39"/>
    <s v="一级"/>
    <s v="青浦"/>
    <s v="上海市青浦区华新镇社区卫生服务中心"/>
    <n v="18.192499999999999"/>
    <n v="0"/>
    <n v="70.833333333333329"/>
    <n v="1288.6354166666665"/>
    <n v="24"/>
    <n v="120"/>
    <n v="2183.1"/>
    <n v="50"/>
    <n v="61"/>
    <n v="909.625"/>
    <n v="13"/>
    <n v="60"/>
    <n v="1091.55"/>
    <n v="50"/>
    <n v="53"/>
    <n v="909.625"/>
    <n v="10"/>
    <n v="140"/>
    <n v="2546.9499999999998"/>
    <n v="0"/>
    <n v="0"/>
    <n v="0"/>
    <n v="10"/>
    <n v="220"/>
    <n v="4002.35"/>
    <n v="0"/>
    <n v="5"/>
    <n v="0"/>
    <n v="5"/>
    <n v="220"/>
    <n v="4002.35"/>
    <n v="20"/>
    <n v="18"/>
    <n v="363.84999999999997"/>
    <n v="7"/>
    <n v="220"/>
    <n v="4002.35"/>
    <n v="0"/>
    <n v="0"/>
    <n v="0"/>
    <n v="7"/>
    <m/>
    <n v="0"/>
    <n v="0"/>
    <n v="7"/>
    <n v="0"/>
    <n v="0"/>
    <m/>
    <n v="0"/>
    <n v="0"/>
    <n v="0"/>
    <n v="0"/>
    <n v="0"/>
    <m/>
    <n v="0"/>
    <n v="0"/>
    <n v="0"/>
    <n v="0"/>
    <n v="0"/>
    <m/>
    <n v="0"/>
    <n v="0"/>
    <n v="0"/>
    <n v="0"/>
    <n v="0"/>
    <n v="0"/>
    <n v="0"/>
    <n v="0"/>
    <n v="0"/>
    <n v="0"/>
    <n v="0"/>
    <n v="0"/>
    <n v="0"/>
    <n v="0"/>
    <m/>
    <n v="0"/>
    <n v="0"/>
    <n v="980"/>
    <n v="17828.649999999998"/>
    <n v="120"/>
    <n v="2183.1"/>
  </r>
  <r>
    <x v="1"/>
    <x v="2"/>
    <s v="张志洁"/>
    <x v="7"/>
    <x v="39"/>
    <s v="一级"/>
    <s v="青浦"/>
    <s v="上海市青浦区华新镇社区卫生服务中心"/>
    <n v="32.280999999999999"/>
    <m/>
    <m/>
    <m/>
    <m/>
    <m/>
    <m/>
    <m/>
    <m/>
    <m/>
    <m/>
    <m/>
    <m/>
    <m/>
    <m/>
    <m/>
    <m/>
    <m/>
    <m/>
    <m/>
    <m/>
    <m/>
    <m/>
    <m/>
    <m/>
    <m/>
    <m/>
    <m/>
    <m/>
    <m/>
    <m/>
    <m/>
    <m/>
    <m/>
    <m/>
    <m/>
    <m/>
    <m/>
    <m/>
    <m/>
    <m/>
    <m/>
    <m/>
    <m/>
    <m/>
    <m/>
    <m/>
    <m/>
    <n v="0"/>
    <n v="0"/>
    <n v="0"/>
    <n v="0"/>
    <n v="0"/>
    <m/>
    <n v="0"/>
    <n v="50"/>
    <n v="46"/>
    <n v="1614.05"/>
    <n v="4"/>
    <m/>
    <n v="0"/>
    <n v="0"/>
    <n v="4"/>
    <n v="0"/>
    <n v="0"/>
    <n v="0"/>
    <n v="0"/>
    <n v="20"/>
    <n v="15"/>
    <n v="645.62"/>
    <n v="5"/>
    <n v="0"/>
    <n v="0"/>
    <n v="0"/>
    <m/>
    <n v="0"/>
    <n v="5"/>
    <n v="0"/>
    <n v="0"/>
    <n v="70"/>
    <n v="2259.67"/>
  </r>
  <r>
    <x v="2"/>
    <x v="2"/>
    <s v="张志洁"/>
    <x v="7"/>
    <x v="39"/>
    <s v="一级"/>
    <s v="青浦"/>
    <s v="上海市青浦区徐泾镇社区卫生服务中心"/>
    <n v="18.192499999999999"/>
    <n v="100"/>
    <n v="130.83333333333334"/>
    <n v="2380.1854166666667"/>
    <n v="7"/>
    <n v="120"/>
    <n v="2183.1"/>
    <n v="200"/>
    <n v="203"/>
    <n v="3638.5"/>
    <n v="4"/>
    <n v="60"/>
    <n v="1091.55"/>
    <n v="0"/>
    <n v="4"/>
    <n v="0"/>
    <n v="0"/>
    <n v="140"/>
    <n v="2546.9499999999998"/>
    <n v="150"/>
    <n v="140"/>
    <n v="2728.875"/>
    <n v="10"/>
    <n v="220"/>
    <n v="4002.35"/>
    <n v="50"/>
    <n v="56"/>
    <n v="909.625"/>
    <n v="4"/>
    <n v="220"/>
    <n v="4002.35"/>
    <n v="200"/>
    <n v="196"/>
    <n v="3638.5"/>
    <n v="8"/>
    <n v="220"/>
    <n v="4002.35"/>
    <n v="50"/>
    <n v="56"/>
    <n v="909.625"/>
    <n v="2"/>
    <n v="100"/>
    <n v="1819.25"/>
    <n v="100"/>
    <n v="102"/>
    <n v="1819.25"/>
    <n v="0"/>
    <m/>
    <n v="0"/>
    <n v="0"/>
    <n v="0"/>
    <n v="0"/>
    <n v="0"/>
    <m/>
    <n v="0"/>
    <n v="0"/>
    <n v="0"/>
    <n v="0"/>
    <n v="0"/>
    <m/>
    <n v="0"/>
    <n v="0"/>
    <n v="0"/>
    <n v="0"/>
    <n v="0"/>
    <n v="0"/>
    <n v="0"/>
    <n v="0"/>
    <n v="0"/>
    <n v="0"/>
    <n v="0"/>
    <n v="0"/>
    <n v="0"/>
    <n v="0"/>
    <m/>
    <n v="0"/>
    <n v="0"/>
    <n v="1080"/>
    <n v="19647.899999999998"/>
    <n v="750"/>
    <n v="13644.375"/>
  </r>
  <r>
    <x v="1"/>
    <x v="2"/>
    <s v="张志洁"/>
    <x v="7"/>
    <x v="39"/>
    <s v="一级"/>
    <s v="青浦"/>
    <s v="上海市青浦区徐泾镇社区卫生服务中心"/>
    <n v="32.280999999999999"/>
    <m/>
    <m/>
    <m/>
    <m/>
    <m/>
    <m/>
    <m/>
    <m/>
    <m/>
    <m/>
    <m/>
    <m/>
    <m/>
    <m/>
    <m/>
    <m/>
    <m/>
    <m/>
    <m/>
    <m/>
    <m/>
    <m/>
    <m/>
    <m/>
    <m/>
    <m/>
    <m/>
    <m/>
    <m/>
    <m/>
    <m/>
    <m/>
    <m/>
    <m/>
    <m/>
    <m/>
    <m/>
    <m/>
    <m/>
    <m/>
    <m/>
    <n v="0"/>
    <n v="0"/>
    <n v="0"/>
    <n v="0"/>
    <n v="0"/>
    <m/>
    <n v="0"/>
    <n v="0"/>
    <n v="0"/>
    <n v="0"/>
    <n v="0"/>
    <n v="120"/>
    <n v="3873.72"/>
    <n v="100"/>
    <n v="76"/>
    <n v="3228.1"/>
    <n v="24"/>
    <n v="120"/>
    <n v="3873.72"/>
    <n v="150"/>
    <n v="167"/>
    <n v="4842.1499999999996"/>
    <n v="7"/>
    <n v="120"/>
    <n v="3873.72"/>
    <n v="100"/>
    <n v="102"/>
    <n v="3228.1"/>
    <n v="5"/>
    <n v="120"/>
    <n v="3873.72"/>
    <n v="0"/>
    <m/>
    <n v="0"/>
    <n v="5"/>
    <n v="480"/>
    <n v="15494.88"/>
    <n v="350"/>
    <n v="11298.35"/>
  </r>
  <r>
    <x v="2"/>
    <x v="2"/>
    <s v="张志洁"/>
    <x v="7"/>
    <x v="38"/>
    <s v="二级"/>
    <s v="青浦"/>
    <s v="上海市青浦区朱家角人民医院"/>
    <n v="18.192499999999999"/>
    <n v="0"/>
    <n v="285"/>
    <n v="5184.8624999999993"/>
    <n v="20"/>
    <n v="400"/>
    <n v="7277"/>
    <n v="360"/>
    <n v="257"/>
    <n v="6549.2999999999993"/>
    <n v="123"/>
    <n v="300"/>
    <n v="5457.75"/>
    <n v="180"/>
    <n v="298"/>
    <n v="3274.6499999999996"/>
    <n v="5"/>
    <n v="500"/>
    <n v="9096.25"/>
    <n v="180"/>
    <n v="166"/>
    <n v="3274.6499999999996"/>
    <n v="19"/>
    <n v="400"/>
    <n v="7277"/>
    <n v="360"/>
    <n v="365"/>
    <n v="6549.2999999999993"/>
    <n v="14"/>
    <n v="400"/>
    <n v="7277"/>
    <n v="0"/>
    <n v="8"/>
    <n v="0"/>
    <n v="6"/>
    <n v="450"/>
    <n v="8186.625"/>
    <n v="180"/>
    <n v="182"/>
    <n v="3274.6499999999996"/>
    <n v="4"/>
    <m/>
    <n v="0"/>
    <n v="0"/>
    <n v="4"/>
    <n v="0"/>
    <n v="0"/>
    <m/>
    <n v="0"/>
    <n v="0"/>
    <n v="0"/>
    <n v="0"/>
    <n v="0"/>
    <m/>
    <n v="0"/>
    <n v="0"/>
    <n v="0"/>
    <n v="0"/>
    <n v="0"/>
    <m/>
    <n v="0"/>
    <n v="0"/>
    <n v="0"/>
    <n v="0"/>
    <n v="0"/>
    <n v="0"/>
    <n v="0"/>
    <n v="0"/>
    <n v="0"/>
    <n v="0"/>
    <n v="0"/>
    <n v="0"/>
    <n v="0"/>
    <n v="0"/>
    <m/>
    <n v="0"/>
    <n v="0"/>
    <n v="2450"/>
    <n v="44571.625"/>
    <n v="1260"/>
    <n v="22922.549999999996"/>
  </r>
  <r>
    <x v="1"/>
    <x v="2"/>
    <s v="张志洁"/>
    <x v="7"/>
    <x v="38"/>
    <s v="二级"/>
    <s v="青浦"/>
    <s v="上海市青浦区朱家角人民医院"/>
    <n v="32.280999999999999"/>
    <m/>
    <m/>
    <m/>
    <m/>
    <m/>
    <m/>
    <m/>
    <m/>
    <m/>
    <m/>
    <m/>
    <m/>
    <m/>
    <m/>
    <m/>
    <m/>
    <m/>
    <m/>
    <m/>
    <m/>
    <m/>
    <m/>
    <m/>
    <m/>
    <m/>
    <m/>
    <m/>
    <m/>
    <m/>
    <m/>
    <m/>
    <m/>
    <m/>
    <m/>
    <m/>
    <m/>
    <m/>
    <m/>
    <m/>
    <m/>
    <m/>
    <n v="0"/>
    <n v="0"/>
    <m/>
    <m/>
    <m/>
    <m/>
    <n v="0"/>
    <n v="0"/>
    <n v="0"/>
    <n v="0"/>
    <n v="0"/>
    <m/>
    <n v="0"/>
    <n v="0"/>
    <n v="0"/>
    <n v="0"/>
    <n v="0"/>
    <m/>
    <n v="0"/>
    <n v="180"/>
    <n v="165"/>
    <n v="5810.58"/>
    <n v="15"/>
    <n v="0"/>
    <n v="0"/>
    <n v="180"/>
    <n v="185"/>
    <n v="5810.58"/>
    <n v="10"/>
    <n v="0"/>
    <n v="0"/>
    <n v="0"/>
    <m/>
    <n v="0"/>
    <n v="10"/>
    <n v="0"/>
    <n v="0"/>
    <n v="360"/>
    <n v="11621.16"/>
  </r>
  <r>
    <x v="2"/>
    <x v="2"/>
    <s v="张志洁"/>
    <x v="7"/>
    <x v="38"/>
    <s v="一级"/>
    <s v="青浦"/>
    <s v="上海市青浦区练塘镇社区卫生服务中心"/>
    <n v="18.192499999999999"/>
    <n v="200"/>
    <n v="179.16666666666666"/>
    <n v="3259.489583333333"/>
    <n v="20"/>
    <n v="250"/>
    <n v="4548.125"/>
    <n v="310"/>
    <n v="297"/>
    <n v="5639.6749999999993"/>
    <n v="33"/>
    <n v="200"/>
    <n v="3638.5"/>
    <n v="50"/>
    <n v="69"/>
    <n v="909.625"/>
    <n v="14"/>
    <n v="300"/>
    <n v="5457.75"/>
    <n v="170"/>
    <n v="173"/>
    <n v="3092.7249999999999"/>
    <n v="11"/>
    <n v="250"/>
    <n v="4548.125"/>
    <n v="160"/>
    <n v="166"/>
    <n v="2910.7999999999997"/>
    <n v="5"/>
    <n v="250"/>
    <n v="4548.125"/>
    <n v="200"/>
    <n v="196"/>
    <n v="3638.5"/>
    <n v="9"/>
    <n v="250"/>
    <n v="4548.125"/>
    <n v="140"/>
    <n v="138"/>
    <n v="2546.9499999999998"/>
    <n v="11"/>
    <m/>
    <n v="0"/>
    <n v="0"/>
    <n v="11"/>
    <n v="0"/>
    <n v="0"/>
    <m/>
    <n v="0"/>
    <n v="0"/>
    <n v="0"/>
    <n v="0"/>
    <n v="0"/>
    <m/>
    <n v="0"/>
    <n v="0"/>
    <n v="0"/>
    <n v="0"/>
    <n v="0"/>
    <m/>
    <n v="0"/>
    <n v="0"/>
    <n v="0"/>
    <n v="0"/>
    <n v="0"/>
    <n v="0"/>
    <n v="0"/>
    <n v="0"/>
    <n v="0"/>
    <n v="0"/>
    <n v="0"/>
    <n v="0"/>
    <n v="0"/>
    <n v="0"/>
    <m/>
    <n v="0"/>
    <n v="0"/>
    <n v="1500"/>
    <n v="27288.75"/>
    <n v="1030"/>
    <n v="18738.274999999998"/>
  </r>
  <r>
    <x v="1"/>
    <x v="2"/>
    <s v="张志洁"/>
    <x v="7"/>
    <x v="38"/>
    <s v="一级"/>
    <s v="青浦"/>
    <s v="上海市青浦区练塘镇社区卫生服务中心"/>
    <n v="32.280999999999999"/>
    <m/>
    <m/>
    <m/>
    <m/>
    <m/>
    <m/>
    <m/>
    <m/>
    <m/>
    <m/>
    <m/>
    <m/>
    <m/>
    <m/>
    <m/>
    <m/>
    <m/>
    <m/>
    <m/>
    <m/>
    <m/>
    <m/>
    <m/>
    <m/>
    <m/>
    <m/>
    <m/>
    <m/>
    <m/>
    <m/>
    <m/>
    <m/>
    <m/>
    <m/>
    <m/>
    <m/>
    <m/>
    <m/>
    <m/>
    <m/>
    <m/>
    <m/>
    <m/>
    <m/>
    <m/>
    <m/>
    <m/>
    <n v="0"/>
    <n v="0"/>
    <n v="0"/>
    <n v="0"/>
    <n v="0"/>
    <n v="150"/>
    <n v="4842.1499999999996"/>
    <n v="170"/>
    <n v="154"/>
    <n v="5487.7699999999995"/>
    <n v="16"/>
    <n v="150"/>
    <n v="4842.1499999999996"/>
    <n v="40"/>
    <n v="47"/>
    <n v="1291.24"/>
    <n v="9"/>
    <n v="150"/>
    <n v="4842.1499999999996"/>
    <n v="130"/>
    <n v="126"/>
    <n v="4196.53"/>
    <n v="13"/>
    <n v="150"/>
    <n v="4842.1499999999996"/>
    <n v="20"/>
    <m/>
    <n v="645.62"/>
    <n v="33"/>
    <n v="600"/>
    <n v="19368.599999999999"/>
    <n v="360"/>
    <n v="11621.16"/>
  </r>
  <r>
    <x v="2"/>
    <x v="2"/>
    <s v="张志洁"/>
    <x v="7"/>
    <x v="38"/>
    <s v="一级"/>
    <s v="青浦"/>
    <s v="上海市青浦区朱家角镇社区卫生服务中心"/>
    <n v="18.192499999999999"/>
    <n v="260"/>
    <n v="205.83333333333334"/>
    <n v="3744.6229166666667"/>
    <n v="29"/>
    <n v="250"/>
    <n v="4548.125"/>
    <n v="250"/>
    <n v="246"/>
    <n v="4548.125"/>
    <n v="33"/>
    <n v="200"/>
    <n v="3638.5"/>
    <n v="150"/>
    <n v="169"/>
    <n v="2728.875"/>
    <n v="14"/>
    <n v="300"/>
    <n v="5457.75"/>
    <n v="100"/>
    <n v="103"/>
    <n v="1819.25"/>
    <n v="11"/>
    <n v="250"/>
    <n v="4548.125"/>
    <n v="300"/>
    <n v="305"/>
    <n v="5457.75"/>
    <n v="6"/>
    <n v="250"/>
    <n v="4548.125"/>
    <n v="80"/>
    <n v="83"/>
    <n v="1455.3999999999999"/>
    <n v="3"/>
    <n v="250"/>
    <n v="4548.125"/>
    <n v="200"/>
    <n v="200"/>
    <n v="3638.5"/>
    <n v="3"/>
    <m/>
    <n v="0"/>
    <n v="0"/>
    <n v="3"/>
    <n v="0"/>
    <n v="0"/>
    <m/>
    <n v="0"/>
    <n v="0"/>
    <n v="0"/>
    <n v="0"/>
    <n v="0"/>
    <m/>
    <n v="0"/>
    <n v="0"/>
    <n v="0"/>
    <n v="0"/>
    <n v="0"/>
    <m/>
    <n v="0"/>
    <n v="0"/>
    <n v="0"/>
    <n v="0"/>
    <n v="0"/>
    <n v="0"/>
    <n v="0"/>
    <n v="0"/>
    <n v="0"/>
    <n v="0"/>
    <n v="0"/>
    <n v="0"/>
    <n v="0"/>
    <n v="0"/>
    <m/>
    <n v="0"/>
    <n v="0"/>
    <n v="1500"/>
    <n v="27288.75"/>
    <n v="1080"/>
    <n v="19647.900000000001"/>
  </r>
  <r>
    <x v="1"/>
    <x v="2"/>
    <s v="张志洁"/>
    <x v="7"/>
    <x v="38"/>
    <s v="一级"/>
    <s v="青浦"/>
    <s v="上海市青浦区朱家角镇社区卫生服务中心"/>
    <n v="32.280999999999999"/>
    <m/>
    <m/>
    <m/>
    <m/>
    <m/>
    <m/>
    <m/>
    <m/>
    <m/>
    <m/>
    <m/>
    <m/>
    <m/>
    <m/>
    <m/>
    <m/>
    <m/>
    <m/>
    <m/>
    <m/>
    <m/>
    <m/>
    <m/>
    <m/>
    <m/>
    <m/>
    <m/>
    <m/>
    <m/>
    <m/>
    <m/>
    <m/>
    <m/>
    <m/>
    <m/>
    <m/>
    <m/>
    <m/>
    <m/>
    <m/>
    <m/>
    <m/>
    <m/>
    <m/>
    <m/>
    <m/>
    <m/>
    <n v="0"/>
    <n v="0"/>
    <n v="0"/>
    <n v="0"/>
    <n v="0"/>
    <n v="350"/>
    <n v="11298.35"/>
    <n v="250"/>
    <n v="244"/>
    <n v="8070.25"/>
    <n v="6"/>
    <n v="350"/>
    <n v="11298.35"/>
    <n v="50"/>
    <n v="45"/>
    <n v="1614.05"/>
    <n v="11"/>
    <n v="350"/>
    <n v="11298.35"/>
    <n v="200"/>
    <n v="196"/>
    <n v="6456.2"/>
    <n v="15"/>
    <n v="350"/>
    <n v="11298.35"/>
    <n v="80"/>
    <m/>
    <n v="2582.48"/>
    <n v="95"/>
    <n v="1400"/>
    <n v="45193.4"/>
    <n v="580"/>
    <n v="18722.98"/>
  </r>
  <r>
    <x v="2"/>
    <x v="2"/>
    <s v="张志洁"/>
    <x v="7"/>
    <x v="40"/>
    <s v="三级"/>
    <s v="青浦"/>
    <s v="复旦大学附属中山医院青浦分院"/>
    <n v="18.192499999999999"/>
    <n v="360"/>
    <n v="300"/>
    <n v="5457.75"/>
    <n v="35"/>
    <n v="400"/>
    <n v="7277"/>
    <n v="360"/>
    <n v="342"/>
    <n v="6549.2999999999993"/>
    <n v="53"/>
    <n v="300"/>
    <n v="5457.75"/>
    <n v="0"/>
    <n v="31"/>
    <n v="0"/>
    <n v="22"/>
    <n v="500"/>
    <n v="9096.25"/>
    <n v="0"/>
    <n v="0"/>
    <n v="0"/>
    <n v="22"/>
    <n v="500"/>
    <n v="9096.25"/>
    <n v="180"/>
    <n v="177"/>
    <n v="3274.6499999999996"/>
    <n v="25"/>
    <n v="600"/>
    <n v="10915.5"/>
    <n v="0"/>
    <n v="21"/>
    <n v="0"/>
    <n v="4"/>
    <n v="600"/>
    <n v="10915.5"/>
    <n v="360"/>
    <n v="361"/>
    <n v="6549.2999999999993"/>
    <n v="3"/>
    <m/>
    <n v="0"/>
    <n v="0"/>
    <n v="3"/>
    <n v="0"/>
    <n v="0"/>
    <m/>
    <n v="0"/>
    <n v="0"/>
    <n v="0"/>
    <n v="0"/>
    <n v="0"/>
    <m/>
    <n v="0"/>
    <n v="0"/>
    <n v="0"/>
    <n v="0"/>
    <n v="0"/>
    <m/>
    <n v="0"/>
    <n v="0"/>
    <n v="0"/>
    <n v="0"/>
    <n v="0"/>
    <n v="0"/>
    <n v="0"/>
    <n v="0"/>
    <n v="0"/>
    <n v="0"/>
    <n v="0"/>
    <n v="0"/>
    <n v="0"/>
    <n v="0"/>
    <m/>
    <n v="0"/>
    <n v="0"/>
    <n v="2900"/>
    <n v="52758.25"/>
    <n v="900"/>
    <n v="16373.249999999998"/>
  </r>
  <r>
    <x v="1"/>
    <x v="2"/>
    <s v="张志洁"/>
    <x v="7"/>
    <x v="40"/>
    <s v="三级"/>
    <s v="青浦"/>
    <s v="复旦大学附属中山医院青浦分院"/>
    <n v="32.280999999999999"/>
    <m/>
    <m/>
    <m/>
    <m/>
    <m/>
    <m/>
    <m/>
    <m/>
    <m/>
    <m/>
    <m/>
    <m/>
    <m/>
    <m/>
    <m/>
    <m/>
    <m/>
    <m/>
    <m/>
    <m/>
    <m/>
    <m/>
    <m/>
    <m/>
    <m/>
    <m/>
    <m/>
    <m/>
    <m/>
    <m/>
    <m/>
    <m/>
    <m/>
    <m/>
    <m/>
    <m/>
    <m/>
    <m/>
    <m/>
    <m/>
    <m/>
    <m/>
    <m/>
    <m/>
    <m/>
    <m/>
    <m/>
    <n v="0"/>
    <n v="0"/>
    <n v="0"/>
    <n v="0"/>
    <n v="0"/>
    <m/>
    <n v="0"/>
    <n v="0"/>
    <n v="0"/>
    <n v="0"/>
    <n v="0"/>
    <m/>
    <n v="0"/>
    <n v="0"/>
    <n v="0"/>
    <n v="0"/>
    <n v="0"/>
    <n v="0"/>
    <n v="0"/>
    <n v="0"/>
    <n v="0"/>
    <n v="0"/>
    <n v="0"/>
    <n v="0"/>
    <n v="0"/>
    <n v="0"/>
    <m/>
    <n v="0"/>
    <n v="0"/>
    <n v="0"/>
    <n v="0"/>
    <n v="0"/>
    <n v="0"/>
  </r>
  <r>
    <x v="2"/>
    <x v="2"/>
    <s v="张志洁"/>
    <x v="7"/>
    <x v="40"/>
    <s v="一级"/>
    <s v="青浦"/>
    <s v="上海市青浦区盈浦街道社区卫生服务中心"/>
    <n v="18.192499999999999"/>
    <n v="1230"/>
    <n v="816.83333333333337"/>
    <n v="14860.240416666667"/>
    <n v="29"/>
    <n v="1000"/>
    <n v="18192.5"/>
    <n v="1110"/>
    <n v="1123"/>
    <n v="20193.674999999999"/>
    <n v="16"/>
    <n v="800"/>
    <n v="14554"/>
    <n v="410"/>
    <n v="396"/>
    <n v="7458.9249999999993"/>
    <n v="30"/>
    <n v="1100"/>
    <n v="20011.75"/>
    <n v="805"/>
    <n v="823"/>
    <n v="14644.9625"/>
    <n v="12"/>
    <n v="1000"/>
    <n v="18192.5"/>
    <n v="770"/>
    <n v="776"/>
    <n v="14008.224999999999"/>
    <n v="6"/>
    <n v="1000"/>
    <n v="18192.5"/>
    <n v="500"/>
    <n v="496"/>
    <n v="9096.25"/>
    <n v="10"/>
    <n v="1000"/>
    <n v="18192.5"/>
    <n v="540"/>
    <n v="546"/>
    <n v="9823.9499999999989"/>
    <n v="4"/>
    <n v="500"/>
    <n v="9096.25"/>
    <n v="420"/>
    <n v="424"/>
    <n v="7640.8499999999995"/>
    <n v="0"/>
    <m/>
    <n v="0"/>
    <n v="0"/>
    <n v="0"/>
    <n v="0"/>
    <n v="0"/>
    <m/>
    <n v="0"/>
    <n v="0"/>
    <n v="0"/>
    <n v="0"/>
    <n v="0"/>
    <m/>
    <n v="0"/>
    <n v="0"/>
    <n v="0"/>
    <n v="0"/>
    <n v="0"/>
    <n v="0"/>
    <n v="0"/>
    <n v="0"/>
    <n v="0"/>
    <n v="0"/>
    <n v="0"/>
    <n v="0"/>
    <n v="0"/>
    <n v="0"/>
    <m/>
    <n v="0"/>
    <n v="0"/>
    <n v="6400"/>
    <n v="116432"/>
    <n v="4555"/>
    <n v="82866.837500000009"/>
  </r>
  <r>
    <x v="1"/>
    <x v="2"/>
    <s v="张志洁"/>
    <x v="7"/>
    <x v="40"/>
    <s v="一级"/>
    <s v="青浦"/>
    <s v="上海市青浦区盈浦街道社区卫生服务中心"/>
    <n v="32.280999999999999"/>
    <m/>
    <m/>
    <m/>
    <m/>
    <m/>
    <m/>
    <m/>
    <m/>
    <m/>
    <m/>
    <m/>
    <m/>
    <m/>
    <m/>
    <m/>
    <m/>
    <m/>
    <m/>
    <m/>
    <m/>
    <m/>
    <m/>
    <m/>
    <m/>
    <m/>
    <m/>
    <m/>
    <m/>
    <m/>
    <m/>
    <m/>
    <m/>
    <m/>
    <m/>
    <m/>
    <m/>
    <m/>
    <m/>
    <m/>
    <m/>
    <m/>
    <m/>
    <m/>
    <m/>
    <m/>
    <m/>
    <m/>
    <n v="0"/>
    <n v="0"/>
    <n v="0"/>
    <n v="0"/>
    <n v="0"/>
    <m/>
    <n v="0"/>
    <n v="530"/>
    <n v="503"/>
    <n v="17108.93"/>
    <n v="27"/>
    <m/>
    <n v="0"/>
    <n v="400"/>
    <n v="413"/>
    <n v="12912.4"/>
    <n v="14"/>
    <n v="0"/>
    <n v="0"/>
    <n v="320"/>
    <n v="323"/>
    <n v="10329.92"/>
    <n v="11"/>
    <n v="0"/>
    <n v="0"/>
    <n v="410"/>
    <m/>
    <n v="13235.21"/>
    <n v="421"/>
    <n v="0"/>
    <n v="0"/>
    <n v="1660"/>
    <n v="53586.46"/>
  </r>
  <r>
    <x v="2"/>
    <x v="2"/>
    <s v="张志洁"/>
    <x v="7"/>
    <x v="40"/>
    <s v="二级"/>
    <s v="青浦"/>
    <s v="上海市青浦区中医医院"/>
    <n v="18.192499999999999"/>
    <n v="720"/>
    <n v="750"/>
    <n v="13644.375"/>
    <n v="18"/>
    <n v="1000"/>
    <n v="18192.5"/>
    <n v="1440"/>
    <n v="1421"/>
    <n v="26197.199999999997"/>
    <n v="37"/>
    <n v="800"/>
    <n v="14554"/>
    <n v="360"/>
    <n v="379"/>
    <n v="6549.2999999999993"/>
    <n v="18"/>
    <n v="1100"/>
    <n v="20011.75"/>
    <n v="360"/>
    <n v="361"/>
    <n v="6549.2999999999993"/>
    <n v="17"/>
    <n v="1000"/>
    <n v="18192.5"/>
    <n v="360"/>
    <n v="359"/>
    <n v="6549.2999999999993"/>
    <n v="18"/>
    <n v="1000"/>
    <n v="18192.5"/>
    <n v="360"/>
    <n v="361"/>
    <n v="6549.2999999999993"/>
    <n v="17"/>
    <n v="1000"/>
    <n v="18192.5"/>
    <n v="360"/>
    <n v="362"/>
    <n v="6549.2999999999993"/>
    <n v="15"/>
    <m/>
    <n v="0"/>
    <n v="0"/>
    <n v="15"/>
    <n v="0"/>
    <n v="0"/>
    <m/>
    <n v="0"/>
    <n v="0"/>
    <n v="0"/>
    <n v="0"/>
    <n v="0"/>
    <m/>
    <n v="0"/>
    <n v="0"/>
    <n v="0"/>
    <n v="0"/>
    <n v="0"/>
    <m/>
    <n v="0"/>
    <n v="0"/>
    <n v="0"/>
    <n v="0"/>
    <n v="0"/>
    <n v="0"/>
    <n v="0"/>
    <n v="0"/>
    <n v="0"/>
    <n v="0"/>
    <n v="0"/>
    <n v="0"/>
    <n v="0"/>
    <n v="0"/>
    <m/>
    <n v="0"/>
    <n v="0"/>
    <n v="5900"/>
    <n v="107335.75"/>
    <n v="3240"/>
    <n v="58943.7"/>
  </r>
  <r>
    <x v="1"/>
    <x v="2"/>
    <s v="张志洁"/>
    <x v="7"/>
    <x v="40"/>
    <s v="二级"/>
    <s v="青浦"/>
    <s v="上海市青浦区中医医院"/>
    <n v="32.280999999999999"/>
    <m/>
    <m/>
    <m/>
    <m/>
    <m/>
    <m/>
    <m/>
    <m/>
    <m/>
    <m/>
    <m/>
    <m/>
    <m/>
    <m/>
    <m/>
    <m/>
    <m/>
    <m/>
    <m/>
    <m/>
    <m/>
    <m/>
    <m/>
    <m/>
    <m/>
    <m/>
    <m/>
    <m/>
    <m/>
    <m/>
    <m/>
    <m/>
    <m/>
    <m/>
    <m/>
    <m/>
    <m/>
    <m/>
    <m/>
    <m/>
    <m/>
    <m/>
    <m/>
    <m/>
    <m/>
    <m/>
    <m/>
    <n v="0"/>
    <n v="0"/>
    <n v="0"/>
    <n v="0"/>
    <n v="0"/>
    <m/>
    <n v="0"/>
    <n v="0"/>
    <n v="0"/>
    <n v="0"/>
    <n v="0"/>
    <m/>
    <n v="0"/>
    <n v="0"/>
    <n v="0"/>
    <n v="0"/>
    <n v="0"/>
    <n v="0"/>
    <n v="0"/>
    <n v="0"/>
    <n v="0"/>
    <n v="0"/>
    <n v="0"/>
    <n v="0"/>
    <n v="0"/>
    <n v="0"/>
    <m/>
    <n v="0"/>
    <n v="0"/>
    <n v="0"/>
    <n v="0"/>
    <n v="0"/>
    <n v="0"/>
  </r>
  <r>
    <x v="2"/>
    <x v="2"/>
    <s v="张志洁"/>
    <x v="8"/>
    <x v="41"/>
    <s v="一级"/>
    <s v="静安"/>
    <s v="上海市静安区曹家渡街道社区卫生服务中心"/>
    <n v="18.192499999999999"/>
    <n v="720"/>
    <n v="586.33333333333337"/>
    <n v="10666.869166666667"/>
    <n v="625"/>
    <n v="600"/>
    <n v="10915.5"/>
    <n v="360"/>
    <n v="500"/>
    <n v="6549.2999999999993"/>
    <n v="485"/>
    <n v="500"/>
    <n v="9096.25"/>
    <n v="540"/>
    <n v="500"/>
    <n v="9823.9499999999989"/>
    <n v="525"/>
    <n v="800"/>
    <n v="14554"/>
    <n v="0"/>
    <n v="410"/>
    <n v="0"/>
    <n v="115"/>
    <n v="700"/>
    <n v="12734.75"/>
    <n v="360"/>
    <n v="300"/>
    <n v="6549.2999999999993"/>
    <n v="175"/>
    <n v="700"/>
    <n v="12734.75"/>
    <n v="360"/>
    <n v="360"/>
    <n v="6549.2999999999993"/>
    <n v="175"/>
    <n v="700"/>
    <n v="12734.75"/>
    <n v="180"/>
    <n v="190"/>
    <n v="3274.6499999999996"/>
    <n v="165"/>
    <m/>
    <n v="0"/>
    <n v="0"/>
    <n v="164"/>
    <n v="0"/>
    <n v="1"/>
    <m/>
    <n v="0"/>
    <n v="0"/>
    <n v="0"/>
    <n v="0"/>
    <n v="1"/>
    <m/>
    <n v="0"/>
    <n v="0"/>
    <n v="0"/>
    <n v="0"/>
    <n v="1"/>
    <m/>
    <n v="0"/>
    <n v="0"/>
    <n v="0"/>
    <n v="0"/>
    <n v="1"/>
    <n v="0"/>
    <n v="0"/>
    <n v="0"/>
    <n v="0"/>
    <n v="0"/>
    <n v="1"/>
    <n v="0"/>
    <n v="0"/>
    <n v="0"/>
    <m/>
    <n v="0"/>
    <n v="1"/>
    <n v="4000"/>
    <n v="72770"/>
    <n v="1800"/>
    <n v="32746.499999999993"/>
  </r>
  <r>
    <x v="1"/>
    <x v="2"/>
    <s v="张志洁"/>
    <x v="5"/>
    <x v="20"/>
    <s v="三级"/>
    <s v="静安"/>
    <s v="复旦大学附属华山医院北院"/>
    <n v="32.280999999999999"/>
    <m/>
    <m/>
    <m/>
    <m/>
    <m/>
    <m/>
    <m/>
    <m/>
    <m/>
    <m/>
    <m/>
    <m/>
    <m/>
    <m/>
    <m/>
    <m/>
    <m/>
    <m/>
    <m/>
    <m/>
    <m/>
    <m/>
    <m/>
    <m/>
    <m/>
    <m/>
    <m/>
    <m/>
    <m/>
    <m/>
    <m/>
    <m/>
    <m/>
    <m/>
    <m/>
    <m/>
    <m/>
    <m/>
    <m/>
    <m/>
    <m/>
    <n v="0"/>
    <n v="0"/>
    <n v="0"/>
    <n v="0"/>
    <n v="0"/>
    <n v="500"/>
    <n v="16140.5"/>
    <n v="540"/>
    <n v="100"/>
    <n v="17431.739999999998"/>
    <n v="440"/>
    <n v="800"/>
    <n v="25824.799999999999"/>
    <n v="0"/>
    <n v="0"/>
    <n v="0"/>
    <n v="440"/>
    <n v="800"/>
    <n v="25824.799999999999"/>
    <n v="-58"/>
    <n v="79"/>
    <n v="-1872.298"/>
    <n v="303"/>
    <n v="800"/>
    <n v="25824.799999999999"/>
    <n v="180"/>
    <n v="282"/>
    <n v="5810.58"/>
    <n v="201"/>
    <n v="800"/>
    <n v="25824.799999999999"/>
    <n v="180"/>
    <m/>
    <n v="5810.58"/>
    <n v="381"/>
    <n v="3700"/>
    <n v="119439.70000000001"/>
    <n v="842"/>
    <n v="27180.601999999999"/>
  </r>
  <r>
    <x v="2"/>
    <x v="2"/>
    <s v="张志洁"/>
    <x v="5"/>
    <x v="20"/>
    <s v="三级"/>
    <s v="静安"/>
    <s v="复旦大学附属华山医院北院"/>
    <n v="18.192499999999999"/>
    <n v="1140"/>
    <n v="876.66666666666663"/>
    <n v="15948.758333333331"/>
    <n v="389"/>
    <n v="1100"/>
    <n v="20011.75"/>
    <n v="1380"/>
    <n v="1029"/>
    <n v="25105.649999999998"/>
    <n v="740"/>
    <n v="900"/>
    <n v="16373.25"/>
    <n v="0"/>
    <n v="599"/>
    <n v="0"/>
    <n v="141"/>
    <n v="1300"/>
    <n v="23650.25"/>
    <n v="900"/>
    <n v="749"/>
    <n v="16373.25"/>
    <n v="292"/>
    <n v="1300"/>
    <n v="23650.25"/>
    <n v="720"/>
    <n v="783"/>
    <n v="13098.599999999999"/>
    <n v="229"/>
    <n v="1300"/>
    <n v="23650.25"/>
    <n v="800"/>
    <n v="758"/>
    <n v="14554"/>
    <n v="271"/>
    <n v="1300"/>
    <n v="23650.25"/>
    <n v="540"/>
    <n v="673"/>
    <n v="9823.9499999999989"/>
    <n v="138"/>
    <m/>
    <n v="0"/>
    <n v="109"/>
    <n v="247"/>
    <n v="1982.9824999999998"/>
    <n v="0"/>
    <m/>
    <n v="0"/>
    <n v="0"/>
    <n v="0"/>
    <n v="0"/>
    <n v="0"/>
    <m/>
    <n v="0"/>
    <n v="0"/>
    <n v="0"/>
    <n v="0"/>
    <n v="0"/>
    <m/>
    <n v="0"/>
    <n v="0"/>
    <n v="0"/>
    <n v="0"/>
    <n v="0"/>
    <n v="0"/>
    <n v="0"/>
    <n v="0"/>
    <n v="0"/>
    <n v="0"/>
    <n v="0"/>
    <n v="0"/>
    <n v="0"/>
    <n v="0"/>
    <m/>
    <n v="0"/>
    <n v="0"/>
    <n v="7200"/>
    <n v="130986"/>
    <n v="4449"/>
    <n v="80938.432499999995"/>
  </r>
  <r>
    <x v="2"/>
    <x v="2"/>
    <s v="张志洁"/>
    <x v="5"/>
    <x v="42"/>
    <s v="一级"/>
    <s v="徐汇"/>
    <s v="上海市徐汇区华泾镇社区卫生服务中心"/>
    <n v="18.192499999999999"/>
    <n v="300"/>
    <n v="308.33333333333331"/>
    <n v="5609.3541666666661"/>
    <n v="169"/>
    <n v="350"/>
    <n v="6367.375"/>
    <n v="200"/>
    <n v="224"/>
    <n v="3638.5"/>
    <n v="145"/>
    <n v="250"/>
    <n v="4548.125"/>
    <n v="200"/>
    <n v="168"/>
    <n v="3638.5"/>
    <n v="177"/>
    <n v="350"/>
    <n v="6367.375"/>
    <n v="200"/>
    <n v="254"/>
    <n v="3638.5"/>
    <n v="123"/>
    <n v="350"/>
    <n v="6367.375"/>
    <n v="200"/>
    <n v="255"/>
    <n v="3638.5"/>
    <n v="68"/>
    <n v="300"/>
    <n v="5457.75"/>
    <n v="100"/>
    <n v="144"/>
    <n v="1819.25"/>
    <n v="24"/>
    <n v="350"/>
    <n v="6367.375"/>
    <n v="200"/>
    <n v="205"/>
    <n v="3638.5"/>
    <n v="19"/>
    <m/>
    <n v="0"/>
    <n v="0"/>
    <n v="19"/>
    <n v="0"/>
    <n v="0"/>
    <m/>
    <n v="0"/>
    <n v="0"/>
    <n v="0"/>
    <n v="0"/>
    <n v="0"/>
    <m/>
    <n v="0"/>
    <n v="0"/>
    <n v="0"/>
    <n v="0"/>
    <n v="0"/>
    <m/>
    <n v="0"/>
    <n v="0"/>
    <n v="0"/>
    <n v="0"/>
    <n v="0"/>
    <n v="0"/>
    <n v="0"/>
    <n v="0"/>
    <n v="0"/>
    <n v="0"/>
    <n v="0"/>
    <n v="0"/>
    <n v="0"/>
    <n v="0"/>
    <m/>
    <n v="0"/>
    <n v="0"/>
    <n v="1950"/>
    <n v="35475.375"/>
    <n v="1100"/>
    <n v="20011.75"/>
  </r>
  <r>
    <x v="1"/>
    <x v="2"/>
    <s v="张志洁"/>
    <x v="5"/>
    <x v="42"/>
    <s v="一级"/>
    <s v="徐汇"/>
    <s v="上海市徐汇区华泾镇社区卫生服务中心"/>
    <n v="32.280999999999999"/>
    <m/>
    <m/>
    <m/>
    <m/>
    <m/>
    <m/>
    <m/>
    <m/>
    <m/>
    <m/>
    <m/>
    <m/>
    <m/>
    <m/>
    <m/>
    <m/>
    <m/>
    <m/>
    <m/>
    <m/>
    <m/>
    <m/>
    <m/>
    <m/>
    <m/>
    <m/>
    <m/>
    <m/>
    <m/>
    <m/>
    <m/>
    <m/>
    <m/>
    <m/>
    <m/>
    <m/>
    <m/>
    <m/>
    <m/>
    <m/>
    <m/>
    <m/>
    <m/>
    <m/>
    <m/>
    <m/>
    <m/>
    <n v="0"/>
    <n v="100"/>
    <n v="48"/>
    <n v="3228.1"/>
    <n v="52"/>
    <n v="150"/>
    <n v="4842.1499999999996"/>
    <n v="100"/>
    <n v="60"/>
    <n v="3228.1"/>
    <n v="92"/>
    <n v="150"/>
    <n v="4842.1499999999996"/>
    <n v="100"/>
    <n v="92"/>
    <n v="3228.1"/>
    <n v="100"/>
    <n v="150"/>
    <n v="4842.1499999999996"/>
    <n v="0"/>
    <n v="64"/>
    <n v="0"/>
    <n v="36"/>
    <n v="150"/>
    <n v="4842.1499999999996"/>
    <n v="100"/>
    <m/>
    <n v="3228.1"/>
    <n v="136"/>
    <n v="600"/>
    <n v="19368.599999999999"/>
    <n v="400"/>
    <n v="12912.4"/>
  </r>
  <r>
    <x v="1"/>
    <x v="2"/>
    <s v="张志洁"/>
    <x v="5"/>
    <x v="43"/>
    <s v="一级"/>
    <s v="徐汇"/>
    <s v="上海市徐汇区凌云街道社区卫生服务中心"/>
    <n v="32.280999999999999"/>
    <m/>
    <m/>
    <m/>
    <m/>
    <m/>
    <m/>
    <m/>
    <m/>
    <m/>
    <m/>
    <m/>
    <m/>
    <m/>
    <m/>
    <m/>
    <m/>
    <m/>
    <m/>
    <m/>
    <m/>
    <m/>
    <m/>
    <m/>
    <m/>
    <m/>
    <m/>
    <m/>
    <m/>
    <m/>
    <m/>
    <m/>
    <m/>
    <m/>
    <m/>
    <m/>
    <m/>
    <m/>
    <m/>
    <m/>
    <n v="70"/>
    <n v="70"/>
    <n v="2259.67"/>
    <n v="70"/>
    <n v="50"/>
    <n v="2259.67"/>
    <n v="90"/>
    <n v="100"/>
    <n v="3228.1"/>
    <n v="150"/>
    <n v="150"/>
    <n v="4842.1499999999996"/>
    <n v="90"/>
    <n v="200"/>
    <n v="6456.2"/>
    <n v="100"/>
    <n v="100"/>
    <n v="3228.1"/>
    <n v="90"/>
    <n v="200"/>
    <n v="6456.2"/>
    <n v="200"/>
    <n v="20"/>
    <n v="6456.2"/>
    <n v="270"/>
    <n v="200"/>
    <n v="6456.2"/>
    <n v="0"/>
    <n v="150"/>
    <n v="0"/>
    <n v="120"/>
    <n v="200"/>
    <n v="6456.2"/>
    <n v="0"/>
    <m/>
    <n v="0"/>
    <n v="120"/>
    <n v="970"/>
    <n v="31312.570000000003"/>
    <n v="520"/>
    <n v="16786.12"/>
  </r>
  <r>
    <x v="2"/>
    <x v="2"/>
    <s v="张志洁"/>
    <x v="5"/>
    <x v="43"/>
    <s v="一级"/>
    <s v="徐汇"/>
    <s v="上海市徐汇区凌云街道社区卫生服务中心"/>
    <n v="18.192499999999999"/>
    <n v="150"/>
    <n v="158.33333333333334"/>
    <n v="2880.4791666666665"/>
    <n v="193"/>
    <n v="200"/>
    <n v="3638.5"/>
    <n v="100"/>
    <n v="170"/>
    <n v="1819.25"/>
    <n v="123"/>
    <n v="160"/>
    <n v="2910.7999999999997"/>
    <n v="280"/>
    <n v="100"/>
    <n v="5093.8999999999996"/>
    <n v="303"/>
    <n v="220"/>
    <n v="4002.35"/>
    <n v="100"/>
    <n v="329"/>
    <n v="1819.25"/>
    <n v="74"/>
    <n v="220"/>
    <n v="4002.35"/>
    <n v="100"/>
    <n v="150"/>
    <n v="1819.25"/>
    <n v="24"/>
    <n v="200"/>
    <n v="3638.5"/>
    <n v="100"/>
    <n v="100"/>
    <n v="1819.25"/>
    <n v="24"/>
    <n v="200"/>
    <n v="3638.5"/>
    <n v="200"/>
    <n v="150"/>
    <n v="3638.5"/>
    <n v="74"/>
    <m/>
    <n v="0"/>
    <n v="0"/>
    <n v="74"/>
    <n v="0"/>
    <n v="0"/>
    <m/>
    <n v="0"/>
    <n v="0"/>
    <n v="0"/>
    <n v="0"/>
    <n v="0"/>
    <m/>
    <n v="0"/>
    <n v="0"/>
    <n v="0"/>
    <n v="0"/>
    <n v="0"/>
    <m/>
    <n v="0"/>
    <n v="0"/>
    <n v="0"/>
    <n v="0"/>
    <n v="0"/>
    <n v="0"/>
    <n v="0"/>
    <n v="0"/>
    <n v="0"/>
    <n v="0"/>
    <n v="0"/>
    <n v="0"/>
    <n v="0"/>
    <n v="0"/>
    <m/>
    <n v="0"/>
    <n v="0"/>
    <n v="1200"/>
    <n v="21831"/>
    <n v="880"/>
    <n v="16009.4"/>
  </r>
  <r>
    <x v="2"/>
    <x v="2"/>
    <s v="张志洁"/>
    <x v="5"/>
    <x v="43"/>
    <s v="一级"/>
    <s v="徐汇"/>
    <s v="上海市徐汇区斜土街道社区卫生服务中心"/>
    <n v="18.192499999999999"/>
    <n v="360"/>
    <n v="413.33333333333331"/>
    <n v="7519.5666666666657"/>
    <n v="285"/>
    <n v="500"/>
    <n v="9096.25"/>
    <n v="540"/>
    <n v="500"/>
    <n v="9823.9499999999989"/>
    <n v="325"/>
    <n v="450"/>
    <n v="8186.625"/>
    <n v="180"/>
    <n v="180"/>
    <n v="3274.6499999999996"/>
    <n v="325"/>
    <n v="550"/>
    <n v="10005.875"/>
    <n v="180"/>
    <n v="280"/>
    <n v="3274.6499999999996"/>
    <n v="225"/>
    <n v="500"/>
    <n v="9096.25"/>
    <n v="360"/>
    <n v="238"/>
    <n v="6549.2999999999993"/>
    <n v="347"/>
    <n v="500"/>
    <n v="9096.25"/>
    <n v="180"/>
    <n v="300"/>
    <n v="3274.6499999999996"/>
    <n v="227"/>
    <n v="500"/>
    <n v="9096.25"/>
    <n v="360"/>
    <n v="257"/>
    <n v="6549.2999999999993"/>
    <n v="330"/>
    <m/>
    <n v="0"/>
    <n v="0"/>
    <n v="330"/>
    <n v="0"/>
    <n v="0"/>
    <m/>
    <n v="0"/>
    <n v="0"/>
    <n v="0"/>
    <n v="0"/>
    <n v="0"/>
    <m/>
    <n v="0"/>
    <n v="0"/>
    <n v="0"/>
    <n v="0"/>
    <n v="0"/>
    <m/>
    <n v="0"/>
    <n v="0"/>
    <n v="0"/>
    <n v="0"/>
    <n v="0"/>
    <n v="0"/>
    <n v="0"/>
    <n v="0"/>
    <n v="0"/>
    <n v="0"/>
    <n v="0"/>
    <n v="0"/>
    <n v="0"/>
    <n v="0"/>
    <m/>
    <n v="0"/>
    <n v="0"/>
    <n v="3000"/>
    <n v="54577.5"/>
    <n v="1800"/>
    <n v="32746.499999999996"/>
  </r>
  <r>
    <x v="1"/>
    <x v="2"/>
    <s v="张志洁"/>
    <x v="5"/>
    <x v="43"/>
    <s v="一级"/>
    <s v="徐汇"/>
    <s v="上海市徐汇区斜土街道社区卫生服务中心"/>
    <n v="32.280999999999999"/>
    <m/>
    <m/>
    <m/>
    <m/>
    <m/>
    <m/>
    <m/>
    <m/>
    <m/>
    <m/>
    <m/>
    <m/>
    <m/>
    <m/>
    <m/>
    <m/>
    <m/>
    <m/>
    <m/>
    <m/>
    <m/>
    <m/>
    <m/>
    <m/>
    <m/>
    <m/>
    <m/>
    <m/>
    <m/>
    <m/>
    <m/>
    <m/>
    <m/>
    <m/>
    <m/>
    <m/>
    <m/>
    <m/>
    <m/>
    <m/>
    <m/>
    <m/>
    <m/>
    <m/>
    <m/>
    <m/>
    <n v="300"/>
    <n v="9684.2999999999993"/>
    <n v="380"/>
    <n v="205"/>
    <n v="12266.779999999999"/>
    <n v="175"/>
    <n v="600"/>
    <n v="19368.599999999999"/>
    <n v="180"/>
    <n v="288"/>
    <n v="5810.58"/>
    <n v="67"/>
    <n v="600"/>
    <n v="19368.599999999999"/>
    <n v="360"/>
    <n v="204"/>
    <n v="11621.16"/>
    <n v="223"/>
    <n v="600"/>
    <n v="19368.599999999999"/>
    <n v="180"/>
    <n v="162"/>
    <n v="5810.58"/>
    <n v="241"/>
    <n v="600"/>
    <n v="19368.599999999999"/>
    <n v="0"/>
    <m/>
    <n v="0"/>
    <n v="241"/>
    <n v="2700"/>
    <n v="87158.700000000012"/>
    <n v="1100"/>
    <n v="35509.1"/>
  </r>
  <r>
    <x v="1"/>
    <x v="2"/>
    <s v="张志洁"/>
    <x v="8"/>
    <x v="44"/>
    <s v="二级"/>
    <s v="长宁"/>
    <s v="上海市长宁区中心医院"/>
    <n v="32.28"/>
    <m/>
    <m/>
    <m/>
    <m/>
    <m/>
    <m/>
    <m/>
    <m/>
    <m/>
    <m/>
    <m/>
    <m/>
    <m/>
    <m/>
    <m/>
    <m/>
    <m/>
    <m/>
    <m/>
    <m/>
    <m/>
    <m/>
    <m/>
    <m/>
    <m/>
    <m/>
    <m/>
    <m/>
    <m/>
    <m/>
    <m/>
    <m/>
    <m/>
    <m/>
    <m/>
    <m/>
    <m/>
    <m/>
    <m/>
    <m/>
    <n v="400"/>
    <n v="12912"/>
    <n v="360"/>
    <n v="0"/>
    <n v="11620.800000000001"/>
    <n v="360"/>
    <n v="0"/>
    <n v="0"/>
    <n v="0"/>
    <n v="105"/>
    <n v="0"/>
    <n v="255"/>
    <m/>
    <n v="0"/>
    <n v="0"/>
    <n v="254"/>
    <n v="0"/>
    <n v="1"/>
    <m/>
    <n v="0"/>
    <n v="180"/>
    <n v="180"/>
    <n v="5810.4000000000005"/>
    <n v="1"/>
    <n v="0"/>
    <n v="0"/>
    <n v="0"/>
    <n v="0"/>
    <n v="0"/>
    <n v="1"/>
    <n v="0"/>
    <n v="0"/>
    <n v="0"/>
    <m/>
    <n v="0"/>
    <n v="1"/>
    <n v="400"/>
    <n v="12912"/>
    <n v="540"/>
    <n v="17431.2"/>
  </r>
  <r>
    <x v="2"/>
    <x v="2"/>
    <s v="张志洁"/>
    <x v="8"/>
    <x v="44"/>
    <s v="二级"/>
    <s v="长宁"/>
    <s v="上海市长宁区中心医院"/>
    <n v="18.190000000000001"/>
    <n v="1130"/>
    <n v="1423.3333333333333"/>
    <n v="25890.433333333334"/>
    <n v="291"/>
    <n v="1800"/>
    <n v="32742.000000000004"/>
    <n v="1440"/>
    <n v="1293"/>
    <n v="26193.600000000002"/>
    <n v="438"/>
    <n v="1400"/>
    <n v="25466"/>
    <n v="570"/>
    <n v="735"/>
    <n v="10368.300000000001"/>
    <n v="273"/>
    <n v="2200"/>
    <n v="40018"/>
    <n v="1360"/>
    <n v="1172"/>
    <n v="24738.400000000001"/>
    <n v="461"/>
    <n v="2000"/>
    <n v="36380"/>
    <n v="720"/>
    <n v="851"/>
    <n v="13096.800000000001"/>
    <n v="330"/>
    <n v="800"/>
    <n v="14552.000000000002"/>
    <n v="910"/>
    <n v="642"/>
    <n v="16552.900000000001"/>
    <n v="598"/>
    <n v="850"/>
    <n v="15461.500000000002"/>
    <n v="1110"/>
    <n v="949"/>
    <n v="20190.900000000001"/>
    <n v="759"/>
    <m/>
    <n v="0"/>
    <n v="0"/>
    <n v="758"/>
    <n v="0"/>
    <n v="1"/>
    <m/>
    <n v="0"/>
    <n v="0"/>
    <n v="0"/>
    <n v="0"/>
    <n v="1"/>
    <m/>
    <n v="0"/>
    <n v="0"/>
    <n v="0"/>
    <n v="0"/>
    <n v="1"/>
    <m/>
    <n v="0"/>
    <n v="0"/>
    <n v="0"/>
    <n v="0"/>
    <n v="1"/>
    <n v="0"/>
    <n v="0"/>
    <n v="0"/>
    <n v="0"/>
    <n v="0"/>
    <n v="1"/>
    <n v="0"/>
    <n v="0"/>
    <n v="0"/>
    <m/>
    <n v="0"/>
    <n v="1"/>
    <n v="9050"/>
    <n v="164619.5"/>
    <n v="6110"/>
    <n v="111140.9"/>
  </r>
  <r>
    <x v="2"/>
    <x v="2"/>
    <s v="张志洁"/>
    <x v="8"/>
    <x v="44"/>
    <s v="一级"/>
    <s v="长宁"/>
    <s v="上海市长宁区北新泾街道社区卫生服务中心"/>
    <n v="18.192499999999999"/>
    <n v="600"/>
    <n v="572.5"/>
    <n v="10415.206249999999"/>
    <n v="74"/>
    <n v="600"/>
    <n v="10915.5"/>
    <n v="700"/>
    <n v="622"/>
    <n v="12734.75"/>
    <n v="152"/>
    <n v="450"/>
    <n v="8186.625"/>
    <n v="200"/>
    <n v="295"/>
    <n v="3638.5"/>
    <n v="57"/>
    <n v="700"/>
    <n v="12734.75"/>
    <n v="500"/>
    <n v="515"/>
    <n v="9096.25"/>
    <n v="42"/>
    <n v="600"/>
    <n v="10915.5"/>
    <n v="760"/>
    <n v="438"/>
    <n v="13826.3"/>
    <n v="364"/>
    <n v="600"/>
    <n v="10915.5"/>
    <n v="200"/>
    <n v="501"/>
    <n v="3638.5"/>
    <n v="63"/>
    <n v="600"/>
    <n v="10915.5"/>
    <n v="580"/>
    <n v="578"/>
    <n v="10551.65"/>
    <n v="65"/>
    <m/>
    <n v="0"/>
    <n v="0"/>
    <n v="64"/>
    <n v="0"/>
    <n v="1"/>
    <m/>
    <n v="0"/>
    <n v="0"/>
    <n v="0"/>
    <n v="0"/>
    <n v="1"/>
    <m/>
    <n v="0"/>
    <n v="0"/>
    <n v="0"/>
    <n v="0"/>
    <n v="1"/>
    <m/>
    <n v="0"/>
    <n v="0"/>
    <n v="0"/>
    <n v="0"/>
    <n v="1"/>
    <n v="0"/>
    <n v="0"/>
    <n v="0"/>
    <n v="0"/>
    <n v="0"/>
    <n v="1"/>
    <n v="0"/>
    <n v="0"/>
    <n v="0"/>
    <m/>
    <n v="0"/>
    <n v="1"/>
    <n v="3550"/>
    <n v="64583.375"/>
    <n v="2940"/>
    <n v="53485.950000000004"/>
  </r>
  <r>
    <x v="1"/>
    <x v="2"/>
    <s v="张志洁"/>
    <x v="8"/>
    <x v="44"/>
    <s v="一级"/>
    <s v="长宁"/>
    <s v="上海市长宁区北新泾街道社区卫生服务中心"/>
    <n v="32.280999999999999"/>
    <m/>
    <m/>
    <m/>
    <m/>
    <m/>
    <m/>
    <m/>
    <m/>
    <m/>
    <m/>
    <m/>
    <m/>
    <m/>
    <m/>
    <m/>
    <m/>
    <m/>
    <m/>
    <m/>
    <m/>
    <m/>
    <m/>
    <m/>
    <m/>
    <m/>
    <m/>
    <m/>
    <m/>
    <m/>
    <m/>
    <m/>
    <m/>
    <m/>
    <m/>
    <m/>
    <m/>
    <m/>
    <m/>
    <m/>
    <m/>
    <m/>
    <m/>
    <m/>
    <m/>
    <m/>
    <m/>
    <m/>
    <n v="0"/>
    <n v="380"/>
    <n v="125"/>
    <n v="12266.779999999999"/>
    <n v="255"/>
    <n v="500"/>
    <n v="16140.5"/>
    <n v="500"/>
    <n v="543"/>
    <n v="16140.5"/>
    <n v="212"/>
    <n v="500"/>
    <n v="16140.5"/>
    <n v="100"/>
    <n v="300"/>
    <n v="3228.1"/>
    <n v="12"/>
    <n v="500"/>
    <n v="16140.5"/>
    <n v="200"/>
    <n v="192"/>
    <n v="6456.2"/>
    <n v="20"/>
    <n v="500"/>
    <n v="16140.5"/>
    <n v="180"/>
    <m/>
    <n v="5810.58"/>
    <n v="200"/>
    <n v="2000"/>
    <n v="64562"/>
    <n v="1360"/>
    <n v="43902.159999999996"/>
  </r>
  <r>
    <x v="1"/>
    <x v="2"/>
    <s v="张志洁"/>
    <x v="8"/>
    <x v="44"/>
    <s v="一级"/>
    <s v="长宁"/>
    <s v="上海市长宁区新泾镇社区卫生服务中心"/>
    <n v="32.280999999999999"/>
    <m/>
    <m/>
    <m/>
    <m/>
    <m/>
    <m/>
    <m/>
    <m/>
    <m/>
    <m/>
    <m/>
    <m/>
    <m/>
    <m/>
    <m/>
    <m/>
    <m/>
    <m/>
    <m/>
    <m/>
    <m/>
    <m/>
    <m/>
    <m/>
    <m/>
    <m/>
    <m/>
    <m/>
    <m/>
    <m/>
    <m/>
    <m/>
    <m/>
    <m/>
    <m/>
    <m/>
    <m/>
    <m/>
    <m/>
    <m/>
    <n v="380"/>
    <n v="12266.779999999999"/>
    <n v="355"/>
    <n v="303"/>
    <n v="11459.754999999999"/>
    <n v="52"/>
    <n v="530"/>
    <n v="17108.93"/>
    <n v="380"/>
    <n v="369"/>
    <n v="12266.779999999999"/>
    <n v="63"/>
    <n v="500"/>
    <n v="16140.5"/>
    <n v="450"/>
    <n v="472"/>
    <n v="14526.449999999999"/>
    <n v="41"/>
    <n v="500"/>
    <n v="16140.5"/>
    <n v="400"/>
    <n v="400"/>
    <n v="12912.4"/>
    <n v="41"/>
    <n v="500"/>
    <n v="16140.5"/>
    <n v="450"/>
    <n v="449"/>
    <n v="14526.449999999999"/>
    <n v="42"/>
    <n v="500"/>
    <n v="16140.5"/>
    <n v="200"/>
    <m/>
    <n v="6456.2"/>
    <n v="242"/>
    <n v="2910"/>
    <n v="93937.709999999992"/>
    <n v="2235"/>
    <n v="72148.034999999989"/>
  </r>
  <r>
    <x v="2"/>
    <x v="2"/>
    <s v="张志洁"/>
    <x v="8"/>
    <x v="44"/>
    <s v="一级"/>
    <s v="长宁"/>
    <s v="上海市长宁区新泾镇社区卫生服务中心"/>
    <n v="18.192499999999999"/>
    <n v="360"/>
    <n v="296.66666666666669"/>
    <n v="5397.1083333333336"/>
    <n v="203"/>
    <n v="350"/>
    <n v="6367.375"/>
    <n v="540"/>
    <n v="688"/>
    <n v="9823.9499999999989"/>
    <n v="55"/>
    <n v="250"/>
    <n v="4548.125"/>
    <n v="360"/>
    <n v="317"/>
    <n v="6549.2999999999993"/>
    <n v="98"/>
    <n v="350"/>
    <n v="6367.375"/>
    <n v="430"/>
    <n v="442"/>
    <n v="7822.7749999999996"/>
    <n v="86"/>
    <n v="350"/>
    <n v="6367.375"/>
    <n v="700"/>
    <n v="417"/>
    <n v="12734.75"/>
    <n v="369"/>
    <n v="300"/>
    <n v="5457.75"/>
    <n v="30"/>
    <n v="325"/>
    <n v="545.77499999999998"/>
    <n v="74"/>
    <n v="350"/>
    <n v="6367.375"/>
    <n v="210"/>
    <n v="283"/>
    <n v="3820.4249999999997"/>
    <n v="1"/>
    <m/>
    <n v="0"/>
    <n v="0"/>
    <n v="0"/>
    <n v="0"/>
    <n v="1"/>
    <m/>
    <n v="0"/>
    <n v="0"/>
    <n v="0"/>
    <n v="0"/>
    <n v="1"/>
    <m/>
    <n v="0"/>
    <n v="0"/>
    <n v="0"/>
    <n v="0"/>
    <n v="1"/>
    <m/>
    <n v="0"/>
    <n v="0"/>
    <n v="0"/>
    <n v="0"/>
    <n v="1"/>
    <n v="0"/>
    <n v="0"/>
    <n v="0"/>
    <n v="0"/>
    <n v="0"/>
    <n v="1"/>
    <n v="0"/>
    <n v="0"/>
    <n v="0"/>
    <m/>
    <n v="0"/>
    <n v="1"/>
    <n v="1950"/>
    <n v="35475.375"/>
    <n v="2270"/>
    <n v="41296.974999999999"/>
  </r>
  <r>
    <x v="2"/>
    <x v="2"/>
    <s v="张志洁"/>
    <x v="8"/>
    <x v="44"/>
    <s v="一级"/>
    <s v="长宁"/>
    <s v="上海市长宁区天山路街道社区卫生服务中心"/>
    <n v="18.192499999999999"/>
    <n v="0"/>
    <n v="0"/>
    <n v="0"/>
    <n v="8"/>
    <m/>
    <n v="0"/>
    <n v="0"/>
    <n v="0"/>
    <n v="0"/>
    <n v="8"/>
    <m/>
    <n v="0"/>
    <n v="0"/>
    <n v="0"/>
    <n v="0"/>
    <n v="8"/>
    <m/>
    <n v="0"/>
    <n v="0"/>
    <n v="0"/>
    <n v="0"/>
    <n v="8"/>
    <m/>
    <n v="0"/>
    <n v="0"/>
    <n v="0"/>
    <n v="0"/>
    <n v="8"/>
    <n v="0"/>
    <n v="0"/>
    <n v="0"/>
    <n v="0"/>
    <n v="0"/>
    <n v="8"/>
    <n v="0"/>
    <n v="0"/>
    <n v="0"/>
    <n v="0"/>
    <n v="0"/>
    <n v="8"/>
    <m/>
    <n v="0"/>
    <n v="0"/>
    <n v="0"/>
    <n v="0"/>
    <n v="8"/>
    <m/>
    <n v="0"/>
    <n v="0"/>
    <n v="0"/>
    <n v="0"/>
    <n v="8"/>
    <m/>
    <n v="0"/>
    <n v="0"/>
    <n v="0"/>
    <n v="0"/>
    <n v="8"/>
    <m/>
    <n v="0"/>
    <n v="0"/>
    <n v="0"/>
    <n v="0"/>
    <n v="8"/>
    <n v="0"/>
    <n v="0"/>
    <n v="0"/>
    <n v="0"/>
    <n v="0"/>
    <n v="8"/>
    <n v="0"/>
    <n v="0"/>
    <n v="0"/>
    <m/>
    <n v="0"/>
    <n v="8"/>
    <n v="0"/>
    <n v="0"/>
    <n v="0"/>
    <n v="0"/>
  </r>
  <r>
    <x v="1"/>
    <x v="2"/>
    <s v="张志洁"/>
    <x v="8"/>
    <x v="44"/>
    <s v="一级"/>
    <s v="长宁"/>
    <s v="上海市长宁区华阳街道社区卫生服务中心"/>
    <n v="32.280999999999999"/>
    <m/>
    <m/>
    <m/>
    <m/>
    <m/>
    <m/>
    <m/>
    <m/>
    <m/>
    <m/>
    <m/>
    <m/>
    <m/>
    <m/>
    <m/>
    <m/>
    <m/>
    <m/>
    <m/>
    <m/>
    <m/>
    <m/>
    <m/>
    <m/>
    <m/>
    <m/>
    <m/>
    <m/>
    <m/>
    <m/>
    <m/>
    <m/>
    <m/>
    <m/>
    <m/>
    <m/>
    <m/>
    <m/>
    <m/>
    <m/>
    <n v="860"/>
    <n v="27761.66"/>
    <n v="860"/>
    <n v="812"/>
    <n v="27761.66"/>
    <n v="48"/>
    <n v="900"/>
    <n v="29052.899999999998"/>
    <n v="900"/>
    <n v="899"/>
    <n v="29052.899999999998"/>
    <n v="49"/>
    <n v="1200"/>
    <n v="38737.199999999997"/>
    <n v="900"/>
    <n v="898"/>
    <n v="29052.899999999998"/>
    <n v="51"/>
    <n v="1200"/>
    <n v="38737.199999999997"/>
    <n v="720"/>
    <n v="720"/>
    <n v="23242.32"/>
    <n v="51"/>
    <n v="1200"/>
    <n v="38737.199999999997"/>
    <n v="720"/>
    <n v="718"/>
    <n v="23242.32"/>
    <n v="53"/>
    <n v="1200"/>
    <n v="38737.199999999997"/>
    <n v="540"/>
    <m/>
    <n v="17431.739999999998"/>
    <n v="593"/>
    <n v="6560"/>
    <n v="211763.36"/>
    <n v="4640"/>
    <n v="149783.84"/>
  </r>
  <r>
    <x v="2"/>
    <x v="2"/>
    <s v="张志洁"/>
    <x v="8"/>
    <x v="44"/>
    <s v="一级"/>
    <s v="长宁"/>
    <s v="上海市长宁区华阳街道社区卫生服务中心"/>
    <n v="18.192499999999999"/>
    <n v="1100"/>
    <n v="835"/>
    <n v="15190.737499999999"/>
    <n v="76"/>
    <n v="1000"/>
    <n v="18192.5"/>
    <n v="1440"/>
    <n v="1435"/>
    <n v="26197.199999999997"/>
    <n v="81"/>
    <n v="800"/>
    <n v="14554"/>
    <n v="540"/>
    <n v="538"/>
    <n v="9823.9499999999989"/>
    <n v="83"/>
    <n v="1100"/>
    <n v="20011.75"/>
    <n v="1140"/>
    <n v="1098"/>
    <n v="20739.449999999997"/>
    <n v="125"/>
    <n v="1000"/>
    <n v="18192.5"/>
    <n v="1080"/>
    <n v="790"/>
    <n v="19647.899999999998"/>
    <n v="415"/>
    <n v="1000"/>
    <n v="18192.5"/>
    <n v="720"/>
    <n v="997"/>
    <n v="13098.599999999999"/>
    <n v="138"/>
    <n v="1000"/>
    <n v="18192.5"/>
    <n v="900"/>
    <n v="1036"/>
    <n v="16373.25"/>
    <n v="2"/>
    <m/>
    <n v="0"/>
    <n v="0"/>
    <n v="0"/>
    <n v="0"/>
    <n v="2"/>
    <m/>
    <n v="0"/>
    <n v="0"/>
    <n v="0"/>
    <n v="0"/>
    <n v="2"/>
    <m/>
    <n v="0"/>
    <n v="0"/>
    <n v="0"/>
    <n v="0"/>
    <n v="2"/>
    <m/>
    <n v="0"/>
    <n v="0"/>
    <n v="0"/>
    <n v="0"/>
    <n v="2"/>
    <n v="0"/>
    <n v="0"/>
    <n v="0"/>
    <n v="0"/>
    <n v="0"/>
    <n v="2"/>
    <n v="0"/>
    <n v="0"/>
    <n v="0"/>
    <m/>
    <n v="0"/>
    <n v="2"/>
    <n v="5900"/>
    <n v="107335.75"/>
    <n v="5820"/>
    <n v="105880.34999999998"/>
  </r>
  <r>
    <x v="2"/>
    <x v="2"/>
    <s v="张志洁"/>
    <x v="8"/>
    <x v="45"/>
    <s v="一级"/>
    <s v="闸北"/>
    <s v="上海市静安区彭浦镇社区卫生服务中心"/>
    <n v="18.192499999999999"/>
    <n v="560"/>
    <n v="266.66666666666669"/>
    <n v="4851.333333333333"/>
    <n v="222"/>
    <n v="300"/>
    <n v="5457.75"/>
    <n v="230"/>
    <n v="200"/>
    <n v="4184.2749999999996"/>
    <n v="252"/>
    <n v="200"/>
    <n v="3638.5"/>
    <n v="350"/>
    <n v="351"/>
    <n v="6367.375"/>
    <n v="251"/>
    <n v="400"/>
    <n v="7277"/>
    <n v="200"/>
    <n v="200"/>
    <n v="3638.5"/>
    <n v="251"/>
    <n v="300"/>
    <n v="5457.75"/>
    <n v="270"/>
    <n v="300"/>
    <n v="4911.9749999999995"/>
    <n v="221"/>
    <n v="300"/>
    <n v="5457.75"/>
    <n v="260"/>
    <n v="260"/>
    <n v="4730.05"/>
    <n v="221"/>
    <n v="300"/>
    <n v="5457.75"/>
    <n v="300"/>
    <n v="300"/>
    <n v="5457.75"/>
    <n v="221"/>
    <m/>
    <n v="0"/>
    <n v="0"/>
    <n v="220"/>
    <n v="0"/>
    <n v="1"/>
    <m/>
    <n v="0"/>
    <n v="0"/>
    <n v="0"/>
    <n v="0"/>
    <n v="1"/>
    <m/>
    <n v="0"/>
    <n v="0"/>
    <n v="0"/>
    <n v="0"/>
    <n v="1"/>
    <m/>
    <n v="0"/>
    <n v="0"/>
    <n v="0"/>
    <n v="0"/>
    <n v="1"/>
    <n v="0"/>
    <n v="0"/>
    <n v="0"/>
    <n v="0"/>
    <n v="0"/>
    <n v="1"/>
    <n v="0"/>
    <n v="0"/>
    <n v="0"/>
    <m/>
    <n v="0"/>
    <n v="1"/>
    <n v="1800"/>
    <n v="32746.5"/>
    <n v="1610"/>
    <n v="29289.924999999999"/>
  </r>
  <r>
    <x v="2"/>
    <x v="2"/>
    <s v="张志洁"/>
    <x v="8"/>
    <x v="46"/>
    <s v="三级"/>
    <s v="长宁"/>
    <s v="中国人民解放军第四五五医院"/>
    <n v="18.192499999999999"/>
    <n v="70"/>
    <n v="34.166666666666664"/>
    <n v="621.57708333333323"/>
    <n v="45"/>
    <m/>
    <n v="0"/>
    <n v="30"/>
    <n v="40"/>
    <n v="545.77499999999998"/>
    <n v="35"/>
    <m/>
    <n v="0"/>
    <n v="80"/>
    <n v="80"/>
    <n v="1455.3999999999999"/>
    <n v="35"/>
    <m/>
    <n v="0"/>
    <n v="30"/>
    <n v="30"/>
    <n v="545.77499999999998"/>
    <n v="35"/>
    <m/>
    <n v="0"/>
    <n v="0"/>
    <n v="10"/>
    <n v="0"/>
    <n v="25"/>
    <n v="0"/>
    <n v="0"/>
    <n v="50"/>
    <n v="50"/>
    <n v="909.625"/>
    <n v="25"/>
    <n v="0"/>
    <n v="0"/>
    <n v="30"/>
    <n v="30"/>
    <n v="545.77499999999998"/>
    <n v="25"/>
    <m/>
    <n v="0"/>
    <n v="0"/>
    <n v="24"/>
    <n v="0"/>
    <n v="1"/>
    <m/>
    <n v="0"/>
    <n v="0"/>
    <n v="0"/>
    <n v="0"/>
    <n v="1"/>
    <m/>
    <n v="0"/>
    <n v="0"/>
    <n v="0"/>
    <n v="0"/>
    <n v="1"/>
    <m/>
    <n v="0"/>
    <n v="0"/>
    <n v="0"/>
    <n v="0"/>
    <n v="1"/>
    <n v="0"/>
    <n v="0"/>
    <n v="0"/>
    <n v="0"/>
    <n v="0"/>
    <n v="1"/>
    <n v="0"/>
    <n v="0"/>
    <n v="0"/>
    <m/>
    <n v="0"/>
    <n v="1"/>
    <n v="0"/>
    <n v="0"/>
    <n v="220"/>
    <n v="4002.35"/>
  </r>
  <r>
    <x v="3"/>
    <x v="2"/>
    <s v="张志洁"/>
    <x v="7"/>
    <x v="38"/>
    <s v="一级"/>
    <s v="青浦"/>
    <s v="上海市青浦区香花桥街道社区卫生服务中心"/>
    <n v="38.371200000000002"/>
    <n v="58"/>
    <n v="70.583333333333329"/>
    <n v="2708.3672000000001"/>
    <n v="10"/>
    <n v="150"/>
    <n v="5755.68"/>
    <n v="79"/>
    <n v="83"/>
    <n v="3031.3248000000003"/>
    <n v="6"/>
    <n v="200"/>
    <n v="7674.2400000000007"/>
    <n v="27"/>
    <n v="30"/>
    <n v="1036.0224000000001"/>
    <n v="3"/>
    <n v="400"/>
    <n v="15348.480000000001"/>
    <n v="34"/>
    <n v="35"/>
    <n v="1304.6208000000001"/>
    <n v="2"/>
    <n v="600"/>
    <n v="23022.720000000001"/>
    <n v="34"/>
    <n v="35"/>
    <n v="1304.6208000000001"/>
    <n v="1"/>
    <n v="100"/>
    <n v="3837.1200000000003"/>
    <n v="23"/>
    <n v="22"/>
    <n v="882.5376"/>
    <n v="2"/>
    <n v="100"/>
    <n v="3837.1200000000003"/>
    <n v="29"/>
    <n v="29"/>
    <n v="1112.7648000000002"/>
    <n v="2"/>
    <n v="100"/>
    <n v="3837.1200000000003"/>
    <n v="19"/>
    <n v="19"/>
    <n v="729.05280000000005"/>
    <n v="2"/>
    <n v="100"/>
    <n v="3837.1200000000003"/>
    <n v="36"/>
    <n v="35"/>
    <n v="1381.3632"/>
    <n v="3"/>
    <n v="100"/>
    <n v="3837.1200000000003"/>
    <n v="47"/>
    <n v="40"/>
    <n v="1803.4464"/>
    <n v="10"/>
    <n v="300"/>
    <n v="11511.36"/>
    <n v="60"/>
    <n v="63"/>
    <n v="2302.2719999999999"/>
    <n v="7"/>
    <n v="300"/>
    <n v="11511.36"/>
    <n v="30"/>
    <n v="31"/>
    <n v="1151.136"/>
    <n v="6"/>
    <n v="600"/>
    <n v="23022.720000000001"/>
    <n v="45"/>
    <m/>
    <n v="1726.7040000000002"/>
    <n v="51"/>
    <n v="3050"/>
    <n v="117032.16"/>
    <n v="463"/>
    <n v="17765.865600000001"/>
  </r>
  <r>
    <x v="3"/>
    <x v="2"/>
    <s v="张志洁"/>
    <x v="7"/>
    <x v="39"/>
    <s v="一级"/>
    <s v="青浦"/>
    <s v="上海市青浦区赵巷镇社区卫生服务中心"/>
    <n v="38.371200000000002"/>
    <n v="200"/>
    <n v="187.66666666666666"/>
    <n v="7200.9952000000003"/>
    <n v="19"/>
    <n v="250"/>
    <n v="9592.8000000000011"/>
    <n v="290"/>
    <n v="302"/>
    <n v="11127.648000000001"/>
    <n v="7"/>
    <n v="250"/>
    <n v="9592.8000000000011"/>
    <n v="250"/>
    <n v="250"/>
    <n v="9592.8000000000011"/>
    <n v="7"/>
    <n v="500"/>
    <n v="19185.600000000002"/>
    <n v="250"/>
    <n v="250"/>
    <n v="9592.8000000000011"/>
    <n v="7"/>
    <n v="800"/>
    <n v="30696.960000000003"/>
    <n v="291"/>
    <n v="295"/>
    <n v="11166.019200000001"/>
    <n v="3"/>
    <n v="300"/>
    <n v="11511.36"/>
    <n v="186"/>
    <n v="187"/>
    <n v="7137.0432000000001"/>
    <n v="2"/>
    <n v="300"/>
    <n v="11511.36"/>
    <n v="255"/>
    <n v="254"/>
    <n v="9784.6560000000009"/>
    <n v="3"/>
    <n v="200"/>
    <n v="7674.2400000000007"/>
    <n v="245"/>
    <n v="244"/>
    <n v="9400.9440000000013"/>
    <n v="4"/>
    <n v="300"/>
    <n v="11511.36"/>
    <n v="85"/>
    <n v="76"/>
    <n v="3261.5520000000001"/>
    <n v="13"/>
    <n v="150"/>
    <n v="5755.68"/>
    <n v="210"/>
    <n v="211"/>
    <n v="8057.9520000000002"/>
    <n v="12"/>
    <n v="150"/>
    <n v="5755.68"/>
    <n v="80"/>
    <n v="89"/>
    <n v="3069.6959999999999"/>
    <n v="3"/>
    <n v="150"/>
    <n v="5755.68"/>
    <n v="225"/>
    <n v="221"/>
    <n v="8633.52"/>
    <n v="7"/>
    <n v="150"/>
    <n v="5755.68"/>
    <n v="100"/>
    <m/>
    <n v="3837.1200000000003"/>
    <n v="107"/>
    <n v="3500"/>
    <n v="134299.19999999998"/>
    <n v="2467"/>
    <n v="94661.750400000004"/>
  </r>
  <r>
    <x v="3"/>
    <x v="2"/>
    <s v="张志洁"/>
    <x v="7"/>
    <x v="39"/>
    <s v="一级"/>
    <s v="青浦"/>
    <s v="上海市青浦区白鹤镇社区卫生服务中心"/>
    <n v="38.371200000000002"/>
    <n v="170"/>
    <n v="97.083333333333329"/>
    <n v="3725.2040000000002"/>
    <n v="5"/>
    <n v="200"/>
    <n v="7674.2400000000007"/>
    <n v="390"/>
    <n v="305"/>
    <n v="14964.768"/>
    <n v="90"/>
    <n v="200"/>
    <n v="7674.2400000000007"/>
    <n v="100"/>
    <n v="182"/>
    <n v="3837.1200000000003"/>
    <n v="8"/>
    <n v="300"/>
    <n v="11511.36"/>
    <n v="410"/>
    <n v="400"/>
    <n v="15732.192000000001"/>
    <n v="18"/>
    <n v="600"/>
    <n v="23022.720000000001"/>
    <n v="350"/>
    <n v="362"/>
    <n v="13429.92"/>
    <n v="6"/>
    <n v="400"/>
    <n v="15348.480000000001"/>
    <n v="480"/>
    <n v="473"/>
    <n v="18418.175999999999"/>
    <n v="13"/>
    <n v="400"/>
    <n v="15348.480000000001"/>
    <n v="330"/>
    <n v="334"/>
    <n v="12662.496000000001"/>
    <n v="9"/>
    <n v="300"/>
    <n v="11511.36"/>
    <n v="370"/>
    <n v="362"/>
    <n v="14197.344000000001"/>
    <n v="17"/>
    <n v="300"/>
    <n v="11511.36"/>
    <n v="320"/>
    <n v="318"/>
    <n v="12278.784"/>
    <n v="19"/>
    <n v="300"/>
    <n v="11511.36"/>
    <n v="410"/>
    <n v="402"/>
    <n v="15732.192000000001"/>
    <n v="27"/>
    <n v="300"/>
    <n v="11511.36"/>
    <n v="380"/>
    <n v="398"/>
    <n v="14581.056"/>
    <n v="9"/>
    <n v="300"/>
    <n v="11511.36"/>
    <n v="430"/>
    <n v="430"/>
    <n v="16499.616000000002"/>
    <n v="9"/>
    <n v="300"/>
    <n v="11511.36"/>
    <n v="500"/>
    <m/>
    <n v="19185.600000000002"/>
    <n v="509"/>
    <n v="3900"/>
    <n v="149647.67999999999"/>
    <n v="4470"/>
    <n v="171519.26400000002"/>
  </r>
  <r>
    <x v="3"/>
    <x v="2"/>
    <s v="张志洁"/>
    <x v="7"/>
    <x v="39"/>
    <s v="一级"/>
    <s v="青浦"/>
    <s v="上海市青浦区华新镇社区卫生服务中心"/>
    <n v="38.371200000000002"/>
    <n v="250"/>
    <n v="177.91666666666666"/>
    <n v="6826.8760000000002"/>
    <n v="19"/>
    <n v="300"/>
    <n v="11511.36"/>
    <n v="280"/>
    <n v="205"/>
    <n v="10743.936"/>
    <n v="94"/>
    <n v="300"/>
    <n v="11511.36"/>
    <n v="0"/>
    <n v="89"/>
    <n v="0"/>
    <n v="5"/>
    <n v="600"/>
    <n v="23022.720000000001"/>
    <n v="50"/>
    <n v="45"/>
    <n v="1918.5600000000002"/>
    <n v="10"/>
    <n v="800"/>
    <n v="30696.960000000003"/>
    <n v="190"/>
    <n v="196"/>
    <n v="7290.5280000000002"/>
    <n v="4"/>
    <n v="200"/>
    <n v="7674.2400000000007"/>
    <n v="220"/>
    <n v="221"/>
    <n v="8441.6640000000007"/>
    <n v="3"/>
    <n v="200"/>
    <n v="7674.2400000000007"/>
    <n v="230"/>
    <n v="213"/>
    <n v="8825.3760000000002"/>
    <n v="20"/>
    <n v="200"/>
    <n v="7674.2400000000007"/>
    <n v="110"/>
    <n v="110"/>
    <n v="4220.8320000000003"/>
    <n v="20"/>
    <n v="300"/>
    <n v="11511.36"/>
    <n v="150"/>
    <n v="146"/>
    <n v="5755.68"/>
    <n v="24"/>
    <n v="300"/>
    <n v="11511.36"/>
    <n v="310"/>
    <n v="311"/>
    <n v="11895.072"/>
    <n v="23"/>
    <n v="300"/>
    <n v="11511.36"/>
    <n v="30"/>
    <n v="45"/>
    <n v="1151.136"/>
    <n v="8"/>
    <n v="300"/>
    <n v="11511.36"/>
    <n v="180"/>
    <n v="178"/>
    <n v="6906.8160000000007"/>
    <n v="10"/>
    <n v="300"/>
    <n v="11511.36"/>
    <n v="160"/>
    <m/>
    <n v="6139.3919999999998"/>
    <n v="170"/>
    <n v="4100"/>
    <n v="157321.91999999998"/>
    <n v="1910"/>
    <n v="73288.991999999998"/>
  </r>
  <r>
    <x v="3"/>
    <x v="2"/>
    <s v="张志洁"/>
    <x v="7"/>
    <x v="38"/>
    <s v="一级"/>
    <s v="青浦"/>
    <s v="上海市青浦区重固镇社区卫生服务中心"/>
    <n v="38.371200000000002"/>
    <n v="360"/>
    <n v="289.16666666666669"/>
    <n v="11095.672"/>
    <n v="17"/>
    <n v="400"/>
    <n v="15348.480000000001"/>
    <n v="630"/>
    <n v="636"/>
    <n v="24173.856"/>
    <n v="11"/>
    <n v="400"/>
    <n v="15348.480000000001"/>
    <n v="210"/>
    <n v="214"/>
    <n v="8057.9520000000002"/>
    <n v="7"/>
    <n v="500"/>
    <n v="19185.600000000002"/>
    <n v="130"/>
    <n v="133"/>
    <n v="4988.2560000000003"/>
    <n v="4"/>
    <n v="700"/>
    <n v="26859.84"/>
    <n v="390"/>
    <n v="392"/>
    <n v="14964.768"/>
    <n v="2"/>
    <n v="400"/>
    <n v="15348.480000000001"/>
    <n v="290"/>
    <n v="284"/>
    <n v="11127.648000000001"/>
    <n v="8"/>
    <n v="400"/>
    <n v="15348.480000000001"/>
    <n v="400"/>
    <n v="398"/>
    <n v="15348.480000000001"/>
    <n v="10"/>
    <n v="300"/>
    <n v="11511.36"/>
    <n v="260"/>
    <n v="253"/>
    <n v="9976.5120000000006"/>
    <n v="17"/>
    <n v="300"/>
    <n v="11511.36"/>
    <n v="190"/>
    <n v="181"/>
    <n v="7290.5280000000002"/>
    <n v="26"/>
    <n v="300"/>
    <n v="11511.36"/>
    <n v="430"/>
    <n v="436"/>
    <n v="16499.616000000002"/>
    <n v="20"/>
    <n v="300"/>
    <n v="11511.36"/>
    <n v="310"/>
    <n v="316"/>
    <n v="11895.072"/>
    <n v="14"/>
    <n v="300"/>
    <n v="11511.36"/>
    <n v="50"/>
    <n v="60"/>
    <n v="1918.5600000000002"/>
    <n v="4"/>
    <n v="300"/>
    <n v="11511.36"/>
    <n v="300"/>
    <m/>
    <n v="11511.36"/>
    <n v="304"/>
    <n v="4600"/>
    <n v="176507.51999999996"/>
    <n v="3590"/>
    <n v="137752.60800000001"/>
  </r>
  <r>
    <x v="3"/>
    <x v="2"/>
    <s v="张志洁"/>
    <x v="7"/>
    <x v="39"/>
    <s v="一级"/>
    <s v="青浦"/>
    <s v="上海市青浦区徐泾镇社区卫生服务中心"/>
    <n v="38.371200000000002"/>
    <n v="370"/>
    <n v="274.16666666666669"/>
    <n v="10520.104000000001"/>
    <n v="17"/>
    <n v="400"/>
    <n v="15348.480000000001"/>
    <n v="470"/>
    <n v="398"/>
    <n v="18034.464"/>
    <n v="89"/>
    <n v="450"/>
    <n v="17267.04"/>
    <n v="250"/>
    <n v="318"/>
    <n v="9592.8000000000011"/>
    <n v="21"/>
    <n v="500"/>
    <n v="19185.600000000002"/>
    <n v="610"/>
    <n v="620"/>
    <n v="23406.432000000001"/>
    <n v="11"/>
    <n v="700"/>
    <n v="26859.84"/>
    <n v="200"/>
    <n v="208"/>
    <n v="7674.2400000000007"/>
    <n v="3"/>
    <n v="400"/>
    <n v="15348.480000000001"/>
    <n v="450"/>
    <n v="426"/>
    <n v="17267.04"/>
    <n v="27"/>
    <n v="400"/>
    <n v="15348.480000000001"/>
    <n v="300"/>
    <n v="321"/>
    <n v="11511.36"/>
    <n v="6"/>
    <n v="300"/>
    <n v="11511.36"/>
    <n v="430"/>
    <n v="426"/>
    <n v="16499.616000000002"/>
    <n v="10"/>
    <n v="300"/>
    <n v="11511.36"/>
    <n v="330"/>
    <n v="323"/>
    <n v="12662.496000000001"/>
    <n v="17"/>
    <n v="300"/>
    <n v="11511.36"/>
    <n v="500"/>
    <n v="506"/>
    <n v="19185.600000000002"/>
    <n v="11"/>
    <n v="300"/>
    <n v="11511.36"/>
    <n v="460"/>
    <n v="465"/>
    <n v="17650.752"/>
    <n v="6"/>
    <n v="600"/>
    <n v="23022.720000000001"/>
    <n v="430"/>
    <n v="426"/>
    <n v="16499.616000000002"/>
    <n v="10"/>
    <n v="1000"/>
    <n v="38371.200000000004"/>
    <n v="470"/>
    <m/>
    <n v="18034.464"/>
    <n v="480"/>
    <n v="5650"/>
    <n v="216797.28"/>
    <n v="4900"/>
    <n v="188018.88"/>
  </r>
  <r>
    <x v="3"/>
    <x v="2"/>
    <s v="张志洁"/>
    <x v="7"/>
    <x v="39"/>
    <s v="三级"/>
    <s v="青浦"/>
    <s v="复旦大学附属中山医院青浦分院"/>
    <n v="38.371200000000002"/>
    <n v="0"/>
    <n v="150"/>
    <n v="5755.68"/>
    <n v="22"/>
    <n v="400"/>
    <n v="15348.480000000001"/>
    <n v="0"/>
    <n v="10"/>
    <n v="0"/>
    <n v="12"/>
    <n v="450"/>
    <n v="17267.04"/>
    <n v="300"/>
    <n v="210"/>
    <n v="11511.36"/>
    <n v="102"/>
    <n v="800"/>
    <n v="30696.960000000003"/>
    <n v="0"/>
    <n v="80"/>
    <n v="0"/>
    <n v="22"/>
    <n v="1000"/>
    <n v="38371.200000000004"/>
    <n v="0"/>
    <n v="11"/>
    <n v="0"/>
    <n v="11"/>
    <n v="100"/>
    <n v="3837.1200000000003"/>
    <n v="0"/>
    <n v="10"/>
    <n v="0"/>
    <n v="1"/>
    <n v="100"/>
    <n v="3837.1200000000003"/>
    <n v="300"/>
    <n v="120"/>
    <n v="11511.36"/>
    <n v="181"/>
    <n v="200"/>
    <n v="7674.2400000000007"/>
    <n v="0"/>
    <n v="75"/>
    <n v="0"/>
    <n v="106"/>
    <n v="300"/>
    <n v="11511.36"/>
    <n v="0"/>
    <n v="50"/>
    <n v="0"/>
    <n v="56"/>
    <n v="200"/>
    <n v="7674.2400000000007"/>
    <n v="300"/>
    <n v="189"/>
    <n v="11511.36"/>
    <n v="167"/>
    <n v="200"/>
    <n v="7674.2400000000007"/>
    <n v="0"/>
    <n v="161"/>
    <n v="0"/>
    <n v="6"/>
    <n v="200"/>
    <n v="7674.2400000000007"/>
    <n v="300"/>
    <n v="100"/>
    <n v="11511.36"/>
    <n v="206"/>
    <n v="200"/>
    <n v="7674.2400000000007"/>
    <n v="300"/>
    <m/>
    <n v="11511.36"/>
    <n v="506"/>
    <n v="4150"/>
    <n v="159240.47999999998"/>
    <n v="1500"/>
    <n v="57556.800000000003"/>
  </r>
  <r>
    <x v="3"/>
    <x v="2"/>
    <s v="张志洁"/>
    <x v="7"/>
    <x v="38"/>
    <s v="一级"/>
    <s v="青浦"/>
    <s v="上海市青浦区朱家角镇社区卫生服务中心"/>
    <n v="38.371200000000002"/>
    <n v="745"/>
    <n v="622.91666666666663"/>
    <n v="23902.06"/>
    <n v="25"/>
    <n v="800"/>
    <n v="30696.960000000003"/>
    <n v="1485"/>
    <n v="963"/>
    <n v="56981.232000000004"/>
    <n v="547"/>
    <n v="850"/>
    <n v="32615.52"/>
    <n v="180"/>
    <n v="694"/>
    <n v="6906.8160000000007"/>
    <n v="33"/>
    <n v="1300"/>
    <n v="49882.560000000005"/>
    <n v="795"/>
    <n v="804"/>
    <n v="30505.104000000003"/>
    <n v="24"/>
    <n v="1600"/>
    <n v="61393.920000000006"/>
    <n v="920"/>
    <n v="934"/>
    <n v="35301.504000000001"/>
    <n v="10"/>
    <n v="1000"/>
    <n v="38371.200000000004"/>
    <n v="660"/>
    <n v="664"/>
    <n v="25324.992000000002"/>
    <n v="6"/>
    <n v="1000"/>
    <n v="38371.200000000004"/>
    <n v="750"/>
    <n v="751"/>
    <n v="28778.400000000001"/>
    <n v="5"/>
    <n v="700"/>
    <n v="26859.84"/>
    <n v="420"/>
    <n v="415"/>
    <n v="16115.904"/>
    <n v="10"/>
    <n v="700"/>
    <n v="26859.84"/>
    <n v="560"/>
    <n v="563"/>
    <n v="21487.871999999999"/>
    <n v="7"/>
    <n v="800"/>
    <n v="30696.960000000003"/>
    <n v="750"/>
    <n v="743"/>
    <n v="28778.400000000001"/>
    <n v="14"/>
    <n v="700"/>
    <n v="26859.84"/>
    <n v="590"/>
    <n v="568"/>
    <n v="22639.008000000002"/>
    <n v="36"/>
    <n v="900"/>
    <n v="34534.080000000002"/>
    <n v="710"/>
    <n v="723"/>
    <n v="27243.552"/>
    <n v="23"/>
    <n v="1000"/>
    <n v="38371.200000000004"/>
    <n v="1630"/>
    <m/>
    <n v="62545.056000000004"/>
    <n v="1653"/>
    <n v="11350"/>
    <n v="435513.12000000017"/>
    <n v="9450"/>
    <n v="362607.84"/>
  </r>
  <r>
    <x v="3"/>
    <x v="2"/>
    <s v="张志洁"/>
    <x v="7"/>
    <x v="38"/>
    <s v="一级"/>
    <s v="青浦"/>
    <s v="上海市青浦区练塘镇社区卫生服务中心"/>
    <n v="38.371200000000002"/>
    <n v="1980"/>
    <n v="1331.6666666666667"/>
    <n v="51097.648000000008"/>
    <n v="91"/>
    <n v="1700"/>
    <n v="65231.040000000001"/>
    <n v="2220"/>
    <n v="1671"/>
    <n v="85184.063999999998"/>
    <n v="640"/>
    <n v="1750"/>
    <n v="67149.600000000006"/>
    <n v="20"/>
    <n v="643"/>
    <n v="767.42399999999998"/>
    <n v="17"/>
    <n v="1800"/>
    <n v="69068.160000000003"/>
    <n v="1200"/>
    <n v="1203"/>
    <n v="46045.440000000002"/>
    <n v="14"/>
    <n v="2100"/>
    <n v="80579.520000000004"/>
    <n v="2180"/>
    <n v="2185"/>
    <n v="83649.216"/>
    <n v="9"/>
    <n v="1600"/>
    <n v="61393.920000000006"/>
    <n v="1310"/>
    <n v="1315"/>
    <n v="50266.272000000004"/>
    <n v="4"/>
    <n v="1600"/>
    <n v="61393.920000000006"/>
    <n v="1570"/>
    <n v="1572"/>
    <n v="60242.784"/>
    <n v="2"/>
    <n v="1500"/>
    <n v="57556.800000000003"/>
    <n v="1260"/>
    <n v="1257"/>
    <n v="48347.712"/>
    <n v="5"/>
    <n v="1500"/>
    <n v="57556.800000000003"/>
    <n v="2300"/>
    <n v="2296"/>
    <n v="88253.760000000009"/>
    <n v="9"/>
    <n v="1500"/>
    <n v="57556.800000000003"/>
    <n v="1140"/>
    <n v="1136"/>
    <n v="43743.168000000005"/>
    <n v="13"/>
    <n v="1500"/>
    <n v="57556.800000000003"/>
    <n v="880"/>
    <n v="882"/>
    <n v="33766.656000000003"/>
    <n v="11"/>
    <n v="900"/>
    <n v="34534.080000000002"/>
    <n v="1330"/>
    <n v="1331"/>
    <n v="51033.696000000004"/>
    <n v="10"/>
    <n v="900"/>
    <n v="34534.080000000002"/>
    <n v="1110"/>
    <m/>
    <n v="42592.031999999999"/>
    <n v="1120"/>
    <n v="18350"/>
    <n v="704111.5199999999"/>
    <n v="16520"/>
    <n v="633892.22400000005"/>
  </r>
  <r>
    <x v="3"/>
    <x v="2"/>
    <s v="张志洁"/>
    <x v="7"/>
    <x v="38"/>
    <s v="二级"/>
    <s v="青浦"/>
    <s v="上海市青浦区朱家角人民医院"/>
    <n v="38.371200000000002"/>
    <n v="0"/>
    <n v="25"/>
    <n v="959.28000000000009"/>
    <n v="20"/>
    <m/>
    <n v="0"/>
    <n v="0"/>
    <n v="0"/>
    <n v="0"/>
    <n v="20"/>
    <m/>
    <n v="0"/>
    <n v="0"/>
    <n v="0"/>
    <n v="0"/>
    <n v="20"/>
    <n v="300"/>
    <n v="11511.36"/>
    <n v="0"/>
    <n v="0"/>
    <n v="0"/>
    <n v="20"/>
    <n v="300"/>
    <n v="11511.36"/>
    <n v="80"/>
    <n v="89"/>
    <n v="3069.6959999999999"/>
    <n v="11"/>
    <n v="100"/>
    <n v="3837.1200000000003"/>
    <n v="60"/>
    <n v="58"/>
    <n v="2302.2719999999999"/>
    <n v="13"/>
    <n v="100"/>
    <n v="3837.1200000000003"/>
    <n v="40"/>
    <n v="49"/>
    <n v="1534.848"/>
    <n v="4"/>
    <n v="100"/>
    <n v="3837.1200000000003"/>
    <n v="100"/>
    <n v="90"/>
    <n v="3837.1200000000003"/>
    <n v="14"/>
    <n v="150"/>
    <n v="5755.68"/>
    <n v="60"/>
    <n v="61"/>
    <n v="2302.2719999999999"/>
    <n v="13"/>
    <n v="150"/>
    <n v="5755.68"/>
    <n v="180"/>
    <n v="176"/>
    <n v="6906.8160000000007"/>
    <n v="17"/>
    <n v="150"/>
    <n v="5755.68"/>
    <n v="100"/>
    <n v="103"/>
    <n v="3837.1200000000003"/>
    <n v="14"/>
    <n v="150"/>
    <n v="5755.68"/>
    <n v="0"/>
    <n v="8"/>
    <n v="0"/>
    <n v="6"/>
    <n v="150"/>
    <n v="5755.68"/>
    <n v="100"/>
    <m/>
    <n v="3837.1200000000003"/>
    <n v="106"/>
    <n v="1650"/>
    <n v="63312.480000000003"/>
    <n v="720"/>
    <n v="27627.263999999996"/>
  </r>
  <r>
    <x v="3"/>
    <x v="2"/>
    <s v="张志洁"/>
    <x v="7"/>
    <x v="40"/>
    <s v="一级"/>
    <s v="青浦"/>
    <s v="上海市青浦区盈浦街道社区卫生服务中心"/>
    <n v="38.371200000000002"/>
    <n v="540"/>
    <n v="575.83333333333337"/>
    <n v="22095.416000000001"/>
    <n v="31"/>
    <n v="700"/>
    <n v="26859.84"/>
    <n v="1090"/>
    <n v="1054"/>
    <n v="41824.608"/>
    <n v="67"/>
    <n v="750"/>
    <n v="28778.400000000001"/>
    <n v="520"/>
    <n v="563"/>
    <n v="19953.024000000001"/>
    <n v="24"/>
    <n v="1300"/>
    <n v="49882.560000000005"/>
    <n v="580"/>
    <n v="583"/>
    <n v="22255.296000000002"/>
    <n v="21"/>
    <n v="1600"/>
    <n v="61393.920000000006"/>
    <n v="470"/>
    <n v="479"/>
    <n v="18034.464"/>
    <n v="12"/>
    <n v="600"/>
    <n v="23022.720000000001"/>
    <n v="110"/>
    <n v="114"/>
    <n v="4220.8320000000003"/>
    <n v="8"/>
    <n v="200"/>
    <n v="7674.2400000000007"/>
    <n v="420"/>
    <n v="423"/>
    <n v="16115.904"/>
    <n v="5"/>
    <n v="700"/>
    <n v="26859.84"/>
    <n v="410"/>
    <n v="408"/>
    <n v="15732.192000000001"/>
    <n v="7"/>
    <n v="800"/>
    <n v="30696.960000000003"/>
    <n v="140"/>
    <n v="138"/>
    <n v="5371.9679999999998"/>
    <n v="9"/>
    <n v="500"/>
    <n v="19185.600000000002"/>
    <n v="420"/>
    <n v="419"/>
    <n v="16115.904"/>
    <n v="10"/>
    <n v="500"/>
    <n v="19185.600000000002"/>
    <n v="180"/>
    <n v="182"/>
    <n v="6906.8160000000007"/>
    <n v="8"/>
    <n v="600"/>
    <n v="23022.720000000001"/>
    <n v="750"/>
    <n v="748"/>
    <n v="28778.400000000001"/>
    <n v="10"/>
    <n v="600"/>
    <n v="23022.720000000001"/>
    <n v="160"/>
    <m/>
    <n v="6139.3919999999998"/>
    <n v="170"/>
    <n v="8850"/>
    <n v="339585.12"/>
    <n v="5250"/>
    <n v="201448.79999999996"/>
  </r>
  <r>
    <x v="3"/>
    <x v="2"/>
    <s v="张志洁"/>
    <x v="7"/>
    <x v="40"/>
    <s v="一级"/>
    <s v="青浦"/>
    <s v="上海市青浦区金泽镇社区卫生服务中心"/>
    <n v="38.371200000000002"/>
    <n v="440"/>
    <n v="335.83333333333331"/>
    <n v="12886.328"/>
    <n v="10"/>
    <n v="500"/>
    <n v="19185.600000000002"/>
    <n v="505"/>
    <n v="498"/>
    <n v="19377.456000000002"/>
    <n v="17"/>
    <n v="500"/>
    <n v="19185.600000000002"/>
    <n v="120"/>
    <n v="82"/>
    <n v="4604.5439999999999"/>
    <n v="55"/>
    <n v="700"/>
    <n v="26859.84"/>
    <n v="215"/>
    <n v="245"/>
    <n v="8249.8080000000009"/>
    <n v="25"/>
    <n v="800"/>
    <n v="30696.960000000003"/>
    <n v="280"/>
    <n v="303"/>
    <n v="10743.936"/>
    <n v="2"/>
    <n v="300"/>
    <n v="11511.36"/>
    <n v="295"/>
    <n v="286"/>
    <n v="11319.504000000001"/>
    <n v="11"/>
    <n v="300"/>
    <n v="11511.36"/>
    <n v="195"/>
    <n v="197"/>
    <n v="7482.384"/>
    <n v="9"/>
    <n v="400"/>
    <n v="15348.480000000001"/>
    <n v="285"/>
    <n v="275"/>
    <n v="10935.792000000001"/>
    <n v="19"/>
    <n v="400"/>
    <n v="15348.480000000001"/>
    <n v="255"/>
    <n v="256"/>
    <n v="9784.6560000000009"/>
    <n v="18"/>
    <n v="200"/>
    <n v="7674.2400000000007"/>
    <n v="275"/>
    <n v="276"/>
    <n v="10552.08"/>
    <n v="17"/>
    <n v="200"/>
    <n v="7674.2400000000007"/>
    <n v="345"/>
    <n v="347"/>
    <n v="13238.064"/>
    <n v="15"/>
    <n v="400"/>
    <n v="15348.480000000001"/>
    <n v="470"/>
    <n v="471"/>
    <n v="18034.464"/>
    <n v="14"/>
    <n v="700"/>
    <n v="26859.84"/>
    <n v="1610"/>
    <m/>
    <n v="61777.632000000005"/>
    <n v="1624"/>
    <n v="5400"/>
    <n v="207204.48000000001"/>
    <n v="4850"/>
    <n v="186100.32"/>
  </r>
  <r>
    <x v="3"/>
    <x v="2"/>
    <s v="张志洁"/>
    <x v="7"/>
    <x v="39"/>
    <s v="二级"/>
    <s v="青浦"/>
    <s v="上海市青浦区中医医院"/>
    <n v="38.371200000000002"/>
    <n v="60"/>
    <n v="51.666666666666664"/>
    <n v="1982.5119999999999"/>
    <n v="8"/>
    <n v="200"/>
    <n v="7674.2400000000007"/>
    <n v="60"/>
    <n v="60"/>
    <n v="2302.2719999999999"/>
    <n v="8"/>
    <n v="200"/>
    <n v="7674.2400000000007"/>
    <n v="60"/>
    <n v="60"/>
    <n v="2302.2719999999999"/>
    <n v="8"/>
    <n v="200"/>
    <n v="7674.2400000000007"/>
    <n v="50"/>
    <n v="58"/>
    <n v="1918.5600000000002"/>
    <n v="0"/>
    <n v="300"/>
    <n v="11511.36"/>
    <n v="50"/>
    <n v="50"/>
    <n v="1918.5600000000002"/>
    <n v="0"/>
    <n v="50"/>
    <n v="1918.5600000000002"/>
    <n v="50"/>
    <n v="50"/>
    <n v="1918.5600000000002"/>
    <n v="0"/>
    <n v="50"/>
    <n v="1918.5600000000002"/>
    <n v="100"/>
    <n v="83"/>
    <n v="3837.1200000000003"/>
    <n v="17"/>
    <n v="50"/>
    <n v="1918.5600000000002"/>
    <n v="50"/>
    <n v="46"/>
    <n v="1918.5600000000002"/>
    <n v="21"/>
    <n v="50"/>
    <n v="1918.5600000000002"/>
    <n v="0"/>
    <n v="11"/>
    <n v="0"/>
    <n v="10"/>
    <n v="50"/>
    <n v="1918.5600000000002"/>
    <n v="60"/>
    <n v="63"/>
    <n v="2302.2719999999999"/>
    <n v="7"/>
    <n v="50"/>
    <n v="1918.5600000000002"/>
    <n v="60"/>
    <n v="63"/>
    <n v="2302.2719999999999"/>
    <n v="4"/>
    <n v="50"/>
    <n v="1918.5600000000002"/>
    <n v="60"/>
    <n v="60"/>
    <n v="2302.2719999999999"/>
    <n v="4"/>
    <n v="50"/>
    <n v="1918.5600000000002"/>
    <n v="60"/>
    <m/>
    <n v="2302.2719999999999"/>
    <n v="64"/>
    <n v="1300"/>
    <n v="49882.559999999983"/>
    <n v="660"/>
    <n v="25324.992000000002"/>
  </r>
  <r>
    <x v="3"/>
    <x v="2"/>
    <s v="张志洁"/>
    <x v="5"/>
    <x v="0"/>
    <s v="二级"/>
    <s v="静安"/>
    <s v="上海邮电医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5"/>
    <x v="0"/>
    <s v="三级"/>
    <s v="静安"/>
    <s v="复旦大学附属华山医院北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5"/>
    <x v="0"/>
    <s v="三级"/>
    <s v="静安"/>
    <s v="华东医院"/>
    <n v="38.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8"/>
    <x v="47"/>
    <s v="二级"/>
    <s v="静安"/>
    <s v="上海市第四康复医院"/>
    <n v="38.371200000000002"/>
    <n v="450"/>
    <n v="104.16666666666667"/>
    <n v="3997.0000000000005"/>
    <n v="372"/>
    <n v="150"/>
    <n v="5755.68"/>
    <n v="0"/>
    <n v="200"/>
    <n v="0"/>
    <n v="172"/>
    <n v="150"/>
    <n v="5755.68"/>
    <n v="100"/>
    <n v="69"/>
    <n v="3837.1200000000003"/>
    <n v="203"/>
    <n v="200"/>
    <n v="7674.2400000000007"/>
    <n v="0"/>
    <n v="81"/>
    <n v="0"/>
    <n v="122"/>
    <n v="220"/>
    <n v="8441.6640000000007"/>
    <n v="0"/>
    <n v="93"/>
    <n v="0"/>
    <n v="29"/>
    <n v="100"/>
    <n v="3837.1200000000003"/>
    <n v="0"/>
    <n v="20"/>
    <n v="0"/>
    <n v="9"/>
    <n v="20"/>
    <n v="767.42399999999998"/>
    <n v="207"/>
    <n v="57"/>
    <n v="7942.8384000000005"/>
    <n v="159"/>
    <n v="50"/>
    <n v="1918.5600000000002"/>
    <n v="0"/>
    <n v="91"/>
    <n v="0"/>
    <n v="68"/>
    <n v="50"/>
    <n v="1918.5600000000002"/>
    <n v="100"/>
    <n v="107"/>
    <n v="3837.1200000000003"/>
    <n v="61"/>
    <n v="100"/>
    <n v="3837.1200000000003"/>
    <n v="150"/>
    <n v="105"/>
    <n v="5755.68"/>
    <n v="106"/>
    <n v="50"/>
    <n v="1918.5600000000002"/>
    <n v="50"/>
    <n v="100"/>
    <n v="1918.5600000000002"/>
    <n v="56"/>
    <n v="500"/>
    <n v="19185.600000000002"/>
    <n v="100"/>
    <n v="100"/>
    <n v="3837.1200000000003"/>
    <n v="56"/>
    <n v="500"/>
    <n v="19185.600000000002"/>
    <n v="100"/>
    <m/>
    <n v="3837.1200000000003"/>
    <n v="156"/>
    <n v="2090"/>
    <n v="80195.808000000005"/>
    <n v="807"/>
    <n v="30965.558400000002"/>
  </r>
  <r>
    <x v="3"/>
    <x v="2"/>
    <s v="张志洁"/>
    <x v="8"/>
    <x v="41"/>
    <s v="一级"/>
    <s v="静安"/>
    <s v="上海市静安区曹家渡街道社区卫生服务中心"/>
    <n v="38.371200000000002"/>
    <n v="600"/>
    <n v="166.66666666666666"/>
    <n v="6395.2"/>
    <n v="699"/>
    <n v="200"/>
    <n v="7674.2400000000007"/>
    <n v="0"/>
    <n v="164"/>
    <n v="0"/>
    <n v="535"/>
    <n v="250"/>
    <n v="9592.8000000000011"/>
    <n v="0"/>
    <n v="88"/>
    <n v="0"/>
    <n v="447"/>
    <n v="600"/>
    <n v="23022.720000000001"/>
    <n v="0"/>
    <n v="129"/>
    <n v="0"/>
    <n v="318"/>
    <n v="700"/>
    <n v="26859.84"/>
    <n v="600"/>
    <n v="154"/>
    <n v="23022.720000000001"/>
    <n v="764"/>
    <n v="600"/>
    <n v="23022.720000000001"/>
    <n v="0"/>
    <n v="200"/>
    <n v="0"/>
    <n v="564"/>
    <n v="1200"/>
    <n v="46045.440000000002"/>
    <n v="0"/>
    <n v="137"/>
    <n v="0"/>
    <n v="427"/>
    <n v="600"/>
    <n v="23022.720000000001"/>
    <n v="0"/>
    <n v="175"/>
    <n v="0"/>
    <n v="252"/>
    <n v="800"/>
    <n v="30696.960000000003"/>
    <n v="0"/>
    <n v="158"/>
    <n v="0"/>
    <n v="94"/>
    <n v="300"/>
    <n v="11511.36"/>
    <n v="0"/>
    <n v="90"/>
    <n v="0"/>
    <n v="4"/>
    <n v="260"/>
    <n v="9976.5120000000006"/>
    <n v="400"/>
    <n v="120"/>
    <n v="15348.480000000001"/>
    <n v="284"/>
    <n v="200"/>
    <n v="7674.2400000000007"/>
    <n v="0"/>
    <n v="151"/>
    <n v="0"/>
    <n v="133"/>
    <n v="300"/>
    <n v="11511.36"/>
    <n v="0"/>
    <m/>
    <n v="0"/>
    <n v="133"/>
    <n v="6010"/>
    <n v="230610.91199999995"/>
    <n v="1000"/>
    <n v="38371.200000000004"/>
  </r>
  <r>
    <x v="3"/>
    <x v="2"/>
    <s v="张志洁"/>
    <x v="5"/>
    <x v="20"/>
    <s v="二级"/>
    <s v="静安"/>
    <s v="上海市公惠医院"/>
    <n v="38.371200000000002"/>
    <n v="300"/>
    <n v="95.833333333333329"/>
    <n v="3677.24"/>
    <n v="310"/>
    <n v="250"/>
    <n v="9592.8000000000011"/>
    <n v="0"/>
    <n v="100"/>
    <n v="0"/>
    <n v="210"/>
    <n v="200"/>
    <n v="7674.2400000000007"/>
    <n v="0"/>
    <n v="81"/>
    <n v="0"/>
    <n v="129"/>
    <n v="200"/>
    <n v="7674.2400000000007"/>
    <n v="0"/>
    <n v="112"/>
    <n v="0"/>
    <n v="17"/>
    <n v="230"/>
    <n v="8825.3760000000002"/>
    <n v="100"/>
    <n v="86"/>
    <n v="3837.1200000000003"/>
    <n v="31"/>
    <n v="200"/>
    <n v="7674.2400000000007"/>
    <n v="50"/>
    <n v="63"/>
    <n v="1918.5600000000002"/>
    <n v="18"/>
    <n v="200"/>
    <n v="7674.2400000000007"/>
    <n v="150"/>
    <n v="79"/>
    <n v="5755.68"/>
    <n v="89"/>
    <n v="100"/>
    <n v="3837.1200000000003"/>
    <n v="50"/>
    <n v="80"/>
    <n v="1918.5600000000002"/>
    <n v="59"/>
    <n v="100"/>
    <n v="3837.1200000000003"/>
    <n v="50"/>
    <n v="80"/>
    <n v="1918.5600000000002"/>
    <n v="29"/>
    <n v="100"/>
    <n v="3837.1200000000003"/>
    <n v="50"/>
    <n v="73"/>
    <n v="1918.5600000000002"/>
    <n v="6"/>
    <n v="100"/>
    <n v="3837.1200000000003"/>
    <n v="100"/>
    <n v="64"/>
    <n v="3837.1200000000003"/>
    <n v="42"/>
    <n v="200"/>
    <n v="7674.2400000000007"/>
    <n v="50"/>
    <n v="77"/>
    <n v="1918.5600000000002"/>
    <n v="15"/>
    <n v="200"/>
    <n v="7674.2400000000007"/>
    <n v="100"/>
    <m/>
    <n v="3837.1200000000003"/>
    <n v="115"/>
    <n v="2080"/>
    <n v="79812.09600000002"/>
    <n v="700"/>
    <n v="26859.84"/>
  </r>
  <r>
    <x v="3"/>
    <x v="2"/>
    <s v="张志洁"/>
    <x v="5"/>
    <x v="42"/>
    <s v="三级"/>
    <s v="徐汇"/>
    <s v="上海中医药大学附属龙华医院"/>
    <n v="38.371200000000002"/>
    <n v="150"/>
    <n v="124.16666666666667"/>
    <n v="4764.424"/>
    <n v="119"/>
    <n v="200"/>
    <n v="7674.2400000000007"/>
    <n v="50"/>
    <n v="156"/>
    <n v="1918.5600000000002"/>
    <n v="13"/>
    <n v="250"/>
    <n v="9592.8000000000011"/>
    <n v="200"/>
    <n v="85"/>
    <n v="7674.2400000000007"/>
    <n v="128"/>
    <n v="200"/>
    <n v="7674.2400000000007"/>
    <n v="100"/>
    <n v="133"/>
    <n v="3837.1200000000003"/>
    <n v="95"/>
    <n v="300"/>
    <n v="11511.36"/>
    <n v="100"/>
    <n v="114"/>
    <n v="3837.1200000000003"/>
    <n v="81"/>
    <n v="200"/>
    <n v="7674.2400000000007"/>
    <n v="0"/>
    <n v="67"/>
    <n v="0"/>
    <n v="14"/>
    <n v="200"/>
    <n v="7674.2400000000007"/>
    <n v="0"/>
    <n v="14"/>
    <n v="0"/>
    <n v="0"/>
    <n v="0"/>
    <n v="0"/>
    <n v="0"/>
    <n v="0"/>
    <n v="0"/>
    <n v="0"/>
    <n v="0"/>
    <n v="0"/>
    <n v="0"/>
    <n v="0"/>
    <n v="0"/>
    <n v="0"/>
    <n v="0"/>
    <n v="0"/>
    <n v="0"/>
    <n v="0"/>
    <n v="0"/>
    <n v="0"/>
    <n v="0"/>
    <n v="0"/>
    <n v="0"/>
    <n v="0"/>
    <n v="0"/>
    <n v="0"/>
    <n v="0"/>
    <n v="0"/>
    <n v="0"/>
    <n v="0"/>
    <n v="0"/>
    <n v="0"/>
    <n v="0"/>
    <n v="0"/>
    <n v="0"/>
    <m/>
    <n v="0"/>
    <n v="0"/>
    <n v="1350"/>
    <n v="51801.119999999995"/>
    <n v="450"/>
    <n v="17267.04"/>
  </r>
  <r>
    <x v="3"/>
    <x v="2"/>
    <s v="张志洁"/>
    <x v="5"/>
    <x v="19"/>
    <s v="三级"/>
    <s v="静安"/>
    <s v="复旦大学附属华山医院"/>
    <n v="38.371200000000002"/>
    <n v="100"/>
    <n v="87.5"/>
    <n v="3357.48"/>
    <n v="80"/>
    <n v="160"/>
    <n v="6139.3919999999998"/>
    <n v="100"/>
    <n v="100"/>
    <n v="3837.1200000000003"/>
    <n v="80"/>
    <n v="160"/>
    <n v="6139.3919999999998"/>
    <n v="100"/>
    <n v="100"/>
    <n v="3837.1200000000003"/>
    <n v="80"/>
    <n v="240"/>
    <n v="9209.0879999999997"/>
    <n v="150"/>
    <n v="150"/>
    <n v="5755.68"/>
    <n v="80"/>
    <n v="390"/>
    <n v="14964.768"/>
    <n v="80"/>
    <n v="100"/>
    <n v="3069.6959999999999"/>
    <n v="60"/>
    <n v="200"/>
    <n v="7674.2400000000007"/>
    <n v="100"/>
    <n v="100"/>
    <n v="3837.1200000000003"/>
    <n v="60"/>
    <n v="200"/>
    <n v="7674.2400000000007"/>
    <n v="150"/>
    <n v="150"/>
    <n v="5755.68"/>
    <n v="60"/>
    <n v="150"/>
    <n v="5755.68"/>
    <n v="50"/>
    <n v="60"/>
    <n v="1918.5600000000002"/>
    <n v="50"/>
    <n v="200"/>
    <n v="7674.2400000000007"/>
    <n v="100"/>
    <n v="100"/>
    <n v="3837.1200000000003"/>
    <n v="50"/>
    <n v="150"/>
    <n v="5755.68"/>
    <n v="100"/>
    <n v="100"/>
    <n v="3837.1200000000003"/>
    <n v="50"/>
    <n v="100"/>
    <n v="3837.1200000000003"/>
    <n v="80"/>
    <n v="100"/>
    <n v="3069.6959999999999"/>
    <n v="30"/>
    <n v="400"/>
    <n v="15348.480000000001"/>
    <n v="50"/>
    <n v="50"/>
    <n v="1918.5600000000002"/>
    <n v="30"/>
    <n v="400"/>
    <n v="15348.480000000001"/>
    <n v="70"/>
    <m/>
    <n v="2685.9839999999999"/>
    <n v="100"/>
    <n v="2750"/>
    <n v="105520.79999999999"/>
    <n v="1130"/>
    <n v="43359.455999999991"/>
  </r>
  <r>
    <x v="3"/>
    <x v="2"/>
    <s v="张志洁"/>
    <x v="5"/>
    <x v="20"/>
    <s v="二级"/>
    <s v="静安"/>
    <s v="上海市静安区中心医院"/>
    <n v="38.371200000000002"/>
    <n v="200"/>
    <n v="80.833333333333329"/>
    <n v="3101.672"/>
    <n v="149"/>
    <n v="300"/>
    <n v="11511.36"/>
    <n v="100"/>
    <n v="137"/>
    <n v="3837.1200000000003"/>
    <n v="112"/>
    <n v="350"/>
    <n v="13429.92"/>
    <n v="0"/>
    <n v="63"/>
    <n v="0"/>
    <n v="49"/>
    <n v="200"/>
    <n v="7674.2400000000007"/>
    <n v="160"/>
    <n v="96"/>
    <n v="6139.3919999999998"/>
    <n v="113"/>
    <n v="300"/>
    <n v="11511.36"/>
    <n v="100"/>
    <n v="89"/>
    <n v="3837.1200000000003"/>
    <n v="124"/>
    <n v="250"/>
    <n v="9592.8000000000011"/>
    <n v="0"/>
    <n v="105"/>
    <n v="0"/>
    <n v="19"/>
    <n v="250"/>
    <n v="9592.8000000000011"/>
    <n v="180"/>
    <n v="75"/>
    <n v="6906.8160000000007"/>
    <n v="124"/>
    <n v="150"/>
    <n v="5755.68"/>
    <n v="50"/>
    <n v="77"/>
    <n v="1918.5600000000002"/>
    <n v="97"/>
    <n v="200"/>
    <n v="7674.2400000000007"/>
    <n v="50"/>
    <n v="69"/>
    <n v="1918.5600000000002"/>
    <n v="78"/>
    <n v="200"/>
    <n v="7674.2400000000007"/>
    <n v="100"/>
    <n v="70"/>
    <n v="3837.1200000000003"/>
    <n v="108"/>
    <n v="200"/>
    <n v="7674.2400000000007"/>
    <n v="50"/>
    <n v="51"/>
    <n v="1918.5600000000002"/>
    <n v="107"/>
    <n v="100"/>
    <n v="3837.1200000000003"/>
    <n v="30"/>
    <n v="75"/>
    <n v="1151.136"/>
    <n v="62"/>
    <n v="130"/>
    <n v="4988.2560000000003"/>
    <n v="30"/>
    <m/>
    <n v="1151.136"/>
    <n v="92"/>
    <n v="2630"/>
    <n v="100916.25600000001"/>
    <n v="850"/>
    <n v="32615.520000000004"/>
  </r>
  <r>
    <x v="3"/>
    <x v="2"/>
    <s v="张志洁"/>
    <x v="5"/>
    <x v="48"/>
    <s v="三级"/>
    <s v="徐汇"/>
    <s v="复旦大学附属中山医院"/>
    <n v="36.371200000000002"/>
    <n v="190"/>
    <n v="181.66666666666666"/>
    <n v="6607.434666666667"/>
    <n v="48"/>
    <n v="300"/>
    <n v="10911.36"/>
    <n v="800"/>
    <n v="158"/>
    <n v="29096.960000000003"/>
    <n v="690"/>
    <n v="400"/>
    <n v="14548.480000000001"/>
    <n v="0"/>
    <n v="142"/>
    <n v="0"/>
    <n v="548"/>
    <n v="390"/>
    <n v="14184.768"/>
    <n v="60"/>
    <n v="160"/>
    <n v="2182.2719999999999"/>
    <n v="448"/>
    <n v="470"/>
    <n v="17094.464"/>
    <n v="10"/>
    <n v="191"/>
    <n v="363.71199999999999"/>
    <n v="267"/>
    <n v="300"/>
    <n v="10911.36"/>
    <n v="680"/>
    <n v="160"/>
    <n v="24732.416000000001"/>
    <n v="787"/>
    <n v="300"/>
    <n v="10911.36"/>
    <n v="100"/>
    <n v="204"/>
    <n v="3637.1200000000003"/>
    <n v="683"/>
    <n v="200"/>
    <n v="7274.2400000000007"/>
    <n v="0"/>
    <n v="174"/>
    <n v="0"/>
    <n v="509"/>
    <n v="350"/>
    <n v="12729.92"/>
    <n v="630"/>
    <n v="147"/>
    <n v="22913.856"/>
    <n v="992"/>
    <n v="300"/>
    <n v="10911.36"/>
    <n v="20"/>
    <n v="167"/>
    <n v="727.42399999999998"/>
    <n v="845"/>
    <n v="350"/>
    <n v="12729.92"/>
    <n v="0"/>
    <n v="111"/>
    <n v="0"/>
    <n v="734"/>
    <n v="300"/>
    <n v="10911.36"/>
    <n v="30"/>
    <n v="221"/>
    <n v="1091.136"/>
    <n v="543"/>
    <n v="300"/>
    <n v="10911.36"/>
    <n v="50"/>
    <m/>
    <n v="1818.5600000000002"/>
    <n v="593"/>
    <n v="3960"/>
    <n v="144029.95199999999"/>
    <n v="2380"/>
    <n v="86563.456000000006"/>
  </r>
  <r>
    <x v="3"/>
    <x v="2"/>
    <s v="张志洁"/>
    <x v="5"/>
    <x v="20"/>
    <s v="一级"/>
    <s v="静安"/>
    <s v="上海市静安区南京西路街道社区卫生服务中心"/>
    <n v="38.371200000000002"/>
    <n v="0"/>
    <n v="0"/>
    <n v="0"/>
    <n v="10"/>
    <m/>
    <n v="0"/>
    <n v="0"/>
    <n v="0"/>
    <n v="0"/>
    <n v="10"/>
    <m/>
    <n v="0"/>
    <n v="0"/>
    <n v="0"/>
    <n v="0"/>
    <n v="10"/>
    <m/>
    <n v="0"/>
    <n v="0"/>
    <n v="0"/>
    <n v="0"/>
    <n v="10"/>
    <m/>
    <n v="0"/>
    <n v="0"/>
    <n v="0"/>
    <n v="0"/>
    <n v="10"/>
    <n v="0"/>
    <n v="0"/>
    <n v="20"/>
    <n v="0"/>
    <n v="767.42399999999998"/>
    <n v="30"/>
    <n v="0"/>
    <n v="0"/>
    <n v="0"/>
    <n v="0"/>
    <n v="0"/>
    <n v="30"/>
    <n v="0"/>
    <n v="0"/>
    <n v="0"/>
    <n v="20"/>
    <n v="0"/>
    <n v="10"/>
    <n v="0"/>
    <n v="0"/>
    <n v="20"/>
    <n v="14"/>
    <n v="767.42399999999998"/>
    <n v="16"/>
    <n v="50"/>
    <n v="1918.5600000000002"/>
    <n v="30"/>
    <n v="0"/>
    <n v="1151.136"/>
    <n v="46"/>
    <n v="50"/>
    <n v="1918.5600000000002"/>
    <n v="0"/>
    <n v="10"/>
    <n v="0"/>
    <n v="36"/>
    <n v="20"/>
    <n v="767.42399999999998"/>
    <n v="0"/>
    <n v="20"/>
    <n v="0"/>
    <n v="16"/>
    <n v="20"/>
    <n v="767.42399999999998"/>
    <n v="0"/>
    <m/>
    <n v="0"/>
    <n v="16"/>
    <n v="140"/>
    <n v="5371.9679999999998"/>
    <n v="70"/>
    <n v="2685.9839999999999"/>
  </r>
  <r>
    <x v="3"/>
    <x v="2"/>
    <s v="张志洁"/>
    <x v="5"/>
    <x v="20"/>
    <s v="一级"/>
    <s v="静安"/>
    <s v="上海市静安区石门二路街道社区卫生服务中心"/>
    <n v="38.371200000000002"/>
    <n v="50"/>
    <n v="42.5"/>
    <n v="1630.7760000000001"/>
    <n v="117"/>
    <n v="200"/>
    <n v="7674.2400000000007"/>
    <n v="100"/>
    <n v="68"/>
    <n v="3837.1200000000003"/>
    <n v="149"/>
    <n v="150"/>
    <n v="5755.68"/>
    <n v="0"/>
    <n v="68"/>
    <n v="0"/>
    <n v="81"/>
    <n v="150"/>
    <n v="5755.68"/>
    <n v="100"/>
    <n v="109"/>
    <n v="3837.1200000000003"/>
    <n v="72"/>
    <n v="200"/>
    <n v="7674.2400000000007"/>
    <n v="100"/>
    <n v="88"/>
    <n v="3837.1200000000003"/>
    <n v="84"/>
    <n v="200"/>
    <n v="7674.2400000000007"/>
    <n v="150"/>
    <n v="109"/>
    <n v="5755.68"/>
    <n v="125"/>
    <n v="200"/>
    <n v="7674.2400000000007"/>
    <n v="100"/>
    <n v="89"/>
    <n v="3837.1200000000003"/>
    <n v="136"/>
    <n v="100"/>
    <n v="3837.1200000000003"/>
    <n v="50"/>
    <n v="96"/>
    <n v="1918.5600000000002"/>
    <n v="90"/>
    <n v="200"/>
    <n v="7674.2400000000007"/>
    <n v="200"/>
    <n v="97"/>
    <n v="7674.2400000000007"/>
    <n v="193"/>
    <n v="150"/>
    <n v="5755.68"/>
    <n v="0"/>
    <n v="97"/>
    <n v="0"/>
    <n v="96"/>
    <n v="100"/>
    <n v="3837.1200000000003"/>
    <n v="50"/>
    <n v="97"/>
    <n v="1918.5600000000002"/>
    <n v="49"/>
    <n v="100"/>
    <n v="3837.1200000000003"/>
    <n v="150"/>
    <n v="87"/>
    <n v="5755.68"/>
    <n v="112"/>
    <n v="200"/>
    <n v="7674.2400000000007"/>
    <n v="0"/>
    <m/>
    <n v="0"/>
    <n v="112"/>
    <n v="1950"/>
    <n v="74823.840000000011"/>
    <n v="1000"/>
    <n v="38371.200000000004"/>
  </r>
  <r>
    <x v="3"/>
    <x v="2"/>
    <s v="张志洁"/>
    <x v="8"/>
    <x v="41"/>
    <s v="一级"/>
    <s v="静安"/>
    <s v="上海市静安区江宁路街道社区卫生服务中心"/>
    <n v="38.371200000000002"/>
    <n v="20"/>
    <n v="31.666666666666668"/>
    <n v="1215.0880000000002"/>
    <n v="6"/>
    <n v="50"/>
    <n v="1918.5600000000002"/>
    <n v="120"/>
    <n v="87"/>
    <n v="4604.5439999999999"/>
    <n v="39"/>
    <n v="50"/>
    <n v="1918.5600000000002"/>
    <n v="50"/>
    <n v="76"/>
    <n v="1918.5600000000002"/>
    <n v="13"/>
    <n v="100"/>
    <n v="3837.1200000000003"/>
    <n v="150"/>
    <n v="145"/>
    <n v="5755.68"/>
    <n v="18"/>
    <n v="100"/>
    <n v="3837.1200000000003"/>
    <n v="90"/>
    <n v="104"/>
    <n v="3453.4080000000004"/>
    <n v="4"/>
    <n v="300"/>
    <n v="11511.36"/>
    <n v="160"/>
    <n v="109"/>
    <n v="6139.3919999999998"/>
    <n v="55"/>
    <n v="1200"/>
    <n v="46045.440000000002"/>
    <n v="90"/>
    <n v="106"/>
    <n v="3453.4080000000004"/>
    <n v="39"/>
    <n v="530"/>
    <n v="20336.736000000001"/>
    <n v="110"/>
    <n v="141"/>
    <n v="4220.8320000000003"/>
    <n v="8"/>
    <n v="700"/>
    <n v="26859.84"/>
    <n v="140"/>
    <n v="140"/>
    <n v="5371.9679999999998"/>
    <n v="8"/>
    <n v="300"/>
    <n v="11511.36"/>
    <n v="140"/>
    <n v="148"/>
    <n v="5371.9679999999998"/>
    <n v="0"/>
    <n v="260"/>
    <n v="9976.5120000000006"/>
    <n v="120"/>
    <n v="100"/>
    <n v="4604.5439999999999"/>
    <n v="20"/>
    <n v="200"/>
    <n v="7674.2400000000007"/>
    <n v="210"/>
    <n v="159"/>
    <n v="8057.9520000000002"/>
    <n v="71"/>
    <n v="300"/>
    <n v="11511.36"/>
    <n v="0"/>
    <m/>
    <n v="0"/>
    <n v="71"/>
    <n v="4090"/>
    <n v="156938.20799999998"/>
    <n v="1380"/>
    <n v="52952.256000000001"/>
  </r>
  <r>
    <x v="3"/>
    <x v="2"/>
    <s v="张志洁"/>
    <x v="5"/>
    <x v="43"/>
    <s v="三级"/>
    <s v="徐汇"/>
    <s v="上海市第六人民医院"/>
    <n v="38.371200000000002"/>
    <n v="230"/>
    <n v="176.66666666666666"/>
    <n v="6778.9120000000003"/>
    <n v="155"/>
    <n v="350"/>
    <n v="13429.92"/>
    <n v="350"/>
    <n v="300"/>
    <n v="13429.92"/>
    <n v="205"/>
    <n v="350"/>
    <n v="13429.92"/>
    <n v="430"/>
    <n v="241"/>
    <n v="16499.616000000002"/>
    <n v="394"/>
    <n v="400"/>
    <n v="15348.480000000001"/>
    <n v="30"/>
    <n v="273"/>
    <n v="1151.136"/>
    <n v="151"/>
    <n v="600"/>
    <n v="23022.720000000001"/>
    <n v="460"/>
    <n v="265"/>
    <n v="17650.752"/>
    <n v="346"/>
    <n v="300"/>
    <n v="11511.36"/>
    <n v="60"/>
    <n v="239"/>
    <n v="2302.2719999999999"/>
    <n v="167"/>
    <n v="300"/>
    <n v="11511.36"/>
    <n v="350"/>
    <n v="215"/>
    <n v="13429.92"/>
    <n v="302"/>
    <n v="200"/>
    <n v="7674.2400000000007"/>
    <n v="300"/>
    <n v="200"/>
    <n v="11511.36"/>
    <n v="402"/>
    <n v="300"/>
    <n v="11511.36"/>
    <n v="0"/>
    <n v="200"/>
    <n v="0"/>
    <n v="202"/>
    <n v="300"/>
    <n v="11511.36"/>
    <n v="330"/>
    <n v="200"/>
    <n v="12662.496000000001"/>
    <n v="332"/>
    <n v="300"/>
    <n v="11511.36"/>
    <n v="30"/>
    <n v="170"/>
    <n v="1151.136"/>
    <n v="192"/>
    <n v="300"/>
    <n v="11511.36"/>
    <n v="100"/>
    <n v="170"/>
    <n v="3837.1200000000003"/>
    <n v="122"/>
    <n v="300"/>
    <n v="11511.36"/>
    <n v="230"/>
    <m/>
    <n v="8825.3760000000002"/>
    <n v="352"/>
    <n v="4000"/>
    <n v="153484.79999999999"/>
    <n v="2670"/>
    <n v="102451.10399999999"/>
  </r>
  <r>
    <x v="3"/>
    <x v="2"/>
    <s v="张志洁"/>
    <x v="5"/>
    <x v="43"/>
    <s v="一级"/>
    <s v="徐汇"/>
    <s v="上海市徐汇区徐家汇街道社区卫生服务中心"/>
    <n v="34.371200000000002"/>
    <n v="0"/>
    <n v="0"/>
    <n v="0"/>
    <n v="0"/>
    <m/>
    <n v="0"/>
    <n v="0"/>
    <n v="0"/>
    <n v="0"/>
    <n v="0"/>
    <m/>
    <n v="0"/>
    <n v="0"/>
    <n v="0"/>
    <n v="0"/>
    <n v="0"/>
    <m/>
    <n v="0"/>
    <n v="30"/>
    <n v="0"/>
    <n v="1031.136"/>
    <n v="30"/>
    <m/>
    <n v="0"/>
    <n v="30"/>
    <n v="32"/>
    <n v="1031.136"/>
    <n v="28"/>
    <n v="100"/>
    <n v="3437.1200000000003"/>
    <n v="80"/>
    <n v="40"/>
    <n v="2749.6959999999999"/>
    <n v="68"/>
    <n v="200"/>
    <n v="6874.2400000000007"/>
    <n v="10"/>
    <n v="39"/>
    <n v="343.71199999999999"/>
    <n v="39"/>
    <n v="100"/>
    <n v="3437.1200000000003"/>
    <n v="60"/>
    <n v="27"/>
    <n v="2062.2719999999999"/>
    <n v="72"/>
    <n v="100"/>
    <n v="3437.1200000000003"/>
    <n v="30"/>
    <n v="31"/>
    <n v="1031.136"/>
    <n v="71"/>
    <n v="100"/>
    <n v="3437.1200000000003"/>
    <n v="30"/>
    <n v="62"/>
    <n v="1031.136"/>
    <n v="39"/>
    <n v="100"/>
    <n v="3437.1200000000003"/>
    <n v="190"/>
    <n v="84"/>
    <n v="6530.5280000000002"/>
    <n v="145"/>
    <n v="300"/>
    <n v="10311.36"/>
    <n v="270"/>
    <n v="158"/>
    <n v="9280.2240000000002"/>
    <n v="257"/>
    <n v="300"/>
    <n v="10311.36"/>
    <n v="50"/>
    <m/>
    <n v="1718.5600000000002"/>
    <n v="307"/>
    <n v="1300"/>
    <n v="44682.559999999998"/>
    <n v="780"/>
    <n v="26809.536000000004"/>
  </r>
  <r>
    <x v="3"/>
    <x v="2"/>
    <s v="张志洁"/>
    <x v="5"/>
    <x v="0"/>
    <s v="一级"/>
    <s v="徐汇"/>
    <s v="上海市徐汇区枫林街道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5"/>
    <x v="48"/>
    <s v="一级"/>
    <s v="徐汇"/>
    <s v="上海市徐汇区天平街道社区卫生服务中心"/>
    <n v="34.371200000000002"/>
    <n v="0"/>
    <n v="0"/>
    <n v="0"/>
    <n v="0"/>
    <m/>
    <n v="0"/>
    <n v="0"/>
    <n v="0"/>
    <n v="0"/>
    <n v="0"/>
    <m/>
    <n v="0"/>
    <n v="0"/>
    <n v="0"/>
    <n v="0"/>
    <n v="0"/>
    <m/>
    <n v="0"/>
    <n v="0"/>
    <n v="0"/>
    <n v="0"/>
    <n v="0"/>
    <m/>
    <n v="0"/>
    <n v="0"/>
    <n v="0"/>
    <n v="0"/>
    <n v="0"/>
    <n v="0"/>
    <n v="0"/>
    <n v="0"/>
    <n v="0"/>
    <n v="0"/>
    <n v="0"/>
    <n v="100"/>
    <n v="3437.1200000000003"/>
    <n v="0"/>
    <n v="0"/>
    <n v="0"/>
    <n v="0"/>
    <n v="0"/>
    <n v="0"/>
    <n v="0"/>
    <n v="0"/>
    <n v="0"/>
    <n v="0"/>
    <n v="0"/>
    <n v="0"/>
    <n v="0"/>
    <n v="0"/>
    <n v="0"/>
    <n v="0"/>
    <m/>
    <n v="0"/>
    <n v="0"/>
    <n v="0"/>
    <n v="0"/>
    <n v="0"/>
    <m/>
    <n v="0"/>
    <n v="30"/>
    <n v="0"/>
    <n v="1031.136"/>
    <n v="30"/>
    <n v="20"/>
    <n v="687.42399999999998"/>
    <n v="50"/>
    <n v="30"/>
    <n v="1718.5600000000002"/>
    <n v="50"/>
    <n v="30"/>
    <n v="1031.136"/>
    <n v="0"/>
    <m/>
    <n v="0"/>
    <n v="50"/>
    <n v="150"/>
    <n v="5155.68"/>
    <n v="80"/>
    <n v="2749.6959999999999"/>
  </r>
  <r>
    <x v="3"/>
    <x v="2"/>
    <s v="张志洁"/>
    <x v="5"/>
    <x v="42"/>
    <s v="一级"/>
    <s v="徐汇"/>
    <s v="上海市徐汇区龙华街道社区卫生服务中心"/>
    <n v="34.371200000000002"/>
    <n v="40"/>
    <n v="7.5"/>
    <n v="257.78399999999999"/>
    <n v="40"/>
    <n v="150"/>
    <n v="5155.68"/>
    <n v="270"/>
    <n v="69"/>
    <n v="9280.2240000000002"/>
    <n v="241"/>
    <n v="200"/>
    <n v="6874.2400000000007"/>
    <n v="300"/>
    <n v="56"/>
    <n v="10311.36"/>
    <n v="485"/>
    <n v="200"/>
    <n v="6874.2400000000007"/>
    <n v="0"/>
    <n v="252"/>
    <n v="0"/>
    <n v="233"/>
    <n v="200"/>
    <n v="6874.2400000000007"/>
    <n v="0"/>
    <n v="150"/>
    <n v="0"/>
    <n v="83"/>
    <n v="600"/>
    <n v="20622.72"/>
    <n v="900"/>
    <n v="302"/>
    <n v="30934.080000000002"/>
    <n v="681"/>
    <n v="300"/>
    <n v="10311.36"/>
    <n v="300"/>
    <n v="227"/>
    <n v="10311.36"/>
    <n v="754"/>
    <n v="0"/>
    <n v="0"/>
    <n v="0"/>
    <n v="285"/>
    <n v="0"/>
    <n v="469"/>
    <n v="300"/>
    <n v="10311.36"/>
    <n v="0"/>
    <n v="262"/>
    <n v="0"/>
    <n v="207"/>
    <n v="600"/>
    <n v="20622.72"/>
    <n v="650"/>
    <n v="242"/>
    <n v="22341.280000000002"/>
    <n v="615"/>
    <n v="500"/>
    <n v="17185.600000000002"/>
    <n v="0"/>
    <n v="252"/>
    <n v="0"/>
    <n v="363"/>
    <n v="350"/>
    <n v="12029.92"/>
    <n v="700"/>
    <n v="291"/>
    <n v="24059.84"/>
    <n v="772"/>
    <n v="400"/>
    <n v="13748.480000000001"/>
    <n v="0"/>
    <m/>
    <n v="0"/>
    <n v="772"/>
    <n v="3800"/>
    <n v="130610.56000000001"/>
    <n v="3120"/>
    <n v="107238.144"/>
  </r>
  <r>
    <x v="3"/>
    <x v="2"/>
    <s v="张志洁"/>
    <x v="5"/>
    <x v="43"/>
    <s v="一级"/>
    <s v="徐汇"/>
    <s v="上海市徐汇区虹梅街道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50"/>
    <n v="0"/>
    <n v="1718.5600000000002"/>
    <n v="50"/>
    <m/>
    <n v="0"/>
    <n v="0"/>
    <n v="10"/>
    <n v="0"/>
    <n v="40"/>
    <n v="10"/>
    <n v="343.71199999999999"/>
    <n v="30"/>
    <n v="50"/>
    <n v="1031.136"/>
    <n v="20"/>
    <n v="20"/>
    <n v="687.42399999999998"/>
    <n v="30"/>
    <m/>
    <n v="1031.136"/>
    <n v="50"/>
    <n v="30"/>
    <n v="1031.136"/>
    <n v="110"/>
    <n v="3780.8319999999999"/>
  </r>
  <r>
    <x v="3"/>
    <x v="2"/>
    <s v="张志洁"/>
    <x v="5"/>
    <x v="0"/>
    <s v="一级"/>
    <s v="徐汇"/>
    <s v="上海市徐汇区漕河泾街道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5"/>
    <x v="42"/>
    <s v="一级"/>
    <s v="徐汇"/>
    <s v="上海市徐汇区长桥街道社区卫生服务中心"/>
    <n v="34.371200000000002"/>
    <n v="0"/>
    <n v="0"/>
    <n v="0"/>
    <n v="0"/>
    <m/>
    <n v="0"/>
    <n v="0"/>
    <n v="0"/>
    <n v="0"/>
    <n v="0"/>
    <m/>
    <n v="0"/>
    <n v="0"/>
    <n v="0"/>
    <n v="0"/>
    <n v="0"/>
    <m/>
    <n v="0"/>
    <n v="0"/>
    <n v="0"/>
    <n v="0"/>
    <n v="0"/>
    <m/>
    <n v="0"/>
    <n v="20"/>
    <n v="18"/>
    <n v="687.42399999999998"/>
    <n v="2"/>
    <n v="100"/>
    <n v="3437.1200000000003"/>
    <n v="100"/>
    <n v="102"/>
    <n v="3437.1200000000003"/>
    <n v="0"/>
    <n v="100"/>
    <n v="3437.1200000000003"/>
    <n v="150"/>
    <n v="74"/>
    <n v="5155.68"/>
    <n v="76"/>
    <n v="300"/>
    <n v="10311.36"/>
    <n v="300"/>
    <n v="186"/>
    <n v="10311.36"/>
    <n v="190"/>
    <n v="300"/>
    <n v="10311.36"/>
    <n v="100"/>
    <n v="228"/>
    <n v="3437.1200000000003"/>
    <n v="62"/>
    <n v="500"/>
    <n v="17185.600000000002"/>
    <n v="400"/>
    <n v="335"/>
    <n v="13748.480000000001"/>
    <n v="127"/>
    <n v="800"/>
    <n v="27496.960000000003"/>
    <n v="500"/>
    <n v="552"/>
    <n v="17185.600000000002"/>
    <n v="75"/>
    <n v="600"/>
    <n v="20622.72"/>
    <n v="800"/>
    <n v="656"/>
    <n v="27496.960000000003"/>
    <n v="219"/>
    <n v="800"/>
    <n v="27496.960000000003"/>
    <n v="300"/>
    <m/>
    <n v="10311.36"/>
    <n v="519"/>
    <n v="3500"/>
    <n v="120299.20000000001"/>
    <n v="2670"/>
    <n v="91771.104000000007"/>
  </r>
  <r>
    <x v="3"/>
    <x v="2"/>
    <s v="张志洁"/>
    <x v="5"/>
    <x v="43"/>
    <s v="一级"/>
    <s v="徐汇"/>
    <s v="上海市徐汇区田林街道社区卫生服务中心"/>
    <n v="34.371200000000002"/>
    <n v="0"/>
    <n v="0"/>
    <n v="0"/>
    <n v="0"/>
    <m/>
    <n v="0"/>
    <n v="0"/>
    <n v="0"/>
    <n v="0"/>
    <n v="0"/>
    <m/>
    <n v="0"/>
    <n v="50"/>
    <n v="34"/>
    <n v="1718.5600000000002"/>
    <n v="16"/>
    <n v="100"/>
    <n v="3437.1200000000003"/>
    <n v="300"/>
    <n v="271"/>
    <n v="10311.36"/>
    <n v="45"/>
    <n v="200"/>
    <n v="6874.2400000000007"/>
    <n v="320"/>
    <n v="298"/>
    <n v="10998.784"/>
    <n v="67"/>
    <n v="500"/>
    <n v="17185.600000000002"/>
    <n v="400"/>
    <n v="437"/>
    <n v="13748.480000000001"/>
    <n v="30"/>
    <n v="500"/>
    <n v="17185.600000000002"/>
    <n v="600"/>
    <n v="465"/>
    <n v="20622.72"/>
    <n v="165"/>
    <n v="600"/>
    <n v="20622.72"/>
    <n v="600"/>
    <n v="639"/>
    <n v="20622.72"/>
    <n v="126"/>
    <n v="600"/>
    <n v="20622.72"/>
    <n v="600"/>
    <n v="508"/>
    <n v="20622.72"/>
    <n v="218"/>
    <n v="600"/>
    <n v="20622.72"/>
    <n v="600"/>
    <n v="511"/>
    <n v="20622.72"/>
    <n v="307"/>
    <n v="800"/>
    <n v="27496.960000000003"/>
    <n v="600"/>
    <n v="394"/>
    <n v="20622.72"/>
    <n v="513"/>
    <n v="800"/>
    <n v="27496.960000000003"/>
    <n v="600"/>
    <n v="381"/>
    <n v="20622.72"/>
    <n v="732"/>
    <n v="800"/>
    <n v="27496.960000000003"/>
    <n v="0"/>
    <m/>
    <n v="0"/>
    <n v="732"/>
    <n v="5500"/>
    <n v="189041.59999999998"/>
    <n v="4670"/>
    <n v="160513.50400000002"/>
  </r>
  <r>
    <x v="3"/>
    <x v="2"/>
    <s v="张志洁"/>
    <x v="5"/>
    <x v="0"/>
    <s v="一级"/>
    <s v="徐汇"/>
    <s v="上海市徐汇区康健街道社区卫生服务中心"/>
    <n v="34.371200000000002"/>
    <n v="0"/>
    <n v="0"/>
    <n v="0"/>
    <n v="0"/>
    <m/>
    <n v="0"/>
    <n v="0"/>
    <n v="0"/>
    <n v="0"/>
    <n v="0"/>
    <m/>
    <n v="0"/>
    <n v="0"/>
    <n v="0"/>
    <n v="0"/>
    <n v="0"/>
    <m/>
    <n v="0"/>
    <n v="0"/>
    <n v="0"/>
    <n v="0"/>
    <n v="0"/>
    <m/>
    <n v="0"/>
    <n v="0"/>
    <n v="0"/>
    <n v="0"/>
    <n v="0"/>
    <n v="0"/>
    <n v="0"/>
    <n v="0"/>
    <n v="0"/>
    <n v="0"/>
    <n v="0"/>
    <n v="0"/>
    <n v="0"/>
    <n v="0"/>
    <n v="0"/>
    <n v="0"/>
    <n v="0"/>
    <n v="0"/>
    <n v="0"/>
    <n v="0"/>
    <n v="0"/>
    <n v="0"/>
    <n v="0"/>
    <n v="0"/>
    <n v="0"/>
    <n v="0"/>
    <n v="0"/>
    <n v="0"/>
    <n v="0"/>
    <m/>
    <n v="0"/>
    <n v="0"/>
    <n v="0"/>
    <n v="0"/>
    <n v="0"/>
    <m/>
    <n v="0"/>
    <n v="0"/>
    <n v="0"/>
    <n v="0"/>
    <n v="0"/>
    <n v="0"/>
    <n v="0"/>
    <n v="0"/>
    <n v="0"/>
    <n v="0"/>
    <n v="0"/>
    <n v="0"/>
    <n v="0"/>
    <n v="0"/>
    <m/>
    <n v="0"/>
    <n v="0"/>
    <n v="0"/>
    <n v="0"/>
    <n v="0"/>
    <n v="0"/>
  </r>
  <r>
    <x v="3"/>
    <x v="2"/>
    <s v="张志洁"/>
    <x v="5"/>
    <x v="42"/>
    <s v="二级"/>
    <s v="徐汇"/>
    <s v="上海市第八人民医院"/>
    <n v="34.371200000000002"/>
    <n v="90"/>
    <n v="47.5"/>
    <n v="1632.6320000000001"/>
    <n v="45"/>
    <n v="100"/>
    <n v="3437.1200000000003"/>
    <n v="80"/>
    <n v="80"/>
    <n v="2749.6959999999999"/>
    <n v="45"/>
    <n v="200"/>
    <n v="6874.2400000000007"/>
    <n v="60"/>
    <n v="54"/>
    <n v="2062.2719999999999"/>
    <n v="51"/>
    <n v="100"/>
    <n v="3437.1200000000003"/>
    <n v="50"/>
    <n v="70"/>
    <n v="1718.5600000000002"/>
    <n v="31"/>
    <n v="200"/>
    <n v="6874.2400000000007"/>
    <n v="90"/>
    <n v="88"/>
    <n v="3093.4080000000004"/>
    <n v="33"/>
    <n v="150"/>
    <n v="5155.68"/>
    <n v="30"/>
    <n v="51"/>
    <n v="1031.136"/>
    <n v="12"/>
    <n v="150"/>
    <n v="5155.68"/>
    <n v="180"/>
    <n v="75"/>
    <n v="6186.8160000000007"/>
    <n v="117"/>
    <n v="100"/>
    <n v="3437.1200000000003"/>
    <n v="0"/>
    <n v="63"/>
    <n v="0"/>
    <n v="54"/>
    <n v="150"/>
    <n v="5155.68"/>
    <n v="0"/>
    <n v="52"/>
    <n v="0"/>
    <n v="2"/>
    <n v="400"/>
    <n v="13748.480000000001"/>
    <n v="30"/>
    <n v="20"/>
    <n v="1031.136"/>
    <n v="12"/>
    <n v="200"/>
    <n v="6874.2400000000007"/>
    <n v="70"/>
    <n v="76"/>
    <n v="2405.9839999999999"/>
    <n v="6"/>
    <n v="100"/>
    <n v="3437.1200000000003"/>
    <n v="80"/>
    <n v="73"/>
    <n v="2749.6959999999999"/>
    <n v="13"/>
    <n v="200"/>
    <n v="6874.2400000000007"/>
    <n v="0"/>
    <m/>
    <n v="0"/>
    <n v="13"/>
    <n v="2050"/>
    <n v="70460.960000000006"/>
    <n v="670"/>
    <n v="23028.704000000002"/>
  </r>
  <r>
    <x v="3"/>
    <x v="2"/>
    <s v="张志洁"/>
    <x v="5"/>
    <x v="42"/>
    <s v="二级"/>
    <s v="徐汇"/>
    <s v="上海市徐汇区大华医院"/>
    <n v="34.371200000000002"/>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3"/>
    <x v="2"/>
    <s v="张志洁"/>
    <x v="5"/>
    <x v="42"/>
    <s v="一级"/>
    <s v="徐汇"/>
    <s v="上海市徐汇区华泾镇社区卫生服务中心"/>
    <n v="34.371200000000002"/>
    <n v="0"/>
    <n v="0"/>
    <n v="0"/>
    <n v="0"/>
    <m/>
    <n v="0"/>
    <n v="0"/>
    <n v="0"/>
    <n v="0"/>
    <n v="0"/>
    <m/>
    <n v="0"/>
    <n v="30"/>
    <n v="15"/>
    <n v="1031.136"/>
    <n v="15"/>
    <n v="100"/>
    <n v="3437.1200000000003"/>
    <n v="50"/>
    <n v="15"/>
    <n v="1718.5600000000002"/>
    <n v="50"/>
    <n v="100"/>
    <n v="3437.1200000000003"/>
    <n v="50"/>
    <n v="62"/>
    <n v="1718.5600000000002"/>
    <n v="38"/>
    <n v="200"/>
    <n v="6874.2400000000007"/>
    <n v="0"/>
    <n v="26"/>
    <n v="0"/>
    <n v="12"/>
    <n v="100"/>
    <n v="3437.1200000000003"/>
    <n v="150"/>
    <n v="40"/>
    <n v="5155.68"/>
    <n v="122"/>
    <n v="100"/>
    <n v="3437.1200000000003"/>
    <n v="0"/>
    <n v="14"/>
    <n v="0"/>
    <n v="108"/>
    <n v="100"/>
    <n v="3437.1200000000003"/>
    <n v="0"/>
    <n v="41"/>
    <n v="0"/>
    <n v="67"/>
    <n v="350"/>
    <n v="12029.92"/>
    <n v="0"/>
    <n v="30"/>
    <n v="0"/>
    <n v="37"/>
    <n v="200"/>
    <n v="6874.2400000000007"/>
    <n v="50"/>
    <n v="52"/>
    <n v="1718.5600000000002"/>
    <n v="35"/>
    <n v="100"/>
    <n v="3437.1200000000003"/>
    <n v="0"/>
    <n v="10"/>
    <n v="0"/>
    <n v="25"/>
    <n v="100"/>
    <n v="3437.1200000000003"/>
    <n v="50"/>
    <m/>
    <n v="1718.5600000000002"/>
    <n v="75"/>
    <n v="1450"/>
    <n v="49838.240000000005"/>
    <n v="380"/>
    <n v="13061.056"/>
  </r>
  <r>
    <x v="3"/>
    <x v="2"/>
    <s v="张志洁"/>
    <x v="5"/>
    <x v="43"/>
    <s v="一级"/>
    <s v="徐汇"/>
    <s v="上海市徐汇区斜土街道社区卫生服务中心"/>
    <n v="34.371200000000002"/>
    <n v="300"/>
    <n v="558.33333333333337"/>
    <n v="19190.58666666667"/>
    <n v="552"/>
    <n v="800"/>
    <n v="27496.960000000003"/>
    <n v="1200"/>
    <n v="923"/>
    <n v="41245.440000000002"/>
    <n v="829"/>
    <n v="850"/>
    <n v="29215.52"/>
    <n v="300"/>
    <n v="690"/>
    <n v="10311.36"/>
    <n v="439"/>
    <n v="1440"/>
    <n v="49494.528000000006"/>
    <n v="600"/>
    <n v="937"/>
    <n v="20622.72"/>
    <n v="102"/>
    <n v="1600"/>
    <n v="54993.920000000006"/>
    <n v="900"/>
    <n v="799"/>
    <n v="30934.080000000002"/>
    <n v="203"/>
    <n v="900"/>
    <n v="30934.080000000002"/>
    <n v="900"/>
    <n v="900"/>
    <n v="30934.080000000002"/>
    <n v="203"/>
    <n v="1200"/>
    <n v="41245.440000000002"/>
    <n v="1200"/>
    <n v="722"/>
    <n v="41245.440000000002"/>
    <n v="681"/>
    <n v="900"/>
    <n v="30934.080000000002"/>
    <n v="600"/>
    <n v="983"/>
    <n v="20622.72"/>
    <n v="298"/>
    <n v="1200"/>
    <n v="41245.440000000002"/>
    <n v="1200"/>
    <n v="971"/>
    <n v="41245.440000000002"/>
    <n v="527"/>
    <n v="1200"/>
    <n v="41245.440000000002"/>
    <n v="650"/>
    <n v="1000"/>
    <n v="22341.280000000002"/>
    <n v="177"/>
    <n v="900"/>
    <n v="30934.080000000002"/>
    <n v="1200"/>
    <n v="834"/>
    <n v="41245.440000000002"/>
    <n v="543"/>
    <n v="1000"/>
    <n v="34371.200000000004"/>
    <n v="900"/>
    <n v="974"/>
    <n v="30934.080000000002"/>
    <n v="469"/>
    <n v="1200"/>
    <n v="41245.440000000002"/>
    <n v="600"/>
    <m/>
    <n v="20622.72"/>
    <n v="1069"/>
    <n v="13190"/>
    <n v="453356.12800000008"/>
    <n v="10250"/>
    <n v="352304.80000000005"/>
  </r>
  <r>
    <x v="3"/>
    <x v="2"/>
    <s v="张志洁"/>
    <x v="5"/>
    <x v="43"/>
    <s v="一级"/>
    <s v="徐汇"/>
    <s v="上海市徐汇区凌云街道社区卫生服务中心"/>
    <n v="38.371200000000002"/>
    <n v="30"/>
    <n v="35"/>
    <n v="1342.992"/>
    <n v="19"/>
    <n v="150"/>
    <n v="5755.68"/>
    <n v="60"/>
    <n v="50"/>
    <n v="2302.2719999999999"/>
    <n v="29"/>
    <n v="200"/>
    <n v="7674.2400000000007"/>
    <n v="30"/>
    <n v="25"/>
    <n v="1151.136"/>
    <n v="34"/>
    <n v="200"/>
    <n v="7674.2400000000007"/>
    <n v="60"/>
    <n v="77"/>
    <n v="2302.2719999999999"/>
    <n v="17"/>
    <n v="310"/>
    <n v="11895.072"/>
    <n v="180"/>
    <n v="58"/>
    <n v="6906.8160000000007"/>
    <n v="139"/>
    <n v="200"/>
    <n v="7674.2400000000007"/>
    <n v="50"/>
    <n v="60"/>
    <n v="1918.5600000000002"/>
    <n v="129"/>
    <n v="200"/>
    <n v="7674.2400000000007"/>
    <n v="50"/>
    <n v="85"/>
    <n v="1918.5600000000002"/>
    <n v="94"/>
    <n v="200"/>
    <n v="7674.2400000000007"/>
    <n v="100"/>
    <n v="95"/>
    <n v="3837.1200000000003"/>
    <n v="99"/>
    <n v="200"/>
    <n v="7674.2400000000007"/>
    <n v="100"/>
    <n v="88"/>
    <n v="3837.1200000000003"/>
    <n v="111"/>
    <n v="200"/>
    <n v="7674.2400000000007"/>
    <n v="150"/>
    <n v="96"/>
    <n v="5755.68"/>
    <n v="165"/>
    <n v="200"/>
    <n v="7674.2400000000007"/>
    <n v="100"/>
    <n v="129"/>
    <n v="3837.1200000000003"/>
    <n v="136"/>
    <n v="200"/>
    <n v="7674.2400000000007"/>
    <n v="300"/>
    <n v="116"/>
    <n v="11511.36"/>
    <n v="320"/>
    <n v="200"/>
    <n v="7674.2400000000007"/>
    <n v="0"/>
    <m/>
    <n v="0"/>
    <n v="320"/>
    <n v="2460"/>
    <n v="94393.152000000016"/>
    <n v="1180"/>
    <n v="45278.016000000003"/>
  </r>
  <r>
    <x v="3"/>
    <x v="2"/>
    <s v="张志洁"/>
    <x v="8"/>
    <x v="47"/>
    <s v="二级"/>
    <s v="长宁"/>
    <s v="上海电力医院"/>
    <n v="38.371200000000002"/>
    <n v="61"/>
    <n v="38.916666666666664"/>
    <n v="1493.2791999999999"/>
    <n v="22"/>
    <n v="50"/>
    <n v="1918.5600000000002"/>
    <n v="69"/>
    <n v="50"/>
    <n v="2647.6128000000003"/>
    <n v="41"/>
    <n v="50"/>
    <n v="1918.5600000000002"/>
    <n v="28"/>
    <n v="30"/>
    <n v="1074.3936000000001"/>
    <n v="39"/>
    <n v="60"/>
    <n v="2302.2719999999999"/>
    <n v="51"/>
    <n v="46"/>
    <n v="1956.9312"/>
    <n v="44"/>
    <n v="70"/>
    <n v="2685.9839999999999"/>
    <n v="86"/>
    <n v="60"/>
    <n v="3299.9232000000002"/>
    <n v="70"/>
    <n v="100"/>
    <n v="3837.1200000000003"/>
    <n v="51"/>
    <n v="46"/>
    <n v="1956.9312"/>
    <n v="75"/>
    <n v="50"/>
    <n v="1918.5600000000002"/>
    <n v="13"/>
    <n v="46"/>
    <n v="498.82560000000001"/>
    <n v="42"/>
    <n v="50"/>
    <n v="1918.5600000000002"/>
    <n v="37"/>
    <n v="33"/>
    <n v="1419.7344000000001"/>
    <n v="46"/>
    <n v="50"/>
    <n v="1918.5600000000002"/>
    <n v="16"/>
    <n v="44"/>
    <n v="613.93920000000003"/>
    <n v="18"/>
    <n v="50"/>
    <n v="1918.5600000000002"/>
    <n v="40"/>
    <n v="36"/>
    <n v="1534.848"/>
    <n v="22"/>
    <n v="40"/>
    <n v="1534.848"/>
    <n v="56"/>
    <n v="50"/>
    <n v="2148.7872000000002"/>
    <n v="28"/>
    <n v="400"/>
    <n v="15348.480000000001"/>
    <n v="75"/>
    <n v="75"/>
    <n v="2877.84"/>
    <n v="28"/>
    <n v="400"/>
    <n v="15348.480000000001"/>
    <n v="66"/>
    <m/>
    <n v="2532.4992000000002"/>
    <n v="94"/>
    <n v="1370"/>
    <n v="52568.544000000009"/>
    <n v="588"/>
    <n v="22562.265599999999"/>
  </r>
  <r>
    <x v="3"/>
    <x v="2"/>
    <s v="张志洁"/>
    <x v="8"/>
    <x v="44"/>
    <s v="一级"/>
    <s v="长宁"/>
    <s v="上海市长宁区北新泾街道社区卫生服务中心"/>
    <n v="38.371200000000002"/>
    <n v="900"/>
    <n v="505.83333333333331"/>
    <n v="19409.432000000001"/>
    <n v="625"/>
    <n v="800"/>
    <n v="30696.960000000003"/>
    <n v="900"/>
    <n v="712"/>
    <n v="34534.080000000002"/>
    <n v="813"/>
    <n v="850"/>
    <n v="32615.52"/>
    <n v="600"/>
    <n v="573"/>
    <n v="23022.720000000001"/>
    <n v="840"/>
    <n v="1100"/>
    <n v="42208.32"/>
    <n v="300"/>
    <n v="611"/>
    <n v="11511.36"/>
    <n v="529"/>
    <n v="1200"/>
    <n v="46045.440000000002"/>
    <n v="700"/>
    <n v="642"/>
    <n v="26859.84"/>
    <n v="587"/>
    <n v="1000"/>
    <n v="38371.200000000004"/>
    <n v="900"/>
    <n v="735"/>
    <n v="34534.080000000002"/>
    <n v="752"/>
    <n v="600"/>
    <n v="23022.720000000001"/>
    <n v="300"/>
    <n v="698"/>
    <n v="11511.36"/>
    <n v="354"/>
    <n v="800"/>
    <n v="30696.960000000003"/>
    <n v="900"/>
    <n v="868"/>
    <n v="34534.080000000002"/>
    <n v="386"/>
    <n v="840"/>
    <n v="32231.808000000001"/>
    <n v="900"/>
    <n v="734"/>
    <n v="34534.080000000002"/>
    <n v="552"/>
    <n v="800"/>
    <n v="30696.960000000003"/>
    <n v="320"/>
    <n v="751"/>
    <n v="12278.784"/>
    <n v="121"/>
    <n v="700"/>
    <n v="26859.84"/>
    <n v="1230"/>
    <n v="1188"/>
    <n v="47196.576000000001"/>
    <n v="163"/>
    <n v="800"/>
    <n v="30696.960000000003"/>
    <n v="950"/>
    <n v="736"/>
    <n v="36452.639999999999"/>
    <n v="377"/>
    <n v="900"/>
    <n v="34534.080000000002"/>
    <n v="0"/>
    <m/>
    <n v="0"/>
    <n v="377"/>
    <n v="10390"/>
    <n v="398676.7680000001"/>
    <n v="8000"/>
    <n v="306969.60000000003"/>
  </r>
  <r>
    <x v="3"/>
    <x v="2"/>
    <s v="张志洁"/>
    <x v="8"/>
    <x v="44"/>
    <s v="一级"/>
    <s v="长宁"/>
    <s v="上海市长宁区新泾镇社区卫生服务中心"/>
    <n v="38.371200000000002"/>
    <n v="600"/>
    <n v="445.83333333333331"/>
    <n v="17107.16"/>
    <n v="593"/>
    <n v="600"/>
    <n v="23022.720000000001"/>
    <n v="900"/>
    <n v="1018"/>
    <n v="34534.080000000002"/>
    <n v="475"/>
    <n v="700"/>
    <n v="26859.84"/>
    <n v="600"/>
    <n v="434"/>
    <n v="23022.720000000001"/>
    <n v="641"/>
    <n v="1100"/>
    <n v="42208.32"/>
    <n v="930"/>
    <n v="1285"/>
    <n v="35685.216"/>
    <n v="286"/>
    <n v="1200"/>
    <n v="46045.440000000002"/>
    <n v="950"/>
    <n v="1045"/>
    <n v="36452.639999999999"/>
    <n v="191"/>
    <n v="1200"/>
    <n v="46045.440000000002"/>
    <n v="1550"/>
    <n v="812"/>
    <n v="59475.360000000001"/>
    <n v="929"/>
    <n v="900"/>
    <n v="34534.080000000002"/>
    <n v="650"/>
    <n v="1155"/>
    <n v="24941.280000000002"/>
    <n v="424"/>
    <n v="600"/>
    <n v="23022.720000000001"/>
    <n v="1200"/>
    <n v="1149"/>
    <n v="46045.440000000002"/>
    <n v="475"/>
    <n v="700"/>
    <n v="26859.84"/>
    <n v="650"/>
    <n v="802"/>
    <n v="24941.280000000002"/>
    <n v="323"/>
    <n v="900"/>
    <n v="34534.080000000002"/>
    <n v="1300"/>
    <n v="1014"/>
    <n v="49882.560000000005"/>
    <n v="609"/>
    <n v="800"/>
    <n v="30696.960000000003"/>
    <n v="1250"/>
    <n v="1530"/>
    <n v="47964"/>
    <n v="329"/>
    <n v="800"/>
    <n v="30696.960000000003"/>
    <n v="1000"/>
    <n v="935"/>
    <n v="38371.200000000004"/>
    <n v="394"/>
    <n v="900"/>
    <n v="34534.080000000002"/>
    <n v="0"/>
    <m/>
    <n v="0"/>
    <n v="394"/>
    <n v="10400"/>
    <n v="399060.4800000001"/>
    <n v="10980"/>
    <n v="421315.77600000001"/>
  </r>
  <r>
    <x v="3"/>
    <x v="2"/>
    <s v="张志洁"/>
    <x v="8"/>
    <x v="45"/>
    <s v="三级"/>
    <s v="闸北"/>
    <s v="上海市皮肤病医院"/>
    <n v="38.371200000000002"/>
    <n v="50"/>
    <n v="65.833333333333329"/>
    <n v="2526.1039999999998"/>
    <n v="54"/>
    <n v="100"/>
    <n v="3837.1200000000003"/>
    <n v="0"/>
    <n v="50"/>
    <n v="0"/>
    <n v="4"/>
    <n v="50"/>
    <n v="1918.5600000000002"/>
    <n v="150"/>
    <n v="128"/>
    <n v="5755.68"/>
    <n v="26"/>
    <n v="100"/>
    <n v="3837.1200000000003"/>
    <n v="100"/>
    <n v="100"/>
    <n v="3837.1200000000003"/>
    <n v="26"/>
    <n v="100"/>
    <n v="3837.1200000000003"/>
    <n v="50"/>
    <n v="30"/>
    <n v="1918.5600000000002"/>
    <n v="46"/>
    <n v="100"/>
    <n v="3837.1200000000003"/>
    <n v="0"/>
    <n v="30"/>
    <n v="0"/>
    <n v="16"/>
    <n v="100"/>
    <n v="3837.1200000000003"/>
    <n v="0"/>
    <n v="10"/>
    <n v="0"/>
    <n v="6"/>
    <n v="50"/>
    <n v="1918.5600000000002"/>
    <n v="50"/>
    <n v="20"/>
    <n v="1918.5600000000002"/>
    <n v="36"/>
    <n v="50"/>
    <n v="1918.5600000000002"/>
    <n v="50"/>
    <n v="40"/>
    <n v="1918.5600000000002"/>
    <n v="46"/>
    <n v="50"/>
    <n v="1918.5600000000002"/>
    <n v="100"/>
    <n v="70"/>
    <n v="3837.1200000000003"/>
    <n v="76"/>
    <n v="50"/>
    <n v="1918.5600000000002"/>
    <n v="50"/>
    <n v="80"/>
    <n v="1918.5600000000002"/>
    <n v="46"/>
    <n v="100"/>
    <n v="3837.1200000000003"/>
    <n v="100"/>
    <n v="80"/>
    <n v="3837.1200000000003"/>
    <n v="66"/>
    <n v="100"/>
    <n v="3837.1200000000003"/>
    <n v="0"/>
    <m/>
    <n v="0"/>
    <n v="66"/>
    <n v="950"/>
    <n v="36452.640000000007"/>
    <n v="650"/>
    <n v="24941.279999999999"/>
  </r>
  <r>
    <x v="3"/>
    <x v="2"/>
    <s v="张志洁"/>
    <x v="8"/>
    <x v="0"/>
    <s v="三级"/>
    <s v="闸北"/>
    <s v="上海市中医医院"/>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x v="2"/>
    <s v="张志洁"/>
    <x v="8"/>
    <x v="41"/>
    <s v="三级"/>
    <s v="闸北"/>
    <s v="上海市第十人民医院"/>
    <n v="38.371200000000002"/>
    <n v="4100"/>
    <n v="3014.25"/>
    <n v="115660.38960000001"/>
    <n v="3037"/>
    <n v="4200"/>
    <n v="161159.04000000001"/>
    <n v="1904"/>
    <n v="2500"/>
    <n v="73058.764800000004"/>
    <n v="2441"/>
    <n v="4300"/>
    <n v="164996.16"/>
    <n v="1218"/>
    <n v="1810"/>
    <n v="46736.121599999999"/>
    <n v="1849"/>
    <n v="6500"/>
    <n v="249412.80000000002"/>
    <n v="2734"/>
    <n v="2700"/>
    <n v="104906.86080000001"/>
    <n v="1883"/>
    <n v="8080"/>
    <n v="310039.29600000003"/>
    <n v="2737"/>
    <n v="2400"/>
    <n v="105021.97440000001"/>
    <n v="2220"/>
    <n v="3500"/>
    <n v="134299.20000000001"/>
    <n v="26"/>
    <n v="1500"/>
    <n v="997.65120000000002"/>
    <n v="746"/>
    <n v="5500"/>
    <n v="211041.6"/>
    <n v="1822"/>
    <n v="1806"/>
    <n v="69912.326400000005"/>
    <n v="762"/>
    <n v="5000"/>
    <n v="191856"/>
    <n v="2221"/>
    <n v="2020"/>
    <n v="85222.435200000007"/>
    <n v="963"/>
    <n v="5500"/>
    <n v="211041.6"/>
    <n v="2517"/>
    <n v="2224"/>
    <n v="96580.310400000002"/>
    <n v="1256"/>
    <n v="5350"/>
    <n v="205285.92"/>
    <n v="2100"/>
    <n v="2563"/>
    <n v="80579.520000000004"/>
    <n v="793"/>
    <n v="5350"/>
    <n v="205285.92"/>
    <n v="2216"/>
    <n v="2002"/>
    <n v="85030.579200000007"/>
    <n v="1007"/>
    <n v="2400"/>
    <n v="92090.880000000005"/>
    <n v="4021"/>
    <n v="2850"/>
    <n v="154290.59520000001"/>
    <n v="2178"/>
    <n v="2400"/>
    <n v="92090.880000000005"/>
    <n v="11"/>
    <m/>
    <n v="422.08320000000003"/>
    <n v="2189"/>
    <n v="58080"/>
    <n v="2228599.2960000001"/>
    <n v="23527"/>
    <n v="902759.22240000009"/>
  </r>
  <r>
    <x v="3"/>
    <x v="2"/>
    <s v="张志洁"/>
    <x v="8"/>
    <x v="49"/>
    <s v="二级"/>
    <s v="闸北"/>
    <s v="上海市静安区市北医院"/>
    <n v="38.371200000000002"/>
    <n v="1260"/>
    <n v="1059.1666666666667"/>
    <n v="40641.496000000006"/>
    <n v="756"/>
    <n v="1800"/>
    <n v="69068.160000000003"/>
    <n v="1600"/>
    <n v="1730"/>
    <n v="61393.920000000006"/>
    <n v="626"/>
    <n v="1800"/>
    <n v="69068.160000000003"/>
    <n v="1400"/>
    <n v="1023"/>
    <n v="53719.68"/>
    <n v="1003"/>
    <n v="3670"/>
    <n v="140822.304"/>
    <n v="1700"/>
    <n v="1774"/>
    <n v="65231.040000000001"/>
    <n v="929"/>
    <n v="4900"/>
    <n v="188018.88"/>
    <n v="1560"/>
    <n v="1413"/>
    <n v="59859.072"/>
    <n v="1076"/>
    <n v="2000"/>
    <n v="76742.400000000009"/>
    <n v="1420"/>
    <n v="1592"/>
    <n v="54487.103999999999"/>
    <n v="904"/>
    <n v="1600"/>
    <n v="61393.920000000006"/>
    <n v="1560"/>
    <n v="1438"/>
    <n v="59859.072"/>
    <n v="1026"/>
    <n v="1500"/>
    <n v="57556.800000000003"/>
    <n v="1320"/>
    <n v="1571"/>
    <n v="50649.984000000004"/>
    <n v="775"/>
    <n v="1550"/>
    <n v="59475.360000000001"/>
    <n v="1320"/>
    <n v="1525"/>
    <n v="50649.984000000004"/>
    <n v="570"/>
    <n v="1500"/>
    <n v="57556.800000000003"/>
    <n v="1960"/>
    <n v="1734"/>
    <n v="75207.552000000011"/>
    <n v="796"/>
    <n v="1500"/>
    <n v="57556.800000000003"/>
    <n v="1360"/>
    <n v="1293"/>
    <n v="52184.832000000002"/>
    <n v="863"/>
    <n v="1700"/>
    <n v="65231.040000000001"/>
    <n v="1320"/>
    <n v="1526"/>
    <n v="50649.984000000004"/>
    <n v="657"/>
    <n v="1800"/>
    <n v="69068.160000000003"/>
    <n v="580"/>
    <m/>
    <n v="22255.296000000002"/>
    <n v="1237"/>
    <n v="25320"/>
    <n v="971558.78400000022"/>
    <n v="17100"/>
    <n v="656147.52"/>
  </r>
  <r>
    <x v="3"/>
    <x v="2"/>
    <s v="张志洁"/>
    <x v="8"/>
    <x v="45"/>
    <s v="一级"/>
    <s v="闸北"/>
    <s v="上海市静安区彭浦镇社区卫生服务中心"/>
    <n v="38.371200000000002"/>
    <n v="700"/>
    <n v="399.5"/>
    <n v="15329.294400000001"/>
    <n v="576"/>
    <n v="600"/>
    <n v="23022.720000000001"/>
    <n v="410"/>
    <n v="574"/>
    <n v="15732.192000000001"/>
    <n v="412"/>
    <n v="650"/>
    <n v="24941.280000000002"/>
    <n v="620"/>
    <n v="427"/>
    <n v="23790.144"/>
    <n v="605"/>
    <n v="800"/>
    <n v="30696.960000000003"/>
    <n v="810"/>
    <n v="796"/>
    <n v="31080.672000000002"/>
    <n v="619"/>
    <n v="900"/>
    <n v="34534.080000000002"/>
    <n v="600"/>
    <n v="722"/>
    <n v="23022.720000000001"/>
    <n v="497"/>
    <n v="600"/>
    <n v="23022.720000000001"/>
    <n v="850"/>
    <n v="800"/>
    <n v="32615.52"/>
    <n v="547"/>
    <n v="700"/>
    <n v="26859.84"/>
    <n v="920"/>
    <n v="663"/>
    <n v="35301.504000000001"/>
    <n v="804"/>
    <n v="600"/>
    <n v="23022.720000000001"/>
    <n v="600"/>
    <n v="752"/>
    <n v="23022.720000000001"/>
    <n v="652"/>
    <n v="800"/>
    <n v="30696.960000000003"/>
    <n v="520"/>
    <n v="742"/>
    <n v="19953.024000000001"/>
    <n v="430"/>
    <n v="800"/>
    <n v="30696.960000000003"/>
    <n v="860"/>
    <n v="772"/>
    <n v="32999.232000000004"/>
    <n v="518"/>
    <n v="800"/>
    <n v="30696.960000000003"/>
    <n v="680"/>
    <n v="592"/>
    <n v="26092.416000000001"/>
    <n v="606"/>
    <n v="900"/>
    <n v="34534.080000000002"/>
    <n v="730"/>
    <n v="586"/>
    <n v="28010.976000000002"/>
    <n v="750"/>
    <n v="900"/>
    <n v="34534.080000000002"/>
    <n v="250"/>
    <m/>
    <n v="9592.8000000000011"/>
    <n v="1000"/>
    <n v="9050"/>
    <n v="347259.36000000004"/>
    <n v="7850"/>
    <n v="301213.92000000004"/>
  </r>
  <r>
    <x v="3"/>
    <x v="2"/>
    <s v="张志洁"/>
    <x v="8"/>
    <x v="41"/>
    <s v="一级"/>
    <s v="闸北"/>
    <s v="上海市静安区临汾路街道社区卫生服务中心"/>
    <n v="38.371200000000002"/>
    <n v="900"/>
    <n v="873.33333333333337"/>
    <n v="33510.848000000005"/>
    <n v="715"/>
    <n v="1100"/>
    <n v="42208.32"/>
    <n v="1000"/>
    <n v="1209"/>
    <n v="38371.200000000004"/>
    <n v="506"/>
    <n v="1200"/>
    <n v="46045.440000000002"/>
    <n v="1800"/>
    <n v="805"/>
    <n v="69068.160000000003"/>
    <n v="1501"/>
    <n v="1920"/>
    <n v="73672.703999999998"/>
    <n v="400"/>
    <n v="1267"/>
    <n v="15348.480000000001"/>
    <n v="634"/>
    <n v="3000"/>
    <n v="115113.60000000001"/>
    <n v="1200"/>
    <n v="949"/>
    <n v="46045.440000000002"/>
    <n v="885"/>
    <n v="1300"/>
    <n v="49882.560000000005"/>
    <n v="680"/>
    <n v="949"/>
    <n v="26092.416000000001"/>
    <n v="616"/>
    <n v="2000"/>
    <n v="76742.400000000009"/>
    <n v="600"/>
    <n v="934"/>
    <n v="23022.720000000001"/>
    <n v="282"/>
    <n v="2000"/>
    <n v="76742.400000000009"/>
    <n v="1500"/>
    <n v="1007"/>
    <n v="57556.800000000003"/>
    <n v="775"/>
    <n v="2000"/>
    <n v="76742.400000000009"/>
    <n v="600"/>
    <n v="1014"/>
    <n v="23022.720000000001"/>
    <n v="361"/>
    <n v="1200"/>
    <n v="46045.440000000002"/>
    <n v="1310"/>
    <n v="1162"/>
    <n v="50266.272000000004"/>
    <n v="509"/>
    <n v="1200"/>
    <n v="46045.440000000002"/>
    <n v="900"/>
    <n v="945"/>
    <n v="34534.080000000002"/>
    <n v="464"/>
    <n v="900"/>
    <n v="34534.080000000002"/>
    <n v="1280"/>
    <n v="965"/>
    <n v="49115.135999999999"/>
    <n v="779"/>
    <n v="900"/>
    <n v="34534.080000000002"/>
    <n v="300"/>
    <m/>
    <n v="11511.36"/>
    <n v="1079"/>
    <n v="18720"/>
    <n v="718308.86399999983"/>
    <n v="11570"/>
    <n v="443954.78399999999"/>
  </r>
  <r>
    <x v="3"/>
    <x v="2"/>
    <s v="张志洁"/>
    <x v="8"/>
    <x v="41"/>
    <s v="二级"/>
    <s v="闸北"/>
    <s v="上海市静安区中医医院"/>
    <n v="38.371200000000002"/>
    <n v="100"/>
    <n v="52.5"/>
    <n v="2014.4880000000001"/>
    <n v="50"/>
    <n v="100"/>
    <n v="3837.1200000000003"/>
    <n v="50"/>
    <n v="50"/>
    <n v="1918.5600000000002"/>
    <n v="50"/>
    <n v="100"/>
    <n v="3837.1200000000003"/>
    <n v="50"/>
    <n v="50"/>
    <n v="1918.5600000000002"/>
    <n v="50"/>
    <n v="150"/>
    <n v="5755.68"/>
    <n v="100"/>
    <n v="100"/>
    <n v="3837.1200000000003"/>
    <n v="50"/>
    <n v="280"/>
    <n v="10743.936"/>
    <n v="50"/>
    <n v="50"/>
    <n v="1918.5600000000002"/>
    <n v="50"/>
    <n v="100"/>
    <n v="3837.1200000000003"/>
    <n v="50"/>
    <n v="50"/>
    <n v="1918.5600000000002"/>
    <n v="50"/>
    <n v="100"/>
    <n v="3837.1200000000003"/>
    <n v="50"/>
    <n v="68"/>
    <n v="1918.5600000000002"/>
    <n v="32"/>
    <n v="600"/>
    <n v="23022.720000000001"/>
    <n v="30"/>
    <n v="46"/>
    <n v="1151.136"/>
    <n v="16"/>
    <n v="600"/>
    <n v="23022.720000000001"/>
    <n v="80"/>
    <n v="58"/>
    <n v="3069.6959999999999"/>
    <n v="38"/>
    <n v="100"/>
    <n v="3837.1200000000003"/>
    <n v="50"/>
    <n v="64"/>
    <n v="1918.5600000000002"/>
    <n v="24"/>
    <n v="80"/>
    <n v="3069.6959999999999"/>
    <n v="50"/>
    <n v="53"/>
    <n v="1918.5600000000002"/>
    <n v="21"/>
    <n v="100"/>
    <n v="3837.1200000000003"/>
    <n v="50"/>
    <n v="59"/>
    <n v="1918.5600000000002"/>
    <n v="12"/>
    <n v="100"/>
    <n v="3837.1200000000003"/>
    <n v="50"/>
    <m/>
    <n v="1918.5600000000002"/>
    <n v="62"/>
    <n v="2410"/>
    <n v="92474.591999999975"/>
    <n v="660"/>
    <n v="25324.992000000006"/>
  </r>
  <r>
    <x v="3"/>
    <x v="2"/>
    <s v="张志洁"/>
    <x v="8"/>
    <x v="49"/>
    <s v="一级"/>
    <s v="闸北"/>
    <s v="上海市静安区彭浦新村街道社区卫生服务中心"/>
    <n v="38.371200000000002"/>
    <n v="200"/>
    <n v="62.916666666666664"/>
    <n v="2414.1880000000001"/>
    <n v="126"/>
    <n v="200"/>
    <n v="7674.2400000000007"/>
    <n v="650"/>
    <n v="475"/>
    <n v="24941.280000000002"/>
    <n v="301"/>
    <n v="300"/>
    <n v="11511.36"/>
    <n v="100"/>
    <n v="225"/>
    <n v="3837.1200000000003"/>
    <n v="176"/>
    <n v="1300"/>
    <n v="49882.560000000005"/>
    <n v="350"/>
    <n v="379"/>
    <n v="13429.92"/>
    <n v="147"/>
    <n v="2000"/>
    <n v="76742.400000000009"/>
    <n v="400"/>
    <n v="429"/>
    <n v="15348.480000000001"/>
    <n v="118"/>
    <n v="1000"/>
    <n v="38371.200000000004"/>
    <n v="650"/>
    <n v="517"/>
    <n v="24941.280000000002"/>
    <n v="251"/>
    <n v="600"/>
    <n v="23022.720000000001"/>
    <n v="400"/>
    <n v="382"/>
    <n v="15348.480000000001"/>
    <n v="269"/>
    <n v="500"/>
    <n v="19185.600000000002"/>
    <n v="500"/>
    <n v="554"/>
    <n v="19185.600000000002"/>
    <n v="215"/>
    <n v="550"/>
    <n v="21104.16"/>
    <n v="550"/>
    <n v="537"/>
    <n v="21104.16"/>
    <n v="228"/>
    <n v="700"/>
    <n v="26859.84"/>
    <n v="600"/>
    <n v="683"/>
    <n v="23022.720000000001"/>
    <n v="145"/>
    <n v="600"/>
    <n v="23022.720000000001"/>
    <n v="500"/>
    <n v="526"/>
    <n v="19185.600000000002"/>
    <n v="119"/>
    <n v="700"/>
    <n v="26859.84"/>
    <n v="800"/>
    <n v="673"/>
    <n v="30696.960000000003"/>
    <n v="246"/>
    <n v="800"/>
    <n v="30696.960000000003"/>
    <n v="600"/>
    <m/>
    <n v="23022.720000000001"/>
    <n v="846"/>
    <n v="9250"/>
    <n v="354933.60000000009"/>
    <n v="6100"/>
    <n v="234064.32"/>
  </r>
  <r>
    <x v="3"/>
    <x v="2"/>
    <s v="张志洁"/>
    <x v="8"/>
    <x v="49"/>
    <s v="二级"/>
    <s v="闸北"/>
    <s v="上海市静安区闸北中心医院"/>
    <n v="38.371200000000002"/>
    <n v="1087"/>
    <n v="853.91666666666663"/>
    <n v="32765.807199999999"/>
    <n v="632"/>
    <n v="1000"/>
    <n v="38371.200000000004"/>
    <n v="600"/>
    <n v="872"/>
    <n v="23022.720000000001"/>
    <n v="360"/>
    <n v="1200"/>
    <n v="46045.440000000002"/>
    <n v="200"/>
    <n v="362"/>
    <n v="7674.2400000000007"/>
    <n v="198"/>
    <n v="2000"/>
    <n v="76742.400000000009"/>
    <n v="560"/>
    <n v="646"/>
    <n v="21487.871999999999"/>
    <n v="112"/>
    <n v="2300"/>
    <n v="88253.760000000009"/>
    <n v="650"/>
    <n v="499"/>
    <n v="24941.280000000002"/>
    <n v="263"/>
    <n v="800"/>
    <n v="30696.960000000003"/>
    <n v="630"/>
    <n v="550"/>
    <n v="24173.856"/>
    <n v="343"/>
    <n v="600"/>
    <n v="23022.720000000001"/>
    <n v="410"/>
    <n v="562"/>
    <n v="15732.192000000001"/>
    <n v="191"/>
    <n v="500"/>
    <n v="19185.600000000002"/>
    <n v="650"/>
    <n v="664"/>
    <n v="24941.280000000002"/>
    <n v="177"/>
    <n v="500"/>
    <n v="19185.600000000002"/>
    <n v="550"/>
    <n v="646"/>
    <n v="21104.16"/>
    <n v="81"/>
    <n v="600"/>
    <n v="23022.720000000001"/>
    <n v="1200"/>
    <n v="868"/>
    <n v="46045.440000000002"/>
    <n v="413"/>
    <n v="600"/>
    <n v="23022.720000000001"/>
    <n v="760"/>
    <n v="868"/>
    <n v="29162.112000000001"/>
    <n v="305"/>
    <n v="600"/>
    <n v="23022.720000000001"/>
    <n v="2550"/>
    <n v="2013"/>
    <n v="97846.56"/>
    <n v="842"/>
    <n v="700"/>
    <n v="26859.84"/>
    <n v="1250"/>
    <m/>
    <n v="47964"/>
    <n v="2092"/>
    <n v="11400"/>
    <n v="437431.68"/>
    <n v="10010"/>
    <n v="384095.712"/>
  </r>
  <r>
    <x v="3"/>
    <x v="2"/>
    <s v="张志洁"/>
    <x v="8"/>
    <x v="47"/>
    <s v="三级"/>
    <s v="长宁"/>
    <s v="中国人民解放军第八五医院总院"/>
    <n v="38.371200000000002"/>
    <n v="100"/>
    <n v="149.16666666666666"/>
    <n v="5723.7039999999997"/>
    <n v="78"/>
    <n v="200"/>
    <n v="7674.2400000000007"/>
    <n v="200"/>
    <n v="199"/>
    <n v="7674.2400000000007"/>
    <n v="79"/>
    <n v="200"/>
    <n v="7674.2400000000007"/>
    <n v="0"/>
    <n v="69"/>
    <n v="0"/>
    <n v="10"/>
    <n v="250"/>
    <n v="9592.8000000000011"/>
    <n v="200"/>
    <n v="146"/>
    <n v="7674.2400000000007"/>
    <n v="64"/>
    <n v="280"/>
    <n v="10743.936"/>
    <n v="150"/>
    <n v="102"/>
    <n v="5755.68"/>
    <n v="112"/>
    <n v="200"/>
    <n v="7674.2400000000007"/>
    <n v="0"/>
    <n v="102"/>
    <n v="0"/>
    <n v="10"/>
    <n v="50"/>
    <n v="1918.5600000000002"/>
    <n v="100"/>
    <n v="24"/>
    <n v="3837.1200000000003"/>
    <n v="86"/>
    <n v="50"/>
    <n v="1918.5600000000002"/>
    <n v="0"/>
    <n v="72"/>
    <n v="0"/>
    <n v="14"/>
    <n v="50"/>
    <n v="1918.5600000000002"/>
    <n v="200"/>
    <n v="72"/>
    <n v="7674.2400000000007"/>
    <n v="142"/>
    <n v="200"/>
    <n v="7674.2400000000007"/>
    <n v="0"/>
    <n v="72"/>
    <n v="0"/>
    <n v="70"/>
    <n v="100"/>
    <n v="3837.1200000000003"/>
    <n v="0"/>
    <n v="60"/>
    <n v="0"/>
    <n v="10"/>
    <n v="600"/>
    <n v="23022.720000000001"/>
    <n v="130"/>
    <n v="100"/>
    <n v="4988.2560000000003"/>
    <n v="40"/>
    <n v="600"/>
    <n v="23022.720000000001"/>
    <n v="0"/>
    <m/>
    <n v="0"/>
    <n v="40"/>
    <n v="2780"/>
    <n v="106671.93599999999"/>
    <n v="980"/>
    <n v="37603.776000000005"/>
  </r>
  <r>
    <x v="3"/>
    <x v="2"/>
    <s v="张志洁"/>
    <x v="8"/>
    <x v="44"/>
    <s v="二级"/>
    <s v="长宁"/>
    <s v="上海市同仁医院"/>
    <n v="38.371200000000002"/>
    <n v="1823"/>
    <n v="1285.25"/>
    <n v="49316.584800000004"/>
    <n v="891"/>
    <n v="2000"/>
    <n v="76742.400000000009"/>
    <n v="1850"/>
    <n v="1792"/>
    <n v="70986.720000000001"/>
    <n v="949"/>
    <n v="2050"/>
    <n v="78660.960000000006"/>
    <n v="1230"/>
    <n v="1236"/>
    <n v="47196.576000000001"/>
    <n v="943"/>
    <n v="2600"/>
    <n v="99765.12000000001"/>
    <n v="1820"/>
    <n v="1823"/>
    <n v="69835.584000000003"/>
    <n v="940"/>
    <n v="2700"/>
    <n v="103602.24000000001"/>
    <n v="1800"/>
    <n v="1676"/>
    <n v="69068.160000000003"/>
    <n v="1064"/>
    <n v="2100"/>
    <n v="80579.520000000004"/>
    <n v="1800"/>
    <n v="1842"/>
    <n v="69068.160000000003"/>
    <n v="1022"/>
    <n v="1700"/>
    <n v="65231.040000000001"/>
    <n v="1520"/>
    <n v="1608"/>
    <n v="58324.224000000002"/>
    <n v="934"/>
    <n v="1500"/>
    <n v="57556.800000000003"/>
    <n v="1535"/>
    <n v="1948"/>
    <n v="58899.792000000001"/>
    <n v="521"/>
    <n v="1600"/>
    <n v="61393.920000000006"/>
    <n v="1825"/>
    <n v="1658"/>
    <n v="70027.44"/>
    <n v="688"/>
    <n v="2100"/>
    <n v="80579.520000000004"/>
    <n v="2420"/>
    <n v="1932"/>
    <n v="92858.304000000004"/>
    <n v="1176"/>
    <n v="1800"/>
    <n v="69068.160000000003"/>
    <n v="300"/>
    <n v="1475"/>
    <n v="11511.36"/>
    <n v="1"/>
    <n v="1400"/>
    <n v="53719.68"/>
    <n v="1510"/>
    <n v="1492"/>
    <n v="57940.512000000002"/>
    <n v="19"/>
    <n v="1400"/>
    <n v="53719.68"/>
    <n v="1230"/>
    <m/>
    <n v="47196.576000000001"/>
    <n v="1249"/>
    <n v="22950"/>
    <n v="880619.04000000027"/>
    <n v="18840"/>
    <n v="722913.40799999994"/>
  </r>
  <r>
    <x v="3"/>
    <x v="2"/>
    <s v="张志洁"/>
    <x v="8"/>
    <x v="47"/>
    <s v="一级"/>
    <s v="闸北"/>
    <s v="上海市静安区宝山路街道社区卫生服务中心"/>
    <n v="38.371200000000002"/>
    <n v="30"/>
    <n v="2.5"/>
    <n v="95.927999999999997"/>
    <n v="30"/>
    <n v="100"/>
    <n v="3837.1200000000003"/>
    <n v="230"/>
    <n v="180"/>
    <n v="8825.3760000000002"/>
    <n v="80"/>
    <n v="150"/>
    <n v="5755.68"/>
    <n v="230"/>
    <n v="189"/>
    <n v="8825.3760000000002"/>
    <n v="121"/>
    <n v="240"/>
    <n v="9209.0879999999997"/>
    <n v="480"/>
    <n v="423"/>
    <n v="18418.175999999999"/>
    <n v="178"/>
    <n v="300"/>
    <n v="11511.36"/>
    <n v="350"/>
    <n v="301"/>
    <n v="13429.92"/>
    <n v="227"/>
    <n v="500"/>
    <n v="19185.600000000002"/>
    <n v="400"/>
    <n v="351"/>
    <n v="15348.480000000001"/>
    <n v="276"/>
    <n v="140"/>
    <n v="5371.9679999999998"/>
    <n v="200"/>
    <n v="310"/>
    <n v="7674.2400000000007"/>
    <n v="166"/>
    <n v="200"/>
    <n v="7674.2400000000007"/>
    <n v="350"/>
    <n v="279"/>
    <n v="13429.92"/>
    <n v="237"/>
    <n v="200"/>
    <n v="7674.2400000000007"/>
    <n v="150"/>
    <n v="271"/>
    <n v="5755.68"/>
    <n v="116"/>
    <n v="200"/>
    <n v="7674.2400000000007"/>
    <n v="450"/>
    <n v="331"/>
    <n v="17267.04"/>
    <n v="235"/>
    <n v="200"/>
    <n v="7674.2400000000007"/>
    <n v="250"/>
    <n v="330"/>
    <n v="9592.8000000000011"/>
    <n v="155"/>
    <n v="700"/>
    <n v="26859.84"/>
    <n v="200"/>
    <n v="255"/>
    <n v="7674.2400000000007"/>
    <n v="100"/>
    <n v="700"/>
    <n v="26859.84"/>
    <n v="300"/>
    <m/>
    <n v="11511.36"/>
    <n v="400"/>
    <n v="3630"/>
    <n v="139287.45600000001"/>
    <n v="3590"/>
    <n v="137752.60800000001"/>
  </r>
  <r>
    <x v="3"/>
    <x v="2"/>
    <s v="张志洁"/>
    <x v="8"/>
    <x v="47"/>
    <s v="一级"/>
    <s v="闸北"/>
    <s v="上海市静安区天目西路街道社区卫生服务中心"/>
    <n v="38.371200000000002"/>
    <n v="0"/>
    <n v="0"/>
    <n v="0"/>
    <n v="0"/>
    <m/>
    <n v="0"/>
    <n v="0"/>
    <n v="0"/>
    <n v="0"/>
    <n v="0"/>
    <m/>
    <n v="0"/>
    <n v="0"/>
    <n v="0"/>
    <n v="0"/>
    <n v="0"/>
    <m/>
    <n v="0"/>
    <n v="0"/>
    <n v="0"/>
    <n v="0"/>
    <n v="0"/>
    <m/>
    <n v="0"/>
    <n v="30"/>
    <n v="0"/>
    <n v="1151.136"/>
    <n v="30"/>
    <n v="100"/>
    <n v="3837.1200000000003"/>
    <n v="20"/>
    <n v="21"/>
    <n v="767.42399999999998"/>
    <n v="29"/>
    <n v="20"/>
    <n v="767.42399999999998"/>
    <n v="0"/>
    <n v="23"/>
    <n v="0"/>
    <n v="6"/>
    <n v="20"/>
    <n v="767.42399999999998"/>
    <n v="80"/>
    <n v="65"/>
    <n v="3069.6959999999999"/>
    <n v="21"/>
    <n v="30"/>
    <n v="1151.136"/>
    <n v="70"/>
    <n v="74"/>
    <n v="2685.9839999999999"/>
    <n v="17"/>
    <n v="100"/>
    <n v="3837.1200000000003"/>
    <n v="100"/>
    <n v="50"/>
    <n v="3837.1200000000003"/>
    <n v="67"/>
    <n v="80"/>
    <n v="3069.6959999999999"/>
    <n v="50"/>
    <n v="100"/>
    <n v="1918.5600000000002"/>
    <n v="17"/>
    <n v="600"/>
    <n v="23022.720000000001"/>
    <n v="80"/>
    <n v="60"/>
    <n v="3069.6959999999999"/>
    <n v="37"/>
    <n v="600"/>
    <n v="23022.720000000001"/>
    <n v="100"/>
    <m/>
    <n v="3837.1200000000003"/>
    <n v="137"/>
    <n v="1550"/>
    <n v="59475.360000000001"/>
    <n v="530"/>
    <n v="20336.736000000001"/>
  </r>
  <r>
    <x v="3"/>
    <x v="2"/>
    <s v="张志洁"/>
    <x v="8"/>
    <x v="0"/>
    <s v="一级"/>
    <s v="闸北"/>
    <s v="上海市静安区芷江西路街道社区卫生服务中心"/>
    <n v="38.371199999999995"/>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x v="2"/>
    <s v="张志洁"/>
    <x v="8"/>
    <x v="0"/>
    <s v="一级"/>
    <s v="闸北"/>
    <s v="上海市静安区北站街道社区卫生服务中心"/>
    <n v="38.371199999999995"/>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x v="2"/>
    <s v="张志洁"/>
    <x v="8"/>
    <x v="0"/>
    <s v="二级"/>
    <s v="长宁"/>
    <s v="中国人民武装警察部队上海市总队医院"/>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x v="2"/>
    <s v="张志洁"/>
    <x v="8"/>
    <x v="0"/>
    <s v="一级"/>
    <s v="长宁"/>
    <s v="上海市长宁区天山路街道社区卫生服务中心"/>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10"/>
    <m/>
    <n v="383.71199999999999"/>
    <n v="10"/>
    <n v="0"/>
    <n v="0"/>
    <n v="10"/>
    <n v="383.71199999999999"/>
  </r>
  <r>
    <x v="3"/>
    <x v="2"/>
    <s v="张志洁"/>
    <x v="8"/>
    <x v="45"/>
    <s v="一级"/>
    <s v="长宁"/>
    <s v="上海市长宁区虹桥街道社区卫生服务中心"/>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10"/>
    <n v="0"/>
    <n v="383.71199999999999"/>
    <n v="10"/>
    <n v="100"/>
    <n v="3837.1200000000003"/>
    <n v="0"/>
    <n v="0"/>
    <n v="0"/>
    <n v="10"/>
    <n v="100"/>
    <n v="3837.1200000000003"/>
    <n v="30"/>
    <m/>
    <n v="1151.136"/>
    <n v="40"/>
    <n v="200"/>
    <n v="7674.2400000000007"/>
    <n v="40"/>
    <n v="1534.848"/>
  </r>
  <r>
    <x v="3"/>
    <x v="2"/>
    <s v="张志洁"/>
    <x v="8"/>
    <x v="44"/>
    <s v="一级"/>
    <s v="长宁"/>
    <s v="上海市长宁区周家桥街道社区卫生服务中心"/>
    <n v="38.371200000000002"/>
    <n v="0"/>
    <n v="0"/>
    <n v="0"/>
    <n v="0"/>
    <m/>
    <n v="0"/>
    <n v="20"/>
    <n v="8"/>
    <n v="767.42399999999998"/>
    <n v="12"/>
    <m/>
    <n v="0"/>
    <n v="0"/>
    <n v="10"/>
    <n v="0"/>
    <n v="2"/>
    <n v="100"/>
    <n v="3837.1200000000003"/>
    <n v="110"/>
    <n v="108"/>
    <n v="4220.8320000000003"/>
    <n v="4"/>
    <n v="150"/>
    <n v="5755.68"/>
    <n v="200"/>
    <n v="176"/>
    <n v="7674.2400000000007"/>
    <n v="28"/>
    <n v="200"/>
    <n v="7674.2400000000007"/>
    <n v="150"/>
    <n v="153"/>
    <n v="5755.68"/>
    <n v="25"/>
    <n v="200"/>
    <n v="7674.2400000000007"/>
    <n v="150"/>
    <n v="141"/>
    <n v="5755.68"/>
    <n v="34"/>
    <n v="200"/>
    <n v="7674.2400000000007"/>
    <n v="200"/>
    <n v="181"/>
    <n v="7674.2400000000007"/>
    <n v="53"/>
    <n v="200"/>
    <n v="7674.2400000000007"/>
    <n v="200"/>
    <n v="199"/>
    <n v="7674.2400000000007"/>
    <n v="54"/>
    <n v="200"/>
    <n v="7674.2400000000007"/>
    <n v="150"/>
    <n v="149"/>
    <n v="5755.68"/>
    <n v="55"/>
    <n v="200"/>
    <n v="7674.2400000000007"/>
    <n v="150"/>
    <n v="200"/>
    <n v="5755.68"/>
    <n v="5"/>
    <n v="200"/>
    <n v="7674.2400000000007"/>
    <n v="200"/>
    <n v="198"/>
    <n v="7674.2400000000007"/>
    <n v="7"/>
    <n v="200"/>
    <n v="7674.2400000000007"/>
    <n v="200"/>
    <m/>
    <n v="7674.2400000000007"/>
    <n v="207"/>
    <n v="1850"/>
    <n v="70986.720000000001"/>
    <n v="1730"/>
    <n v="66382.176000000007"/>
  </r>
  <r>
    <x v="3"/>
    <x v="2"/>
    <s v="张志洁"/>
    <x v="8"/>
    <x v="0"/>
    <s v="三级"/>
    <s v="长宁"/>
    <s v="中国人民解放军第四五五医院"/>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x v="2"/>
    <s v="张志洁"/>
    <x v="8"/>
    <x v="0"/>
    <s v="一级"/>
    <s v="长宁"/>
    <s v="上海市长宁区江苏街道社区卫生服务中心"/>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x v="2"/>
    <s v="张志洁"/>
    <x v="8"/>
    <x v="47"/>
    <s v="一级"/>
    <s v="长宁"/>
    <s v="上海市长宁区新华街道社区卫生服务中心"/>
    <n v="38.371200000000002"/>
    <n v="0"/>
    <n v="0"/>
    <n v="0"/>
    <n v="0"/>
    <m/>
    <n v="0"/>
    <n v="0"/>
    <n v="0"/>
    <n v="0"/>
    <n v="0"/>
    <m/>
    <n v="0"/>
    <n v="0"/>
    <n v="0"/>
    <n v="0"/>
    <n v="0"/>
    <m/>
    <n v="0"/>
    <n v="0"/>
    <n v="0"/>
    <n v="0"/>
    <n v="0"/>
    <m/>
    <n v="0"/>
    <n v="0"/>
    <n v="0"/>
    <n v="0"/>
    <n v="0"/>
    <n v="0"/>
    <n v="0"/>
    <n v="30"/>
    <n v="18"/>
    <n v="1151.136"/>
    <n v="12"/>
    <n v="20"/>
    <n v="767.42399999999998"/>
    <n v="20"/>
    <n v="30"/>
    <n v="767.42399999999998"/>
    <n v="2"/>
    <n v="50"/>
    <n v="1918.5600000000002"/>
    <n v="50"/>
    <n v="41"/>
    <n v="1918.5600000000002"/>
    <n v="11"/>
    <n v="80"/>
    <n v="3069.6959999999999"/>
    <n v="30"/>
    <n v="36"/>
    <n v="1151.136"/>
    <n v="5"/>
    <n v="50"/>
    <n v="1918.5600000000002"/>
    <n v="10"/>
    <n v="10"/>
    <n v="383.71199999999999"/>
    <n v="5"/>
    <n v="30"/>
    <n v="1151.136"/>
    <n v="20"/>
    <n v="20"/>
    <n v="767.42399999999998"/>
    <n v="5"/>
    <n v="300"/>
    <n v="11511.36"/>
    <n v="35"/>
    <n v="20"/>
    <n v="1342.992"/>
    <n v="20"/>
    <n v="400"/>
    <n v="15348.480000000001"/>
    <n v="10"/>
    <m/>
    <n v="383.71199999999999"/>
    <n v="30"/>
    <n v="930"/>
    <n v="35685.216"/>
    <n v="205"/>
    <n v="7866.0959999999995"/>
  </r>
  <r>
    <x v="3"/>
    <x v="2"/>
    <s v="张志洁"/>
    <x v="8"/>
    <x v="44"/>
    <s v="一级"/>
    <s v="长宁"/>
    <s v="上海市长宁区仙霞街道社区卫生服务中心"/>
    <n v="38.371200000000002"/>
    <n v="0"/>
    <n v="0"/>
    <n v="0"/>
    <n v="0"/>
    <m/>
    <n v="0"/>
    <n v="0"/>
    <n v="0"/>
    <n v="0"/>
    <n v="0"/>
    <m/>
    <n v="0"/>
    <n v="0"/>
    <n v="0"/>
    <n v="0"/>
    <n v="0"/>
    <m/>
    <n v="0"/>
    <n v="0"/>
    <n v="0"/>
    <n v="0"/>
    <n v="0"/>
    <m/>
    <n v="0"/>
    <n v="0"/>
    <n v="0"/>
    <n v="0"/>
    <n v="0"/>
    <n v="0"/>
    <n v="0"/>
    <n v="0"/>
    <n v="0"/>
    <n v="0"/>
    <n v="0"/>
    <n v="0"/>
    <n v="0"/>
    <n v="0"/>
    <n v="0"/>
    <n v="0"/>
    <n v="0"/>
    <m/>
    <n v="0"/>
    <n v="0"/>
    <n v="0"/>
    <n v="0"/>
    <n v="0"/>
    <m/>
    <n v="0"/>
    <n v="100"/>
    <n v="5"/>
    <n v="3837.1200000000003"/>
    <n v="95"/>
    <n v="200"/>
    <n v="7674.2400000000007"/>
    <n v="0"/>
    <n v="5"/>
    <n v="0"/>
    <n v="90"/>
    <n v="100"/>
    <n v="3837.1200000000003"/>
    <n v="100"/>
    <n v="0"/>
    <n v="3837.1200000000003"/>
    <n v="190"/>
    <n v="100"/>
    <n v="3837.1200000000003"/>
    <n v="100"/>
    <n v="214"/>
    <n v="3837.1200000000003"/>
    <n v="76"/>
    <n v="200"/>
    <n v="7674.2400000000007"/>
    <n v="200"/>
    <m/>
    <n v="7674.2400000000007"/>
    <n v="276"/>
    <n v="600"/>
    <n v="23022.720000000001"/>
    <n v="500"/>
    <n v="19185.600000000002"/>
  </r>
  <r>
    <x v="3"/>
    <x v="2"/>
    <s v="张志洁"/>
    <x v="8"/>
    <x v="0"/>
    <s v="一级"/>
    <s v="长宁"/>
    <s v="上海市长宁区程家桥街道社区卫生服务中心"/>
    <n v="38.371200000000002"/>
    <n v="0"/>
    <n v="0"/>
    <n v="0"/>
    <n v="0"/>
    <m/>
    <n v="0"/>
    <n v="0"/>
    <n v="0"/>
    <n v="0"/>
    <n v="0"/>
    <m/>
    <n v="0"/>
    <n v="0"/>
    <n v="0"/>
    <n v="0"/>
    <n v="0"/>
    <m/>
    <n v="0"/>
    <n v="0"/>
    <n v="0"/>
    <n v="0"/>
    <n v="0"/>
    <m/>
    <n v="0"/>
    <n v="0"/>
    <n v="0"/>
    <n v="0"/>
    <n v="0"/>
    <n v="0"/>
    <n v="0"/>
    <n v="0"/>
    <n v="0"/>
    <n v="0"/>
    <n v="0"/>
    <n v="0"/>
    <n v="0"/>
    <n v="0"/>
    <n v="0"/>
    <n v="0"/>
    <n v="0"/>
    <m/>
    <n v="0"/>
    <n v="0"/>
    <n v="0"/>
    <n v="0"/>
    <n v="0"/>
    <m/>
    <n v="0"/>
    <n v="0"/>
    <n v="0"/>
    <n v="0"/>
    <n v="0"/>
    <m/>
    <n v="0"/>
    <n v="0"/>
    <n v="0"/>
    <n v="0"/>
    <n v="0"/>
    <m/>
    <n v="0"/>
    <n v="0"/>
    <n v="0"/>
    <n v="0"/>
    <n v="0"/>
    <m/>
    <n v="0"/>
    <n v="0"/>
    <n v="0"/>
    <n v="0"/>
    <n v="0"/>
    <m/>
    <n v="0"/>
    <n v="0"/>
    <m/>
    <n v="0"/>
    <n v="0"/>
    <n v="0"/>
    <n v="0"/>
    <n v="0"/>
    <n v="0"/>
  </r>
  <r>
    <x v="3"/>
    <x v="2"/>
    <s v="张志洁"/>
    <x v="8"/>
    <x v="44"/>
    <s v="一级"/>
    <s v="长宁"/>
    <s v="上海市长宁区华阳街道社区卫生服务中心"/>
    <n v="38.371200000000002"/>
    <n v="0"/>
    <n v="0"/>
    <n v="0"/>
    <n v="0"/>
    <n v="50"/>
    <n v="1918.5600000000002"/>
    <n v="120"/>
    <n v="20"/>
    <n v="4604.5439999999999"/>
    <n v="100"/>
    <n v="150"/>
    <n v="5755.68"/>
    <n v="500"/>
    <n v="476"/>
    <n v="19185.600000000002"/>
    <n v="124"/>
    <n v="240"/>
    <n v="9209.0879999999997"/>
    <n v="1100"/>
    <n v="1098"/>
    <n v="42208.32"/>
    <n v="126"/>
    <n v="300"/>
    <n v="11511.36"/>
    <n v="700"/>
    <n v="717"/>
    <n v="26859.84"/>
    <n v="109"/>
    <n v="1000"/>
    <n v="38371.200000000004"/>
    <n v="600"/>
    <n v="588"/>
    <n v="23022.720000000001"/>
    <n v="121"/>
    <n v="600"/>
    <n v="23022.720000000001"/>
    <n v="400"/>
    <n v="498"/>
    <n v="15348.480000000001"/>
    <n v="23"/>
    <n v="500"/>
    <n v="19185.600000000002"/>
    <n v="600"/>
    <n v="599"/>
    <n v="23022.720000000001"/>
    <n v="24"/>
    <n v="500"/>
    <n v="19185.600000000002"/>
    <n v="500"/>
    <n v="498"/>
    <n v="19185.600000000002"/>
    <n v="26"/>
    <n v="600"/>
    <n v="23022.720000000001"/>
    <n v="700"/>
    <n v="699"/>
    <n v="26859.84"/>
    <n v="27"/>
    <n v="500"/>
    <n v="19185.600000000002"/>
    <n v="600"/>
    <n v="599"/>
    <n v="23022.720000000001"/>
    <n v="28"/>
    <n v="500"/>
    <n v="19185.600000000002"/>
    <n v="400"/>
    <n v="399"/>
    <n v="15348.480000000001"/>
    <n v="29"/>
    <n v="600"/>
    <n v="23022.720000000001"/>
    <n v="200"/>
    <m/>
    <n v="7674.2400000000007"/>
    <n v="229"/>
    <n v="5540"/>
    <n v="212576.44800000003"/>
    <n v="6420"/>
    <n v="246343.10400000002"/>
  </r>
  <r>
    <x v="11"/>
    <x v="2"/>
    <s v="张志洁"/>
    <x v="7"/>
    <x v="39"/>
    <s v="三级"/>
    <s v="青浦"/>
    <s v="复旦大学附属中山医院青浦分院"/>
    <n v="15.997999999999999"/>
    <n v="1020"/>
    <n v="785"/>
    <n v="12558.43"/>
    <n v="189"/>
    <n v="800"/>
    <n v="12798.4"/>
    <n v="800"/>
    <n v="900"/>
    <n v="12798.4"/>
    <n v="89"/>
    <n v="600"/>
    <n v="9598.7999999999993"/>
    <n v="400"/>
    <n v="480"/>
    <n v="6399.2"/>
    <n v="9"/>
    <n v="800"/>
    <n v="12798.4"/>
    <n v="1200"/>
    <n v="1200"/>
    <n v="19197.599999999999"/>
    <n v="9"/>
    <n v="750"/>
    <n v="11998.5"/>
    <n v="800"/>
    <n v="806"/>
    <n v="12798.4"/>
    <n v="3"/>
    <n v="750"/>
    <n v="11998.5"/>
    <n v="600"/>
    <n v="593"/>
    <n v="9598.7999999999993"/>
    <n v="10"/>
    <n v="750"/>
    <n v="11998.5"/>
    <n v="800"/>
    <n v="806"/>
    <n v="12798.4"/>
    <n v="4"/>
    <n v="750"/>
    <n v="11998.5"/>
    <n v="1200"/>
    <n v="1195"/>
    <n v="19197.599999999999"/>
    <n v="9"/>
    <n v="750"/>
    <n v="11998.5"/>
    <n v="800"/>
    <n v="803"/>
    <n v="12798.4"/>
    <n v="6"/>
    <n v="750"/>
    <n v="11998.5"/>
    <n v="1400"/>
    <n v="1289"/>
    <n v="22397.200000000001"/>
    <n v="117"/>
    <n v="750"/>
    <n v="11998.5"/>
    <n v="400"/>
    <n v="489"/>
    <n v="6399.2"/>
    <n v="28"/>
    <n v="750"/>
    <n v="11998.5"/>
    <n v="800"/>
    <n v="820"/>
    <n v="12798.4"/>
    <n v="8"/>
    <n v="800"/>
    <n v="12798.4"/>
    <n v="600"/>
    <m/>
    <n v="9598.7999999999993"/>
    <n v="608"/>
    <n v="9000"/>
    <n v="143982"/>
    <n v="9800"/>
    <n v="156780.39999999997"/>
  </r>
  <r>
    <x v="0"/>
    <x v="2"/>
    <s v="张志洁"/>
    <x v="7"/>
    <x v="39"/>
    <s v="三级"/>
    <s v="青浦"/>
    <s v="复旦大学附属中山医院青浦分院"/>
    <n v="198.75839999999999"/>
    <n v="100"/>
    <n v="25"/>
    <n v="4968.96"/>
    <n v="75"/>
    <m/>
    <n v="0"/>
    <n v="0"/>
    <n v="0"/>
    <n v="0"/>
    <n v="75"/>
    <m/>
    <n v="0"/>
    <n v="0"/>
    <n v="0"/>
    <n v="0"/>
    <n v="75"/>
    <m/>
    <n v="0"/>
    <n v="0"/>
    <n v="0"/>
    <n v="0"/>
    <n v="75"/>
    <m/>
    <n v="0"/>
    <n v="0"/>
    <n v="0"/>
    <n v="0"/>
    <n v="75"/>
    <n v="0"/>
    <n v="0"/>
    <n v="0"/>
    <n v="0"/>
    <n v="0"/>
    <n v="75"/>
    <n v="0"/>
    <n v="0"/>
    <n v="0"/>
    <n v="0"/>
    <n v="0"/>
    <n v="75"/>
    <n v="0"/>
    <n v="0"/>
    <n v="0"/>
    <n v="0"/>
    <n v="0"/>
    <n v="75"/>
    <n v="0"/>
    <n v="0"/>
    <n v="0"/>
    <n v="0"/>
    <n v="0"/>
    <n v="75"/>
    <n v="0"/>
    <n v="0"/>
    <n v="0"/>
    <n v="0"/>
    <n v="0"/>
    <n v="75"/>
    <n v="0"/>
    <n v="0"/>
    <n v="0"/>
    <n v="0"/>
    <n v="0"/>
    <n v="75"/>
    <n v="0"/>
    <n v="0"/>
    <n v="0"/>
    <m/>
    <n v="0"/>
    <n v="75"/>
    <m/>
    <n v="0"/>
    <n v="0"/>
    <m/>
    <n v="0"/>
    <n v="75"/>
    <n v="0"/>
    <n v="0"/>
    <n v="0"/>
    <n v="0"/>
  </r>
  <r>
    <x v="15"/>
    <x v="2"/>
    <s v="张志洁"/>
    <x v="8"/>
    <x v="44"/>
    <s v="二级"/>
    <s v="长宁"/>
    <s v="上海市同仁医院"/>
    <n v="58.185600000000001"/>
    <n v="720"/>
    <n v="395"/>
    <n v="22983.312000000002"/>
    <n v="334"/>
    <n v="1200"/>
    <n v="69822.720000000001"/>
    <n v="240"/>
    <n v="337"/>
    <n v="13964.544"/>
    <n v="237"/>
    <n v="800"/>
    <n v="46548.480000000003"/>
    <n v="0"/>
    <n v="140"/>
    <n v="0"/>
    <n v="97"/>
    <n v="1300"/>
    <n v="75641.279999999999"/>
    <n v="240"/>
    <n v="318"/>
    <n v="13964.544"/>
    <n v="19"/>
    <n v="1300"/>
    <n v="75641.279999999999"/>
    <n v="300"/>
    <n v="210"/>
    <n v="17455.68"/>
    <n v="109"/>
    <n v="1300"/>
    <n v="75641.279999999999"/>
    <n v="120"/>
    <n v="228"/>
    <n v="6982.2719999999999"/>
    <n v="1"/>
    <n v="1300"/>
    <n v="75641.279999999999"/>
    <n v="420"/>
    <n v="370"/>
    <n v="24437.952000000001"/>
    <n v="51"/>
    <n v="1300"/>
    <n v="75641.279999999999"/>
    <n v="300"/>
    <n v="185"/>
    <n v="17455.68"/>
    <n v="166"/>
    <n v="1300"/>
    <n v="75641.279999999999"/>
    <n v="0"/>
    <n v="135"/>
    <n v="0"/>
    <n v="31"/>
    <n v="1300"/>
    <n v="75641.279999999999"/>
    <n v="0"/>
    <n v="30"/>
    <n v="0"/>
    <n v="1"/>
    <n v="1200"/>
    <n v="69822.720000000001"/>
    <n v="0"/>
    <n v="0"/>
    <n v="0"/>
    <n v="1"/>
    <n v="1300"/>
    <n v="75641.279999999999"/>
    <n v="0"/>
    <n v="0"/>
    <n v="0"/>
    <n v="1"/>
    <n v="1400"/>
    <n v="81459.839999999997"/>
    <n v="0"/>
    <m/>
    <n v="0"/>
    <n v="1"/>
    <n v="15000"/>
    <n v="872784.00000000012"/>
    <n v="1620"/>
    <n v="94260.671999999991"/>
  </r>
  <r>
    <x v="4"/>
    <x v="2"/>
    <s v="张志洁"/>
    <x v="7"/>
    <x v="40"/>
    <s v="二级"/>
    <s v="青浦"/>
    <s v="上海市青浦区中医医院"/>
    <n v="31.581849999999999"/>
    <n v="1200"/>
    <n v="800"/>
    <n v="25265.48"/>
    <n v="31"/>
    <n v="900"/>
    <n v="28423.665000000001"/>
    <n v="600"/>
    <n v="597"/>
    <n v="18949.11"/>
    <n v="34"/>
    <n v="500"/>
    <n v="15790.924999999999"/>
    <n v="0"/>
    <n v="0"/>
    <n v="0"/>
    <n v="34"/>
    <n v="900"/>
    <n v="28423.665000000001"/>
    <n v="600"/>
    <n v="612"/>
    <n v="18949.11"/>
    <n v="22"/>
    <n v="900"/>
    <n v="28423.665000000001"/>
    <n v="600"/>
    <n v="612"/>
    <n v="18949.11"/>
    <n v="10"/>
    <n v="800"/>
    <n v="25265.48"/>
    <n v="600"/>
    <n v="605"/>
    <n v="18949.11"/>
    <n v="5"/>
    <n v="900"/>
    <n v="28423.665000000001"/>
    <n v="600"/>
    <n v="603"/>
    <n v="18949.11"/>
    <n v="2"/>
    <n v="900"/>
    <n v="28423.665000000001"/>
    <n v="600"/>
    <n v="600"/>
    <n v="18949.11"/>
    <n v="2"/>
    <n v="900"/>
    <n v="28423.665000000001"/>
    <n v="600"/>
    <n v="600"/>
    <n v="18949.11"/>
    <n v="2"/>
    <n v="900"/>
    <n v="28423.665000000001"/>
    <n v="0"/>
    <n v="0"/>
    <n v="0"/>
    <n v="2"/>
    <n v="600"/>
    <n v="18949.11"/>
    <n v="600"/>
    <n v="589"/>
    <n v="18949.11"/>
    <n v="13"/>
    <n v="900"/>
    <n v="28423.665000000001"/>
    <n v="0"/>
    <n v="0"/>
    <n v="0"/>
    <n v="13"/>
    <n v="900"/>
    <n v="28423.665000000001"/>
    <n v="0"/>
    <m/>
    <n v="0"/>
    <n v="13"/>
    <n v="10000"/>
    <n v="315818.5"/>
    <n v="4800"/>
    <n v="151592.88"/>
  </r>
  <r>
    <x v="4"/>
    <x v="2"/>
    <s v="张志洁"/>
    <x v="7"/>
    <x v="40"/>
    <s v="三级"/>
    <s v="青浦"/>
    <s v="复旦大学附属中山医院青浦分院"/>
    <n v="31.581849999999999"/>
    <n v="3000"/>
    <n v="2250"/>
    <n v="71059.162499999991"/>
    <n v="242"/>
    <n v="2400"/>
    <n v="75796.44"/>
    <n v="1800"/>
    <n v="1872"/>
    <n v="56847.33"/>
    <n v="170"/>
    <n v="1800"/>
    <n v="56847.33"/>
    <n v="1800"/>
    <n v="1832"/>
    <n v="56847.33"/>
    <n v="138"/>
    <n v="2600"/>
    <n v="82112.81"/>
    <n v="2400"/>
    <n v="2413"/>
    <n v="75796.44"/>
    <n v="125"/>
    <n v="2500"/>
    <n v="78954.625"/>
    <n v="1800"/>
    <n v="1914"/>
    <n v="56847.33"/>
    <n v="11"/>
    <n v="2300"/>
    <n v="72638.255000000005"/>
    <n v="1800"/>
    <n v="1806"/>
    <n v="56847.33"/>
    <n v="5"/>
    <n v="2500"/>
    <n v="78954.625"/>
    <n v="2400"/>
    <n v="2400"/>
    <n v="75796.44"/>
    <n v="5"/>
    <n v="2500"/>
    <n v="78954.625"/>
    <n v="2400"/>
    <n v="2389"/>
    <n v="75796.44"/>
    <n v="16"/>
    <n v="2500"/>
    <n v="78954.625"/>
    <n v="1800"/>
    <n v="1812"/>
    <n v="56847.33"/>
    <n v="4"/>
    <n v="2500"/>
    <n v="78954.625"/>
    <n v="1800"/>
    <n v="1800"/>
    <n v="56847.33"/>
    <n v="4"/>
    <n v="2200"/>
    <n v="69480.069999999992"/>
    <n v="-570"/>
    <n v="0"/>
    <n v="-18001.654500000001"/>
    <n v="-566"/>
    <n v="2500"/>
    <n v="78954.625"/>
    <n v="0"/>
    <n v="0"/>
    <n v="0"/>
    <n v="-566"/>
    <n v="2500"/>
    <n v="78954.625"/>
    <n v="0"/>
    <m/>
    <n v="0"/>
    <n v="-566"/>
    <n v="28800"/>
    <n v="909557.27999999991"/>
    <n v="17430"/>
    <n v="550471.6455000001"/>
  </r>
  <r>
    <x v="4"/>
    <x v="2"/>
    <s v="张志洁"/>
    <x v="5"/>
    <x v="0"/>
    <s v="三级"/>
    <s v="徐汇"/>
    <s v="复旦大学附属眼耳鼻喉科医院眼科"/>
    <n v="29.931850000000001"/>
    <n v="0"/>
    <n v="0"/>
    <n v="0"/>
    <n v="0"/>
    <m/>
    <n v="0"/>
    <n v="0"/>
    <n v="0"/>
    <n v="0"/>
    <n v="0"/>
    <m/>
    <n v="0"/>
    <n v="0"/>
    <n v="0"/>
    <n v="0"/>
    <n v="0"/>
    <m/>
    <n v="0"/>
    <n v="0"/>
    <n v="0"/>
    <n v="0"/>
    <n v="0"/>
    <m/>
    <n v="0"/>
    <n v="0"/>
    <n v="0"/>
    <n v="0"/>
    <n v="0"/>
    <n v="0"/>
    <n v="0"/>
    <n v="0"/>
    <n v="0"/>
    <n v="0"/>
    <n v="0"/>
    <n v="0"/>
    <n v="0"/>
    <m/>
    <n v="0"/>
    <n v="0"/>
    <n v="0"/>
    <n v="0"/>
    <n v="0"/>
    <n v="0"/>
    <n v="0"/>
    <n v="0"/>
    <n v="0"/>
    <n v="0"/>
    <n v="0"/>
    <n v="0"/>
    <n v="0"/>
    <n v="0"/>
    <n v="0"/>
    <n v="0"/>
    <n v="0"/>
    <n v="0"/>
    <n v="0"/>
    <n v="0"/>
    <n v="0"/>
    <n v="0"/>
    <n v="0"/>
    <n v="0"/>
    <n v="0"/>
    <n v="0"/>
    <n v="0"/>
    <n v="0"/>
    <n v="0"/>
    <n v="0"/>
    <n v="0"/>
    <n v="0"/>
    <n v="0"/>
    <n v="0"/>
    <n v="0"/>
    <n v="0"/>
    <m/>
    <n v="0"/>
    <n v="0"/>
    <n v="0"/>
    <n v="0"/>
    <n v="0"/>
    <n v="0"/>
  </r>
  <r>
    <x v="4"/>
    <x v="2"/>
    <s v="张志洁"/>
    <x v="5"/>
    <x v="43"/>
    <s v="三级"/>
    <s v="徐汇"/>
    <s v="上海市第六人民医院"/>
    <n v="31.581849999999999"/>
    <n v="1200"/>
    <n v="957"/>
    <n v="30223.830449999998"/>
    <n v="907"/>
    <n v="1000"/>
    <n v="31581.85"/>
    <n v="600"/>
    <n v="610"/>
    <n v="18949.11"/>
    <n v="897"/>
    <n v="600"/>
    <n v="18949.11"/>
    <n v="0"/>
    <n v="340"/>
    <n v="0"/>
    <n v="557"/>
    <n v="1200"/>
    <n v="37898.22"/>
    <n v="600"/>
    <n v="495"/>
    <n v="18949.11"/>
    <n v="662"/>
    <n v="1300"/>
    <n v="41056.404999999999"/>
    <n v="600"/>
    <n v="493"/>
    <n v="18949.11"/>
    <n v="769"/>
    <n v="1300"/>
    <n v="41056.404999999999"/>
    <n v="600"/>
    <n v="573"/>
    <n v="18949.11"/>
    <n v="796"/>
    <n v="1400"/>
    <n v="44214.59"/>
    <n v="0"/>
    <n v="168"/>
    <n v="0"/>
    <n v="628"/>
    <n v="1400"/>
    <n v="44214.59"/>
    <n v="0"/>
    <n v="291"/>
    <n v="0"/>
    <n v="337"/>
    <n v="1400"/>
    <n v="44214.59"/>
    <n v="600"/>
    <n v="642"/>
    <n v="18949.11"/>
    <n v="295"/>
    <n v="1400"/>
    <n v="44214.59"/>
    <n v="2400"/>
    <n v="1743"/>
    <n v="75796.44"/>
    <n v="952"/>
    <n v="1200"/>
    <n v="37898.22"/>
    <n v="1200"/>
    <n v="1706"/>
    <n v="37898.22"/>
    <n v="446"/>
    <n v="1400"/>
    <n v="44214.59"/>
    <n v="2400"/>
    <n v="1993"/>
    <n v="75796.44"/>
    <n v="853"/>
    <n v="1400"/>
    <n v="44214.59"/>
    <n v="1200"/>
    <m/>
    <n v="37898.22"/>
    <n v="2053"/>
    <n v="15000"/>
    <n v="473727.74999999988"/>
    <n v="10200"/>
    <n v="322134.87"/>
  </r>
  <r>
    <x v="4"/>
    <x v="2"/>
    <s v="张志洁"/>
    <x v="8"/>
    <x v="45"/>
    <s v="三级"/>
    <s v="闸北"/>
    <s v="上海市第十人民医院"/>
    <n v="31.581849999999999"/>
    <n v="1200"/>
    <n v="1900"/>
    <n v="60005.514999999999"/>
    <n v="940"/>
    <n v="1200"/>
    <n v="37898.22"/>
    <n v="2400"/>
    <n v="2000"/>
    <n v="75796.44"/>
    <n v="1340"/>
    <n v="1200"/>
    <n v="37898.22"/>
    <n v="1200"/>
    <n v="1600"/>
    <n v="37898.22"/>
    <n v="940"/>
    <n v="1200"/>
    <n v="37898.22"/>
    <n v="1200"/>
    <n v="1724"/>
    <n v="37898.22"/>
    <n v="416"/>
    <n v="1200"/>
    <n v="37898.22"/>
    <n v="1800"/>
    <n v="1500"/>
    <n v="56847.33"/>
    <n v="716"/>
    <n v="1200"/>
    <n v="37898.22"/>
    <n v="1200"/>
    <n v="1200"/>
    <n v="37898.22"/>
    <n v="716"/>
    <n v="1200"/>
    <n v="37898.22"/>
    <n v="1800"/>
    <n v="1600"/>
    <n v="56847.33"/>
    <n v="916"/>
    <n v="1200"/>
    <n v="37898.22"/>
    <n v="2400"/>
    <n v="1800"/>
    <n v="75796.44"/>
    <n v="1516"/>
    <n v="1200"/>
    <n v="37898.22"/>
    <n v="0"/>
    <n v="154"/>
    <n v="0"/>
    <n v="1362"/>
    <n v="1200"/>
    <n v="37898.22"/>
    <n v="-1362"/>
    <n v="0"/>
    <n v="-43014.479699999996"/>
    <n v="0"/>
    <n v="1200"/>
    <n v="37898.22"/>
    <n v="0"/>
    <n v="0"/>
    <n v="0"/>
    <n v="0"/>
    <n v="1200"/>
    <n v="37898.22"/>
    <n v="0"/>
    <n v="0"/>
    <n v="0"/>
    <n v="0"/>
    <n v="1200"/>
    <n v="37898.22"/>
    <n v="0"/>
    <m/>
    <n v="0"/>
    <n v="0"/>
    <n v="14400"/>
    <n v="454778.6399999999"/>
    <n v="10638"/>
    <n v="335967.72030000004"/>
  </r>
  <r>
    <x v="4"/>
    <x v="2"/>
    <s v="张志洁"/>
    <x v="8"/>
    <x v="45"/>
    <s v="三级"/>
    <s v="闸北"/>
    <s v="上海市皮肤病医院"/>
    <n v="31.581849999999999"/>
    <n v="1200"/>
    <n v="2300"/>
    <n v="72638.255000000005"/>
    <n v="1706"/>
    <n v="2400"/>
    <n v="75796.44"/>
    <n v="1200"/>
    <n v="1602"/>
    <n v="37898.22"/>
    <n v="1304"/>
    <n v="2400"/>
    <n v="75796.44"/>
    <n v="1200"/>
    <n v="1200"/>
    <n v="37898.22"/>
    <n v="1304"/>
    <n v="2400"/>
    <n v="75796.44"/>
    <n v="2400"/>
    <n v="2371"/>
    <n v="75796.44"/>
    <n v="1333"/>
    <n v="2400"/>
    <n v="75796.44"/>
    <n v="2400"/>
    <n v="2300"/>
    <n v="75796.44"/>
    <n v="1433"/>
    <n v="2400"/>
    <n v="75796.44"/>
    <n v="2400"/>
    <n v="2300"/>
    <n v="75796.44"/>
    <n v="1533"/>
    <n v="2400"/>
    <n v="75796.44"/>
    <n v="1200"/>
    <n v="1500"/>
    <n v="37898.22"/>
    <n v="1233"/>
    <n v="1500"/>
    <n v="47372.775000000001"/>
    <n v="0"/>
    <n v="800"/>
    <n v="0"/>
    <n v="433"/>
    <n v="1500"/>
    <n v="47372.775000000001"/>
    <n v="1200"/>
    <n v="600"/>
    <n v="37898.22"/>
    <n v="1033"/>
    <n v="1500"/>
    <n v="47372.775000000001"/>
    <n v="0"/>
    <n v="333"/>
    <n v="0"/>
    <n v="700"/>
    <n v="2400"/>
    <n v="75796.44"/>
    <n v="0"/>
    <n v="300"/>
    <n v="0"/>
    <n v="400"/>
    <n v="2400"/>
    <n v="75796.44"/>
    <n v="150"/>
    <n v="400"/>
    <n v="4737.2775000000001"/>
    <n v="150"/>
    <n v="2400"/>
    <n v="75796.44"/>
    <n v="0"/>
    <m/>
    <n v="0"/>
    <n v="150"/>
    <n v="26100"/>
    <n v="824286.28499999992"/>
    <n v="12150"/>
    <n v="383719.47749999998"/>
  </r>
  <r>
    <x v="4"/>
    <x v="2"/>
    <s v="张志洁"/>
    <x v="8"/>
    <x v="49"/>
    <s v="二级"/>
    <s v="闸北"/>
    <s v="上海市静安区市北医院"/>
    <n v="31.581849999999999"/>
    <n v="1800"/>
    <n v="3143.5"/>
    <n v="99277.545474999992"/>
    <n v="1"/>
    <n v="1800"/>
    <n v="56847.33"/>
    <n v="1800"/>
    <n v="1800"/>
    <n v="56847.33"/>
    <n v="1"/>
    <n v="1800"/>
    <n v="56847.33"/>
    <n v="1800"/>
    <n v="1800"/>
    <n v="56847.33"/>
    <n v="1"/>
    <n v="1800"/>
    <n v="56847.33"/>
    <n v="1800"/>
    <n v="460"/>
    <n v="56847.33"/>
    <n v="1341"/>
    <n v="1800"/>
    <n v="56847.33"/>
    <n v="0"/>
    <n v="1340"/>
    <n v="0"/>
    <n v="1"/>
    <n v="1800"/>
    <n v="56847.33"/>
    <n v="1800"/>
    <n v="1800"/>
    <n v="56847.33"/>
    <n v="1"/>
    <n v="1800"/>
    <n v="56847.33"/>
    <n v="1800"/>
    <n v="1800"/>
    <n v="56847.33"/>
    <n v="1"/>
    <n v="1800"/>
    <n v="56847.33"/>
    <n v="1800"/>
    <n v="1800"/>
    <n v="56847.33"/>
    <n v="1"/>
    <n v="1800"/>
    <n v="56847.33"/>
    <n v="1800"/>
    <n v="1800"/>
    <n v="56847.33"/>
    <n v="1"/>
    <n v="1800"/>
    <n v="56847.33"/>
    <n v="1800"/>
    <n v="1800"/>
    <n v="56847.33"/>
    <n v="1"/>
    <n v="1800"/>
    <n v="56847.33"/>
    <n v="1800"/>
    <n v="1800"/>
    <n v="56847.33"/>
    <n v="1"/>
    <n v="1800"/>
    <n v="56847.33"/>
    <n v="0"/>
    <n v="0"/>
    <n v="0"/>
    <n v="1"/>
    <n v="1800"/>
    <n v="56847.33"/>
    <n v="0"/>
    <m/>
    <n v="0"/>
    <n v="1"/>
    <n v="21600"/>
    <n v="682167.96"/>
    <n v="16200"/>
    <n v="511625.97000000009"/>
  </r>
  <r>
    <x v="4"/>
    <x v="2"/>
    <s v="张志洁"/>
    <x v="8"/>
    <x v="47"/>
    <s v="三级"/>
    <s v="长宁"/>
    <s v="复旦大学附属眼耳鼻喉科医院"/>
    <n v="29.931850000000001"/>
    <n v="8994"/>
    <n v="7047.5"/>
    <n v="210944.712875"/>
    <n v="2615"/>
    <n v="8400"/>
    <n v="251427.54"/>
    <n v="7830"/>
    <n v="8096"/>
    <n v="234366.3855"/>
    <n v="2349"/>
    <n v="6800"/>
    <n v="203536.58000000002"/>
    <n v="5334"/>
    <n v="5469"/>
    <n v="159656.48790000001"/>
    <n v="2214"/>
    <n v="8800"/>
    <n v="263400.28000000003"/>
    <n v="6024"/>
    <n v="7305"/>
    <n v="180309.4644"/>
    <n v="933"/>
    <n v="8800"/>
    <n v="263400.28000000003"/>
    <n v="8916"/>
    <n v="6630"/>
    <n v="266872.37459999998"/>
    <n v="3219"/>
    <n v="7000"/>
    <n v="209522.95"/>
    <n v="3912"/>
    <n v="6310"/>
    <n v="117093.39720000001"/>
    <n v="821"/>
    <n v="7000"/>
    <n v="209522.95"/>
    <n v="7902"/>
    <n v="6055"/>
    <n v="236521.47870000001"/>
    <n v="2668"/>
    <n v="8000"/>
    <n v="239454.80000000002"/>
    <n v="3924"/>
    <n v="6175"/>
    <n v="117452.5794"/>
    <n v="417"/>
    <n v="8000"/>
    <n v="239454.80000000002"/>
    <n v="2903"/>
    <n v="2903"/>
    <n v="86892.160550000001"/>
    <n v="417"/>
    <n v="8400"/>
    <n v="251427.54"/>
    <n v="0"/>
    <n v="0"/>
    <n v="0"/>
    <n v="417"/>
    <n v="7000"/>
    <n v="209522.95"/>
    <n v="0"/>
    <n v="0"/>
    <n v="0"/>
    <n v="417"/>
    <n v="8800"/>
    <n v="263400.28000000003"/>
    <n v="0"/>
    <n v="0"/>
    <n v="0"/>
    <n v="417"/>
    <n v="8600"/>
    <n v="257413.91"/>
    <n v="0"/>
    <m/>
    <n v="0"/>
    <n v="417"/>
    <n v="95600"/>
    <n v="2861484.8600000003"/>
    <n v="46745"/>
    <n v="1399164.32825"/>
  </r>
  <r>
    <x v="5"/>
    <x v="2"/>
    <s v="张志洁"/>
    <x v="5"/>
    <x v="42"/>
    <s v="二级"/>
    <s v="徐汇"/>
    <s v="上海市第八人民医院"/>
    <n v="96.240799999999993"/>
    <n v="0"/>
    <n v="316.66666666666669"/>
    <n v="30476.253333333334"/>
    <n v="30"/>
    <n v="500"/>
    <n v="48120.399999999994"/>
    <n v="0"/>
    <n v="0"/>
    <n v="0"/>
    <n v="30"/>
    <n v="300"/>
    <n v="28872.239999999998"/>
    <n v="0"/>
    <n v="0"/>
    <n v="0"/>
    <n v="30"/>
    <n v="600"/>
    <n v="57744.479999999996"/>
    <n v="0"/>
    <n v="0"/>
    <n v="0"/>
    <n v="30"/>
    <n v="600"/>
    <n v="57744.479999999996"/>
    <n v="0"/>
    <n v="14"/>
    <n v="0"/>
    <n v="16"/>
    <n v="500"/>
    <n v="48120.399999999994"/>
    <n v="0"/>
    <n v="12"/>
    <n v="0"/>
    <n v="4"/>
    <n v="500"/>
    <n v="48120.399999999994"/>
    <n v="0"/>
    <n v="0"/>
    <n v="0"/>
    <n v="4"/>
    <n v="500"/>
    <n v="48120.399999999994"/>
    <n v="0"/>
    <n v="0"/>
    <n v="0"/>
    <n v="4"/>
    <n v="500"/>
    <n v="48120.399999999994"/>
    <n v="20"/>
    <n v="0"/>
    <n v="1924.8159999999998"/>
    <n v="24"/>
    <n v="500"/>
    <n v="48120.399999999994"/>
    <n v="20"/>
    <n v="14"/>
    <n v="1924.8159999999998"/>
    <n v="30"/>
    <n v="400"/>
    <n v="38496.32"/>
    <n v="20"/>
    <n v="14"/>
    <n v="1924.8159999999998"/>
    <n v="36"/>
    <n v="500"/>
    <n v="48120.399999999994"/>
    <n v="0"/>
    <n v="8"/>
    <n v="0"/>
    <n v="28"/>
    <n v="600"/>
    <n v="57744.479999999996"/>
    <n v="0"/>
    <m/>
    <n v="0"/>
    <n v="28"/>
    <n v="6000"/>
    <n v="577444.79999999993"/>
    <n v="60"/>
    <n v="5774.4479999999994"/>
  </r>
  <r>
    <x v="13"/>
    <x v="2"/>
    <s v="张志洁"/>
    <x v="7"/>
    <x v="40"/>
    <s v="三级"/>
    <s v="青浦"/>
    <s v="复旦大学附属中山医院青浦分院"/>
    <n v="51.388800000000003"/>
    <n v="960"/>
    <n v="1240"/>
    <n v="63722.112000000001"/>
    <n v="59"/>
    <n v="1200"/>
    <n v="61666.560000000005"/>
    <n v="0"/>
    <n v="0"/>
    <n v="0"/>
    <n v="59"/>
    <n v="1000"/>
    <n v="51388.800000000003"/>
    <n v="0"/>
    <n v="0"/>
    <n v="0"/>
    <n v="59"/>
    <n v="1300"/>
    <n v="66805.440000000002"/>
    <n v="0"/>
    <n v="0"/>
    <n v="0"/>
    <n v="59"/>
    <n v="1300"/>
    <n v="66805.440000000002"/>
    <n v="660"/>
    <n v="709"/>
    <n v="33916.608"/>
    <n v="10"/>
    <n v="1200"/>
    <n v="61666.560000000005"/>
    <n v="1800"/>
    <n v="1804"/>
    <n v="92499.840000000011"/>
    <n v="6"/>
    <n v="1300"/>
    <n v="66805.440000000002"/>
    <n v="3000"/>
    <n v="2996"/>
    <n v="154166.40000000002"/>
    <n v="10"/>
    <n v="1200"/>
    <n v="61666.560000000005"/>
    <n v="1200"/>
    <n v="1201"/>
    <n v="61666.560000000005"/>
    <n v="9"/>
    <n v="1200"/>
    <n v="61666.560000000005"/>
    <n v="3000"/>
    <n v="3007"/>
    <n v="154166.40000000002"/>
    <n v="2"/>
    <n v="1200"/>
    <n v="61666.560000000005"/>
    <n v="3600"/>
    <n v="3590"/>
    <n v="184999.68000000002"/>
    <n v="12"/>
    <n v="1000"/>
    <n v="51388.800000000003"/>
    <n v="0"/>
    <n v="0"/>
    <n v="0"/>
    <n v="12"/>
    <n v="1300"/>
    <n v="66805.440000000002"/>
    <n v="0"/>
    <n v="0"/>
    <n v="0"/>
    <n v="12"/>
    <n v="1300"/>
    <n v="66805.440000000002"/>
    <n v="0"/>
    <m/>
    <n v="0"/>
    <n v="12"/>
    <n v="14500"/>
    <n v="745137.60000000009"/>
    <n v="13260"/>
    <n v="681415.48800000001"/>
  </r>
  <r>
    <x v="6"/>
    <x v="2"/>
    <s v="张志洁"/>
    <x v="7"/>
    <x v="39"/>
    <s v="三级"/>
    <s v="青浦"/>
    <s v="复旦大学附属中山医院青浦分院"/>
    <n v="18.8352"/>
    <n v="480"/>
    <n v="440"/>
    <n v="8287.4879999999994"/>
    <n v="21"/>
    <n v="450"/>
    <n v="8475.84"/>
    <n v="0"/>
    <n v="21"/>
    <n v="0"/>
    <n v="0"/>
    <n v="350"/>
    <n v="6592.32"/>
    <n v="0"/>
    <n v="0"/>
    <n v="0"/>
    <n v="0"/>
    <n v="500"/>
    <n v="9417.6"/>
    <n v="0"/>
    <n v="0"/>
    <n v="0"/>
    <n v="0"/>
    <n v="450"/>
    <n v="8475.84"/>
    <n v="0"/>
    <n v="0"/>
    <n v="0"/>
    <n v="0"/>
    <m/>
    <n v="0"/>
    <n v="0"/>
    <n v="0"/>
    <n v="0"/>
    <n v="0"/>
    <m/>
    <n v="0"/>
    <n v="0"/>
    <n v="0"/>
    <n v="0"/>
    <n v="0"/>
    <n v="450"/>
    <n v="8475.84"/>
    <n v="0"/>
    <n v="0"/>
    <n v="0"/>
    <n v="0"/>
    <n v="450"/>
    <n v="8475.84"/>
    <n v="0"/>
    <n v="0"/>
    <n v="0"/>
    <n v="0"/>
    <n v="500"/>
    <n v="9417.6"/>
    <n v="0"/>
    <n v="0"/>
    <n v="0"/>
    <n v="0"/>
    <n v="400"/>
    <n v="7534.08"/>
    <n v="0"/>
    <n v="0"/>
    <n v="0"/>
    <n v="0"/>
    <n v="500"/>
    <n v="9417.6"/>
    <n v="0"/>
    <m/>
    <n v="0"/>
    <n v="0"/>
    <m/>
    <n v="0"/>
    <n v="0"/>
    <m/>
    <n v="0"/>
    <n v="0"/>
    <n v="4050"/>
    <n v="76282.559999999998"/>
    <n v="0"/>
    <n v="0"/>
  </r>
  <r>
    <x v="6"/>
    <x v="2"/>
    <s v="张志洁"/>
    <x v="8"/>
    <x v="47"/>
    <s v="三级"/>
    <s v="长宁"/>
    <s v="复旦大学附属眼耳鼻喉科医院"/>
    <n v="17.854199999999999"/>
    <n v="269"/>
    <n v="145"/>
    <n v="2588.8589999999999"/>
    <n v="128"/>
    <n v="150"/>
    <n v="2678.1299999999997"/>
    <n v="18"/>
    <n v="0"/>
    <n v="321.37559999999996"/>
    <n v="146"/>
    <n v="120"/>
    <n v="2142.5039999999999"/>
    <n v="29"/>
    <n v="0"/>
    <n v="517.77179999999998"/>
    <n v="175"/>
    <n v="180"/>
    <n v="3213.7559999999999"/>
    <n v="3"/>
    <n v="0"/>
    <n v="53.562599999999996"/>
    <n v="178"/>
    <n v="150"/>
    <n v="2678.1299999999997"/>
    <n v="0"/>
    <n v="0"/>
    <n v="0"/>
    <n v="178"/>
    <m/>
    <n v="0"/>
    <n v="0"/>
    <n v="0"/>
    <n v="0"/>
    <n v="178"/>
    <m/>
    <n v="0"/>
    <n v="0"/>
    <n v="0"/>
    <n v="0"/>
    <n v="178"/>
    <n v="160"/>
    <n v="2856.6719999999996"/>
    <n v="0"/>
    <n v="0"/>
    <n v="0"/>
    <n v="178"/>
    <n v="160"/>
    <n v="2856.6719999999996"/>
    <n v="0"/>
    <n v="0"/>
    <n v="0"/>
    <n v="178"/>
    <n v="160"/>
    <n v="2856.6719999999996"/>
    <n v="0"/>
    <n v="0"/>
    <n v="0"/>
    <n v="178"/>
    <n v="120"/>
    <n v="2142.5039999999999"/>
    <n v="0"/>
    <n v="0"/>
    <n v="0"/>
    <n v="178"/>
    <n v="150"/>
    <n v="2678.1299999999997"/>
    <n v="0"/>
    <n v="0"/>
    <n v="0"/>
    <n v="178"/>
    <m/>
    <n v="0"/>
    <n v="0"/>
    <m/>
    <n v="0"/>
    <n v="178"/>
    <n v="1350"/>
    <n v="24103.17"/>
    <n v="50"/>
    <n v="892.70999999999992"/>
  </r>
  <r>
    <x v="7"/>
    <x v="2"/>
    <s v="张志洁"/>
    <x v="7"/>
    <x v="38"/>
    <s v="二级"/>
    <s v="青浦"/>
    <s v="上海市青浦区朱家角人民医院"/>
    <n v="28.876799999999999"/>
    <n v="0"/>
    <n v="600"/>
    <n v="17326.079999999998"/>
    <n v="50"/>
    <n v="550"/>
    <n v="15882.24"/>
    <n v="800"/>
    <n v="798"/>
    <n v="23101.439999999999"/>
    <n v="52"/>
    <n v="350"/>
    <n v="10106.879999999999"/>
    <n v="400"/>
    <n v="432"/>
    <n v="11550.72"/>
    <n v="20"/>
    <n v="800"/>
    <n v="23101.439999999999"/>
    <n v="200"/>
    <n v="213"/>
    <n v="5775.36"/>
    <n v="7"/>
    <n v="650"/>
    <n v="18769.919999999998"/>
    <n v="1000"/>
    <n v="1003"/>
    <n v="28876.799999999999"/>
    <n v="4"/>
    <n v="800"/>
    <n v="23101.439999999999"/>
    <n v="2200"/>
    <n v="2196"/>
    <n v="63528.959999999999"/>
    <n v="8"/>
    <n v="800"/>
    <n v="23101.439999999999"/>
    <n v="400"/>
    <n v="404"/>
    <n v="11550.72"/>
    <n v="4"/>
    <n v="800"/>
    <n v="23101.439999999999"/>
    <n v="400"/>
    <n v="398"/>
    <n v="11550.72"/>
    <n v="6"/>
    <n v="800"/>
    <n v="23101.439999999999"/>
    <n v="400"/>
    <n v="400"/>
    <n v="11550.72"/>
    <n v="6"/>
    <n v="800"/>
    <n v="23101.439999999999"/>
    <n v="800"/>
    <n v="802"/>
    <n v="23101.439999999999"/>
    <n v="4"/>
    <n v="700"/>
    <n v="20213.759999999998"/>
    <n v="800"/>
    <n v="800"/>
    <n v="23101.439999999999"/>
    <n v="4"/>
    <n v="750"/>
    <n v="21657.599999999999"/>
    <n v="400"/>
    <n v="400"/>
    <n v="11550.72"/>
    <n v="4"/>
    <n v="700"/>
    <n v="20213.759999999998"/>
    <n v="200"/>
    <m/>
    <n v="5775.36"/>
    <n v="204"/>
    <n v="8500"/>
    <n v="245452.80000000002"/>
    <n v="8000"/>
    <n v="231014.39999999999"/>
  </r>
  <r>
    <x v="7"/>
    <x v="2"/>
    <s v="张志洁"/>
    <x v="7"/>
    <x v="40"/>
    <s v="三级"/>
    <s v="青浦"/>
    <s v="复旦大学附属中山医院青浦分院"/>
    <n v="28.876799999999999"/>
    <n v="800"/>
    <n v="715.25"/>
    <n v="20654.1312"/>
    <n v="49"/>
    <n v="700"/>
    <n v="20213.759999999998"/>
    <n v="400"/>
    <n v="411"/>
    <n v="11550.72"/>
    <n v="38"/>
    <n v="350"/>
    <n v="10106.879999999999"/>
    <n v="0"/>
    <n v="23"/>
    <n v="0"/>
    <n v="15"/>
    <n v="800"/>
    <n v="23101.439999999999"/>
    <n v="400"/>
    <n v="394"/>
    <n v="11550.72"/>
    <n v="21"/>
    <n v="1000"/>
    <n v="28876.799999999999"/>
    <n v="600"/>
    <n v="612"/>
    <n v="17326.079999999998"/>
    <n v="9"/>
    <n v="1200"/>
    <n v="34652.159999999996"/>
    <n v="1400"/>
    <n v="1403"/>
    <n v="40427.519999999997"/>
    <n v="6"/>
    <n v="1200"/>
    <n v="34652.159999999996"/>
    <n v="400"/>
    <n v="403"/>
    <n v="11550.72"/>
    <n v="3"/>
    <n v="1400"/>
    <n v="40427.519999999997"/>
    <n v="1200"/>
    <n v="1191"/>
    <n v="34652.159999999996"/>
    <n v="12"/>
    <n v="1500"/>
    <n v="43315.199999999997"/>
    <n v="1200"/>
    <n v="1206"/>
    <n v="34652.159999999996"/>
    <n v="6"/>
    <n v="1600"/>
    <n v="46202.879999999997"/>
    <n v="600"/>
    <n v="600"/>
    <n v="17326.079999999998"/>
    <n v="6"/>
    <n v="1500"/>
    <n v="43315.199999999997"/>
    <n v="400"/>
    <n v="400"/>
    <n v="11550.72"/>
    <n v="6"/>
    <n v="1500"/>
    <n v="43315.199999999997"/>
    <n v="800"/>
    <n v="800"/>
    <n v="23101.439999999999"/>
    <n v="6"/>
    <n v="1300"/>
    <n v="37539.839999999997"/>
    <n v="0"/>
    <m/>
    <n v="0"/>
    <n v="6"/>
    <n v="14050"/>
    <n v="405719.04000000004"/>
    <n v="7400"/>
    <n v="213688.31999999998"/>
  </r>
  <r>
    <x v="7"/>
    <x v="2"/>
    <s v="张志洁"/>
    <x v="7"/>
    <x v="40"/>
    <s v="二级"/>
    <s v="青浦"/>
    <s v="上海市青浦区中医医院"/>
    <n v="28.876799999999999"/>
    <n v="40"/>
    <n v="29.166666666666668"/>
    <n v="842.24"/>
    <n v="10"/>
    <n v="40"/>
    <n v="1155.0719999999999"/>
    <n v="40"/>
    <n v="43"/>
    <n v="1155.0719999999999"/>
    <n v="7"/>
    <n v="20"/>
    <n v="577.53599999999994"/>
    <n v="20"/>
    <n v="21"/>
    <n v="577.53599999999994"/>
    <n v="6"/>
    <n v="50"/>
    <n v="1443.84"/>
    <n v="60"/>
    <n v="62"/>
    <n v="1732.6079999999999"/>
    <n v="4"/>
    <n v="40"/>
    <n v="1155.0719999999999"/>
    <n v="60"/>
    <n v="62"/>
    <n v="1732.6079999999999"/>
    <n v="2"/>
    <n v="50"/>
    <n v="1443.84"/>
    <n v="80"/>
    <n v="76"/>
    <n v="2310.1439999999998"/>
    <n v="6"/>
    <n v="50"/>
    <n v="1443.84"/>
    <n v="40"/>
    <n v="42"/>
    <n v="1155.0719999999999"/>
    <n v="4"/>
    <n v="40"/>
    <n v="1155.0719999999999"/>
    <n v="40"/>
    <n v="41"/>
    <n v="1155.0719999999999"/>
    <n v="3"/>
    <n v="40"/>
    <n v="1155.0719999999999"/>
    <n v="40"/>
    <n v="40"/>
    <n v="1155.0719999999999"/>
    <n v="3"/>
    <n v="40"/>
    <n v="1155.0719999999999"/>
    <n v="40"/>
    <n v="40"/>
    <n v="1155.0719999999999"/>
    <n v="3"/>
    <n v="40"/>
    <n v="1155.0719999999999"/>
    <n v="40"/>
    <n v="42"/>
    <n v="1155.0719999999999"/>
    <n v="1"/>
    <n v="40"/>
    <n v="1155.0719999999999"/>
    <n v="40"/>
    <n v="6"/>
    <n v="1155.0719999999999"/>
    <n v="35"/>
    <n v="50"/>
    <n v="1443.84"/>
    <n v="80"/>
    <m/>
    <n v="2310.1439999999998"/>
    <n v="115"/>
    <n v="500"/>
    <n v="14438.4"/>
    <n v="580"/>
    <n v="16748.543999999998"/>
  </r>
  <r>
    <x v="7"/>
    <x v="2"/>
    <s v="张志洁"/>
    <x v="5"/>
    <x v="19"/>
    <s v="三级"/>
    <s v="静安"/>
    <s v="复旦大学附属华山医院"/>
    <n v="28.876799999999999"/>
    <n v="60"/>
    <n v="10"/>
    <n v="288.76799999999997"/>
    <n v="30"/>
    <n v="10"/>
    <n v="288.76799999999997"/>
    <n v="20"/>
    <n v="0"/>
    <n v="577.53599999999994"/>
    <n v="50"/>
    <n v="5"/>
    <n v="144.38399999999999"/>
    <n v="0"/>
    <n v="0"/>
    <n v="0"/>
    <n v="50"/>
    <n v="10"/>
    <n v="288.76799999999997"/>
    <n v="20"/>
    <n v="40"/>
    <n v="577.53599999999994"/>
    <n v="30"/>
    <n v="20"/>
    <n v="577.53599999999994"/>
    <n v="40"/>
    <n v="0"/>
    <n v="1155.0719999999999"/>
    <n v="70"/>
    <n v="20"/>
    <n v="577.53599999999994"/>
    <n v="20"/>
    <n v="0"/>
    <n v="577.53599999999994"/>
    <n v="90"/>
    <n v="20"/>
    <n v="577.53599999999994"/>
    <n v="60"/>
    <n v="0"/>
    <n v="1732.6079999999999"/>
    <n v="150"/>
    <n v="20"/>
    <n v="577.53599999999994"/>
    <n v="0"/>
    <n v="60"/>
    <n v="0"/>
    <n v="90"/>
    <n v="10"/>
    <n v="288.76799999999997"/>
    <n v="20"/>
    <n v="0"/>
    <n v="577.53599999999994"/>
    <n v="110"/>
    <n v="10"/>
    <n v="288.76799999999997"/>
    <n v="40"/>
    <n v="0"/>
    <n v="1155.0719999999999"/>
    <n v="150"/>
    <n v="5"/>
    <n v="144.38399999999999"/>
    <n v="60"/>
    <n v="0"/>
    <n v="1732.6079999999999"/>
    <n v="210"/>
    <n v="10"/>
    <n v="288.76799999999997"/>
    <n v="40"/>
    <n v="0"/>
    <n v="1155.0719999999999"/>
    <n v="250"/>
    <n v="10"/>
    <n v="288.76799999999997"/>
    <n v="20"/>
    <m/>
    <n v="577.53599999999994"/>
    <n v="270"/>
    <n v="150"/>
    <n v="4331.5199999999995"/>
    <n v="340"/>
    <n v="9818.1119999999992"/>
  </r>
  <r>
    <x v="7"/>
    <x v="2"/>
    <s v="张志洁"/>
    <x v="5"/>
    <x v="20"/>
    <s v="二级"/>
    <s v="静安"/>
    <s v="上海邮电医院"/>
    <n v="28.876799999999999"/>
    <n v="200"/>
    <n v="250"/>
    <n v="7219.2"/>
    <n v="71"/>
    <n v="230"/>
    <n v="6641.6639999999998"/>
    <n v="200"/>
    <n v="200"/>
    <n v="5775.36"/>
    <n v="71"/>
    <n v="140"/>
    <n v="4042.752"/>
    <n v="200"/>
    <n v="200"/>
    <n v="5775.36"/>
    <n v="71"/>
    <n v="330"/>
    <n v="9529.3439999999991"/>
    <n v="200"/>
    <n v="200"/>
    <n v="5775.36"/>
    <n v="71"/>
    <n v="280"/>
    <n v="8085.5039999999999"/>
    <n v="400"/>
    <n v="400"/>
    <n v="11550.72"/>
    <n v="71"/>
    <n v="360"/>
    <n v="10395.647999999999"/>
    <n v="200"/>
    <n v="200"/>
    <n v="5775.36"/>
    <n v="71"/>
    <n v="320"/>
    <n v="9240.5759999999991"/>
    <n v="400"/>
    <n v="400"/>
    <n v="11550.72"/>
    <n v="71"/>
    <n v="360"/>
    <n v="10395.647999999999"/>
    <n v="400"/>
    <n v="400"/>
    <n v="11550.72"/>
    <n v="71"/>
    <n v="360"/>
    <n v="10395.647999999999"/>
    <n v="400"/>
    <n v="400"/>
    <n v="11550.72"/>
    <n v="71"/>
    <n v="340"/>
    <n v="9818.1119999999992"/>
    <n v="200"/>
    <n v="200"/>
    <n v="5775.36"/>
    <n v="71"/>
    <n v="280"/>
    <n v="8085.5039999999999"/>
    <n v="500"/>
    <n v="500"/>
    <n v="14438.4"/>
    <n v="71"/>
    <n v="310"/>
    <n v="8951.8079999999991"/>
    <n v="0"/>
    <n v="0"/>
    <n v="0"/>
    <n v="71"/>
    <n v="290"/>
    <n v="8374.271999999999"/>
    <n v="400"/>
    <m/>
    <n v="11550.72"/>
    <n v="471"/>
    <n v="3600"/>
    <n v="103956.48"/>
    <n v="3500"/>
    <n v="101068.79999999999"/>
  </r>
  <r>
    <x v="7"/>
    <x v="2"/>
    <s v="张志洁"/>
    <x v="5"/>
    <x v="43"/>
    <s v="三级"/>
    <s v="徐汇"/>
    <s v="上海市第六人民医院"/>
    <n v="28.876799999999999"/>
    <n v="2929"/>
    <n v="2266.5833333333335"/>
    <n v="65451.673600000002"/>
    <n v="1737"/>
    <n v="2400"/>
    <n v="69304.319999999992"/>
    <n v="2210"/>
    <n v="2500"/>
    <n v="63817.727999999996"/>
    <n v="1447"/>
    <n v="1300"/>
    <n v="37539.839999999997"/>
    <n v="1800"/>
    <n v="1954"/>
    <n v="51978.239999999998"/>
    <n v="1293"/>
    <n v="2800"/>
    <n v="80855.039999999994"/>
    <n v="3220"/>
    <n v="3084"/>
    <n v="92983.296000000002"/>
    <n v="1429"/>
    <n v="2300"/>
    <n v="66416.639999999999"/>
    <n v="3010"/>
    <n v="2900"/>
    <n v="86919.168000000005"/>
    <n v="1539"/>
    <n v="2800"/>
    <n v="80855.039999999994"/>
    <n v="3410"/>
    <n v="3200"/>
    <n v="98469.887999999992"/>
    <n v="1749"/>
    <n v="2700"/>
    <n v="77967.360000000001"/>
    <n v="2410"/>
    <n v="3095"/>
    <n v="69593.088000000003"/>
    <n v="1064"/>
    <n v="2800"/>
    <n v="80855.039999999994"/>
    <n v="3610"/>
    <n v="3265"/>
    <n v="104245.24799999999"/>
    <n v="1409"/>
    <n v="2700"/>
    <n v="77967.360000000001"/>
    <n v="2600"/>
    <n v="2925"/>
    <n v="75079.679999999993"/>
    <n v="1084"/>
    <n v="2800"/>
    <n v="80855.039999999994"/>
    <n v="3420"/>
    <n v="3000"/>
    <n v="98758.656000000003"/>
    <n v="1504"/>
    <n v="2300"/>
    <n v="66416.639999999999"/>
    <n v="3220"/>
    <n v="2860"/>
    <n v="92983.296000000002"/>
    <n v="1864"/>
    <n v="2600"/>
    <n v="75079.679999999993"/>
    <n v="2400"/>
    <n v="3200"/>
    <n v="69304.319999999992"/>
    <n v="1064"/>
    <n v="2500"/>
    <n v="72192"/>
    <n v="2210"/>
    <m/>
    <n v="63817.727999999996"/>
    <n v="3274"/>
    <n v="30000"/>
    <n v="866304"/>
    <n v="33520"/>
    <n v="967950.33599999978"/>
  </r>
  <r>
    <x v="7"/>
    <x v="2"/>
    <s v="张志洁"/>
    <x v="5"/>
    <x v="42"/>
    <s v="二级"/>
    <s v="徐汇"/>
    <s v="上海市第八人民医院"/>
    <n v="22.8568"/>
    <n v="80"/>
    <n v="45"/>
    <n v="1028.556"/>
    <n v="66"/>
    <n v="40"/>
    <n v="914.27199999999993"/>
    <n v="50"/>
    <n v="39"/>
    <n v="1142.8399999999999"/>
    <n v="77"/>
    <n v="20"/>
    <n v="457.13599999999997"/>
    <n v="50"/>
    <n v="40"/>
    <n v="1142.8399999999999"/>
    <n v="87"/>
    <n v="60"/>
    <n v="1371.4079999999999"/>
    <n v="50"/>
    <n v="50"/>
    <n v="1142.8399999999999"/>
    <n v="87"/>
    <n v="50"/>
    <n v="1142.8399999999999"/>
    <n v="0"/>
    <n v="12"/>
    <n v="0"/>
    <n v="75"/>
    <n v="60"/>
    <n v="1371.4079999999999"/>
    <n v="50"/>
    <n v="50"/>
    <n v="1142.8399999999999"/>
    <n v="75"/>
    <n v="50"/>
    <n v="1142.8399999999999"/>
    <n v="0"/>
    <n v="0"/>
    <n v="0"/>
    <n v="75"/>
    <n v="60"/>
    <n v="1371.4079999999999"/>
    <n v="50"/>
    <n v="50"/>
    <n v="1142.8399999999999"/>
    <n v="75"/>
    <n v="50"/>
    <n v="1142.8399999999999"/>
    <n v="50"/>
    <n v="50"/>
    <n v="1142.8399999999999"/>
    <n v="75"/>
    <n v="60"/>
    <n v="1371.4079999999999"/>
    <n v="80"/>
    <n v="80"/>
    <n v="1828.5439999999999"/>
    <n v="75"/>
    <n v="50"/>
    <n v="1142.8399999999999"/>
    <n v="0"/>
    <n v="0"/>
    <n v="0"/>
    <n v="75"/>
    <n v="50"/>
    <n v="1142.8399999999999"/>
    <n v="40"/>
    <n v="40"/>
    <n v="914.27199999999993"/>
    <n v="75"/>
    <n v="50"/>
    <n v="1142.8399999999999"/>
    <n v="50"/>
    <m/>
    <n v="1142.8399999999999"/>
    <n v="125"/>
    <n v="600"/>
    <n v="13714.08"/>
    <n v="470"/>
    <n v="10742.696"/>
  </r>
  <r>
    <x v="7"/>
    <x v="2"/>
    <s v="张志洁"/>
    <x v="5"/>
    <x v="42"/>
    <s v="二级"/>
    <s v="徐汇"/>
    <s v="上海市徐汇区大华医院"/>
    <n v="22.8568"/>
    <n v="100"/>
    <n v="150"/>
    <n v="3428.52"/>
    <n v="222"/>
    <n v="130"/>
    <n v="2971.384"/>
    <n v="250"/>
    <n v="130"/>
    <n v="5714.2"/>
    <n v="342"/>
    <n v="80"/>
    <n v="1828.5439999999999"/>
    <n v="0"/>
    <n v="100"/>
    <n v="0"/>
    <n v="242"/>
    <n v="190"/>
    <n v="4342.7920000000004"/>
    <n v="200"/>
    <n v="200"/>
    <n v="4571.3599999999997"/>
    <n v="242"/>
    <n v="150"/>
    <n v="3428.52"/>
    <n v="300"/>
    <n v="150"/>
    <n v="6857.04"/>
    <n v="392"/>
    <n v="200"/>
    <n v="4571.3599999999997"/>
    <n v="100"/>
    <n v="100"/>
    <n v="2285.6799999999998"/>
    <n v="392"/>
    <n v="180"/>
    <n v="4114.2240000000002"/>
    <n v="300"/>
    <n v="300"/>
    <n v="6857.04"/>
    <n v="392"/>
    <n v="200"/>
    <n v="4571.3599999999997"/>
    <n v="300"/>
    <n v="300"/>
    <n v="6857.04"/>
    <n v="392"/>
    <n v="200"/>
    <n v="4571.3599999999997"/>
    <n v="200"/>
    <n v="200"/>
    <n v="4571.3599999999997"/>
    <n v="392"/>
    <n v="190"/>
    <n v="4342.7920000000004"/>
    <n v="300"/>
    <n v="300"/>
    <n v="6857.04"/>
    <n v="392"/>
    <n v="150"/>
    <n v="3428.52"/>
    <n v="300"/>
    <n v="300"/>
    <n v="6857.04"/>
    <n v="392"/>
    <n v="170"/>
    <n v="3885.6559999999999"/>
    <n v="300"/>
    <n v="300"/>
    <n v="6857.04"/>
    <n v="392"/>
    <n v="160"/>
    <n v="3657.0879999999997"/>
    <n v="200"/>
    <m/>
    <n v="4571.3599999999997"/>
    <n v="592"/>
    <n v="2000"/>
    <n v="45713.600000000006"/>
    <n v="2750"/>
    <n v="62856.200000000004"/>
  </r>
  <r>
    <x v="7"/>
    <x v="2"/>
    <s v="张志洁"/>
    <x v="8"/>
    <x v="49"/>
    <s v="二级"/>
    <s v="闸北"/>
    <s v="上海市静安区闸北中心医院"/>
    <n v="28.876799999999999"/>
    <n v="170"/>
    <n v="176.66666666666666"/>
    <n v="5101.5679999999993"/>
    <n v="142"/>
    <n v="160"/>
    <n v="4620.2879999999996"/>
    <n v="100"/>
    <n v="126"/>
    <n v="2887.68"/>
    <n v="116"/>
    <n v="100"/>
    <n v="2887.68"/>
    <n v="0"/>
    <n v="111"/>
    <n v="0"/>
    <n v="5"/>
    <n v="300"/>
    <n v="8663.0399999999991"/>
    <n v="110"/>
    <n v="102"/>
    <n v="3176.4479999999999"/>
    <n v="13"/>
    <n v="400"/>
    <n v="11550.72"/>
    <n v="130"/>
    <n v="80"/>
    <n v="3753.9839999999999"/>
    <n v="63"/>
    <n v="500"/>
    <n v="14438.4"/>
    <n v="10"/>
    <n v="20"/>
    <n v="288.76799999999997"/>
    <n v="53"/>
    <n v="600"/>
    <n v="17326.079999999998"/>
    <n v="70"/>
    <n v="40"/>
    <n v="2021.376"/>
    <n v="83"/>
    <n v="800"/>
    <n v="23101.439999999999"/>
    <n v="20"/>
    <n v="20"/>
    <n v="577.53599999999994"/>
    <n v="83"/>
    <n v="800"/>
    <n v="23101.439999999999"/>
    <n v="30"/>
    <n v="30"/>
    <n v="866.30399999999997"/>
    <n v="83"/>
    <n v="800"/>
    <n v="23101.439999999999"/>
    <n v="20"/>
    <n v="60"/>
    <n v="577.53599999999994"/>
    <n v="43"/>
    <n v="600"/>
    <n v="17326.079999999998"/>
    <n v="30"/>
    <n v="30"/>
    <n v="866.30399999999997"/>
    <n v="43"/>
    <n v="600"/>
    <n v="17326.079999999998"/>
    <n v="20"/>
    <n v="20"/>
    <n v="577.53599999999994"/>
    <n v="43"/>
    <n v="500"/>
    <n v="14438.4"/>
    <n v="0"/>
    <m/>
    <n v="0"/>
    <n v="43"/>
    <n v="6160"/>
    <n v="177881.08799999999"/>
    <n v="540"/>
    <n v="15593.472"/>
  </r>
  <r>
    <x v="7"/>
    <x v="2"/>
    <s v="张志洁"/>
    <x v="8"/>
    <x v="46"/>
    <s v="三级"/>
    <s v="闸北"/>
    <s v="上海市第十人民医院"/>
    <n v="28.876799999999999"/>
    <n v="0"/>
    <n v="0"/>
    <n v="0"/>
    <n v="0"/>
    <m/>
    <n v="0"/>
    <n v="0"/>
    <n v="0"/>
    <n v="0"/>
    <n v="0"/>
    <m/>
    <n v="0"/>
    <n v="0"/>
    <n v="0"/>
    <n v="0"/>
    <n v="0"/>
    <m/>
    <n v="0"/>
    <n v="0"/>
    <n v="0"/>
    <n v="0"/>
    <n v="0"/>
    <m/>
    <n v="0"/>
    <n v="0"/>
    <n v="0"/>
    <n v="0"/>
    <n v="0"/>
    <n v="0"/>
    <n v="0"/>
    <n v="0"/>
    <n v="0"/>
    <n v="0"/>
    <n v="0"/>
    <n v="0"/>
    <n v="0"/>
    <n v="0"/>
    <n v="0"/>
    <n v="0"/>
    <n v="0"/>
    <n v="0"/>
    <n v="0"/>
    <n v="0"/>
    <n v="0"/>
    <n v="0"/>
    <n v="0"/>
    <n v="0"/>
    <n v="0"/>
    <n v="0"/>
    <n v="0"/>
    <n v="0"/>
    <n v="0"/>
    <n v="0"/>
    <n v="0"/>
    <n v="0"/>
    <n v="0"/>
    <n v="0"/>
    <n v="0"/>
    <n v="0"/>
    <n v="0"/>
    <n v="0"/>
    <n v="0"/>
    <n v="0"/>
    <n v="0"/>
    <n v="0"/>
    <n v="0"/>
    <n v="0"/>
    <n v="0"/>
    <n v="0"/>
    <n v="0"/>
    <n v="0"/>
    <n v="0"/>
    <n v="0"/>
    <m/>
    <n v="0"/>
    <n v="0"/>
    <n v="0"/>
    <n v="0"/>
    <n v="0"/>
    <n v="0"/>
  </r>
  <r>
    <x v="7"/>
    <x v="2"/>
    <s v="张志洁"/>
    <x v="8"/>
    <x v="46"/>
    <s v="二级"/>
    <s v="闸北"/>
    <s v="上海市静安区市北医院"/>
    <n v="28.876799999999999"/>
    <n v="250"/>
    <n v="231.66666666666666"/>
    <n v="6689.7919999999995"/>
    <n v="50"/>
    <n v="200"/>
    <n v="5775.36"/>
    <n v="60"/>
    <n v="60"/>
    <n v="1732.6079999999999"/>
    <n v="50"/>
    <n v="120"/>
    <n v="3465.2159999999999"/>
    <n v="200"/>
    <n v="200"/>
    <n v="5775.36"/>
    <n v="50"/>
    <n v="280"/>
    <n v="8085.5039999999999"/>
    <n v="90"/>
    <n v="90"/>
    <n v="2598.9119999999998"/>
    <n v="50"/>
    <n v="230"/>
    <n v="6641.6639999999998"/>
    <n v="50"/>
    <n v="50"/>
    <n v="1443.84"/>
    <n v="50"/>
    <n v="300"/>
    <n v="8663.0399999999991"/>
    <n v="50"/>
    <n v="50"/>
    <n v="1443.84"/>
    <n v="50"/>
    <n v="270"/>
    <n v="7796.7359999999999"/>
    <n v="50"/>
    <n v="50"/>
    <n v="1443.84"/>
    <n v="50"/>
    <n v="300"/>
    <n v="8663.0399999999991"/>
    <n v="80"/>
    <n v="80"/>
    <n v="2310.1439999999998"/>
    <n v="50"/>
    <n v="300"/>
    <n v="8663.0399999999991"/>
    <n v="100"/>
    <n v="100"/>
    <n v="2887.68"/>
    <n v="50"/>
    <n v="280"/>
    <n v="8085.5039999999999"/>
    <n v="150"/>
    <n v="150"/>
    <n v="4331.5199999999995"/>
    <n v="50"/>
    <n v="230"/>
    <n v="6641.6639999999998"/>
    <n v="150"/>
    <n v="150"/>
    <n v="4331.5199999999995"/>
    <n v="50"/>
    <n v="260"/>
    <n v="7507.9679999999998"/>
    <n v="50"/>
    <n v="70"/>
    <n v="1443.84"/>
    <n v="30"/>
    <n v="230"/>
    <n v="6641.6639999999998"/>
    <n v="30"/>
    <m/>
    <n v="866.30399999999997"/>
    <n v="60"/>
    <n v="3000"/>
    <n v="86630.399999999994"/>
    <n v="1060"/>
    <n v="30609.407999999999"/>
  </r>
  <r>
    <x v="8"/>
    <x v="2"/>
    <s v="张志洁"/>
    <x v="5"/>
    <x v="48"/>
    <s v="三级"/>
    <s v="徐汇"/>
    <s v="复旦大学附属中山医院（外）"/>
    <n v="241.53039999999999"/>
    <n v="609"/>
    <n v="474.25"/>
    <n v="114545.7922"/>
    <n v="92"/>
    <n v="800"/>
    <n v="193224.31999999998"/>
    <n v="780"/>
    <n v="407"/>
    <n v="188393.712"/>
    <n v="465"/>
    <n v="500"/>
    <n v="120765.2"/>
    <n v="260"/>
    <n v="230"/>
    <n v="62797.903999999995"/>
    <n v="495"/>
    <n v="900"/>
    <n v="217377.36"/>
    <n v="550"/>
    <n v="584"/>
    <n v="132841.72"/>
    <n v="461"/>
    <n v="900"/>
    <n v="217377.36"/>
    <n v="585"/>
    <n v="486"/>
    <n v="141295.28399999999"/>
    <n v="560"/>
    <n v="500"/>
    <n v="120765.2"/>
    <n v="437"/>
    <n v="476"/>
    <n v="105548.78479999999"/>
    <n v="521"/>
    <n v="600"/>
    <n v="144918.24"/>
    <n v="248"/>
    <n v="583"/>
    <n v="59899.539199999999"/>
    <n v="186"/>
    <n v="100"/>
    <n v="24153.039999999997"/>
    <n v="508"/>
    <n v="335"/>
    <n v="122697.44319999999"/>
    <n v="359"/>
    <n v="1000"/>
    <n v="241530.4"/>
    <n v="0"/>
    <n v="467"/>
    <n v="0"/>
    <n v="-108"/>
    <n v="400"/>
    <n v="96612.159999999989"/>
    <n v="589"/>
    <n v="441"/>
    <n v="142261.4056"/>
    <n v="40"/>
    <n v="400"/>
    <n v="96612.159999999989"/>
    <n v="436"/>
    <n v="482"/>
    <n v="105307.25439999999"/>
    <n v="-6"/>
    <n v="1100"/>
    <n v="265683.44"/>
    <n v="178"/>
    <n v="284"/>
    <n v="42992.411199999995"/>
    <n v="-112"/>
    <n v="1100"/>
    <n v="265683.44"/>
    <n v="0"/>
    <m/>
    <n v="0"/>
    <n v="-112"/>
    <n v="8300"/>
    <n v="2004702.3199999996"/>
    <n v="4571"/>
    <n v="1104035.4583999999"/>
  </r>
  <r>
    <x v="8"/>
    <x v="2"/>
    <s v="张志洁"/>
    <x v="5"/>
    <x v="42"/>
    <s v="三级"/>
    <s v="徐汇"/>
    <s v="中国人民解放军第八五医院分院"/>
    <n v="244.19040000000001"/>
    <n v="10"/>
    <n v="8.1666666666666661"/>
    <n v="1994.2215999999999"/>
    <n v="10"/>
    <n v="20"/>
    <n v="4883.808"/>
    <n v="70"/>
    <n v="15"/>
    <n v="17093.328000000001"/>
    <n v="65"/>
    <n v="5"/>
    <n v="1220.952"/>
    <n v="0"/>
    <n v="0"/>
    <n v="0"/>
    <n v="65"/>
    <n v="20"/>
    <n v="4883.808"/>
    <n v="0"/>
    <n v="15"/>
    <n v="0"/>
    <n v="50"/>
    <n v="20"/>
    <n v="4883.808"/>
    <n v="0"/>
    <n v="0"/>
    <n v="0"/>
    <n v="50"/>
    <n v="30"/>
    <n v="7325.7120000000004"/>
    <n v="20"/>
    <n v="33"/>
    <n v="4883.808"/>
    <n v="37"/>
    <n v="30"/>
    <n v="7325.7120000000004"/>
    <n v="0"/>
    <n v="0"/>
    <n v="0"/>
    <n v="37"/>
    <n v="30"/>
    <n v="7325.7120000000004"/>
    <n v="0"/>
    <n v="0"/>
    <n v="0"/>
    <n v="37"/>
    <n v="30"/>
    <n v="7325.7120000000004"/>
    <n v="0"/>
    <n v="0"/>
    <n v="0"/>
    <n v="37"/>
    <n v="30"/>
    <n v="7325.7120000000004"/>
    <n v="0"/>
    <n v="0"/>
    <n v="0"/>
    <n v="37"/>
    <n v="25"/>
    <n v="6104.76"/>
    <n v="0"/>
    <n v="10"/>
    <n v="0"/>
    <n v="27"/>
    <n v="30"/>
    <n v="7325.7120000000004"/>
    <n v="0"/>
    <n v="0"/>
    <n v="0"/>
    <n v="27"/>
    <n v="30"/>
    <n v="7325.7120000000004"/>
    <n v="0"/>
    <m/>
    <n v="0"/>
    <n v="27"/>
    <n v="300"/>
    <n v="73257.12000000001"/>
    <n v="90"/>
    <n v="21977.136000000002"/>
  </r>
  <r>
    <x v="8"/>
    <x v="2"/>
    <s v="张志洁"/>
    <x v="5"/>
    <x v="19"/>
    <s v="三级"/>
    <s v="静安"/>
    <s v="复旦大学附属华山医院"/>
    <n v="254.87039999999999"/>
    <n v="1080"/>
    <n v="659.91666666666663"/>
    <n v="168193.2248"/>
    <n v="469"/>
    <n v="800"/>
    <n v="203896.31999999998"/>
    <n v="800"/>
    <n v="700"/>
    <n v="203896.31999999998"/>
    <n v="569"/>
    <n v="500"/>
    <n v="127435.2"/>
    <n v="480"/>
    <n v="650"/>
    <n v="122337.792"/>
    <n v="399"/>
    <n v="800"/>
    <n v="203896.31999999998"/>
    <n v="770"/>
    <n v="868"/>
    <n v="196250.20799999998"/>
    <n v="301"/>
    <n v="800"/>
    <n v="203896.31999999998"/>
    <n v="720"/>
    <n v="750"/>
    <n v="183506.68799999999"/>
    <n v="271"/>
    <n v="800"/>
    <n v="203896.31999999998"/>
    <n v="480"/>
    <n v="500"/>
    <n v="122337.792"/>
    <n v="251"/>
    <n v="850"/>
    <n v="216639.84"/>
    <n v="490"/>
    <n v="704"/>
    <n v="124886.496"/>
    <n v="37"/>
    <n v="100"/>
    <n v="25487.039999999997"/>
    <n v="1250"/>
    <n v="810"/>
    <n v="318588"/>
    <n v="477"/>
    <n v="850"/>
    <n v="216639.84"/>
    <n v="840"/>
    <n v="950"/>
    <n v="214091.136"/>
    <n v="367"/>
    <n v="850"/>
    <n v="216639.84"/>
    <n v="1140"/>
    <n v="1260"/>
    <n v="290552.25599999999"/>
    <n v="247"/>
    <n v="750"/>
    <n v="191152.8"/>
    <n v="240"/>
    <n v="240"/>
    <n v="61168.896000000001"/>
    <n v="247"/>
    <n v="850"/>
    <n v="216639.84"/>
    <n v="480"/>
    <n v="527"/>
    <n v="122337.792"/>
    <n v="200"/>
    <n v="900"/>
    <n v="229383.36"/>
    <n v="0"/>
    <m/>
    <n v="0"/>
    <n v="200"/>
    <n v="8850"/>
    <n v="2255603.04"/>
    <n v="7690"/>
    <n v="1959953.3759999999"/>
  </r>
  <r>
    <x v="8"/>
    <x v="2"/>
    <s v="张志洁"/>
    <x v="5"/>
    <x v="20"/>
    <s v="三级"/>
    <s v="徐汇"/>
    <s v="复旦大学附属中山医院（内）"/>
    <n v="241.53039999999999"/>
    <n v="341"/>
    <n v="303.25"/>
    <n v="73244.093800000002"/>
    <n v="246"/>
    <n v="500"/>
    <n v="120765.2"/>
    <n v="470"/>
    <n v="437"/>
    <n v="113519.288"/>
    <n v="279"/>
    <n v="300"/>
    <n v="72459.12"/>
    <n v="190"/>
    <n v="426"/>
    <n v="45890.775999999998"/>
    <n v="43"/>
    <n v="550"/>
    <n v="132841.72"/>
    <n v="380"/>
    <n v="403"/>
    <n v="91781.551999999996"/>
    <n v="20"/>
    <n v="550"/>
    <n v="132841.72"/>
    <n v="535"/>
    <n v="447"/>
    <n v="129218.764"/>
    <n v="108"/>
    <n v="400"/>
    <n v="96612.159999999989"/>
    <n v="393"/>
    <n v="429"/>
    <n v="94921.447199999995"/>
    <n v="72"/>
    <n v="500"/>
    <n v="120765.2"/>
    <n v="232"/>
    <n v="304"/>
    <n v="56035.052799999998"/>
    <n v="0"/>
    <n v="100"/>
    <n v="24153.039999999997"/>
    <n v="222"/>
    <n v="146"/>
    <n v="53619.748799999994"/>
    <n v="76"/>
    <n v="650"/>
    <n v="156994.75999999998"/>
    <n v="960"/>
    <n v="482"/>
    <n v="231869.18399999998"/>
    <n v="554"/>
    <n v="700"/>
    <n v="169071.28"/>
    <n v="871"/>
    <n v="653"/>
    <n v="210372.97839999999"/>
    <n v="772"/>
    <n v="600"/>
    <n v="144918.24"/>
    <n v="634"/>
    <n v="700"/>
    <n v="153130.27359999999"/>
    <n v="706"/>
    <n v="700"/>
    <n v="169071.28"/>
    <n v="232"/>
    <n v="370"/>
    <n v="56035.052799999998"/>
    <n v="568"/>
    <n v="700"/>
    <n v="169071.28"/>
    <n v="410"/>
    <m/>
    <n v="99027.463999999993"/>
    <n v="978"/>
    <n v="6250"/>
    <n v="1509565"/>
    <n v="5529"/>
    <n v="1335421.5815999999"/>
  </r>
  <r>
    <x v="14"/>
    <x v="2"/>
    <s v="张志洁"/>
    <x v="5"/>
    <x v="0"/>
    <s v="二级"/>
    <s v="静安"/>
    <s v="上海市公惠医院"/>
    <n v="44.572800000000001"/>
    <n v="0"/>
    <n v="0"/>
    <n v="0"/>
    <n v="161"/>
    <m/>
    <n v="0"/>
    <n v="0"/>
    <n v="0"/>
    <n v="0"/>
    <n v="161"/>
    <m/>
    <n v="0"/>
    <n v="0"/>
    <n v="0"/>
    <n v="0"/>
    <n v="161"/>
    <m/>
    <n v="0"/>
    <n v="0"/>
    <n v="0"/>
    <n v="0"/>
    <n v="161"/>
    <m/>
    <n v="0"/>
    <n v="0"/>
    <n v="0"/>
    <n v="0"/>
    <n v="161"/>
    <n v="0"/>
    <n v="0"/>
    <n v="0"/>
    <n v="0"/>
    <n v="0"/>
    <n v="161"/>
    <n v="0"/>
    <n v="0"/>
    <n v="0"/>
    <n v="0"/>
    <n v="0"/>
    <n v="161"/>
    <n v="0"/>
    <n v="0"/>
    <n v="0"/>
    <n v="0"/>
    <n v="0"/>
    <n v="161"/>
    <n v="0"/>
    <n v="0"/>
    <n v="0"/>
    <n v="0"/>
    <n v="0"/>
    <n v="161"/>
    <n v="0"/>
    <n v="0"/>
    <n v="0"/>
    <n v="0"/>
    <n v="0"/>
    <n v="161"/>
    <n v="0"/>
    <n v="0"/>
    <n v="0"/>
    <n v="0"/>
    <n v="0"/>
    <n v="161"/>
    <n v="0"/>
    <n v="0"/>
    <n v="0"/>
    <n v="0"/>
    <n v="0"/>
    <n v="161"/>
    <n v="0"/>
    <n v="0"/>
    <n v="0"/>
    <m/>
    <n v="0"/>
    <n v="161"/>
    <n v="0"/>
    <n v="0"/>
    <n v="0"/>
    <n v="0"/>
  </r>
  <r>
    <x v="14"/>
    <x v="2"/>
    <s v="张志洁"/>
    <x v="8"/>
    <x v="47"/>
    <s v="三级"/>
    <s v="长宁"/>
    <s v="复旦大学附属眼耳鼻喉科医院"/>
    <n v="42.252800000000001"/>
    <n v="335"/>
    <n v="361.25"/>
    <n v="15263.824000000001"/>
    <n v="259"/>
    <n v="100"/>
    <n v="4225.28"/>
    <n v="51"/>
    <n v="109"/>
    <n v="2154.8928000000001"/>
    <n v="201"/>
    <n v="60"/>
    <n v="2535.1680000000001"/>
    <n v="16"/>
    <n v="65"/>
    <n v="676.04480000000001"/>
    <n v="152"/>
    <n v="200"/>
    <n v="8450.56"/>
    <n v="145"/>
    <n v="122"/>
    <n v="6126.6559999999999"/>
    <n v="175"/>
    <n v="300"/>
    <n v="12675.84"/>
    <n v="264"/>
    <n v="260"/>
    <n v="11154.7392"/>
    <n v="179"/>
    <n v="500"/>
    <n v="21126.400000000001"/>
    <n v="146"/>
    <n v="140"/>
    <n v="6168.9088000000002"/>
    <n v="185"/>
    <n v="600"/>
    <n v="25351.68"/>
    <n v="111"/>
    <n v="107"/>
    <n v="4690.0608000000002"/>
    <n v="189"/>
    <n v="600"/>
    <n v="25351.68"/>
    <n v="245"/>
    <n v="245"/>
    <n v="10351.936"/>
    <n v="189"/>
    <n v="600"/>
    <n v="25351.68"/>
    <n v="242"/>
    <n v="232"/>
    <n v="10225.177600000001"/>
    <n v="199"/>
    <n v="600"/>
    <n v="25351.68"/>
    <n v="0"/>
    <n v="0"/>
    <n v="0"/>
    <n v="199"/>
    <n v="500"/>
    <n v="21126.400000000001"/>
    <n v="0"/>
    <n v="150"/>
    <n v="0"/>
    <n v="49"/>
    <n v="500"/>
    <n v="21126.400000000001"/>
    <n v="0"/>
    <n v="0"/>
    <n v="0"/>
    <n v="49"/>
    <n v="500"/>
    <n v="21126.400000000001"/>
    <n v="0"/>
    <m/>
    <n v="0"/>
    <n v="49"/>
    <n v="5060"/>
    <n v="213799.16799999998"/>
    <n v="1220"/>
    <n v="51548.416000000005"/>
  </r>
  <r>
    <x v="10"/>
    <x v="2"/>
    <s v="张志洁"/>
    <x v="8"/>
    <x v="47"/>
    <s v="三级"/>
    <s v="长宁"/>
    <s v="复旦大学附属眼耳鼻喉科医院"/>
    <n v="42.214399999999998"/>
    <n v="4772"/>
    <n v="4440.666666666667"/>
    <n v="187460.07893333334"/>
    <n v="2447"/>
    <n v="4800"/>
    <n v="202629.12"/>
    <n v="5917"/>
    <n v="4575"/>
    <n v="249782.60479999997"/>
    <n v="3789"/>
    <n v="4000"/>
    <n v="168857.59999999998"/>
    <n v="1496"/>
    <n v="3690"/>
    <n v="63152.742399999996"/>
    <n v="1595"/>
    <n v="5000"/>
    <n v="211072"/>
    <n v="3990"/>
    <n v="4546"/>
    <n v="168435.45599999998"/>
    <n v="1039"/>
    <n v="4500"/>
    <n v="189964.79999999999"/>
    <n v="5338"/>
    <n v="5253"/>
    <n v="225340.46719999998"/>
    <n v="1124"/>
    <n v="4800"/>
    <n v="202629.12"/>
    <n v="4816"/>
    <n v="4780"/>
    <n v="203304.55039999998"/>
    <n v="1160"/>
    <n v="5300"/>
    <n v="223736.31999999998"/>
    <n v="3840"/>
    <n v="4076"/>
    <n v="162103.296"/>
    <n v="924"/>
    <n v="0"/>
    <n v="0"/>
    <n v="3085"/>
    <n v="3085"/>
    <n v="130231.424"/>
    <n v="924"/>
    <n v="0"/>
    <n v="0"/>
    <n v="0"/>
    <n v="0"/>
    <n v="0"/>
    <n v="924"/>
    <n v="6000"/>
    <n v="253286.39999999999"/>
    <n v="0"/>
    <n v="0"/>
    <n v="0"/>
    <n v="924"/>
    <n v="5500"/>
    <n v="232179.19999999998"/>
    <n v="0"/>
    <n v="0"/>
    <n v="0"/>
    <n v="924"/>
    <n v="5500"/>
    <n v="232179.19999999998"/>
    <n v="0"/>
    <n v="0"/>
    <n v="0"/>
    <n v="924"/>
    <n v="5500"/>
    <n v="232179.19999999998"/>
    <n v="0"/>
    <m/>
    <n v="0"/>
    <n v="924"/>
    <n v="50900"/>
    <n v="2148712.96"/>
    <n v="28482"/>
    <n v="1202350.5408000001"/>
  </r>
  <r>
    <x v="10"/>
    <x v="2"/>
    <s v="张志洁"/>
    <x v="5"/>
    <x v="0"/>
    <s v="三级"/>
    <s v="徐汇"/>
    <s v="上海市第六人民医院"/>
    <n v="44.534399999999998"/>
    <n v="0"/>
    <n v="0"/>
    <n v="0"/>
    <n v="1"/>
    <m/>
    <n v="0"/>
    <n v="0"/>
    <n v="0"/>
    <n v="0"/>
    <n v="1"/>
    <m/>
    <n v="0"/>
    <n v="0"/>
    <n v="0"/>
    <n v="0"/>
    <n v="1"/>
    <m/>
    <n v="0"/>
    <n v="0"/>
    <n v="0"/>
    <n v="0"/>
    <n v="1"/>
    <m/>
    <n v="0"/>
    <n v="0"/>
    <n v="0"/>
    <n v="0"/>
    <n v="1"/>
    <n v="0"/>
    <n v="0"/>
    <n v="0"/>
    <n v="0"/>
    <n v="0"/>
    <n v="1"/>
    <n v="0"/>
    <n v="0"/>
    <n v="0"/>
    <n v="0"/>
    <n v="0"/>
    <n v="1"/>
    <n v="0"/>
    <n v="0"/>
    <n v="0"/>
    <n v="0"/>
    <n v="0"/>
    <n v="1"/>
    <n v="0"/>
    <n v="0"/>
    <n v="0"/>
    <n v="0"/>
    <n v="0"/>
    <n v="1"/>
    <n v="0"/>
    <n v="0"/>
    <n v="0"/>
    <n v="0"/>
    <n v="0"/>
    <n v="1"/>
    <n v="0"/>
    <n v="0"/>
    <n v="0"/>
    <n v="0"/>
    <n v="0"/>
    <n v="1"/>
    <n v="0"/>
    <n v="0"/>
    <n v="0"/>
    <n v="0"/>
    <n v="0"/>
    <n v="1"/>
    <n v="0"/>
    <n v="0"/>
    <n v="0"/>
    <m/>
    <n v="0"/>
    <n v="1"/>
    <n v="0"/>
    <n v="0"/>
    <n v="0"/>
    <n v="0"/>
  </r>
  <r>
    <x v="16"/>
    <x v="2"/>
    <s v="张志洁"/>
    <x v="7"/>
    <x v="28"/>
    <s v="二级"/>
    <s v="闵行"/>
    <s v="上海市闵行区中心医院"/>
    <n v="65.179500000000004"/>
    <n v="145"/>
    <n v="78.75"/>
    <n v="5132.8856250000008"/>
    <n v="27"/>
    <n v="300"/>
    <n v="19553.850000000002"/>
    <n v="50"/>
    <n v="77"/>
    <n v="3258.9750000000004"/>
    <n v="0"/>
    <n v="200"/>
    <n v="13035.900000000001"/>
    <n v="0"/>
    <n v="0"/>
    <n v="0"/>
    <n v="0"/>
    <n v="400"/>
    <n v="26071.800000000003"/>
    <n v="100"/>
    <n v="88"/>
    <n v="6517.9500000000007"/>
    <n v="12"/>
    <n v="500"/>
    <n v="32589.750000000004"/>
    <n v="85"/>
    <n v="88"/>
    <n v="5540.2575000000006"/>
    <n v="9"/>
    <n v="600"/>
    <n v="39107.700000000004"/>
    <n v="90"/>
    <n v="81"/>
    <n v="5866.1550000000007"/>
    <n v="18"/>
    <n v="800"/>
    <n v="52143.600000000006"/>
    <n v="40"/>
    <n v="54"/>
    <n v="2607.1800000000003"/>
    <n v="4"/>
    <n v="800"/>
    <n v="52143.600000000006"/>
    <n v="0"/>
    <n v="4"/>
    <n v="0"/>
    <n v="0"/>
    <n v="800"/>
    <n v="52143.600000000006"/>
    <n v="120"/>
    <n v="86"/>
    <n v="7821.5400000000009"/>
    <n v="34"/>
    <n v="800"/>
    <n v="52143.600000000006"/>
    <n v="130"/>
    <n v="79"/>
    <n v="8473.3350000000009"/>
    <n v="85"/>
    <n v="800"/>
    <n v="52143.600000000006"/>
    <n v="0"/>
    <n v="61"/>
    <n v="0"/>
    <n v="24"/>
    <n v="800"/>
    <n v="52143.600000000006"/>
    <n v="30"/>
    <n v="47"/>
    <n v="1955.3850000000002"/>
    <n v="7"/>
    <n v="800"/>
    <n v="52143.600000000006"/>
    <n v="40"/>
    <m/>
    <n v="2607.1800000000003"/>
    <n v="47"/>
    <n v="7600"/>
    <n v="495364.19999999995"/>
    <n v="685"/>
    <n v="44647.957500000004"/>
  </r>
  <r>
    <x v="17"/>
    <x v="2"/>
    <s v="张志洁"/>
    <x v="5"/>
    <x v="24"/>
    <s v="二级"/>
    <s v="黄浦"/>
    <s v="上海市瑞金康复医院"/>
    <n v="44.367800000000003"/>
    <n v="20"/>
    <n v="14.166666666666666"/>
    <n v="628.5438333333334"/>
    <n v="80"/>
    <n v="80"/>
    <n v="3549.424"/>
    <n v="20"/>
    <n v="44"/>
    <n v="887.35599999999999"/>
    <n v="56"/>
    <n v="50"/>
    <n v="2218.3900000000003"/>
    <n v="20"/>
    <n v="32"/>
    <n v="887.35599999999999"/>
    <n v="44"/>
    <n v="100"/>
    <n v="4436.7800000000007"/>
    <n v="100"/>
    <n v="47"/>
    <n v="4436.7800000000007"/>
    <n v="97"/>
    <n v="200"/>
    <n v="8873.5600000000013"/>
    <n v="20"/>
    <n v="47"/>
    <n v="887.35599999999999"/>
    <n v="70"/>
    <n v="300"/>
    <n v="13310.34"/>
    <n v="20"/>
    <n v="47"/>
    <n v="887.35599999999999"/>
    <n v="43"/>
    <n v="400"/>
    <n v="17747.120000000003"/>
    <n v="50"/>
    <n v="32"/>
    <n v="2218.3900000000003"/>
    <n v="61"/>
    <n v="400"/>
    <n v="17747.120000000003"/>
    <n v="0"/>
    <n v="30"/>
    <n v="0"/>
    <n v="31"/>
    <n v="400"/>
    <n v="17747.120000000003"/>
    <n v="40"/>
    <n v="45"/>
    <n v="1774.712"/>
    <n v="26"/>
    <n v="100"/>
    <n v="4436.7800000000007"/>
    <n v="100"/>
    <n v="51"/>
    <n v="4436.7800000000007"/>
    <n v="75"/>
    <n v="100"/>
    <n v="4436.7800000000007"/>
    <n v="50"/>
    <n v="34"/>
    <n v="2218.3900000000003"/>
    <n v="91"/>
    <n v="400"/>
    <n v="17747.120000000003"/>
    <n v="60"/>
    <n v="63"/>
    <n v="2662.0680000000002"/>
    <n v="88"/>
    <n v="400"/>
    <n v="17747.120000000003"/>
    <n v="0"/>
    <m/>
    <n v="0"/>
    <n v="88"/>
    <n v="2930"/>
    <n v="129997.65399999998"/>
    <n v="480"/>
    <n v="21296.544000000002"/>
  </r>
  <r>
    <x v="4"/>
    <x v="2"/>
    <s v="张志洁"/>
    <x v="5"/>
    <x v="42"/>
    <s v="二级"/>
    <s v="徐汇"/>
    <s v="上海市第八人民医院"/>
    <n v="31.581849999999999"/>
    <n v="1800"/>
    <n v="505"/>
    <n v="15948.83425"/>
    <n v="800"/>
    <n v="1200"/>
    <n v="37898.22"/>
    <n v="1800"/>
    <n v="1373"/>
    <n v="56847.33"/>
    <n v="1227"/>
    <n v="800"/>
    <n v="25265.48"/>
    <n v="600"/>
    <n v="1314"/>
    <n v="18949.11"/>
    <n v="513"/>
    <n v="1500"/>
    <n v="47372.775000000001"/>
    <n v="2100"/>
    <n v="1800"/>
    <n v="66321.884999999995"/>
    <n v="813"/>
    <n v="1800"/>
    <n v="56847.33"/>
    <n v="2100"/>
    <n v="1841"/>
    <n v="66321.884999999995"/>
    <n v="1072"/>
    <n v="1800"/>
    <n v="56847.33"/>
    <n v="1800"/>
    <n v="1800"/>
    <n v="56847.33"/>
    <n v="1072"/>
    <n v="2100"/>
    <n v="66321.884999999995"/>
    <n v="2400"/>
    <n v="1620"/>
    <n v="75796.44"/>
    <n v="1852"/>
    <n v="2100"/>
    <n v="66321.884999999995"/>
    <n v="600"/>
    <n v="1422"/>
    <n v="18949.11"/>
    <n v="1030"/>
    <n v="2400"/>
    <n v="75796.44"/>
    <n v="600"/>
    <n v="1630"/>
    <n v="18949.11"/>
    <n v="0"/>
    <n v="2400"/>
    <n v="75796.44"/>
    <n v="1500"/>
    <n v="791"/>
    <n v="47372.775000000001"/>
    <n v="709"/>
    <n v="2100"/>
    <n v="66321.884999999995"/>
    <n v="1020"/>
    <n v="1150"/>
    <n v="32213.487000000001"/>
    <n v="579"/>
    <n v="2400"/>
    <n v="75796.44"/>
    <n v="600"/>
    <n v="698"/>
    <n v="18949.11"/>
    <n v="481"/>
    <n v="2400"/>
    <n v="75796.44"/>
    <n v="0"/>
    <m/>
    <n v="0"/>
    <n v="481"/>
    <n v="23000"/>
    <n v="726382.55"/>
    <n v="15120"/>
    <n v="477517.57200000004"/>
  </r>
  <r>
    <x v="16"/>
    <x v="2"/>
    <s v="张志洁"/>
    <x v="5"/>
    <x v="42"/>
    <s v="药房"/>
    <s v="徐汇"/>
    <s v="上海龙华大药房有限公司"/>
    <n v="65.179500000000004"/>
    <n v="10"/>
    <n v="1.6666666666666667"/>
    <n v="108.63250000000001"/>
    <n v="20"/>
    <n v="20"/>
    <n v="1303.5900000000001"/>
    <n v="0"/>
    <n v="0"/>
    <n v="0"/>
    <n v="20"/>
    <n v="20"/>
    <n v="1303.5900000000001"/>
    <n v="10"/>
    <n v="10"/>
    <n v="651.79500000000007"/>
    <n v="20"/>
    <n v="20"/>
    <n v="1303.5900000000001"/>
    <n v="0"/>
    <n v="0"/>
    <n v="0"/>
    <n v="20"/>
    <n v="20"/>
    <n v="1303.5900000000001"/>
    <n v="10"/>
    <n v="4"/>
    <n v="651.79500000000007"/>
    <n v="26"/>
    <n v="20"/>
    <n v="1303.5900000000001"/>
    <n v="5"/>
    <n v="5"/>
    <n v="325.89750000000004"/>
    <n v="26"/>
    <n v="30"/>
    <n v="1955.3850000000002"/>
    <n v="5"/>
    <n v="0"/>
    <n v="325.89750000000004"/>
    <n v="31"/>
    <n v="30"/>
    <n v="1955.3850000000002"/>
    <n v="10"/>
    <n v="10"/>
    <n v="651.79500000000007"/>
    <n v="31"/>
    <n v="30"/>
    <n v="1955.3850000000002"/>
    <n v="20"/>
    <n v="20"/>
    <n v="1303.5900000000001"/>
    <n v="31"/>
    <n v="30"/>
    <n v="1955.3850000000002"/>
    <n v="0"/>
    <n v="20"/>
    <n v="0"/>
    <n v="11"/>
    <n v="30"/>
    <n v="1955.3850000000002"/>
    <n v="10"/>
    <n v="10"/>
    <n v="651.79500000000007"/>
    <n v="11"/>
    <n v="30"/>
    <n v="1955.3850000000002"/>
    <n v="0"/>
    <n v="0"/>
    <n v="0"/>
    <n v="11"/>
    <n v="30"/>
    <n v="1955.3850000000002"/>
    <n v="0"/>
    <m/>
    <n v="0"/>
    <n v="11"/>
    <n v="310"/>
    <n v="20205.645000000004"/>
    <n v="70"/>
    <n v="4562.5650000000005"/>
  </r>
  <r>
    <x v="3"/>
    <x v="1"/>
    <s v="廖荣平"/>
    <x v="2"/>
    <x v="4"/>
    <s v="三级"/>
    <s v="虹口"/>
    <s v="中国人民解放军第四一一医院"/>
    <n v="38.371200000000002"/>
    <n v="100"/>
    <n v="12.5"/>
    <n v="479.64000000000004"/>
    <n v="70"/>
    <n v="100"/>
    <n v="3837.1200000000003"/>
    <n v="200"/>
    <n v="101"/>
    <n v="7674.2400000000007"/>
    <n v="169"/>
    <n v="200"/>
    <n v="7674.2400000000007"/>
    <n v="0"/>
    <n v="42"/>
    <n v="0"/>
    <n v="127"/>
    <n v="300"/>
    <n v="11511.36"/>
    <n v="50"/>
    <n v="73"/>
    <n v="1918.5600000000002"/>
    <n v="104"/>
    <n v="350"/>
    <n v="13429.92"/>
    <n v="50"/>
    <n v="45"/>
    <n v="1918.5600000000002"/>
    <n v="109"/>
    <n v="80"/>
    <n v="3069.6959999999999"/>
    <n v="100"/>
    <n v="119"/>
    <n v="3837.1200000000003"/>
    <n v="90"/>
    <n v="80"/>
    <n v="3069.6959999999999"/>
    <n v="0"/>
    <n v="38"/>
    <n v="0"/>
    <n v="52"/>
    <n v="100"/>
    <n v="3837.1200000000003"/>
    <n v="100"/>
    <n v="68"/>
    <n v="3837.1200000000003"/>
    <n v="84"/>
    <n v="150"/>
    <n v="5755.68"/>
    <n v="0"/>
    <n v="59"/>
    <n v="0"/>
    <n v="25"/>
    <n v="160"/>
    <n v="6139.3919999999998"/>
    <n v="50"/>
    <n v="67"/>
    <n v="1918.5600000000002"/>
    <n v="8"/>
    <n v="100"/>
    <n v="3837.1200000000003"/>
    <n v="50"/>
    <n v="57"/>
    <n v="1918.5600000000002"/>
    <n v="1"/>
    <n v="100"/>
    <n v="3837.1200000000003"/>
    <n v="30"/>
    <n v="31"/>
    <n v="1151.136"/>
    <n v="0"/>
    <n v="200"/>
    <n v="7674.2400000000007"/>
    <n v="70"/>
    <m/>
    <n v="2685.9839999999999"/>
    <n v="70"/>
    <n v="1920"/>
    <n v="73672.703999999998"/>
    <n v="700"/>
    <n v="26859.840000000004"/>
  </r>
  <r>
    <x v="8"/>
    <x v="1"/>
    <s v="廖荣平"/>
    <x v="3"/>
    <x v="7"/>
    <s v="三级"/>
    <s v="浦东"/>
    <s v="上海交通大学医学院附属上海儿童医学中心"/>
    <n v="254.87039999999999"/>
    <n v="105"/>
    <n v="8.75"/>
    <n v="2230.116"/>
    <n v="5"/>
    <n v="60"/>
    <n v="15292.224"/>
    <n v="250"/>
    <n v="250"/>
    <n v="63717.599999999999"/>
    <n v="5"/>
    <n v="30"/>
    <n v="7646.1120000000001"/>
    <n v="50"/>
    <n v="50"/>
    <n v="12743.519999999999"/>
    <n v="5"/>
    <n v="60"/>
    <n v="15292.224"/>
    <n v="0"/>
    <n v="0"/>
    <n v="0"/>
    <n v="5"/>
    <n v="70"/>
    <n v="17840.928"/>
    <n v="0"/>
    <n v="0"/>
    <n v="0"/>
    <n v="5"/>
    <n v="70"/>
    <n v="17840.928"/>
    <n v="60"/>
    <n v="60"/>
    <n v="15292.224"/>
    <n v="5"/>
    <n v="70"/>
    <n v="17840.928"/>
    <n v="50"/>
    <n v="50"/>
    <n v="12743.519999999999"/>
    <n v="5"/>
    <n v="80"/>
    <n v="20389.631999999998"/>
    <n v="0"/>
    <n v="0"/>
    <n v="0"/>
    <n v="5"/>
    <n v="80"/>
    <n v="20389.631999999998"/>
    <n v="150"/>
    <n v="150"/>
    <n v="38230.559999999998"/>
    <n v="5"/>
    <n v="70"/>
    <n v="17840.928"/>
    <n v="0"/>
    <n v="0"/>
    <n v="0"/>
    <n v="5"/>
    <n v="70"/>
    <n v="17840.928"/>
    <n v="50"/>
    <n v="50"/>
    <n v="12743.519999999999"/>
    <n v="5"/>
    <n v="70"/>
    <n v="17840.928"/>
    <n v="50"/>
    <n v="50"/>
    <n v="12743.519999999999"/>
    <n v="5"/>
    <n v="75"/>
    <n v="19115.28"/>
    <n v="0"/>
    <m/>
    <n v="0"/>
    <n v="5"/>
    <n v="805"/>
    <n v="205170.67200000005"/>
    <n v="660"/>
    <n v="168214.46399999998"/>
  </r>
  <r>
    <x v="3"/>
    <x v="2"/>
    <s v="张志洁"/>
    <x v="7"/>
    <x v="40"/>
    <s v="一级"/>
    <s v="青浦"/>
    <s v="上海市青浦区夏阳街道社区卫生服务中心"/>
    <n v="38.371200000000002"/>
    <n v="0"/>
    <n v="0"/>
    <n v="0"/>
    <n v="0"/>
    <m/>
    <n v="0"/>
    <n v="200"/>
    <n v="189"/>
    <n v="7674.2400000000007"/>
    <n v="11"/>
    <m/>
    <n v="0"/>
    <n v="0"/>
    <n v="0"/>
    <n v="0"/>
    <n v="11"/>
    <n v="200"/>
    <n v="7674.2400000000007"/>
    <n v="0"/>
    <n v="0"/>
    <n v="0"/>
    <n v="11"/>
    <n v="300"/>
    <n v="11511.36"/>
    <n v="360"/>
    <n v="365"/>
    <n v="13813.632000000001"/>
    <n v="6"/>
    <n v="200"/>
    <n v="7674.2400000000007"/>
    <n v="830"/>
    <n v="824"/>
    <n v="31848.096000000001"/>
    <n v="12"/>
    <n v="600"/>
    <n v="23022.720000000001"/>
    <n v="120"/>
    <n v="128"/>
    <n v="4604.5439999999999"/>
    <n v="4"/>
    <n v="300"/>
    <n v="11511.36"/>
    <n v="300"/>
    <n v="296"/>
    <n v="11511.36"/>
    <n v="8"/>
    <n v="300"/>
    <n v="11511.36"/>
    <n v="200"/>
    <n v="196"/>
    <n v="7674.2400000000007"/>
    <n v="12"/>
    <n v="600"/>
    <n v="23022.720000000001"/>
    <n v="620"/>
    <n v="613"/>
    <n v="23790.144"/>
    <n v="19"/>
    <n v="600"/>
    <n v="23022.720000000001"/>
    <n v="650"/>
    <n v="654"/>
    <n v="24941.280000000002"/>
    <n v="15"/>
    <n v="600"/>
    <n v="23022.720000000001"/>
    <n v="540"/>
    <n v="550"/>
    <n v="20720.448"/>
    <n v="5"/>
    <n v="800"/>
    <n v="30696.960000000003"/>
    <n v="270"/>
    <m/>
    <n v="10360.224"/>
    <n v="275"/>
    <n v="4500"/>
    <n v="172670.4"/>
    <n v="4090"/>
    <n v="156938.20799999998"/>
  </r>
  <r>
    <x v="16"/>
    <x v="2"/>
    <s v="张志洁"/>
    <x v="6"/>
    <x v="31"/>
    <s v="二级"/>
    <s v="金山"/>
    <s v="上海市金山区亭林医院"/>
    <n v="65.179500000000004"/>
    <n v="0"/>
    <n v="0"/>
    <n v="0"/>
    <n v="0"/>
    <m/>
    <n v="0"/>
    <n v="50"/>
    <n v="0"/>
    <n v="3258.9750000000004"/>
    <n v="50"/>
    <n v="100"/>
    <n v="6517.9500000000007"/>
    <n v="50"/>
    <n v="50"/>
    <n v="3258.9750000000004"/>
    <n v="50"/>
    <n v="200"/>
    <n v="13035.900000000001"/>
    <n v="30"/>
    <n v="60"/>
    <n v="1955.3850000000002"/>
    <n v="20"/>
    <n v="300"/>
    <n v="19553.850000000002"/>
    <n v="60"/>
    <n v="80"/>
    <n v="3910.7700000000004"/>
    <n v="0"/>
    <n v="400"/>
    <n v="26071.800000000003"/>
    <n v="30"/>
    <n v="30"/>
    <n v="1955.3850000000002"/>
    <n v="0"/>
    <n v="500"/>
    <n v="32589.750000000004"/>
    <n v="0"/>
    <n v="0"/>
    <n v="0"/>
    <n v="0"/>
    <n v="500"/>
    <n v="32589.750000000004"/>
    <n v="100"/>
    <n v="50"/>
    <n v="6517.9500000000007"/>
    <n v="50"/>
    <n v="500"/>
    <n v="32589.750000000004"/>
    <n v="0"/>
    <n v="30"/>
    <n v="0"/>
    <n v="20"/>
    <n v="500"/>
    <n v="32589.750000000004"/>
    <n v="0"/>
    <n v="20"/>
    <n v="0"/>
    <n v="0"/>
    <n v="500"/>
    <n v="32589.750000000004"/>
    <n v="0"/>
    <n v="0"/>
    <n v="0"/>
    <n v="0"/>
    <n v="500"/>
    <n v="32589.750000000004"/>
    <n v="0"/>
    <n v="0"/>
    <n v="0"/>
    <n v="0"/>
    <n v="500"/>
    <n v="32589.750000000004"/>
    <n v="0"/>
    <m/>
    <n v="0"/>
    <n v="0"/>
    <n v="4500"/>
    <n v="293307.75000000006"/>
    <n v="320"/>
    <n v="20857.440000000002"/>
  </r>
  <r>
    <x v="7"/>
    <x v="1"/>
    <s v="廖荣平"/>
    <x v="3"/>
    <x v="9"/>
    <s v="三级"/>
    <s v="浦东"/>
    <s v="上海市东方医院"/>
    <n v="22.8568"/>
    <n v="0"/>
    <n v="0"/>
    <n v="0"/>
    <n v="3300"/>
    <n v="2200"/>
    <n v="50284.959999999999"/>
    <n v="2800"/>
    <n v="2800"/>
    <n v="63999.040000000001"/>
    <n v="3300"/>
    <n v="1400"/>
    <n v="31999.52"/>
    <n v="1400"/>
    <n v="1400"/>
    <n v="31999.52"/>
    <n v="3300"/>
    <n v="3200"/>
    <n v="73141.759999999995"/>
    <n v="3400"/>
    <n v="3400"/>
    <n v="77713.119999999995"/>
    <n v="3300"/>
    <n v="2600"/>
    <n v="59427.68"/>
    <n v="3968"/>
    <n v="3968"/>
    <n v="90695.782399999996"/>
    <n v="3300"/>
    <n v="3600"/>
    <n v="82284.479999999996"/>
    <n v="3200"/>
    <n v="5200"/>
    <n v="73141.759999999995"/>
    <n v="1300"/>
    <n v="3200"/>
    <n v="73141.759999999995"/>
    <n v="3200"/>
    <n v="3200"/>
    <n v="73141.759999999995"/>
    <n v="1300"/>
    <n v="3300"/>
    <n v="75427.44"/>
    <n v="3600"/>
    <n v="3600"/>
    <n v="82284.479999999996"/>
    <n v="1300"/>
    <n v="5900"/>
    <n v="134855.12"/>
    <n v="3600"/>
    <n v="3600"/>
    <n v="82284.479999999996"/>
    <n v="1300"/>
    <n v="3100"/>
    <n v="70856.08"/>
    <n v="3400"/>
    <n v="3400"/>
    <n v="77713.119999999995"/>
    <n v="1300"/>
    <n v="2600"/>
    <n v="59427.68"/>
    <n v="2800"/>
    <n v="2800"/>
    <n v="63999.040000000001"/>
    <n v="1300"/>
    <n v="2800"/>
    <n v="63999.040000000001"/>
    <n v="3400"/>
    <n v="3400"/>
    <n v="77713.119999999995"/>
    <n v="1300"/>
    <n v="2650"/>
    <n v="60570.52"/>
    <n v="2000"/>
    <m/>
    <n v="45713.599999999999"/>
    <n v="3300"/>
    <n v="36550"/>
    <n v="835416.04"/>
    <n v="36768"/>
    <n v="840398.82239999995"/>
  </r>
  <r>
    <x v="3"/>
    <x v="2"/>
    <s v="张志洁"/>
    <x v="8"/>
    <x v="45"/>
    <s v="一级"/>
    <s v="闸北"/>
    <s v="上海市静安区彭浦镇第二社区卫生服务中心"/>
    <n v="38.371200000000002"/>
    <n v="0"/>
    <n v="0"/>
    <n v="0"/>
    <n v="0"/>
    <n v="0"/>
    <n v="0"/>
    <n v="0"/>
    <n v="0"/>
    <n v="0"/>
    <n v="0"/>
    <n v="0"/>
    <n v="0"/>
    <n v="0"/>
    <n v="0"/>
    <n v="0"/>
    <n v="0"/>
    <n v="0"/>
    <n v="0"/>
    <m/>
    <n v="0"/>
    <n v="0"/>
    <n v="0"/>
    <n v="0"/>
    <n v="0"/>
    <n v="410"/>
    <n v="140"/>
    <n v="15732.192000000001"/>
    <n v="270"/>
    <n v="200"/>
    <n v="7674.2400000000007"/>
    <n v="0"/>
    <n v="200"/>
    <n v="0"/>
    <n v="70"/>
    <n v="100"/>
    <n v="3837.1200000000003"/>
    <n v="100"/>
    <n v="100"/>
    <n v="3837.1200000000003"/>
    <n v="70"/>
    <n v="100"/>
    <n v="3837.1200000000003"/>
    <n v="100"/>
    <n v="100"/>
    <n v="3837.1200000000003"/>
    <n v="70"/>
    <n v="150"/>
    <n v="5755.68"/>
    <n v="100"/>
    <n v="100"/>
    <n v="3837.1200000000003"/>
    <n v="70"/>
    <n v="100"/>
    <n v="3837.1200000000003"/>
    <n v="160"/>
    <n v="160"/>
    <n v="6139.3919999999998"/>
    <n v="70"/>
    <n v="200"/>
    <n v="7674.2400000000007"/>
    <n v="50"/>
    <n v="80"/>
    <n v="1918.5600000000002"/>
    <n v="40"/>
    <n v="200"/>
    <n v="7674.2400000000007"/>
    <n v="100"/>
    <n v="80"/>
    <n v="3837.1200000000003"/>
    <n v="60"/>
    <n v="200"/>
    <n v="7674.2400000000007"/>
    <n v="50"/>
    <m/>
    <n v="1918.5600000000002"/>
    <n v="110"/>
    <n v="1250"/>
    <n v="47964"/>
    <n v="1070"/>
    <n v="41057.184000000001"/>
  </r>
  <r>
    <x v="18"/>
    <x v="1"/>
    <s v="廖荣平"/>
    <x v="1"/>
    <x v="30"/>
    <s v="二级"/>
    <s v="嘉定"/>
    <s v="上海市嘉定区中心医院"/>
    <n v="25.209599999999998"/>
    <n v="0"/>
    <n v="0"/>
    <n v="0"/>
    <n v="0"/>
    <n v="0"/>
    <n v="0"/>
    <n v="0"/>
    <n v="0"/>
    <n v="0"/>
    <n v="0"/>
    <n v="0"/>
    <n v="0"/>
    <n v="0"/>
    <n v="0"/>
    <n v="0"/>
    <n v="0"/>
    <n v="0"/>
    <n v="0"/>
    <m/>
    <n v="0"/>
    <n v="0"/>
    <n v="0"/>
    <n v="0"/>
    <n v="0"/>
    <n v="1200"/>
    <n v="454"/>
    <n v="30251.519999999997"/>
    <n v="746"/>
    <m/>
    <n v="0"/>
    <n v="900"/>
    <n v="1123"/>
    <n v="22688.639999999999"/>
    <n v="523"/>
    <n v="0"/>
    <n v="0"/>
    <n v="2800"/>
    <n v="1367"/>
    <n v="70586.87999999999"/>
    <n v="1956"/>
    <n v="0"/>
    <n v="0"/>
    <n v="3200"/>
    <n v="2908"/>
    <n v="80670.720000000001"/>
    <n v="2248"/>
    <n v="0"/>
    <n v="0"/>
    <n v="2800"/>
    <n v="2807"/>
    <n v="70586.87999999999"/>
    <n v="2241"/>
    <n v="0"/>
    <n v="0"/>
    <n v="4000"/>
    <n v="2986"/>
    <n v="100838.39999999999"/>
    <n v="3255"/>
    <n v="0"/>
    <n v="0"/>
    <n v="1200"/>
    <n v="2376"/>
    <n v="30251.519999999997"/>
    <n v="2079"/>
    <n v="0"/>
    <n v="0"/>
    <n v="5200"/>
    <n v="4031"/>
    <n v="131089.91999999998"/>
    <n v="3248"/>
    <n v="0"/>
    <n v="0"/>
    <n v="0"/>
    <m/>
    <n v="0"/>
    <n v="3248"/>
    <n v="0"/>
    <n v="0"/>
    <n v="21300"/>
    <n v="536964.48"/>
  </r>
  <r>
    <x v="3"/>
    <x v="1"/>
    <s v="廖荣平"/>
    <x v="4"/>
    <x v="29"/>
    <s v="二级"/>
    <s v="奉贤"/>
    <s v="上海市奉贤区奉浦街道社区卫生服务中心"/>
    <n v="38.371200000000002"/>
    <n v="0"/>
    <n v="0"/>
    <n v="0"/>
    <n v="0"/>
    <n v="0"/>
    <n v="0"/>
    <n v="0"/>
    <n v="0"/>
    <n v="0"/>
    <n v="0"/>
    <n v="0"/>
    <n v="0"/>
    <n v="0"/>
    <n v="0"/>
    <n v="0"/>
    <n v="0"/>
    <n v="0"/>
    <n v="0"/>
    <m/>
    <n v="0"/>
    <n v="0"/>
    <n v="0"/>
    <n v="0"/>
    <n v="0"/>
    <n v="0"/>
    <n v="0"/>
    <n v="0"/>
    <n v="0"/>
    <n v="0"/>
    <n v="0"/>
    <n v="0"/>
    <n v="65"/>
    <n v="0"/>
    <n v="-65"/>
    <n v="0"/>
    <n v="0"/>
    <n v="50"/>
    <n v="0"/>
    <n v="1918.5600000000002"/>
    <n v="-15"/>
    <n v="200"/>
    <n v="7674.2400000000007"/>
    <n v="120"/>
    <n v="68"/>
    <n v="4604.5439999999999"/>
    <n v="37"/>
    <n v="200"/>
    <n v="7674.2400000000007"/>
    <n v="100"/>
    <n v="78"/>
    <n v="3837.1200000000003"/>
    <n v="59"/>
    <n v="200"/>
    <n v="7674.2400000000007"/>
    <n v="50"/>
    <n v="75"/>
    <n v="1918.5600000000002"/>
    <n v="34"/>
    <n v="200"/>
    <n v="7674.2400000000007"/>
    <n v="100"/>
    <n v="82"/>
    <n v="3837.1200000000003"/>
    <n v="52"/>
    <n v="400"/>
    <n v="15348.480000000001"/>
    <n v="60"/>
    <n v="78"/>
    <n v="2302.2719999999999"/>
    <n v="34"/>
    <n v="650"/>
    <n v="24941.280000000002"/>
    <n v="80"/>
    <m/>
    <n v="3069.6959999999999"/>
    <n v="114"/>
    <n v="1850"/>
    <n v="70986.720000000001"/>
    <n v="560"/>
    <n v="21487.871999999999"/>
  </r>
  <r>
    <x v="16"/>
    <x v="2"/>
    <s v="张志洁"/>
    <x v="7"/>
    <x v="27"/>
    <s v="二级"/>
    <s v="普陀"/>
    <s v="上海市普陀区人民医院"/>
    <n v="65.179500000000004"/>
    <n v="0"/>
    <n v="0"/>
    <n v="0"/>
    <n v="0"/>
    <n v="0"/>
    <n v="0"/>
    <n v="0"/>
    <n v="0"/>
    <n v="0"/>
    <n v="0"/>
    <n v="0"/>
    <n v="0"/>
    <n v="0"/>
    <n v="0"/>
    <n v="0"/>
    <n v="0"/>
    <n v="0"/>
    <n v="0"/>
    <m/>
    <n v="0"/>
    <n v="0"/>
    <n v="0"/>
    <n v="0"/>
    <n v="0"/>
    <n v="0"/>
    <n v="0"/>
    <n v="0"/>
    <n v="0"/>
    <n v="0"/>
    <n v="0"/>
    <n v="0"/>
    <n v="0"/>
    <n v="0"/>
    <n v="0"/>
    <n v="0"/>
    <n v="0"/>
    <n v="100"/>
    <n v="0"/>
    <n v="6517.9500000000007"/>
    <n v="100"/>
    <n v="1000"/>
    <n v="65179.500000000007"/>
    <n v="0"/>
    <n v="0"/>
    <n v="0"/>
    <n v="100"/>
    <n v="1000"/>
    <n v="65179.500000000007"/>
    <n v="0"/>
    <n v="22"/>
    <n v="0"/>
    <n v="78"/>
    <n v="1000"/>
    <n v="65179.500000000007"/>
    <n v="0"/>
    <n v="18"/>
    <n v="0"/>
    <n v="60"/>
    <n v="1000"/>
    <n v="65179.500000000007"/>
    <n v="0"/>
    <n v="8"/>
    <n v="0"/>
    <n v="52"/>
    <n v="1000"/>
    <n v="65179.500000000007"/>
    <n v="0"/>
    <n v="5"/>
    <n v="0"/>
    <n v="47"/>
    <n v="1000"/>
    <n v="65179.500000000007"/>
    <n v="0"/>
    <m/>
    <n v="0"/>
    <n v="47"/>
    <n v="6000"/>
    <n v="391077.00000000006"/>
    <n v="100"/>
    <n v="6517.9500000000007"/>
  </r>
  <r>
    <x v="16"/>
    <x v="2"/>
    <s v="张志洁"/>
    <x v="5"/>
    <x v="48"/>
    <s v="三级"/>
    <s v="徐汇"/>
    <s v="复旦大学附属中山医院"/>
    <n v="65.179500000000004"/>
    <n v="0"/>
    <n v="0"/>
    <n v="0"/>
    <n v="0"/>
    <n v="0"/>
    <n v="0"/>
    <n v="0"/>
    <n v="0"/>
    <n v="0"/>
    <n v="0"/>
    <n v="0"/>
    <n v="0"/>
    <n v="0"/>
    <n v="0"/>
    <n v="0"/>
    <n v="0"/>
    <n v="0"/>
    <n v="0"/>
    <m/>
    <n v="0"/>
    <n v="0"/>
    <n v="0"/>
    <n v="0"/>
    <n v="0"/>
    <n v="0"/>
    <n v="0"/>
    <n v="0"/>
    <n v="0"/>
    <n v="0"/>
    <n v="0"/>
    <n v="0"/>
    <n v="0"/>
    <n v="0"/>
    <n v="0"/>
    <n v="0"/>
    <n v="0"/>
    <n v="35"/>
    <n v="0"/>
    <n v="2281.2825000000003"/>
    <n v="35"/>
    <n v="50"/>
    <n v="3258.9750000000004"/>
    <n v="300"/>
    <n v="0"/>
    <n v="19553.850000000002"/>
    <n v="335"/>
    <n v="80"/>
    <n v="5214.3600000000006"/>
    <n v="0"/>
    <n v="0"/>
    <n v="0"/>
    <n v="335"/>
    <n v="1800"/>
    <n v="117323.1"/>
    <n v="30"/>
    <n v="40"/>
    <n v="1955.3850000000002"/>
    <n v="325"/>
    <n v="1800"/>
    <n v="117323.1"/>
    <n v="100"/>
    <n v="49"/>
    <n v="6517.9500000000007"/>
    <n v="376"/>
    <n v="2000"/>
    <n v="130359.00000000001"/>
    <n v="0"/>
    <n v="66"/>
    <n v="0"/>
    <n v="310"/>
    <n v="2500"/>
    <n v="162948.75"/>
    <n v="0"/>
    <m/>
    <n v="0"/>
    <n v="310"/>
    <n v="8230"/>
    <n v="536427.28500000003"/>
    <n v="465"/>
    <n v="30308.467500000002"/>
  </r>
  <r>
    <x v="1"/>
    <x v="2"/>
    <s v="张志洁"/>
    <x v="7"/>
    <x v="25"/>
    <s v="二级"/>
    <s v="普陀"/>
    <s v="上海市普陀区中医医院"/>
    <n v="32.280999999999999"/>
    <m/>
    <m/>
    <m/>
    <m/>
    <m/>
    <m/>
    <m/>
    <m/>
    <m/>
    <m/>
    <m/>
    <m/>
    <m/>
    <m/>
    <m/>
    <m/>
    <m/>
    <m/>
    <m/>
    <m/>
    <m/>
    <m/>
    <m/>
    <m/>
    <m/>
    <m/>
    <m/>
    <m/>
    <m/>
    <m/>
    <m/>
    <m/>
    <m/>
    <m/>
    <m/>
    <m/>
    <m/>
    <m/>
    <m/>
    <m/>
    <m/>
    <m/>
    <m/>
    <m/>
    <m/>
    <m/>
    <m/>
    <m/>
    <m/>
    <n v="0"/>
    <m/>
    <m/>
    <n v="200"/>
    <n v="6456.2"/>
    <n v="100"/>
    <n v="100"/>
    <n v="3228.1"/>
    <n v="0"/>
    <n v="200"/>
    <n v="6456.2"/>
    <n v="100"/>
    <n v="100"/>
    <n v="3228.1"/>
    <n v="0"/>
    <n v="200"/>
    <n v="6456.2"/>
    <n v="0"/>
    <n v="0"/>
    <n v="0"/>
    <n v="0"/>
    <n v="200"/>
    <n v="6456.2"/>
    <n v="0"/>
    <m/>
    <n v="0"/>
    <n v="0"/>
    <n v="800"/>
    <n v="25824.799999999999"/>
    <n v="200"/>
    <n v="6456.2"/>
  </r>
  <r>
    <x v="1"/>
    <x v="2"/>
    <s v="张志洁"/>
    <x v="7"/>
    <x v="40"/>
    <s v="一级"/>
    <s v="青浦"/>
    <s v="上海市青浦区夏阳街道社区卫生服务中心"/>
    <n v="32.280999999999999"/>
    <m/>
    <m/>
    <m/>
    <m/>
    <m/>
    <m/>
    <m/>
    <m/>
    <m/>
    <m/>
    <m/>
    <m/>
    <m/>
    <m/>
    <m/>
    <m/>
    <m/>
    <m/>
    <m/>
    <m/>
    <m/>
    <m/>
    <m/>
    <m/>
    <m/>
    <m/>
    <m/>
    <m/>
    <m/>
    <m/>
    <m/>
    <m/>
    <m/>
    <m/>
    <m/>
    <m/>
    <m/>
    <m/>
    <m/>
    <m/>
    <m/>
    <m/>
    <m/>
    <m/>
    <m/>
    <m/>
    <m/>
    <m/>
    <m/>
    <m/>
    <m/>
    <m/>
    <n v="70"/>
    <n v="2259.67"/>
    <n v="250"/>
    <n v="243"/>
    <n v="8070.25"/>
    <n v="7"/>
    <n v="70"/>
    <n v="2259.67"/>
    <n v="640"/>
    <n v="638"/>
    <n v="20659.84"/>
    <n v="9"/>
    <n v="70"/>
    <n v="2259.67"/>
    <n v="0"/>
    <n v="6"/>
    <n v="0"/>
    <n v="3"/>
    <n v="70"/>
    <n v="2259.67"/>
    <n v="0"/>
    <m/>
    <n v="0"/>
    <n v="3"/>
    <n v="280"/>
    <n v="9038.68"/>
    <n v="890"/>
    <n v="28730.09"/>
  </r>
  <r>
    <x v="1"/>
    <x v="2"/>
    <s v="张志洁"/>
    <x v="8"/>
    <x v="44"/>
    <s v="二级"/>
    <s v="长宁"/>
    <s v="上海市同仁医院"/>
    <n v="32.280999999999999"/>
    <m/>
    <m/>
    <m/>
    <m/>
    <m/>
    <m/>
    <m/>
    <m/>
    <m/>
    <m/>
    <m/>
    <m/>
    <m/>
    <m/>
    <m/>
    <m/>
    <m/>
    <m/>
    <m/>
    <m/>
    <m/>
    <m/>
    <m/>
    <m/>
    <m/>
    <m/>
    <m/>
    <m/>
    <m/>
    <m/>
    <m/>
    <m/>
    <m/>
    <m/>
    <m/>
    <m/>
    <m/>
    <m/>
    <m/>
    <m/>
    <m/>
    <m/>
    <m/>
    <m/>
    <m/>
    <m/>
    <m/>
    <m/>
    <m/>
    <m/>
    <m/>
    <m/>
    <n v="1200"/>
    <n v="38737.199999999997"/>
    <n v="1260"/>
    <n v="636"/>
    <n v="40674.06"/>
    <n v="624"/>
    <n v="1500"/>
    <n v="48421.5"/>
    <n v="0"/>
    <n v="382"/>
    <n v="0"/>
    <n v="242"/>
    <n v="1500"/>
    <n v="48421.5"/>
    <n v="540"/>
    <n v="477"/>
    <n v="17431.739999999998"/>
    <n v="305"/>
    <n v="1500"/>
    <n v="48421.5"/>
    <n v="770"/>
    <m/>
    <n v="24856.37"/>
    <n v="1075"/>
    <n v="5700"/>
    <n v="184001.7"/>
    <n v="2570"/>
    <n v="82962.17"/>
  </r>
  <r>
    <x v="1"/>
    <x v="2"/>
    <s v="张志洁"/>
    <x v="7"/>
    <x v="28"/>
    <s v="二级"/>
    <s v="闵行"/>
    <s v="上海市闵行区中医医院"/>
    <n v="32.280999999999999"/>
    <m/>
    <m/>
    <m/>
    <m/>
    <m/>
    <m/>
    <m/>
    <m/>
    <m/>
    <m/>
    <m/>
    <m/>
    <m/>
    <m/>
    <m/>
    <m/>
    <m/>
    <m/>
    <m/>
    <m/>
    <m/>
    <m/>
    <m/>
    <m/>
    <m/>
    <m/>
    <m/>
    <m/>
    <m/>
    <m/>
    <m/>
    <m/>
    <m/>
    <m/>
    <m/>
    <m/>
    <m/>
    <m/>
    <m/>
    <m/>
    <m/>
    <m/>
    <m/>
    <m/>
    <m/>
    <m/>
    <m/>
    <m/>
    <m/>
    <m/>
    <m/>
    <m/>
    <n v="1200"/>
    <n v="38737.199999999997"/>
    <n v="0"/>
    <n v="0"/>
    <n v="0"/>
    <n v="0"/>
    <n v="1200"/>
    <n v="38737.199999999997"/>
    <n v="0"/>
    <n v="0"/>
    <n v="0"/>
    <n v="0"/>
    <n v="1200"/>
    <n v="38737.199999999997"/>
    <n v="0"/>
    <n v="0"/>
    <n v="0"/>
    <n v="0"/>
    <n v="1200"/>
    <n v="38737.199999999997"/>
    <n v="0"/>
    <m/>
    <n v="0"/>
    <n v="0"/>
    <n v="4800"/>
    <n v="154948.79999999999"/>
    <n v="0"/>
    <n v="0"/>
  </r>
  <r>
    <x v="19"/>
    <x v="3"/>
    <m/>
    <x v="9"/>
    <x v="50"/>
    <m/>
    <m/>
    <m/>
    <m/>
    <m/>
    <m/>
    <m/>
    <m/>
    <m/>
    <m/>
    <m/>
    <m/>
    <m/>
    <m/>
    <m/>
    <m/>
    <m/>
    <m/>
    <m/>
    <m/>
    <m/>
    <m/>
    <m/>
    <m/>
    <m/>
    <m/>
    <m/>
    <m/>
    <m/>
    <m/>
    <m/>
    <m/>
    <m/>
    <m/>
    <m/>
    <m/>
    <m/>
    <m/>
    <m/>
    <m/>
    <m/>
    <m/>
    <m/>
    <m/>
    <m/>
    <m/>
    <m/>
    <m/>
    <m/>
    <m/>
    <m/>
    <m/>
    <m/>
    <m/>
    <m/>
    <m/>
    <m/>
    <m/>
    <m/>
    <m/>
    <m/>
    <m/>
    <m/>
    <m/>
    <n v="148126"/>
    <m/>
    <m/>
    <m/>
    <m/>
    <m/>
    <n v="168122"/>
    <m/>
    <m/>
    <m/>
    <m/>
    <m/>
    <m/>
    <m/>
    <m/>
    <m/>
    <m/>
    <m/>
    <m/>
    <m/>
  </r>
  <r>
    <x v="19"/>
    <x v="3"/>
    <m/>
    <x v="9"/>
    <x v="50"/>
    <m/>
    <m/>
    <m/>
    <m/>
    <m/>
    <m/>
    <m/>
    <m/>
    <m/>
    <m/>
    <m/>
    <m/>
    <m/>
    <m/>
    <m/>
    <m/>
    <m/>
    <m/>
    <m/>
    <m/>
    <m/>
    <m/>
    <m/>
    <m/>
    <m/>
    <m/>
    <m/>
    <m/>
    <m/>
    <m/>
    <m/>
    <m/>
    <m/>
    <m/>
    <m/>
    <m/>
    <m/>
    <m/>
    <m/>
    <m/>
    <m/>
    <m/>
    <m/>
    <m/>
    <m/>
    <m/>
    <m/>
    <m/>
    <m/>
    <m/>
    <m/>
    <m/>
    <m/>
    <m/>
    <m/>
    <m/>
    <m/>
    <m/>
    <m/>
    <m/>
    <m/>
    <m/>
    <m/>
    <m/>
    <m/>
    <m/>
    <m/>
    <m/>
    <m/>
    <m/>
    <m/>
    <m/>
    <m/>
    <m/>
    <m/>
    <m/>
    <m/>
    <m/>
    <m/>
    <m/>
    <m/>
    <m/>
    <m/>
    <m/>
  </r>
  <r>
    <x v="19"/>
    <x v="3"/>
    <m/>
    <x v="9"/>
    <x v="50"/>
    <m/>
    <m/>
    <m/>
    <m/>
    <m/>
    <m/>
    <m/>
    <m/>
    <m/>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63F55E-AC82-4519-800C-C7C4C91402CA}" name="数据透视表3" cacheId="3" applyNumberFormats="0" applyBorderFormats="0" applyFontFormats="0" applyPatternFormats="0" applyAlignmentFormats="0" applyWidthHeightFormats="1" dataCaption="值" updatedVersion="6" minRefreshableVersion="3" itemPrintTitles="1" createdVersion="5" indent="0" compact="0" compactData="0" multipleFieldFilters="0">
  <location ref="A43:E61" firstHeaderRow="0" firstDataRow="1" firstDataCol="1"/>
  <pivotFields count="93">
    <pivotField axis="axisRow" compact="0" outline="0" showAll="0" defaultSubtotal="0">
      <items count="20">
        <item x="3"/>
        <item x="1"/>
        <item x="10"/>
        <item x="14"/>
        <item x="9"/>
        <item x="8"/>
        <item x="7"/>
        <item h="1" x="6"/>
        <item x="13"/>
        <item x="5"/>
        <item x="4"/>
        <item x="15"/>
        <item x="11"/>
        <item x="12"/>
        <item x="16"/>
        <item h="1" x="0"/>
        <item x="17"/>
        <item x="18"/>
        <item x="2"/>
        <item h="1" x="19"/>
      </items>
    </pivotField>
    <pivotField compact="0" outline="0" showAll="0" defaultSubtotal="0"/>
    <pivotField compact="0" outline="0" showAll="0" defaultSubtotal="0"/>
    <pivotField compact="0" outline="0" showAll="0" defaultSubtotal="0">
      <items count="10">
        <item x="0"/>
        <item x="5"/>
        <item x="1"/>
        <item x="8"/>
        <item x="2"/>
        <item x="4"/>
        <item x="3"/>
        <item x="6"/>
        <item x="7"/>
        <item x="9"/>
      </items>
    </pivotField>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81"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81" outline="0" showAll="0"/>
    <pivotField compact="0" outline="0" showAll="0"/>
    <pivotField compact="0" outline="0" showAll="0"/>
    <pivotField compact="0" numFmtId="179" outline="0" showAll="0"/>
    <pivotField compact="0" numFmtId="1" outline="0" showAll="0"/>
    <pivotField compact="0" outline="0" showAll="0"/>
    <pivotField compact="0" numFmtId="181" outline="0" showAll="0"/>
    <pivotField compact="0" outline="0" showAll="0"/>
    <pivotField compact="0" outline="0" showAll="0"/>
    <pivotField compact="0" numFmtId="181" outline="0" showAll="0"/>
    <pivotField compact="0" numFmtId="1" outline="0" showAll="0"/>
    <pivotField compact="0" outline="0" showAll="0"/>
    <pivotField compact="0" numFmtId="181" outline="0" showAll="0"/>
    <pivotField compact="0" outline="0" showAll="0"/>
    <pivotField compact="0" outline="0" showAll="0"/>
    <pivotField compact="0" numFmtId="181" outline="0" showAll="0"/>
    <pivotField compact="0" numFmtId="1" outline="0" showAll="0"/>
    <pivotField dataField="1" compact="0" outline="0" showAll="0"/>
    <pivotField compact="0" numFmtId="181" outline="0" showAll="0"/>
    <pivotField dataField="1" compact="0" outline="0" showAll="0"/>
    <pivotField compact="0" outline="0" showAll="0"/>
    <pivotField compact="0" numFmtId="181" outline="0" showAll="0"/>
    <pivotField compact="0" numFmtId="1" outline="0" showAll="0"/>
    <pivotField dataField="1" compact="0" outline="0" showAll="0"/>
    <pivotField compact="0" numFmtId="181" outline="0" showAll="0"/>
    <pivotField dataField="1" compact="0" outline="0" showAll="0"/>
    <pivotField compact="0" outline="0" showAll="0"/>
    <pivotField compact="0" numFmtId="181" outline="0" showAll="0"/>
    <pivotField compact="0" numFmtId="1" outline="0" showAl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0"/>
  </rowFields>
  <rowItems count="18">
    <i>
      <x/>
    </i>
    <i>
      <x v="1"/>
    </i>
    <i>
      <x v="2"/>
    </i>
    <i>
      <x v="3"/>
    </i>
    <i>
      <x v="4"/>
    </i>
    <i>
      <x v="5"/>
    </i>
    <i>
      <x v="6"/>
    </i>
    <i>
      <x v="8"/>
    </i>
    <i>
      <x v="9"/>
    </i>
    <i>
      <x v="10"/>
    </i>
    <i>
      <x v="11"/>
    </i>
    <i>
      <x v="12"/>
    </i>
    <i>
      <x v="13"/>
    </i>
    <i>
      <x v="14"/>
    </i>
    <i>
      <x v="16"/>
    </i>
    <i>
      <x v="17"/>
    </i>
    <i>
      <x v="18"/>
    </i>
    <i t="grand">
      <x/>
    </i>
  </rowItems>
  <colFields count="1">
    <field x="-2"/>
  </colFields>
  <colItems count="4">
    <i>
      <x/>
    </i>
    <i i="1">
      <x v="1"/>
    </i>
    <i i="2">
      <x v="2"/>
    </i>
    <i i="3">
      <x v="3"/>
    </i>
  </colItems>
  <dataFields count="4">
    <dataField name="求和项:19-12指标" fld="79" baseField="0" baseItem="0"/>
    <dataField name="求和项:19-12进货" fld="81" baseField="0" baseItem="0"/>
    <dataField name="求和项:19-11指标" fld="73" baseField="0" baseItem="0"/>
    <dataField name="求和项:19-11进货" fld="75" baseField="0" baseItem="0"/>
  </dataFields>
  <formats count="10">
    <format dxfId="79">
      <pivotArea grandRow="1" outline="0" collapsedLevelsAreSubtotals="1"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3" type="button" dataOnly="0" labelOnly="1" outline="0"/>
    </format>
    <format dxfId="74">
      <pivotArea dataOnly="0" labelOnly="1" grandRow="1" outline="0" fieldPosition="0"/>
    </format>
    <format dxfId="73">
      <pivotArea type="all" dataOnly="0" outline="0" fieldPosition="0"/>
    </format>
    <format dxfId="72">
      <pivotArea outline="0" collapsedLevelsAreSubtotals="1" fieldPosition="0"/>
    </format>
    <format dxfId="71">
      <pivotArea field="3" type="button" dataOnly="0" labelOnly="1" outline="0"/>
    </format>
    <format dxfId="70">
      <pivotArea dataOnly="0" labelOnly="1" grandRow="1" outline="0" fieldPosition="0"/>
    </format>
  </formats>
  <pivotTableStyleInfo name="数据透视表样式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533A23-ACE6-45C0-A8FA-642057A1295F}" name="数据透视表1" cacheId="3" applyNumberFormats="0" applyBorderFormats="0" applyFontFormats="0" applyPatternFormats="0" applyAlignmentFormats="0" applyWidthHeightFormats="1" dataCaption="值" updatedVersion="6" minRefreshableVersion="3" itemPrintTitles="1" createdVersion="5" indent="0" compact="0" compactData="0" multipleFieldFilters="0">
  <location ref="A3:E14" firstHeaderRow="0" firstDataRow="1" firstDataCol="1"/>
  <pivotFields count="93">
    <pivotField compact="0" outline="0" showAll="0" defaultSubtotal="0"/>
    <pivotField compact="0" outline="0" showAll="0" defaultSubtotal="0"/>
    <pivotField compact="0" outline="0" showAll="0" defaultSubtotal="0"/>
    <pivotField axis="axisRow" compact="0" outline="0" showAll="0" defaultSubtotal="0">
      <items count="10">
        <item x="0"/>
        <item x="5"/>
        <item x="1"/>
        <item x="8"/>
        <item x="2"/>
        <item x="4"/>
        <item x="3"/>
        <item x="6"/>
        <item x="7"/>
        <item x="9"/>
      </items>
    </pivotField>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81"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81" outline="0" showAll="0"/>
    <pivotField compact="0" outline="0" showAll="0"/>
    <pivotField compact="0" outline="0" showAll="0"/>
    <pivotField compact="0" numFmtId="179" outline="0" showAll="0"/>
    <pivotField compact="0" numFmtId="1" outline="0" showAll="0"/>
    <pivotField compact="0" outline="0" showAll="0"/>
    <pivotField compact="0" numFmtId="181" outline="0" showAll="0"/>
    <pivotField compact="0" outline="0" showAll="0"/>
    <pivotField compact="0" outline="0" showAll="0"/>
    <pivotField compact="0" numFmtId="181" outline="0" showAll="0"/>
    <pivotField compact="0" numFmtId="1" outline="0" showAll="0"/>
    <pivotField compact="0" outline="0" showAll="0"/>
    <pivotField compact="0" numFmtId="181" outline="0" showAll="0"/>
    <pivotField compact="0" outline="0" showAll="0"/>
    <pivotField compact="0" outline="0" showAll="0"/>
    <pivotField compact="0" numFmtId="181" outline="0" showAll="0"/>
    <pivotField compact="0" numFmtId="1" outline="0" showAll="0"/>
    <pivotField compact="0" outline="0" showAll="0"/>
    <pivotField dataField="1" compact="0" numFmtId="181" outline="0" showAll="0"/>
    <pivotField compact="0" outline="0" showAll="0"/>
    <pivotField compact="0" outline="0" showAll="0"/>
    <pivotField dataField="1" compact="0" numFmtId="181" outline="0" showAll="0"/>
    <pivotField compact="0" numFmtId="1" outline="0" showAll="0"/>
    <pivotField compact="0" outline="0" showAll="0"/>
    <pivotField dataField="1" compact="0" numFmtId="181" outline="0" showAll="0"/>
    <pivotField compact="0" outline="0" showAll="0"/>
    <pivotField compact="0" outline="0" showAll="0"/>
    <pivotField dataField="1" compact="0" numFmtId="181" outline="0" showAll="0"/>
    <pivotField compact="0" numFmtId="1" outline="0" showAl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3"/>
  </rowFields>
  <rowItems count="11">
    <i>
      <x/>
    </i>
    <i>
      <x v="1"/>
    </i>
    <i>
      <x v="2"/>
    </i>
    <i>
      <x v="3"/>
    </i>
    <i>
      <x v="4"/>
    </i>
    <i>
      <x v="5"/>
    </i>
    <i>
      <x v="6"/>
    </i>
    <i>
      <x v="7"/>
    </i>
    <i>
      <x v="8"/>
    </i>
    <i>
      <x v="9"/>
    </i>
    <i t="grand">
      <x/>
    </i>
  </rowItems>
  <colFields count="1">
    <field x="-2"/>
  </colFields>
  <colItems count="4">
    <i>
      <x/>
    </i>
    <i i="1">
      <x v="1"/>
    </i>
    <i i="2">
      <x v="2"/>
    </i>
    <i i="3">
      <x v="3"/>
    </i>
  </colItems>
  <dataFields count="4">
    <dataField name="求和项:19-12指标金额" fld="80" baseField="0" baseItem="0"/>
    <dataField name="求和项:19-12销售金额" fld="83" baseField="0" baseItem="0"/>
    <dataField name="求和项:19-11指标金额" fld="74" baseField="0" baseItem="0"/>
    <dataField name="求和项:19-11销售金额" fld="77" baseField="0" baseItem="0"/>
  </dataFields>
  <formats count="12">
    <format dxfId="91">
      <pivotArea grandRow="1" outline="0" collapsedLevelsAreSubtotals="1"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field="3" type="button" dataOnly="0" labelOnly="1" outline="0" axis="axisRow" fieldPosition="0"/>
    </format>
    <format dxfId="86">
      <pivotArea dataOnly="0" labelOnly="1" outline="0" fieldPosition="0">
        <references count="1">
          <reference field="3" count="0"/>
        </references>
      </pivotArea>
    </format>
    <format dxfId="85">
      <pivotArea dataOnly="0" labelOnly="1" grandRow="1" outline="0" fieldPosition="0"/>
    </format>
    <format dxfId="84">
      <pivotArea type="all" dataOnly="0" outline="0" fieldPosition="0"/>
    </format>
    <format dxfId="83">
      <pivotArea outline="0" collapsedLevelsAreSubtotals="1" fieldPosition="0"/>
    </format>
    <format dxfId="82">
      <pivotArea field="3" type="button" dataOnly="0" labelOnly="1" outline="0" axis="axisRow" fieldPosition="0"/>
    </format>
    <format dxfId="81">
      <pivotArea dataOnly="0" labelOnly="1" outline="0" fieldPosition="0">
        <references count="1">
          <reference field="3" count="0"/>
        </references>
      </pivotArea>
    </format>
    <format dxfId="80">
      <pivotArea dataOnly="0" labelOnly="1" grandRow="1" outline="0" fieldPosition="0"/>
    </format>
  </formats>
  <pivotTableStyleInfo name="数据透视表样式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39C015-B0CF-45A7-B9F3-0B6D0B547310}" name="数据透视表2" cacheId="3" applyNumberFormats="0" applyBorderFormats="0" applyFontFormats="0" applyPatternFormats="0" applyAlignmentFormats="0" applyWidthHeightFormats="1" dataCaption="值" updatedVersion="6" minRefreshableVersion="3" itemPrintTitles="1" createdVersion="5" indent="0" compact="0" compactData="0" multipleFieldFilters="0">
  <location ref="A25:E34" firstHeaderRow="0" firstDataRow="1" firstDataCol="1" rowPageCount="1" colPageCount="1"/>
  <pivotFields count="93">
    <pivotField axis="axisPage" compact="0" outline="0" multipleItemSelectionAllowed="1" showAll="0" defaultSubtotal="0">
      <items count="20">
        <item x="3"/>
        <item h="1" x="10"/>
        <item h="1" x="14"/>
        <item h="1" x="9"/>
        <item h="1" x="8"/>
        <item h="1" x="7"/>
        <item h="1" x="6"/>
        <item h="1" x="13"/>
        <item h="1" x="5"/>
        <item h="1" x="4"/>
        <item h="1" x="15"/>
        <item h="1" x="18"/>
        <item h="1" x="11"/>
        <item h="1" x="12"/>
        <item h="1" x="16"/>
        <item h="1" x="0"/>
        <item h="1" x="17"/>
        <item h="1" x="1"/>
        <item h="1" x="2"/>
        <item h="1" x="19"/>
      </items>
    </pivotField>
    <pivotField compact="0" outline="0" showAll="0" defaultSubtotal="0"/>
    <pivotField compact="0" outline="0" showAll="0" defaultSubtotal="0"/>
    <pivotField axis="axisRow" compact="0" outline="0" showAll="0" defaultSubtotal="0">
      <items count="10">
        <item x="0"/>
        <item x="5"/>
        <item x="1"/>
        <item x="8"/>
        <item x="2"/>
        <item x="4"/>
        <item x="3"/>
        <item x="6"/>
        <item x="7"/>
        <item x="9"/>
      </items>
    </pivotField>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81"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79" outline="0" showAll="0"/>
    <pivotField compact="0" outline="0" showAll="0"/>
    <pivotField compact="0" outline="0" showAll="0"/>
    <pivotField compact="0" numFmtId="179" outline="0" showAll="0"/>
    <pivotField compact="0" numFmtId="1" outline="0" showAll="0"/>
    <pivotField compact="0" outline="0" showAll="0"/>
    <pivotField compact="0" numFmtId="181" outline="0" showAll="0"/>
    <pivotField compact="0" outline="0" showAll="0"/>
    <pivotField compact="0" outline="0" showAll="0"/>
    <pivotField compact="0" numFmtId="179" outline="0" showAll="0"/>
    <pivotField compact="0" numFmtId="1" outline="0" showAll="0"/>
    <pivotField compact="0" outline="0" showAll="0"/>
    <pivotField compact="0" numFmtId="181" outline="0" showAll="0"/>
    <pivotField compact="0" outline="0" showAll="0"/>
    <pivotField compact="0" outline="0" showAll="0"/>
    <pivotField compact="0" numFmtId="181" outline="0" showAll="0"/>
    <pivotField compact="0" numFmtId="1" outline="0" showAll="0"/>
    <pivotField compact="0" outline="0" showAll="0"/>
    <pivotField compact="0" numFmtId="181" outline="0" showAll="0"/>
    <pivotField compact="0" outline="0" showAll="0"/>
    <pivotField compact="0" outline="0" showAll="0"/>
    <pivotField compact="0" numFmtId="181" outline="0" showAll="0"/>
    <pivotField compact="0" numFmtId="1" outline="0" showAll="0"/>
    <pivotField dataField="1" compact="0" outline="0" showAll="0"/>
    <pivotField compact="0" numFmtId="181" outline="0" showAll="0"/>
    <pivotField dataField="1" compact="0" outline="0" showAll="0"/>
    <pivotField compact="0" outline="0" showAll="0"/>
    <pivotField compact="0" numFmtId="181" outline="0" showAll="0"/>
    <pivotField compact="0" numFmtId="1" outline="0" showAll="0"/>
    <pivotField dataField="1" compact="0" outline="0" showAll="0"/>
    <pivotField compact="0" numFmtId="181" outline="0" showAll="0"/>
    <pivotField dataField="1" compact="0" outline="0" showAll="0"/>
    <pivotField compact="0" outline="0" showAll="0"/>
    <pivotField compact="0" numFmtId="181" outline="0" showAll="0"/>
    <pivotField compact="0" numFmtId="1" outline="0" showAl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3"/>
  </rowFields>
  <rowItems count="9">
    <i>
      <x v="1"/>
    </i>
    <i>
      <x v="2"/>
    </i>
    <i>
      <x v="3"/>
    </i>
    <i>
      <x v="4"/>
    </i>
    <i>
      <x v="5"/>
    </i>
    <i>
      <x v="6"/>
    </i>
    <i>
      <x v="7"/>
    </i>
    <i>
      <x v="8"/>
    </i>
    <i t="grand">
      <x/>
    </i>
  </rowItems>
  <colFields count="1">
    <field x="-2"/>
  </colFields>
  <colItems count="4">
    <i>
      <x/>
    </i>
    <i i="1">
      <x v="1"/>
    </i>
    <i i="2">
      <x v="2"/>
    </i>
    <i i="3">
      <x v="3"/>
    </i>
  </colItems>
  <pageFields count="1">
    <pageField fld="0" hier="-1"/>
  </pageFields>
  <dataFields count="4">
    <dataField name="求和项:19-12指标" fld="79" baseField="0" baseItem="0"/>
    <dataField name="求和项:19-12进货" fld="81" baseField="0" baseItem="0"/>
    <dataField name="求和项:19-11指标" fld="73" baseField="0" baseItem="0"/>
    <dataField name="求和项:19-11进货" fld="75" baseField="0" baseItem="0"/>
  </dataFields>
  <formats count="12">
    <format dxfId="103">
      <pivotArea grandRow="1" outline="0" collapsedLevelsAreSubtotals="1"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3" type="button" dataOnly="0" labelOnly="1" outline="0" axis="axisRow" fieldPosition="0"/>
    </format>
    <format dxfId="98">
      <pivotArea dataOnly="0" labelOnly="1" outline="0" fieldPosition="0">
        <references count="1">
          <reference field="3" count="0"/>
        </references>
      </pivotArea>
    </format>
    <format dxfId="97">
      <pivotArea dataOnly="0" labelOnly="1" grandRow="1" outline="0" fieldPosition="0"/>
    </format>
    <format dxfId="96">
      <pivotArea type="all" dataOnly="0" outline="0" fieldPosition="0"/>
    </format>
    <format dxfId="95">
      <pivotArea outline="0" collapsedLevelsAreSubtotals="1" fieldPosition="0"/>
    </format>
    <format dxfId="94">
      <pivotArea field="3" type="button" dataOnly="0" labelOnly="1" outline="0" axis="axisRow" fieldPosition="0"/>
    </format>
    <format dxfId="93">
      <pivotArea dataOnly="0" labelOnly="1" outline="0" fieldPosition="0">
        <references count="1">
          <reference field="3" count="0"/>
        </references>
      </pivotArea>
    </format>
    <format dxfId="92">
      <pivotArea dataOnly="0" labelOnly="1" grandRow="1" outline="0" fieldPosition="0"/>
    </format>
  </formats>
  <pivotTableStyleInfo name="数据透视表样式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133360-78EA-438D-BFA4-EAC83F01E2B8}" name="数据透视表2" cacheId="3" applyNumberFormats="0" applyBorderFormats="0" applyFontFormats="0" applyPatternFormats="0" applyAlignmentFormats="0" applyWidthHeightFormats="1" dataCaption="值" updatedVersion="6" minRefreshableVersion="3" showDrill="0" rowGrandTotals="0" colGrandTotals="0" itemPrintTitles="1" createdVersion="5" indent="0" outline="1" outlineData="1" multipleFieldFilters="0">
  <location ref="A3:G43" firstHeaderRow="0" firstDataRow="1" firstDataCol="1"/>
  <pivotFields count="93">
    <pivotField axis="axisRow" showAll="0">
      <items count="21">
        <item x="3"/>
        <item x="7"/>
        <item x="4"/>
        <item x="1"/>
        <item x="8"/>
        <item x="16"/>
        <item x="17"/>
        <item x="10"/>
        <item h="1" x="6"/>
        <item x="13"/>
        <item x="11"/>
        <item x="5"/>
        <item x="9"/>
        <item x="15"/>
        <item x="14"/>
        <item x="12"/>
        <item h="1" x="0"/>
        <item h="1" x="18"/>
        <item h="1" x="2"/>
        <item h="1" x="19"/>
        <item t="default"/>
      </items>
    </pivotField>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81"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81" showAll="0"/>
    <pivotField showAll="0"/>
    <pivotField showAll="0"/>
    <pivotField numFmtId="179" showAll="0"/>
    <pivotField numFmtId="1" showAll="0"/>
    <pivotField showAll="0"/>
    <pivotField numFmtId="181" showAll="0"/>
    <pivotField showAll="0"/>
    <pivotField showAll="0"/>
    <pivotField numFmtId="181" showAll="0"/>
    <pivotField numFmtId="1" showAll="0"/>
    <pivotField showAll="0"/>
    <pivotField numFmtId="181" showAll="0"/>
    <pivotField showAll="0"/>
    <pivotField showAll="0"/>
    <pivotField numFmtId="181" showAll="0"/>
    <pivotField numFmtId="1" showAll="0"/>
    <pivotField dataField="1" showAll="0"/>
    <pivotField numFmtId="181" showAll="0"/>
    <pivotField dataField="1" showAll="0"/>
    <pivotField showAll="0"/>
    <pivotField numFmtId="181" showAll="0"/>
    <pivotField numFmtId="1" showAll="0"/>
    <pivotField dataField="1" showAll="0"/>
    <pivotField numFmtId="181" showAll="0"/>
    <pivotField dataField="1" showAll="0"/>
    <pivotField showAll="0"/>
    <pivotField numFmtId="181" showAll="0"/>
    <pivotField numFmtId="1"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2">
    <field x="0"/>
    <field x="1"/>
  </rowFields>
  <rowItems count="40">
    <i>
      <x/>
    </i>
    <i r="1">
      <x v="1"/>
    </i>
    <i r="1">
      <x v="2"/>
    </i>
    <i>
      <x v="1"/>
    </i>
    <i r="1">
      <x v="1"/>
    </i>
    <i r="1">
      <x v="2"/>
    </i>
    <i>
      <x v="2"/>
    </i>
    <i r="1">
      <x v="1"/>
    </i>
    <i r="1">
      <x v="2"/>
    </i>
    <i>
      <x v="3"/>
    </i>
    <i r="1">
      <x v="1"/>
    </i>
    <i r="1">
      <x v="2"/>
    </i>
    <i>
      <x v="4"/>
    </i>
    <i r="1">
      <x v="1"/>
    </i>
    <i r="1">
      <x v="2"/>
    </i>
    <i>
      <x v="5"/>
    </i>
    <i r="1">
      <x v="2"/>
    </i>
    <i>
      <x v="6"/>
    </i>
    <i r="1">
      <x v="2"/>
    </i>
    <i>
      <x v="7"/>
    </i>
    <i r="1">
      <x v="1"/>
    </i>
    <i r="1">
      <x v="2"/>
    </i>
    <i>
      <x v="9"/>
    </i>
    <i r="1">
      <x v="1"/>
    </i>
    <i r="1">
      <x v="2"/>
    </i>
    <i>
      <x v="10"/>
    </i>
    <i r="1">
      <x v="1"/>
    </i>
    <i r="1">
      <x v="2"/>
    </i>
    <i>
      <x v="11"/>
    </i>
    <i r="1">
      <x v="1"/>
    </i>
    <i r="1">
      <x v="2"/>
    </i>
    <i>
      <x v="12"/>
    </i>
    <i r="1">
      <x v="1"/>
    </i>
    <i>
      <x v="13"/>
    </i>
    <i r="1">
      <x v="2"/>
    </i>
    <i>
      <x v="14"/>
    </i>
    <i r="1">
      <x v="1"/>
    </i>
    <i r="1">
      <x v="2"/>
    </i>
    <i>
      <x v="15"/>
    </i>
    <i r="1">
      <x v="1"/>
    </i>
  </rowItems>
  <colFields count="1">
    <field x="-2"/>
  </colFields>
  <colItems count="6">
    <i>
      <x/>
    </i>
    <i i="1">
      <x v="1"/>
    </i>
    <i i="2">
      <x v="2"/>
    </i>
    <i i="3">
      <x v="3"/>
    </i>
    <i i="4">
      <x v="4"/>
    </i>
    <i i="5">
      <x v="5"/>
    </i>
  </colItems>
  <dataFields count="6">
    <dataField name="求和项:19-12指标" fld="79" baseField="0" baseItem="0"/>
    <dataField name="求和项:19-12进货" fld="81" baseField="0" baseItem="0"/>
    <dataField name="求和项:19-11指标" fld="73" baseField="0" baseItem="0"/>
    <dataField name="求和项:19-11进货" fld="75" baseField="0" baseItem="0"/>
    <dataField name="求和项:目标差距" fld="91" baseField="0" baseItem="0"/>
    <dataField name="求和项:完成进度" fld="92" baseField="0" baseItem="0" numFmtId="10"/>
  </dataFields>
  <formats count="24">
    <format dxfId="66">
      <pivotArea collapsedLevelsAreSubtotals="1" fieldPosition="0">
        <references count="1">
          <reference field="0" count="12">
            <x v="0"/>
            <x v="1"/>
            <x v="2"/>
            <x v="4"/>
            <x v="7"/>
            <x v="8"/>
            <x v="9"/>
            <x v="10"/>
            <x v="11"/>
            <x v="12"/>
            <x v="13"/>
            <x v="14"/>
          </reference>
        </references>
      </pivotArea>
    </format>
    <format dxfId="65">
      <pivotArea outline="0" collapsedLevelsAreSubtotals="1"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0" type="button" dataOnly="0" labelOnly="1" outline="0" axis="axisRow" fieldPosition="0"/>
    </format>
    <format dxfId="60">
      <pivotArea dataOnly="0" labelOnly="1" fieldPosition="0">
        <references count="1">
          <reference field="0" count="0"/>
        </references>
      </pivotArea>
    </format>
    <format dxfId="59">
      <pivotArea dataOnly="0" labelOnly="1" grandRow="1" outline="0" fieldPosition="0"/>
    </format>
    <format dxfId="58">
      <pivotArea dataOnly="0" labelOnly="1" fieldPosition="0">
        <references count="2">
          <reference field="0" count="1" selected="0">
            <x v="0"/>
          </reference>
          <reference field="1" count="0"/>
        </references>
      </pivotArea>
    </format>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2">
          <reference field="0" count="1" selected="0">
            <x v="0"/>
          </reference>
          <reference field="1" count="0"/>
        </references>
      </pivotArea>
    </format>
    <format dxfId="51">
      <pivotArea type="all" dataOnly="0" outline="0" fieldPosition="0"/>
    </format>
    <format dxfId="50">
      <pivotArea outline="0" collapsedLevelsAreSubtotals="1" fieldPosition="0"/>
    </format>
    <format dxfId="49">
      <pivotArea field="1" type="button" dataOnly="0" labelOnly="1" outline="0" axis="axisRow" fieldPosition="1"/>
    </format>
    <format dxfId="48">
      <pivotArea dataOnly="0" labelOnly="1" fieldPosition="0">
        <references count="1">
          <reference field="1" count="0"/>
        </references>
      </pivotArea>
    </format>
    <format dxfId="47">
      <pivotArea dataOnly="0" labelOnly="1" grandRow="1" outline="0" fieldPosition="0"/>
    </format>
    <format dxfId="46">
      <pivotArea field="0" type="button" dataOnly="0" labelOnly="1" outline="0" axis="axisRow" fieldPosition="0"/>
    </format>
    <format dxfId="45">
      <pivotArea outline="0" collapsedLevelsAreSubtotals="1" fieldPosition="0"/>
    </format>
    <format dxfId="44">
      <pivotArea outline="0" collapsedLevelsAreSubtotals="1" fieldPosition="0">
        <references count="1">
          <reference field="4294967294" count="1" selected="0">
            <x v="5"/>
          </reference>
        </references>
      </pivotArea>
    </format>
    <format dxfId="43">
      <pivotArea dataOnly="0" labelOnly="1" outline="0" fieldPosition="0">
        <references count="1">
          <reference field="4294967294" count="1">
            <x v="5"/>
          </reference>
        </references>
      </pivotArea>
    </format>
  </formats>
  <pivotTableStyleInfo name="数据透视表样式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65445E-6490-4F47-B750-2875803B3E43}" name="数据透视表4" cacheId="3" applyNumberFormats="0" applyBorderFormats="0" applyFontFormats="0" applyPatternFormats="0" applyAlignmentFormats="0" applyWidthHeightFormats="1" dataCaption="值" updatedVersion="6" minRefreshableVersion="3" rowGrandTotals="0" colGrandTotals="0" itemPrintTitles="1" createdVersion="5" indent="0" outline="1" outlineData="1" multipleFieldFilters="0">
  <location ref="A3:G88" firstHeaderRow="0" firstDataRow="1" firstDataCol="1"/>
  <pivotFields count="93">
    <pivotField axis="axisRow" showAll="0" defaultSubtotal="0">
      <items count="20">
        <item x="3"/>
        <item x="7"/>
        <item x="4"/>
        <item x="8"/>
        <item x="10"/>
        <item x="14"/>
        <item x="9"/>
        <item x="6"/>
        <item x="13"/>
        <item x="5"/>
        <item x="15"/>
        <item x="11"/>
        <item x="12"/>
        <item x="16"/>
        <item x="0"/>
        <item x="17"/>
        <item x="1"/>
        <item x="18"/>
        <item x="2"/>
        <item x="19"/>
      </items>
    </pivotField>
    <pivotField showAll="0" defaultSubtotal="0"/>
    <pivotField showAll="0" defaultSubtotal="0"/>
    <pivotField axis="axisRow" showAll="0" defaultSubtotal="0">
      <items count="10">
        <item x="8"/>
        <item x="5"/>
        <item x="1"/>
        <item x="2"/>
        <item x="4"/>
        <item x="3"/>
        <item x="0"/>
        <item x="6"/>
        <item x="7"/>
        <item x="9"/>
      </items>
    </pivotField>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howAll="0" defaultSubtotal="0"/>
    <pivotField subtotalTop="0" showAll="0" defaultSubtotal="0"/>
    <pivotField numFmtId="179" subtotalTop="0" showAll="0" defaultSubtotal="0"/>
    <pivotField subtotalTop="0" showAll="0" defaultSubtotal="0"/>
    <pivotField subtotalTop="0" showAll="0" defaultSubtotal="0"/>
    <pivotField numFmtId="179" subtotalTop="0" showAll="0" defaultSubtotal="0"/>
    <pivotField numFmtId="1" subtotalTop="0" showAll="0" defaultSubtotal="0"/>
    <pivotField subtotalTop="0" showAll="0" defaultSubtotal="0"/>
    <pivotField numFmtId="179" subtotalTop="0" showAll="0" defaultSubtotal="0"/>
    <pivotField subtotalTop="0" showAll="0" defaultSubtotal="0"/>
    <pivotField subtotalTop="0" showAll="0" defaultSubtotal="0"/>
    <pivotField numFmtId="179" subtotalTop="0" showAll="0" defaultSubtotal="0"/>
    <pivotField numFmtId="1" subtotalTop="0" showAll="0" defaultSubtotal="0"/>
    <pivotField subtotalTop="0" showAll="0" defaultSubtotal="0"/>
    <pivotField numFmtId="179" subtotalTop="0" showAll="0" defaultSubtotal="0"/>
    <pivotField subtotalTop="0" showAll="0" defaultSubtotal="0"/>
    <pivotField subtotalTop="0" showAll="0" defaultSubtotal="0"/>
    <pivotField numFmtId="179" subtotalTop="0" showAll="0" defaultSubtotal="0"/>
    <pivotField numFmtId="1" subtotalTop="0" showAll="0" defaultSubtotal="0"/>
    <pivotField subtotalTop="0" showAll="0" defaultSubtotal="0"/>
    <pivotField numFmtId="179" subtotalTop="0" showAll="0" defaultSubtotal="0"/>
    <pivotField subtotalTop="0" showAll="0" defaultSubtotal="0"/>
    <pivotField subtotalTop="0" showAll="0" defaultSubtotal="0"/>
    <pivotField numFmtId="179" subtotalTop="0" showAll="0" defaultSubtotal="0"/>
    <pivotField numFmtId="1" subtotalTop="0" showAll="0" defaultSubtotal="0"/>
    <pivotField subtotalTop="0" showAll="0" defaultSubtotal="0"/>
    <pivotField numFmtId="181" subtotalTop="0" showAll="0" defaultSubtotal="0"/>
    <pivotField subtotalTop="0" showAll="0" defaultSubtotal="0"/>
    <pivotField subtotalTop="0" showAll="0" defaultSubtotal="0"/>
    <pivotField numFmtId="179" subtotalTop="0" showAll="0" defaultSubtotal="0"/>
    <pivotField numFmtId="1" subtotalTop="0" showAll="0" defaultSubtotal="0"/>
    <pivotField subtotalTop="0" showAll="0" defaultSubtotal="0"/>
    <pivotField numFmtId="179" subtotalTop="0" showAll="0" defaultSubtotal="0"/>
    <pivotField subtotalTop="0" showAll="0" defaultSubtotal="0"/>
    <pivotField subtotalTop="0" showAll="0" defaultSubtotal="0"/>
    <pivotField numFmtId="179" subtotalTop="0" showAll="0" defaultSubtotal="0"/>
    <pivotField numFmtId="1" subtotalTop="0" showAll="0" defaultSubtotal="0"/>
    <pivotField subtotalTop="0" showAll="0" defaultSubtotal="0"/>
    <pivotField numFmtId="179" subtotalTop="0" showAll="0" defaultSubtotal="0"/>
    <pivotField subtotalTop="0" showAll="0" defaultSubtotal="0"/>
    <pivotField subtotalTop="0" showAll="0" defaultSubtotal="0"/>
    <pivotField numFmtId="179" subtotalTop="0" showAll="0" defaultSubtotal="0"/>
    <pivotField numFmtId="1" subtotalTop="0" showAll="0" defaultSubtotal="0"/>
    <pivotField subtotalTop="0" showAll="0" defaultSubtotal="0"/>
    <pivotField numFmtId="181" subtotalTop="0" showAll="0" defaultSubtotal="0"/>
    <pivotField subtotalTop="0" showAll="0" defaultSubtotal="0"/>
    <pivotField subtotalTop="0" showAll="0" defaultSubtotal="0"/>
    <pivotField numFmtId="179" subtotalTop="0" showAll="0" defaultSubtotal="0"/>
    <pivotField numFmtId="1" subtotalTop="0" showAll="0" defaultSubtotal="0"/>
    <pivotField subtotalTop="0" showAll="0" defaultSubtotal="0"/>
    <pivotField numFmtId="181" subtotalTop="0" showAll="0" defaultSubtotal="0"/>
    <pivotField subtotalTop="0" showAll="0" defaultSubtotal="0"/>
    <pivotField subtotalTop="0" showAll="0" defaultSubtotal="0"/>
    <pivotField numFmtId="181" subtotalTop="0" showAll="0" defaultSubtotal="0"/>
    <pivotField numFmtId="1" subtotalTop="0" showAll="0" defaultSubtotal="0"/>
    <pivotField subtotalTop="0" showAll="0" defaultSubtotal="0"/>
    <pivotField numFmtId="181" subtotalTop="0" showAll="0" defaultSubtotal="0"/>
    <pivotField subtotalTop="0" showAll="0" defaultSubtotal="0"/>
    <pivotField subtotalTop="0" showAll="0" defaultSubtotal="0"/>
    <pivotField numFmtId="181" subtotalTop="0" showAll="0" defaultSubtotal="0"/>
    <pivotField numFmtId="1" subtotalTop="0" showAll="0" defaultSubtotal="0"/>
    <pivotField dataField="1" subtotalTop="0" showAll="0" defaultSubtotal="0"/>
    <pivotField numFmtId="181" subtotalTop="0" showAll="0" defaultSubtotal="0"/>
    <pivotField dataField="1" subtotalTop="0" showAll="0" defaultSubtotal="0"/>
    <pivotField subtotalTop="0" showAll="0" defaultSubtotal="0"/>
    <pivotField numFmtId="181" subtotalTop="0" showAll="0" defaultSubtotal="0"/>
    <pivotField numFmtId="1" subtotalTop="0" showAll="0" defaultSubtotal="0"/>
    <pivotField dataField="1" subtotalTop="0" showAll="0" defaultSubtotal="0"/>
    <pivotField numFmtId="181" subtotalTop="0" showAll="0" defaultSubtotal="0"/>
    <pivotField dataField="1" subtotalTop="0" showAll="0" defaultSubtotal="0"/>
    <pivotField subtotalTop="0" showAll="0" defaultSubtotal="0"/>
    <pivotField numFmtId="181" subtotalTop="0" showAll="0" defaultSubtotal="0"/>
    <pivotField numFmtId="1" subtotalTop="0" showAll="0" defaultSubtotal="0"/>
    <pivotField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dataField="1" subtotalTop="0" dragToRow="0" dragToCol="0" dragToPage="0" showAll="0" defaultSubtotal="0"/>
    <pivotField dataField="1" subtotalTop="0" dragToRow="0" dragToCol="0" dragToPage="0" showAll="0" defaultSubtotal="0"/>
  </pivotFields>
  <rowFields count="2">
    <field x="3"/>
    <field x="0"/>
  </rowFields>
  <rowItems count="85">
    <i>
      <x/>
    </i>
    <i r="1">
      <x/>
    </i>
    <i r="1">
      <x v="1"/>
    </i>
    <i r="1">
      <x v="2"/>
    </i>
    <i r="1">
      <x v="4"/>
    </i>
    <i r="1">
      <x v="5"/>
    </i>
    <i r="1">
      <x v="7"/>
    </i>
    <i r="1">
      <x v="10"/>
    </i>
    <i r="1">
      <x v="16"/>
    </i>
    <i r="1">
      <x v="18"/>
    </i>
    <i>
      <x v="1"/>
    </i>
    <i r="1">
      <x/>
    </i>
    <i r="1">
      <x v="1"/>
    </i>
    <i r="1">
      <x v="2"/>
    </i>
    <i r="1">
      <x v="3"/>
    </i>
    <i r="1">
      <x v="4"/>
    </i>
    <i r="1">
      <x v="5"/>
    </i>
    <i r="1">
      <x v="9"/>
    </i>
    <i r="1">
      <x v="13"/>
    </i>
    <i r="1">
      <x v="15"/>
    </i>
    <i r="1">
      <x v="16"/>
    </i>
    <i r="1">
      <x v="18"/>
    </i>
    <i>
      <x v="2"/>
    </i>
    <i r="1">
      <x/>
    </i>
    <i r="1">
      <x v="1"/>
    </i>
    <i r="1">
      <x v="2"/>
    </i>
    <i r="1">
      <x v="6"/>
    </i>
    <i r="1">
      <x v="7"/>
    </i>
    <i r="1">
      <x v="11"/>
    </i>
    <i r="1">
      <x v="16"/>
    </i>
    <i r="1">
      <x v="17"/>
    </i>
    <i r="1">
      <x v="18"/>
    </i>
    <i>
      <x v="3"/>
    </i>
    <i r="1">
      <x/>
    </i>
    <i r="1">
      <x v="1"/>
    </i>
    <i r="1">
      <x v="2"/>
    </i>
    <i r="1">
      <x v="3"/>
    </i>
    <i r="1">
      <x v="4"/>
    </i>
    <i r="1">
      <x v="7"/>
    </i>
    <i r="1">
      <x v="16"/>
    </i>
    <i r="1">
      <x v="18"/>
    </i>
    <i>
      <x v="4"/>
    </i>
    <i r="1">
      <x/>
    </i>
    <i r="1">
      <x v="1"/>
    </i>
    <i r="1">
      <x v="2"/>
    </i>
    <i r="1">
      <x v="5"/>
    </i>
    <i r="1">
      <x v="7"/>
    </i>
    <i r="1">
      <x v="8"/>
    </i>
    <i r="1">
      <x v="9"/>
    </i>
    <i r="1">
      <x v="12"/>
    </i>
    <i r="1">
      <x v="16"/>
    </i>
    <i r="1">
      <x v="18"/>
    </i>
    <i>
      <x v="5"/>
    </i>
    <i r="1">
      <x/>
    </i>
    <i r="1">
      <x v="1"/>
    </i>
    <i r="1">
      <x v="3"/>
    </i>
    <i>
      <x v="6"/>
    </i>
    <i r="1">
      <x v="14"/>
    </i>
    <i>
      <x v="7"/>
    </i>
    <i r="1">
      <x/>
    </i>
    <i r="1">
      <x v="1"/>
    </i>
    <i r="1">
      <x v="2"/>
    </i>
    <i r="1">
      <x v="3"/>
    </i>
    <i r="1">
      <x v="7"/>
    </i>
    <i r="1">
      <x v="8"/>
    </i>
    <i r="1">
      <x v="11"/>
    </i>
    <i r="1">
      <x v="13"/>
    </i>
    <i r="1">
      <x v="14"/>
    </i>
    <i r="1">
      <x v="16"/>
    </i>
    <i r="1">
      <x v="18"/>
    </i>
    <i>
      <x v="8"/>
    </i>
    <i r="1">
      <x/>
    </i>
    <i r="1">
      <x v="1"/>
    </i>
    <i r="1">
      <x v="2"/>
    </i>
    <i r="1">
      <x v="3"/>
    </i>
    <i r="1">
      <x v="4"/>
    </i>
    <i r="1">
      <x v="7"/>
    </i>
    <i r="1">
      <x v="8"/>
    </i>
    <i r="1">
      <x v="11"/>
    </i>
    <i r="1">
      <x v="13"/>
    </i>
    <i r="1">
      <x v="14"/>
    </i>
    <i r="1">
      <x v="16"/>
    </i>
    <i r="1">
      <x v="18"/>
    </i>
    <i>
      <x v="9"/>
    </i>
    <i r="1">
      <x v="19"/>
    </i>
  </rowItems>
  <colFields count="1">
    <field x="-2"/>
  </colFields>
  <colItems count="6">
    <i>
      <x/>
    </i>
    <i i="1">
      <x v="1"/>
    </i>
    <i i="2">
      <x v="2"/>
    </i>
    <i i="3">
      <x v="3"/>
    </i>
    <i i="4">
      <x v="4"/>
    </i>
    <i i="5">
      <x v="5"/>
    </i>
  </colItems>
  <dataFields count="6">
    <dataField name="求和项:19-12指标" fld="79" baseField="0" baseItem="0"/>
    <dataField name="求和项:19-12进货" fld="81" baseField="0" baseItem="0"/>
    <dataField name="求和项:19-11指标" fld="73" baseField="0" baseItem="0"/>
    <dataField name="求和项:19-11进货" fld="75" baseField="0" baseItem="0"/>
    <dataField name="求和项:目标差距" fld="91" baseField="0" baseItem="0"/>
    <dataField name="求和项:完成进度" fld="92" baseField="0" baseItem="0" numFmtId="10"/>
  </dataFields>
  <formats count="19">
    <format dxfId="41">
      <pivotArea collapsedLevelsAreSubtotals="1" fieldPosition="0">
        <references count="1">
          <reference field="0" count="12">
            <x v="0"/>
            <x v="1"/>
            <x v="2"/>
            <x v="3"/>
            <x v="4"/>
            <x v="5"/>
            <x v="6"/>
            <x v="7"/>
            <x v="8"/>
            <x v="9"/>
            <x v="10"/>
            <x v="11"/>
          </reference>
        </references>
      </pivotArea>
    </format>
    <format dxfId="40">
      <pivotArea outline="0" collapsedLevelsAreSubtotals="1" fieldPosition="0"/>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field="0" type="button" dataOnly="0" labelOnly="1" outline="0" axis="axisRow" fieldPosition="1"/>
    </format>
    <format dxfId="35">
      <pivotArea dataOnly="0" labelOnly="1" fieldPosition="0">
        <references count="1">
          <reference field="0" count="0"/>
        </references>
      </pivotArea>
    </format>
    <format dxfId="34">
      <pivotArea dataOnly="0" labelOnly="1" grandRow="1" outline="0" fieldPosition="0"/>
    </format>
    <format dxfId="33">
      <pivotArea type="all" dataOnly="0" outline="0" fieldPosition="0"/>
    </format>
    <format dxfId="32">
      <pivotArea outline="0" collapsedLevelsAreSubtotals="1" fieldPosition="0"/>
    </format>
    <format dxfId="31">
      <pivotArea field="0" type="button" dataOnly="0" labelOnly="1" outline="0" axis="axisRow" fieldPosition="1"/>
    </format>
    <format dxfId="30">
      <pivotArea dataOnly="0" labelOnly="1" fieldPosition="0">
        <references count="1">
          <reference field="0" count="0"/>
        </references>
      </pivotArea>
    </format>
    <format dxfId="29">
      <pivotArea dataOnly="0" labelOnly="1" grandRow="1" outline="0" fieldPosition="0"/>
    </format>
    <format dxfId="28">
      <pivotArea field="-2" type="button" dataOnly="0" labelOnly="1" outline="0" axis="axisCol" fieldPosition="0"/>
    </format>
    <format dxfId="27">
      <pivotArea field="0" type="button" dataOnly="0" labelOnly="1" outline="0" axis="axisRow" fieldPosition="1"/>
    </format>
    <format dxfId="26">
      <pivotArea type="topRight" dataOnly="0" labelOnly="1" outline="0" offset="A1:F1" fieldPosition="0"/>
    </format>
    <format dxfId="25">
      <pivotArea outline="0" collapsedLevelsAreSubtotals="1" fieldPosition="0"/>
    </format>
    <format dxfId="24">
      <pivotArea outline="0" collapsedLevelsAreSubtotals="1" fieldPosition="0">
        <references count="1">
          <reference field="4294967294" count="1" selected="0">
            <x v="5"/>
          </reference>
        </references>
      </pivotArea>
    </format>
    <format dxfId="23">
      <pivotArea dataOnly="0" labelOnly="1" outline="0" fieldPosition="0">
        <references count="1">
          <reference field="4294967294" count="1">
            <x v="5"/>
          </reference>
        </references>
      </pivotArea>
    </format>
  </formats>
  <pivotTableStyleInfo name="数据透视表样式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6339E2-4C58-4199-9F07-138D778954C3}" name="数据透视表1" cacheId="3" applyNumberFormats="0" applyBorderFormats="0" applyFontFormats="0" applyPatternFormats="0" applyAlignmentFormats="0" applyWidthHeightFormats="1" dataCaption="值" updatedVersion="6" minRefreshableVersion="3" rowGrandTotals="0" colGrandTotals="0" itemPrintTitles="1" createdVersion="5" indent="0" outline="1" outlineData="1" multipleFieldFilters="0">
  <location ref="A4:G257" firstHeaderRow="0" firstDataRow="1" firstDataCol="1" rowPageCount="1" colPageCount="1"/>
  <pivotFields count="93">
    <pivotField axis="axisRow" showAll="0" defaultSubtotal="0">
      <items count="20">
        <item x="3"/>
        <item x="7"/>
        <item x="8"/>
        <item x="4"/>
        <item x="10"/>
        <item x="14"/>
        <item x="9"/>
        <item x="6"/>
        <item x="13"/>
        <item x="5"/>
        <item x="15"/>
        <item x="12"/>
        <item x="11"/>
        <item x="16"/>
        <item x="0"/>
        <item x="17"/>
        <item x="1"/>
        <item x="18"/>
        <item x="2"/>
        <item x="19"/>
      </items>
    </pivotField>
    <pivotField showAll="0" defaultSubtotal="0"/>
    <pivotField multipleItemSelectionAllowed="1" showAll="0" defaultSubtotal="0"/>
    <pivotField axis="axisPage" multipleItemSelectionAllowed="1" showAll="0" defaultSubtotal="0">
      <items count="10">
        <item h="1" x="0"/>
        <item x="5"/>
        <item x="1"/>
        <item x="8"/>
        <item x="2"/>
        <item x="4"/>
        <item x="3"/>
        <item x="6"/>
        <item x="7"/>
        <item x="9"/>
      </items>
    </pivotField>
    <pivotField axis="axisRow" showAll="0" defaultSubtotal="0">
      <items count="58">
        <item m="1" x="51"/>
        <item x="6"/>
        <item x="3"/>
        <item x="34"/>
        <item x="40"/>
        <item x="36"/>
        <item x="21"/>
        <item x="15"/>
        <item x="47"/>
        <item x="10"/>
        <item x="38"/>
        <item x="32"/>
        <item x="2"/>
        <item m="1" x="52"/>
        <item x="8"/>
        <item x="45"/>
        <item x="29"/>
        <item x="44"/>
        <item x="0"/>
        <item x="31"/>
        <item x="13"/>
        <item x="9"/>
        <item x="11"/>
        <item m="1" x="54"/>
        <item x="43"/>
        <item x="33"/>
        <item m="1" x="55"/>
        <item x="42"/>
        <item x="39"/>
        <item x="12"/>
        <item x="23"/>
        <item x="14"/>
        <item x="48"/>
        <item x="7"/>
        <item m="1" x="57"/>
        <item x="20"/>
        <item x="35"/>
        <item x="30"/>
        <item m="1" x="56"/>
        <item x="27"/>
        <item x="28"/>
        <item x="46"/>
        <item x="41"/>
        <item x="49"/>
        <item x="17"/>
        <item x="18"/>
        <item x="22"/>
        <item x="19"/>
        <item x="25"/>
        <item x="26"/>
        <item x="1"/>
        <item m="1" x="53"/>
        <item x="24"/>
        <item x="50"/>
        <item x="4"/>
        <item x="5"/>
        <item x="16"/>
        <item x="37"/>
      </items>
    </pivotField>
    <pivotField showAll="0" defaultSubtotal="0"/>
    <pivotField showAll="0"/>
    <pivotField showAll="0" defaultSubtotal="0"/>
    <pivotField showAll="0" defaultSubtotal="0"/>
    <pivotField showAll="0"/>
    <pivotField showAll="0"/>
    <pivotField showAll="0"/>
    <pivotField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81"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81" showAll="0"/>
    <pivotField showAll="0"/>
    <pivotField showAll="0"/>
    <pivotField numFmtId="179" showAll="0"/>
    <pivotField numFmtId="1" showAll="0"/>
    <pivotField showAll="0"/>
    <pivotField numFmtId="181" showAll="0"/>
    <pivotField showAll="0"/>
    <pivotField showAll="0"/>
    <pivotField numFmtId="181" showAll="0"/>
    <pivotField numFmtId="1" showAll="0"/>
    <pivotField showAll="0"/>
    <pivotField numFmtId="181" showAll="0"/>
    <pivotField showAll="0"/>
    <pivotField showAll="0"/>
    <pivotField numFmtId="181" showAll="0"/>
    <pivotField numFmtId="1" showAll="0"/>
    <pivotField dataField="1" showAll="0"/>
    <pivotField numFmtId="181" showAll="0"/>
    <pivotField dataField="1" showAll="0"/>
    <pivotField showAll="0"/>
    <pivotField numFmtId="181" showAll="0"/>
    <pivotField numFmtId="1" showAll="0"/>
    <pivotField dataField="1" showAll="0"/>
    <pivotField numFmtId="181" showAll="0"/>
    <pivotField dataField="1" showAll="0"/>
    <pivotField showAll="0"/>
    <pivotField numFmtId="181" showAll="0"/>
    <pivotField numFmtI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2">
    <field x="4"/>
    <field x="0"/>
  </rowFields>
  <rowItems count="253">
    <i>
      <x v="1"/>
    </i>
    <i r="1">
      <x/>
    </i>
    <i r="1">
      <x v="1"/>
    </i>
    <i r="1">
      <x v="7"/>
    </i>
    <i r="1">
      <x v="16"/>
    </i>
    <i r="1">
      <x v="18"/>
    </i>
    <i>
      <x v="2"/>
    </i>
    <i r="1">
      <x/>
    </i>
    <i r="1">
      <x v="16"/>
    </i>
    <i r="1">
      <x v="18"/>
    </i>
    <i>
      <x v="3"/>
    </i>
    <i r="1">
      <x/>
    </i>
    <i r="1">
      <x v="1"/>
    </i>
    <i r="1">
      <x v="3"/>
    </i>
    <i r="1">
      <x v="7"/>
    </i>
    <i>
      <x v="4"/>
    </i>
    <i r="1">
      <x/>
    </i>
    <i r="1">
      <x v="1"/>
    </i>
    <i r="1">
      <x v="3"/>
    </i>
    <i r="1">
      <x v="8"/>
    </i>
    <i r="1">
      <x v="16"/>
    </i>
    <i r="1">
      <x v="18"/>
    </i>
    <i>
      <x v="5"/>
    </i>
    <i r="1">
      <x/>
    </i>
    <i r="1">
      <x v="1"/>
    </i>
    <i r="1">
      <x v="7"/>
    </i>
    <i r="1">
      <x v="11"/>
    </i>
    <i>
      <x v="6"/>
    </i>
    <i r="1">
      <x/>
    </i>
    <i r="1">
      <x v="1"/>
    </i>
    <i r="1">
      <x v="3"/>
    </i>
    <i r="1">
      <x v="7"/>
    </i>
    <i r="1">
      <x v="12"/>
    </i>
    <i r="1">
      <x v="16"/>
    </i>
    <i r="1">
      <x v="18"/>
    </i>
    <i>
      <x v="7"/>
    </i>
    <i r="1">
      <x/>
    </i>
    <i r="1">
      <x v="1"/>
    </i>
    <i r="1">
      <x v="2"/>
    </i>
    <i>
      <x v="8"/>
    </i>
    <i r="1">
      <x/>
    </i>
    <i r="1">
      <x v="3"/>
    </i>
    <i r="1">
      <x v="4"/>
    </i>
    <i r="1">
      <x v="5"/>
    </i>
    <i r="1">
      <x v="7"/>
    </i>
    <i>
      <x v="9"/>
    </i>
    <i r="1">
      <x/>
    </i>
    <i>
      <x v="10"/>
    </i>
    <i r="1">
      <x/>
    </i>
    <i r="1">
      <x v="1"/>
    </i>
    <i r="1">
      <x v="16"/>
    </i>
    <i r="1">
      <x v="18"/>
    </i>
    <i>
      <x v="11"/>
    </i>
    <i r="1">
      <x/>
    </i>
    <i r="1">
      <x v="1"/>
    </i>
    <i r="1">
      <x v="2"/>
    </i>
    <i r="1">
      <x v="3"/>
    </i>
    <i r="1">
      <x v="8"/>
    </i>
    <i>
      <x v="12"/>
    </i>
    <i r="1">
      <x/>
    </i>
    <i r="1">
      <x v="1"/>
    </i>
    <i r="1">
      <x v="3"/>
    </i>
    <i r="1">
      <x v="6"/>
    </i>
    <i r="1">
      <x v="16"/>
    </i>
    <i r="1">
      <x v="18"/>
    </i>
    <i>
      <x v="14"/>
    </i>
    <i r="1">
      <x/>
    </i>
    <i r="1">
      <x v="1"/>
    </i>
    <i>
      <x v="15"/>
    </i>
    <i r="1">
      <x/>
    </i>
    <i r="1">
      <x v="3"/>
    </i>
    <i r="1">
      <x v="18"/>
    </i>
    <i>
      <x v="16"/>
    </i>
    <i r="1">
      <x/>
    </i>
    <i r="1">
      <x v="1"/>
    </i>
    <i r="1">
      <x v="5"/>
    </i>
    <i r="1">
      <x v="7"/>
    </i>
    <i r="1">
      <x v="9"/>
    </i>
    <i r="1">
      <x v="16"/>
    </i>
    <i r="1">
      <x v="18"/>
    </i>
    <i>
      <x v="17"/>
    </i>
    <i r="1">
      <x/>
    </i>
    <i r="1">
      <x v="10"/>
    </i>
    <i r="1">
      <x v="16"/>
    </i>
    <i r="1">
      <x v="18"/>
    </i>
    <i>
      <x v="18"/>
    </i>
    <i r="1">
      <x/>
    </i>
    <i r="1">
      <x v="1"/>
    </i>
    <i r="1">
      <x v="3"/>
    </i>
    <i r="1">
      <x v="4"/>
    </i>
    <i r="1">
      <x v="5"/>
    </i>
    <i r="1">
      <x v="7"/>
    </i>
    <i r="1">
      <x v="9"/>
    </i>
    <i r="1">
      <x v="18"/>
    </i>
    <i>
      <x v="19"/>
    </i>
    <i r="1">
      <x/>
    </i>
    <i r="1">
      <x v="1"/>
    </i>
    <i r="1">
      <x v="3"/>
    </i>
    <i r="1">
      <x v="7"/>
    </i>
    <i r="1">
      <x v="13"/>
    </i>
    <i>
      <x v="20"/>
    </i>
    <i r="1">
      <x/>
    </i>
    <i r="1">
      <x v="3"/>
    </i>
    <i>
      <x v="21"/>
    </i>
    <i r="1">
      <x/>
    </i>
    <i r="1">
      <x v="1"/>
    </i>
    <i>
      <x v="22"/>
    </i>
    <i r="1">
      <x/>
    </i>
    <i r="1">
      <x v="1"/>
    </i>
    <i>
      <x v="24"/>
    </i>
    <i r="1">
      <x/>
    </i>
    <i r="1">
      <x v="1"/>
    </i>
    <i r="1">
      <x v="3"/>
    </i>
    <i r="1">
      <x v="16"/>
    </i>
    <i r="1">
      <x v="18"/>
    </i>
    <i>
      <x v="25"/>
    </i>
    <i r="1">
      <x/>
    </i>
    <i r="1">
      <x v="1"/>
    </i>
    <i r="1">
      <x v="3"/>
    </i>
    <i>
      <x v="27"/>
    </i>
    <i r="1">
      <x/>
    </i>
    <i r="1">
      <x v="1"/>
    </i>
    <i r="1">
      <x v="2"/>
    </i>
    <i r="1">
      <x v="3"/>
    </i>
    <i r="1">
      <x v="9"/>
    </i>
    <i r="1">
      <x v="13"/>
    </i>
    <i r="1">
      <x v="16"/>
    </i>
    <i r="1">
      <x v="18"/>
    </i>
    <i>
      <x v="28"/>
    </i>
    <i r="1">
      <x/>
    </i>
    <i r="1">
      <x v="7"/>
    </i>
    <i r="1">
      <x v="12"/>
    </i>
    <i r="1">
      <x v="14"/>
    </i>
    <i r="1">
      <x v="16"/>
    </i>
    <i r="1">
      <x v="18"/>
    </i>
    <i>
      <x v="29"/>
    </i>
    <i r="1">
      <x/>
    </i>
    <i>
      <x v="30"/>
    </i>
    <i r="1">
      <x/>
    </i>
    <i r="1">
      <x v="1"/>
    </i>
    <i r="1">
      <x v="3"/>
    </i>
    <i r="1">
      <x v="7"/>
    </i>
    <i r="1">
      <x v="12"/>
    </i>
    <i r="1">
      <x v="14"/>
    </i>
    <i r="1">
      <x v="16"/>
    </i>
    <i r="1">
      <x v="18"/>
    </i>
    <i>
      <x v="31"/>
    </i>
    <i r="1">
      <x/>
    </i>
    <i r="1">
      <x v="1"/>
    </i>
    <i r="1">
      <x v="7"/>
    </i>
    <i r="1">
      <x v="16"/>
    </i>
    <i>
      <x v="32"/>
    </i>
    <i r="1">
      <x/>
    </i>
    <i r="1">
      <x v="2"/>
    </i>
    <i r="1">
      <x v="13"/>
    </i>
    <i>
      <x v="33"/>
    </i>
    <i r="1">
      <x/>
    </i>
    <i r="1">
      <x v="2"/>
    </i>
    <i>
      <x v="35"/>
    </i>
    <i r="1">
      <x/>
    </i>
    <i r="1">
      <x v="1"/>
    </i>
    <i r="1">
      <x v="2"/>
    </i>
    <i r="1">
      <x v="16"/>
    </i>
    <i r="1">
      <x v="18"/>
    </i>
    <i>
      <x v="36"/>
    </i>
    <i r="1">
      <x/>
    </i>
    <i r="1">
      <x v="8"/>
    </i>
    <i>
      <x v="37"/>
    </i>
    <i r="1">
      <x/>
    </i>
    <i r="1">
      <x v="1"/>
    </i>
    <i r="1">
      <x v="6"/>
    </i>
    <i r="1">
      <x v="7"/>
    </i>
    <i r="1">
      <x v="12"/>
    </i>
    <i r="1">
      <x v="16"/>
    </i>
    <i r="1">
      <x v="17"/>
    </i>
    <i r="1">
      <x v="18"/>
    </i>
    <i>
      <x v="39"/>
    </i>
    <i r="1">
      <x/>
    </i>
    <i r="1">
      <x v="1"/>
    </i>
    <i r="1">
      <x v="3"/>
    </i>
    <i r="1">
      <x v="13"/>
    </i>
    <i>
      <x v="40"/>
    </i>
    <i r="1">
      <x/>
    </i>
    <i r="1">
      <x v="1"/>
    </i>
    <i r="1">
      <x v="2"/>
    </i>
    <i r="1">
      <x v="13"/>
    </i>
    <i r="1">
      <x v="16"/>
    </i>
    <i>
      <x v="41"/>
    </i>
    <i r="1">
      <x v="1"/>
    </i>
    <i r="1">
      <x v="18"/>
    </i>
    <i>
      <x v="42"/>
    </i>
    <i r="1">
      <x/>
    </i>
    <i r="1">
      <x v="18"/>
    </i>
    <i>
      <x v="43"/>
    </i>
    <i r="1">
      <x/>
    </i>
    <i r="1">
      <x v="1"/>
    </i>
    <i r="1">
      <x v="3"/>
    </i>
    <i>
      <x v="44"/>
    </i>
    <i r="1">
      <x/>
    </i>
    <i r="1">
      <x v="3"/>
    </i>
    <i r="1">
      <x v="9"/>
    </i>
    <i r="1">
      <x v="16"/>
    </i>
    <i r="1">
      <x v="18"/>
    </i>
    <i>
      <x v="45"/>
    </i>
    <i r="1">
      <x/>
    </i>
    <i r="1">
      <x v="1"/>
    </i>
    <i r="1">
      <x v="3"/>
    </i>
    <i r="1">
      <x v="16"/>
    </i>
    <i r="1">
      <x v="18"/>
    </i>
    <i>
      <x v="46"/>
    </i>
    <i r="1">
      <x/>
    </i>
    <i r="1">
      <x v="1"/>
    </i>
    <i r="1">
      <x v="2"/>
    </i>
    <i r="1">
      <x v="3"/>
    </i>
    <i r="1">
      <x v="16"/>
    </i>
    <i r="1">
      <x v="18"/>
    </i>
    <i>
      <x v="47"/>
    </i>
    <i r="1">
      <x/>
    </i>
    <i r="1">
      <x v="1"/>
    </i>
    <i r="1">
      <x v="2"/>
    </i>
    <i r="1">
      <x v="16"/>
    </i>
    <i>
      <x v="48"/>
    </i>
    <i r="1">
      <x/>
    </i>
    <i r="1">
      <x v="1"/>
    </i>
    <i r="1">
      <x v="16"/>
    </i>
    <i>
      <x v="49"/>
    </i>
    <i r="1">
      <x/>
    </i>
    <i r="1">
      <x v="2"/>
    </i>
    <i r="1">
      <x v="4"/>
    </i>
    <i>
      <x v="50"/>
    </i>
    <i r="1">
      <x/>
    </i>
    <i r="1">
      <x v="16"/>
    </i>
    <i>
      <x v="52"/>
    </i>
    <i r="1">
      <x/>
    </i>
    <i r="1">
      <x v="1"/>
    </i>
    <i r="1">
      <x v="15"/>
    </i>
    <i>
      <x v="53"/>
    </i>
    <i r="1">
      <x v="19"/>
    </i>
    <i>
      <x v="54"/>
    </i>
    <i r="1">
      <x/>
    </i>
    <i r="1">
      <x v="18"/>
    </i>
    <i>
      <x v="55"/>
    </i>
    <i r="1">
      <x/>
    </i>
    <i r="1">
      <x v="1"/>
    </i>
    <i r="1">
      <x v="3"/>
    </i>
    <i r="1">
      <x v="4"/>
    </i>
    <i r="1">
      <x v="7"/>
    </i>
    <i r="1">
      <x v="16"/>
    </i>
    <i r="1">
      <x v="18"/>
    </i>
    <i>
      <x v="56"/>
    </i>
    <i r="1">
      <x/>
    </i>
    <i>
      <x v="57"/>
    </i>
    <i r="1">
      <x v="8"/>
    </i>
  </rowItems>
  <colFields count="1">
    <field x="-2"/>
  </colFields>
  <colItems count="6">
    <i>
      <x/>
    </i>
    <i i="1">
      <x v="1"/>
    </i>
    <i i="2">
      <x v="2"/>
    </i>
    <i i="3">
      <x v="3"/>
    </i>
    <i i="4">
      <x v="4"/>
    </i>
    <i i="5">
      <x v="5"/>
    </i>
  </colItems>
  <pageFields count="1">
    <pageField fld="3" hier="-1"/>
  </pageFields>
  <dataFields count="6">
    <dataField name="求和项:19-12指标" fld="79" baseField="0" baseItem="0"/>
    <dataField name="求和项:19-12进货" fld="81" baseField="0" baseItem="0"/>
    <dataField name="求和项:19-11指标" fld="73" baseField="0" baseItem="0"/>
    <dataField name="求和项:19-11进货" fld="75" baseField="0" baseItem="0"/>
    <dataField name="求和项:目标差距" fld="91" baseField="0" baseItem="0"/>
    <dataField name="求和项:完成进度" fld="92" baseField="0" baseItem="0"/>
  </dataFields>
  <formats count="11">
    <format dxfId="22">
      <pivotArea grandRow="1" outline="0" collapsedLevelsAreSubtotals="1" fieldPosition="0"/>
    </format>
    <format dxfId="21">
      <pivotArea outline="0" collapsedLevelsAreSubtotals="1" fieldPosition="0"/>
    </format>
    <format dxfId="20">
      <pivotArea type="all" dataOnly="0" outline="0" fieldPosition="0"/>
    </format>
    <format dxfId="19">
      <pivotArea outline="0" collapsedLevelsAreSubtotals="1" fieldPosition="0"/>
    </format>
    <format dxfId="18">
      <pivotArea field="3" type="button" dataOnly="0" labelOnly="1" outline="0" axis="axisPage" fieldPosition="0"/>
    </format>
    <format dxfId="17">
      <pivotArea dataOnly="0" labelOnly="1" grandRow="1" outline="0" fieldPosition="0"/>
    </format>
    <format dxfId="16">
      <pivotArea type="all" dataOnly="0" outline="0" fieldPosition="0"/>
    </format>
    <format dxfId="15">
      <pivotArea outline="0" collapsedLevelsAreSubtotals="1" fieldPosition="0"/>
    </format>
    <format dxfId="14">
      <pivotArea field="3" type="button" dataOnly="0" labelOnly="1" outline="0" axis="axisPage" fieldPosition="0"/>
    </format>
    <format dxfId="13">
      <pivotArea dataOnly="0" labelOnly="1" grandRow="1" outline="0" fieldPosition="0"/>
    </format>
    <format dxfId="12">
      <pivotArea outline="0" collapsedLevelsAreSubtotals="1" fieldPosition="0"/>
    </format>
  </formats>
  <pivotTableStyleInfo name="数据透视表样式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数据透视表1"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T372" firstHeaderRow="1" firstDataRow="2" firstDataCol="1"/>
  <pivotFields count="92">
    <pivotField axis="axisCol" showAll="0">
      <items count="26">
        <item x="3"/>
        <item x="7"/>
        <item x="4"/>
        <item x="8"/>
        <item m="1" x="21"/>
        <item x="16"/>
        <item x="17"/>
        <item x="10"/>
        <item x="14"/>
        <item m="1" x="20"/>
        <item x="9"/>
        <item m="1" x="19"/>
        <item x="6"/>
        <item x="13"/>
        <item x="5"/>
        <item m="1" x="22"/>
        <item x="15"/>
        <item m="1" x="24"/>
        <item m="1" x="18"/>
        <item x="12"/>
        <item m="1" x="23"/>
        <item x="11"/>
        <item x="0"/>
        <item x="1"/>
        <item x="2"/>
        <item t="default"/>
      </items>
    </pivotField>
    <pivotField showAll="0"/>
    <pivotField showAll="0"/>
    <pivotField showAll="0"/>
    <pivotField showAll="0"/>
    <pivotField showAll="0"/>
    <pivotField axis="axisRow" multipleItemSelectionAllowed="1" showAll="0">
      <items count="19">
        <item x="1"/>
        <item x="2"/>
        <item x="6"/>
        <item x="5"/>
        <item x="7"/>
        <item x="13"/>
        <item x="12"/>
        <item x="8"/>
        <item x="11"/>
        <item x="14"/>
        <item x="4"/>
        <item x="10"/>
        <item x="15"/>
        <item x="9"/>
        <item x="16"/>
        <item x="3"/>
        <item x="0"/>
        <item x="17"/>
        <item t="default"/>
      </items>
    </pivotField>
    <pivotField axis="axisRow" showAll="0" sortType="descending">
      <items count="398">
        <item x="333"/>
        <item x="346"/>
        <item x="294"/>
        <item x="327"/>
        <item x="343"/>
        <item m="1" x="390"/>
        <item m="1" x="349"/>
        <item m="1" x="391"/>
        <item x="38"/>
        <item x="86"/>
        <item x="27"/>
        <item x="26"/>
        <item x="301"/>
        <item x="122"/>
        <item x="88"/>
        <item x="297"/>
        <item x="321"/>
        <item x="335"/>
        <item x="288"/>
        <item x="290"/>
        <item x="337"/>
        <item x="338"/>
        <item x="291"/>
        <item x="336"/>
        <item x="292"/>
        <item x="334"/>
        <item x="339"/>
        <item x="289"/>
        <item m="1" x="359"/>
        <item m="1" x="352"/>
        <item m="1" x="351"/>
        <item m="1" x="350"/>
        <item m="1" x="384"/>
        <item m="1" x="357"/>
        <item m="1" x="396"/>
        <item x="92"/>
        <item x="97"/>
        <item x="98"/>
        <item x="94"/>
        <item x="102"/>
        <item x="96"/>
        <item x="101"/>
        <item x="100"/>
        <item x="104"/>
        <item m="1" x="358"/>
        <item x="5"/>
        <item m="1" x="392"/>
        <item x="4"/>
        <item x="7"/>
        <item x="6"/>
        <item x="77"/>
        <item x="93"/>
        <item x="99"/>
        <item x="76"/>
        <item x="103"/>
        <item x="78"/>
        <item x="95"/>
        <item x="314"/>
        <item x="308"/>
        <item x="287"/>
        <item x="315"/>
        <item x="310"/>
        <item x="311"/>
        <item x="286"/>
        <item x="316"/>
        <item x="285"/>
        <item x="312"/>
        <item x="309"/>
        <item x="318"/>
        <item x="313"/>
        <item m="1" x="393"/>
        <item x="328"/>
        <item x="146"/>
        <item x="115"/>
        <item x="176"/>
        <item x="171"/>
        <item x="174"/>
        <item x="173"/>
        <item x="113"/>
        <item x="177"/>
        <item x="170"/>
        <item x="178"/>
        <item x="165"/>
        <item x="175"/>
        <item x="169"/>
        <item x="168"/>
        <item x="183"/>
        <item x="179"/>
        <item x="180"/>
        <item x="184"/>
        <item x="114"/>
        <item x="167"/>
        <item x="166"/>
        <item x="172"/>
        <item x="123"/>
        <item x="279"/>
        <item x="277"/>
        <item x="274"/>
        <item x="282"/>
        <item x="295"/>
        <item x="281"/>
        <item x="276"/>
        <item x="272"/>
        <item x="348"/>
        <item x="278"/>
        <item x="296"/>
        <item x="275"/>
        <item x="273"/>
        <item x="134"/>
        <item x="147"/>
        <item x="142"/>
        <item x="149"/>
        <item x="141"/>
        <item x="136"/>
        <item x="140"/>
        <item x="143"/>
        <item x="135"/>
        <item x="138"/>
        <item x="145"/>
        <item x="139"/>
        <item x="137"/>
        <item x="144"/>
        <item x="148"/>
        <item x="262"/>
        <item x="265"/>
        <item x="250"/>
        <item x="251"/>
        <item x="20"/>
        <item x="268"/>
        <item x="245"/>
        <item x="37"/>
        <item x="25"/>
        <item x="264"/>
        <item x="253"/>
        <item x="22"/>
        <item x="243"/>
        <item x="240"/>
        <item x="10"/>
        <item x="244"/>
        <item x="259"/>
        <item x="237"/>
        <item x="19"/>
        <item x="36"/>
        <item x="254"/>
        <item x="17"/>
        <item x="13"/>
        <item x="239"/>
        <item x="18"/>
        <item x="266"/>
        <item x="23"/>
        <item x="241"/>
        <item x="246"/>
        <item x="30"/>
        <item x="24"/>
        <item x="263"/>
        <item x="238"/>
        <item x="252"/>
        <item x="16"/>
        <item x="15"/>
        <item x="256"/>
        <item m="1" x="395"/>
        <item x="257"/>
        <item x="248"/>
        <item x="29"/>
        <item x="14"/>
        <item x="258"/>
        <item x="247"/>
        <item x="261"/>
        <item x="249"/>
        <item x="21"/>
        <item x="31"/>
        <item x="34"/>
        <item x="33"/>
        <item x="39"/>
        <item x="260"/>
        <item x="242"/>
        <item x="255"/>
        <item x="28"/>
        <item x="320"/>
        <item x="154"/>
        <item x="151"/>
        <item x="157"/>
        <item x="161"/>
        <item x="159"/>
        <item x="162"/>
        <item x="163"/>
        <item x="158"/>
        <item x="164"/>
        <item x="153"/>
        <item x="160"/>
        <item x="156"/>
        <item x="155"/>
        <item x="152"/>
        <item x="41"/>
        <item x="324"/>
        <item x="302"/>
        <item x="331"/>
        <item x="326"/>
        <item x="330"/>
        <item x="322"/>
        <item x="305"/>
        <item x="293"/>
        <item x="325"/>
        <item x="304"/>
        <item x="323"/>
        <item m="1" x="381"/>
        <item x="306"/>
        <item x="283"/>
        <item x="332"/>
        <item x="329"/>
        <item x="194"/>
        <item x="270"/>
        <item x="225"/>
        <item x="193"/>
        <item x="233"/>
        <item m="1" x="356"/>
        <item x="223"/>
        <item x="192"/>
        <item x="228"/>
        <item x="229"/>
        <item x="230"/>
        <item x="224"/>
        <item x="227"/>
        <item x="231"/>
        <item x="226"/>
        <item x="222"/>
        <item x="219"/>
        <item x="195"/>
        <item x="213"/>
        <item x="196"/>
        <item x="210"/>
        <item x="218"/>
        <item x="220"/>
        <item x="234"/>
        <item x="217"/>
        <item x="214"/>
        <item x="212"/>
        <item x="211"/>
        <item x="215"/>
        <item x="209"/>
        <item x="208"/>
        <item x="235"/>
        <item x="216"/>
        <item x="121"/>
        <item x="133"/>
        <item x="130"/>
        <item x="117"/>
        <item x="182"/>
        <item x="125"/>
        <item x="112"/>
        <item x="131"/>
        <item x="119"/>
        <item x="110"/>
        <item x="126"/>
        <item x="181"/>
        <item m="1" x="353"/>
        <item x="118"/>
        <item x="132"/>
        <item m="1" x="354"/>
        <item x="87"/>
        <item x="82"/>
        <item x="85"/>
        <item x="79"/>
        <item x="80"/>
        <item x="89"/>
        <item x="84"/>
        <item x="81"/>
        <item x="83"/>
        <item x="300"/>
        <item x="271"/>
        <item x="190"/>
        <item m="1" x="360"/>
        <item x="200"/>
        <item x="267"/>
        <item x="221"/>
        <item x="199"/>
        <item x="202"/>
        <item x="201"/>
        <item x="205"/>
        <item x="185"/>
        <item x="186"/>
        <item x="189"/>
        <item x="197"/>
        <item x="191"/>
        <item x="204"/>
        <item x="198"/>
        <item x="206"/>
        <item x="207"/>
        <item x="203"/>
        <item x="188"/>
        <item x="187"/>
        <item x="105"/>
        <item x="35"/>
        <item x="107"/>
        <item x="108"/>
        <item x="91"/>
        <item x="70"/>
        <item x="90"/>
        <item x="150"/>
        <item x="109"/>
        <item x="299"/>
        <item x="59"/>
        <item x="0"/>
        <item x="32"/>
        <item x="269"/>
        <item x="236"/>
        <item x="307"/>
        <item x="116"/>
        <item x="3"/>
        <item x="317"/>
        <item m="1" x="369"/>
        <item m="1" x="379"/>
        <item m="1" x="373"/>
        <item m="1" x="374"/>
        <item m="1" x="382"/>
        <item m="1" x="370"/>
        <item m="1" x="377"/>
        <item m="1" x="367"/>
        <item m="1" x="389"/>
        <item m="1" x="378"/>
        <item m="1" x="372"/>
        <item m="1" x="383"/>
        <item m="1" x="375"/>
        <item m="1" x="376"/>
        <item m="1" x="368"/>
        <item m="1" x="371"/>
        <item m="1" x="380"/>
        <item m="1" x="388"/>
        <item m="1" x="362"/>
        <item m="1" x="366"/>
        <item x="52"/>
        <item x="48"/>
        <item x="47"/>
        <item x="51"/>
        <item m="1" x="365"/>
        <item m="1" x="361"/>
        <item m="1" x="387"/>
        <item x="49"/>
        <item m="1" x="364"/>
        <item x="53"/>
        <item x="44"/>
        <item x="46"/>
        <item x="45"/>
        <item x="60"/>
        <item m="1" x="363"/>
        <item x="50"/>
        <item m="1" x="386"/>
        <item x="61"/>
        <item x="56"/>
        <item x="54"/>
        <item x="68"/>
        <item x="1"/>
        <item x="67"/>
        <item x="42"/>
        <item x="63"/>
        <item x="66"/>
        <item x="74"/>
        <item m="1" x="394"/>
        <item x="62"/>
        <item x="57"/>
        <item x="58"/>
        <item x="69"/>
        <item x="40"/>
        <item x="55"/>
        <item x="73"/>
        <item x="72"/>
        <item x="75"/>
        <item x="65"/>
        <item x="64"/>
        <item x="106"/>
        <item x="43"/>
        <item x="345"/>
        <item x="2"/>
        <item x="8"/>
        <item x="347"/>
        <item x="129"/>
        <item x="127"/>
        <item x="128"/>
        <item x="11"/>
        <item x="9"/>
        <item x="12"/>
        <item x="71"/>
        <item x="124"/>
        <item x="120"/>
        <item m="1" x="355"/>
        <item m="1" x="385"/>
        <item x="319"/>
        <item x="298"/>
        <item x="280"/>
        <item x="342"/>
        <item x="344"/>
        <item x="303"/>
        <item x="340"/>
        <item x="341"/>
        <item x="232"/>
        <item x="284"/>
        <item x="111"/>
        <item t="default"/>
      </items>
    </pivotField>
    <pivotField showAll="0"/>
    <pivotField showAll="0"/>
    <pivotField showAll="0"/>
    <pivotField showAll="0"/>
    <pivotField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81"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79" showAll="0"/>
    <pivotField showAll="0"/>
    <pivotField showAll="0"/>
    <pivotField numFmtId="179" showAll="0"/>
    <pivotField numFmtId="1" showAll="0"/>
    <pivotField showAll="0"/>
    <pivotField numFmtId="181" showAll="0"/>
    <pivotField showAll="0"/>
    <pivotField showAll="0"/>
    <pivotField numFmtId="179" showAll="0"/>
    <pivotField numFmtId="1" showAll="0"/>
    <pivotField showAll="0"/>
    <pivotField numFmtId="181" showAll="0"/>
    <pivotField showAll="0"/>
    <pivotField showAll="0"/>
    <pivotField numFmtId="181" showAll="0"/>
    <pivotField numFmtId="1" showAll="0"/>
    <pivotField showAll="0"/>
    <pivotField numFmtId="181" showAll="0"/>
    <pivotField showAll="0"/>
    <pivotField showAll="0"/>
    <pivotField numFmtId="181" showAll="0"/>
    <pivotField numFmtId="1" showAll="0"/>
    <pivotField showAll="0"/>
    <pivotField numFmtId="181" showAll="0"/>
    <pivotField showAll="0"/>
    <pivotField showAll="0"/>
    <pivotField numFmtId="181" showAll="0"/>
    <pivotField numFmtId="1" showAll="0"/>
    <pivotField showAll="0"/>
    <pivotField numFmtId="181" showAll="0"/>
    <pivotField showAll="0"/>
    <pivotField showAll="0"/>
    <pivotField numFmtId="181" showAll="0"/>
    <pivotField numFmtId="1" showAll="0"/>
    <pivotField numFmtId="176" showAll="0"/>
    <pivotField numFmtId="181" showAll="0"/>
    <pivotField dataField="1" numFmtId="176" multipleItemSelectionAllowed="1" showAll="0"/>
    <pivotField numFmtId="181" showAll="0"/>
    <pivotField dragToRow="0" dragToCol="0" dragToPage="0" showAll="0" defaultSubtotal="0"/>
    <pivotField dragToRow="0" dragToCol="0" dragToPage="0" showAll="0" defaultSubtotal="0"/>
    <pivotField dragToRow="0" dragToCol="0" dragToPage="0" showAll="0" defaultSubtotal="0"/>
  </pivotFields>
  <rowFields count="2">
    <field x="6"/>
    <field x="7"/>
  </rowFields>
  <rowItems count="368">
    <i>
      <x/>
    </i>
    <i r="1">
      <x v="193"/>
    </i>
    <i r="1">
      <x v="296"/>
    </i>
    <i r="1">
      <x v="308"/>
    </i>
    <i r="1">
      <x v="347"/>
    </i>
    <i r="1">
      <x v="348"/>
    </i>
    <i r="1">
      <x v="349"/>
    </i>
    <i r="1">
      <x v="350"/>
    </i>
    <i r="1">
      <x v="351"/>
    </i>
    <i r="1">
      <x v="352"/>
    </i>
    <i r="1">
      <x v="353"/>
    </i>
    <i r="1">
      <x v="354"/>
    </i>
    <i r="1">
      <x v="355"/>
    </i>
    <i r="1">
      <x v="356"/>
    </i>
    <i r="1">
      <x v="358"/>
    </i>
    <i r="1">
      <x v="359"/>
    </i>
    <i r="1">
      <x v="360"/>
    </i>
    <i r="1">
      <x v="361"/>
    </i>
    <i r="1">
      <x v="362"/>
    </i>
    <i r="1">
      <x v="363"/>
    </i>
    <i r="1">
      <x v="364"/>
    </i>
    <i r="1">
      <x v="365"/>
    </i>
    <i r="1">
      <x v="366"/>
    </i>
    <i r="1">
      <x v="367"/>
    </i>
    <i r="1">
      <x v="368"/>
    </i>
    <i r="1">
      <x v="369"/>
    </i>
    <i r="1">
      <x v="370"/>
    </i>
    <i r="1">
      <x v="381"/>
    </i>
    <i>
      <x v="1"/>
    </i>
    <i r="1">
      <x v="301"/>
    </i>
    <i r="1">
      <x v="330"/>
    </i>
    <i r="1">
      <x v="331"/>
    </i>
    <i r="1">
      <x v="332"/>
    </i>
    <i r="1">
      <x v="333"/>
    </i>
    <i r="1">
      <x v="337"/>
    </i>
    <i r="1">
      <x v="339"/>
    </i>
    <i r="1">
      <x v="340"/>
    </i>
    <i r="1">
      <x v="341"/>
    </i>
    <i r="1">
      <x v="342"/>
    </i>
    <i r="1">
      <x v="343"/>
    </i>
    <i r="1">
      <x v="345"/>
    </i>
    <i r="1">
      <x v="372"/>
    </i>
    <i>
      <x v="2"/>
    </i>
    <i r="1">
      <x v="270"/>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x v="3"/>
    </i>
    <i r="1">
      <x v="1"/>
    </i>
    <i r="1">
      <x v="9"/>
    </i>
    <i r="1">
      <x v="259"/>
    </i>
    <i r="1">
      <x v="260"/>
    </i>
    <i r="1">
      <x v="261"/>
    </i>
    <i r="1">
      <x v="262"/>
    </i>
    <i r="1">
      <x v="263"/>
    </i>
    <i r="1">
      <x v="264"/>
    </i>
    <i r="1">
      <x v="265"/>
    </i>
    <i r="1">
      <x v="266"/>
    </i>
    <i r="1">
      <x v="267"/>
    </i>
    <i r="1">
      <x v="293"/>
    </i>
    <i r="1">
      <x v="294"/>
    </i>
    <i r="1">
      <x v="295"/>
    </i>
    <i r="1">
      <x v="297"/>
    </i>
    <i r="1">
      <x v="299"/>
    </i>
    <i>
      <x v="4"/>
    </i>
    <i r="1">
      <x v="13"/>
    </i>
    <i r="1">
      <x v="94"/>
    </i>
    <i r="1">
      <x v="243"/>
    </i>
    <i r="1">
      <x v="244"/>
    </i>
    <i r="1">
      <x v="245"/>
    </i>
    <i r="1">
      <x v="246"/>
    </i>
    <i r="1">
      <x v="247"/>
    </i>
    <i r="1">
      <x v="248"/>
    </i>
    <i r="1">
      <x v="249"/>
    </i>
    <i r="1">
      <x v="250"/>
    </i>
    <i r="1">
      <x v="251"/>
    </i>
    <i r="1">
      <x v="252"/>
    </i>
    <i r="1">
      <x v="253"/>
    </i>
    <i r="1">
      <x v="254"/>
    </i>
    <i r="1">
      <x v="256"/>
    </i>
    <i r="1">
      <x v="257"/>
    </i>
    <i r="1">
      <x v="307"/>
    </i>
    <i r="1">
      <x v="375"/>
    </i>
    <i r="1">
      <x v="376"/>
    </i>
    <i r="1">
      <x v="377"/>
    </i>
    <i r="1">
      <x v="382"/>
    </i>
    <i r="1">
      <x v="383"/>
    </i>
    <i>
      <x v="5"/>
    </i>
    <i r="1">
      <x v="226"/>
    </i>
    <i r="1">
      <x v="227"/>
    </i>
    <i r="1">
      <x v="228"/>
    </i>
    <i r="1">
      <x v="229"/>
    </i>
    <i r="1">
      <x v="230"/>
    </i>
    <i r="1">
      <x v="231"/>
    </i>
    <i r="1">
      <x v="232"/>
    </i>
    <i r="1">
      <x v="233"/>
    </i>
    <i r="1">
      <x v="234"/>
    </i>
    <i r="1">
      <x v="235"/>
    </i>
    <i r="1">
      <x v="236"/>
    </i>
    <i r="1">
      <x v="237"/>
    </i>
    <i r="1">
      <x v="238"/>
    </i>
    <i r="1">
      <x v="239"/>
    </i>
    <i r="1">
      <x v="240"/>
    </i>
    <i r="1">
      <x v="241"/>
    </i>
    <i r="1">
      <x v="242"/>
    </i>
    <i>
      <x v="6"/>
    </i>
    <i r="1">
      <x v="210"/>
    </i>
    <i r="1">
      <x v="211"/>
    </i>
    <i r="1">
      <x v="212"/>
    </i>
    <i r="1">
      <x v="213"/>
    </i>
    <i r="1">
      <x v="214"/>
    </i>
    <i r="1">
      <x v="216"/>
    </i>
    <i r="1">
      <x v="217"/>
    </i>
    <i r="1">
      <x v="218"/>
    </i>
    <i r="1">
      <x v="219"/>
    </i>
    <i r="1">
      <x v="220"/>
    </i>
    <i r="1">
      <x v="221"/>
    </i>
    <i r="1">
      <x v="222"/>
    </i>
    <i r="1">
      <x v="223"/>
    </i>
    <i r="1">
      <x v="224"/>
    </i>
    <i r="1">
      <x v="225"/>
    </i>
    <i r="1">
      <x v="269"/>
    </i>
    <i r="1">
      <x v="304"/>
    </i>
    <i r="1">
      <x v="394"/>
    </i>
    <i>
      <x v="7"/>
    </i>
    <i r="1">
      <x v="15"/>
    </i>
    <i r="1">
      <x v="195"/>
    </i>
    <i r="1">
      <x v="200"/>
    </i>
    <i r="1">
      <x v="203"/>
    </i>
    <i r="1">
      <x v="206"/>
    </i>
    <i r="1">
      <x v="207"/>
    </i>
    <i r="1">
      <x v="268"/>
    </i>
    <i r="1">
      <x v="300"/>
    </i>
    <i r="1">
      <x v="387"/>
    </i>
    <i r="1">
      <x v="395"/>
    </i>
    <i r="1">
      <x v="396"/>
    </i>
    <i>
      <x v="8"/>
    </i>
    <i r="1">
      <x v="179"/>
    </i>
    <i r="1">
      <x v="180"/>
    </i>
    <i r="1">
      <x v="181"/>
    </i>
    <i r="1">
      <x v="182"/>
    </i>
    <i r="1">
      <x v="183"/>
    </i>
    <i r="1">
      <x v="184"/>
    </i>
    <i r="1">
      <x v="185"/>
    </i>
    <i r="1">
      <x v="186"/>
    </i>
    <i r="1">
      <x v="187"/>
    </i>
    <i r="1">
      <x v="188"/>
    </i>
    <i r="1">
      <x v="189"/>
    </i>
    <i r="1">
      <x v="190"/>
    </i>
    <i r="1">
      <x v="191"/>
    </i>
    <i r="1">
      <x v="192"/>
    </i>
    <i r="1">
      <x v="298"/>
    </i>
    <i>
      <x v="9"/>
    </i>
    <i r="1">
      <x v="123"/>
    </i>
    <i r="1">
      <x v="124"/>
    </i>
    <i r="1">
      <x v="125"/>
    </i>
    <i r="1">
      <x v="126"/>
    </i>
    <i r="1">
      <x v="128"/>
    </i>
    <i r="1">
      <x v="129"/>
    </i>
    <i r="1">
      <x v="132"/>
    </i>
    <i r="1">
      <x v="133"/>
    </i>
    <i r="1">
      <x v="135"/>
    </i>
    <i r="1">
      <x v="136"/>
    </i>
    <i r="1">
      <x v="138"/>
    </i>
    <i r="1">
      <x v="139"/>
    </i>
    <i r="1">
      <x v="140"/>
    </i>
    <i r="1">
      <x v="143"/>
    </i>
    <i r="1">
      <x v="146"/>
    </i>
    <i r="1">
      <x v="148"/>
    </i>
    <i r="1">
      <x v="150"/>
    </i>
    <i r="1">
      <x v="151"/>
    </i>
    <i r="1">
      <x v="154"/>
    </i>
    <i r="1">
      <x v="155"/>
    </i>
    <i r="1">
      <x v="156"/>
    </i>
    <i r="1">
      <x v="159"/>
    </i>
    <i r="1">
      <x v="161"/>
    </i>
    <i r="1">
      <x v="162"/>
    </i>
    <i r="1">
      <x v="165"/>
    </i>
    <i r="1">
      <x v="166"/>
    </i>
    <i r="1">
      <x v="167"/>
    </i>
    <i r="1">
      <x v="168"/>
    </i>
    <i r="1">
      <x v="174"/>
    </i>
    <i r="1">
      <x v="175"/>
    </i>
    <i r="1">
      <x v="176"/>
    </i>
    <i r="1">
      <x v="305"/>
    </i>
    <i>
      <x v="10"/>
    </i>
    <i r="1">
      <x v="8"/>
    </i>
    <i r="1">
      <x v="10"/>
    </i>
    <i r="1">
      <x v="11"/>
    </i>
    <i r="1">
      <x v="127"/>
    </i>
    <i r="1">
      <x v="130"/>
    </i>
    <i r="1">
      <x v="131"/>
    </i>
    <i r="1">
      <x v="134"/>
    </i>
    <i r="1">
      <x v="137"/>
    </i>
    <i r="1">
      <x v="141"/>
    </i>
    <i r="1">
      <x v="142"/>
    </i>
    <i r="1">
      <x v="144"/>
    </i>
    <i r="1">
      <x v="145"/>
    </i>
    <i r="1">
      <x v="147"/>
    </i>
    <i r="1">
      <x v="149"/>
    </i>
    <i r="1">
      <x v="152"/>
    </i>
    <i r="1">
      <x v="153"/>
    </i>
    <i r="1">
      <x v="157"/>
    </i>
    <i r="1">
      <x v="158"/>
    </i>
    <i r="1">
      <x v="163"/>
    </i>
    <i r="1">
      <x v="164"/>
    </i>
    <i r="1">
      <x v="169"/>
    </i>
    <i r="1">
      <x v="170"/>
    </i>
    <i r="1">
      <x v="171"/>
    </i>
    <i r="1">
      <x v="172"/>
    </i>
    <i r="1">
      <x v="173"/>
    </i>
    <i r="1">
      <x v="177"/>
    </i>
    <i r="1">
      <x v="292"/>
    </i>
    <i r="1">
      <x v="303"/>
    </i>
    <i r="1">
      <x v="374"/>
    </i>
    <i r="1">
      <x v="378"/>
    </i>
    <i r="1">
      <x v="379"/>
    </i>
    <i r="1">
      <x v="380"/>
    </i>
    <i>
      <x v="11"/>
    </i>
    <i r="1">
      <x v="72"/>
    </i>
    <i r="1">
      <x v="108"/>
    </i>
    <i r="1">
      <x v="109"/>
    </i>
    <i r="1">
      <x v="110"/>
    </i>
    <i r="1">
      <x v="111"/>
    </i>
    <i r="1">
      <x v="112"/>
    </i>
    <i r="1">
      <x v="113"/>
    </i>
    <i r="1">
      <x v="114"/>
    </i>
    <i r="1">
      <x v="115"/>
    </i>
    <i r="1">
      <x v="116"/>
    </i>
    <i r="1">
      <x v="117"/>
    </i>
    <i r="1">
      <x v="118"/>
    </i>
    <i r="1">
      <x v="119"/>
    </i>
    <i r="1">
      <x v="120"/>
    </i>
    <i r="1">
      <x v="121"/>
    </i>
    <i r="1">
      <x v="122"/>
    </i>
    <i>
      <x v="12"/>
    </i>
    <i r="1">
      <x v="95"/>
    </i>
    <i r="1">
      <x v="96"/>
    </i>
    <i r="1">
      <x v="97"/>
    </i>
    <i r="1">
      <x v="98"/>
    </i>
    <i r="1">
      <x v="99"/>
    </i>
    <i r="1">
      <x v="100"/>
    </i>
    <i r="1">
      <x v="101"/>
    </i>
    <i r="1">
      <x v="102"/>
    </i>
    <i r="1">
      <x v="103"/>
    </i>
    <i r="1">
      <x v="104"/>
    </i>
    <i r="1">
      <x v="105"/>
    </i>
    <i r="1">
      <x v="106"/>
    </i>
    <i r="1">
      <x v="107"/>
    </i>
    <i r="1">
      <x v="388"/>
    </i>
    <i>
      <x v="13"/>
    </i>
    <i r="1">
      <x v="73"/>
    </i>
    <i r="1">
      <x v="74"/>
    </i>
    <i r="1">
      <x v="75"/>
    </i>
    <i r="1">
      <x v="76"/>
    </i>
    <i r="1">
      <x v="77"/>
    </i>
    <i r="1">
      <x v="78"/>
    </i>
    <i r="1">
      <x v="79"/>
    </i>
    <i r="1">
      <x v="80"/>
    </i>
    <i r="1">
      <x v="81"/>
    </i>
    <i r="1">
      <x v="82"/>
    </i>
    <i r="1">
      <x v="83"/>
    </i>
    <i r="1">
      <x v="84"/>
    </i>
    <i r="1">
      <x v="85"/>
    </i>
    <i r="1">
      <x v="86"/>
    </i>
    <i r="1">
      <x v="87"/>
    </i>
    <i r="1">
      <x v="88"/>
    </i>
    <i r="1">
      <x v="89"/>
    </i>
    <i r="1">
      <x v="90"/>
    </i>
    <i r="1">
      <x v="91"/>
    </i>
    <i r="1">
      <x v="92"/>
    </i>
    <i r="1">
      <x v="93"/>
    </i>
    <i>
      <x v="14"/>
    </i>
    <i r="1">
      <x v="4"/>
    </i>
    <i r="1">
      <x v="12"/>
    </i>
    <i r="1">
      <x v="57"/>
    </i>
    <i r="1">
      <x v="58"/>
    </i>
    <i r="1">
      <x v="59"/>
    </i>
    <i r="1">
      <x v="60"/>
    </i>
    <i r="1">
      <x v="61"/>
    </i>
    <i r="1">
      <x v="62"/>
    </i>
    <i r="1">
      <x v="63"/>
    </i>
    <i r="1">
      <x v="64"/>
    </i>
    <i r="1">
      <x v="65"/>
    </i>
    <i r="1">
      <x v="66"/>
    </i>
    <i r="1">
      <x v="67"/>
    </i>
    <i r="1">
      <x v="68"/>
    </i>
    <i r="1">
      <x v="69"/>
    </i>
    <i r="1">
      <x v="306"/>
    </i>
    <i r="1">
      <x v="309"/>
    </i>
    <i r="1">
      <x v="371"/>
    </i>
    <i r="1">
      <x v="389"/>
    </i>
    <i r="1">
      <x v="390"/>
    </i>
    <i r="1">
      <x v="391"/>
    </i>
    <i r="1">
      <x v="392"/>
    </i>
    <i>
      <x v="15"/>
    </i>
    <i r="1">
      <x v="14"/>
    </i>
    <i r="1">
      <x v="35"/>
    </i>
    <i r="1">
      <x v="36"/>
    </i>
    <i r="1">
      <x v="37"/>
    </i>
    <i r="1">
      <x v="38"/>
    </i>
    <i r="1">
      <x v="39"/>
    </i>
    <i r="1">
      <x v="40"/>
    </i>
    <i r="1">
      <x v="41"/>
    </i>
    <i r="1">
      <x v="42"/>
    </i>
    <i r="1">
      <x v="43"/>
    </i>
    <i r="1">
      <x v="45"/>
    </i>
    <i r="1">
      <x v="47"/>
    </i>
    <i r="1">
      <x v="48"/>
    </i>
    <i r="1">
      <x v="49"/>
    </i>
    <i r="1">
      <x v="50"/>
    </i>
    <i r="1">
      <x v="51"/>
    </i>
    <i r="1">
      <x v="52"/>
    </i>
    <i r="1">
      <x v="53"/>
    </i>
    <i r="1">
      <x v="54"/>
    </i>
    <i r="1">
      <x v="55"/>
    </i>
    <i r="1">
      <x v="56"/>
    </i>
    <i r="1">
      <x v="373"/>
    </i>
    <i>
      <x v="16"/>
    </i>
    <i r="1">
      <x v="16"/>
    </i>
    <i r="1">
      <x v="178"/>
    </i>
    <i r="1">
      <x v="194"/>
    </i>
    <i r="1">
      <x v="196"/>
    </i>
    <i r="1">
      <x v="197"/>
    </i>
    <i r="1">
      <x v="198"/>
    </i>
    <i r="1">
      <x v="199"/>
    </i>
    <i r="1">
      <x v="201"/>
    </i>
    <i r="1">
      <x v="202"/>
    </i>
    <i r="1">
      <x v="204"/>
    </i>
    <i r="1">
      <x v="208"/>
    </i>
    <i r="1">
      <x v="209"/>
    </i>
    <i r="1">
      <x v="302"/>
    </i>
    <i>
      <x v="17"/>
    </i>
    <i r="1">
      <x/>
    </i>
    <i r="1">
      <x v="2"/>
    </i>
    <i r="1">
      <x v="3"/>
    </i>
    <i r="1">
      <x v="17"/>
    </i>
    <i r="1">
      <x v="18"/>
    </i>
    <i r="1">
      <x v="19"/>
    </i>
    <i r="1">
      <x v="20"/>
    </i>
    <i r="1">
      <x v="21"/>
    </i>
    <i r="1">
      <x v="22"/>
    </i>
    <i r="1">
      <x v="23"/>
    </i>
    <i r="1">
      <x v="24"/>
    </i>
    <i r="1">
      <x v="25"/>
    </i>
    <i r="1">
      <x v="26"/>
    </i>
    <i r="1">
      <x v="27"/>
    </i>
    <i r="1">
      <x v="71"/>
    </i>
    <i r="1">
      <x v="386"/>
    </i>
    <i r="1">
      <x v="393"/>
    </i>
    <i t="grand">
      <x/>
    </i>
  </rowItems>
  <colFields count="1">
    <field x="0"/>
  </colFields>
  <colItems count="19">
    <i>
      <x/>
    </i>
    <i>
      <x v="1"/>
    </i>
    <i>
      <x v="2"/>
    </i>
    <i>
      <x v="3"/>
    </i>
    <i>
      <x v="5"/>
    </i>
    <i>
      <x v="6"/>
    </i>
    <i>
      <x v="7"/>
    </i>
    <i>
      <x v="8"/>
    </i>
    <i>
      <x v="10"/>
    </i>
    <i>
      <x v="12"/>
    </i>
    <i>
      <x v="13"/>
    </i>
    <i>
      <x v="14"/>
    </i>
    <i>
      <x v="16"/>
    </i>
    <i>
      <x v="19"/>
    </i>
    <i>
      <x v="21"/>
    </i>
    <i>
      <x v="22"/>
    </i>
    <i>
      <x v="23"/>
    </i>
    <i>
      <x v="24"/>
    </i>
    <i t="grand">
      <x/>
    </i>
  </colItems>
  <dataFields count="1">
    <dataField name="计数项:销售合计" fld="87" subtotal="count" baseField="0" baseItem="0"/>
  </dataFields>
  <pivotTableStyleInfo name="数据透视表样式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3:N57"/>
  <sheetViews>
    <sheetView showGridLines="0" topLeftCell="A18" workbookViewId="0">
      <selection activeCell="K15" sqref="K15"/>
    </sheetView>
  </sheetViews>
  <sheetFormatPr defaultColWidth="9" defaultRowHeight="16.5" x14ac:dyDescent="0.3"/>
  <cols>
    <col min="1" max="7" width="9" style="83"/>
    <col min="8" max="8" width="13.75" style="83" customWidth="1"/>
    <col min="9" max="9" width="18.5" style="83" customWidth="1"/>
    <col min="10" max="10" width="9" style="83"/>
    <col min="11" max="11" width="9.625" style="83" customWidth="1"/>
    <col min="12" max="16" width="9" style="83"/>
    <col min="17" max="17" width="5.5" style="83" customWidth="1"/>
    <col min="18" max="16384" width="9" style="83"/>
  </cols>
  <sheetData>
    <row r="3" spans="3:14" ht="16.5" customHeight="1" x14ac:dyDescent="0.3">
      <c r="C3" s="316" t="s">
        <v>353</v>
      </c>
      <c r="D3" s="316"/>
      <c r="E3" s="316"/>
      <c r="F3" s="316"/>
      <c r="G3" s="316"/>
      <c r="H3" s="316"/>
      <c r="I3" s="316"/>
      <c r="J3" s="316"/>
      <c r="K3" s="316"/>
      <c r="L3" s="316"/>
      <c r="M3" s="316"/>
      <c r="N3" s="316"/>
    </row>
    <row r="4" spans="3:14" ht="16.5" customHeight="1" x14ac:dyDescent="0.3">
      <c r="C4" s="316"/>
      <c r="D4" s="316"/>
      <c r="E4" s="316"/>
      <c r="F4" s="316"/>
      <c r="G4" s="316"/>
      <c r="H4" s="316"/>
      <c r="I4" s="316"/>
      <c r="J4" s="316"/>
      <c r="K4" s="316"/>
      <c r="L4" s="316"/>
      <c r="M4" s="316"/>
      <c r="N4" s="316"/>
    </row>
    <row r="5" spans="3:14" ht="16.5" customHeight="1" x14ac:dyDescent="0.3">
      <c r="C5" s="316"/>
      <c r="D5" s="316"/>
      <c r="E5" s="316"/>
      <c r="F5" s="316"/>
      <c r="G5" s="316"/>
      <c r="H5" s="316"/>
      <c r="I5" s="316"/>
      <c r="J5" s="316"/>
      <c r="K5" s="316"/>
      <c r="L5" s="316"/>
      <c r="M5" s="316"/>
      <c r="N5" s="316"/>
    </row>
    <row r="6" spans="3:14" ht="16.5" customHeight="1" x14ac:dyDescent="0.3">
      <c r="C6" s="316"/>
      <c r="D6" s="316"/>
      <c r="E6" s="316"/>
      <c r="F6" s="316"/>
      <c r="G6" s="316"/>
      <c r="H6" s="316"/>
      <c r="I6" s="316"/>
      <c r="J6" s="316"/>
      <c r="K6" s="316"/>
      <c r="L6" s="316"/>
      <c r="M6" s="316"/>
      <c r="N6" s="316"/>
    </row>
    <row r="7" spans="3:14" ht="16.5" customHeight="1" x14ac:dyDescent="0.3">
      <c r="C7" s="316"/>
      <c r="D7" s="316"/>
      <c r="E7" s="316"/>
      <c r="F7" s="316"/>
      <c r="G7" s="316"/>
      <c r="H7" s="316"/>
      <c r="I7" s="316"/>
      <c r="J7" s="316"/>
      <c r="K7" s="316"/>
      <c r="L7" s="316"/>
      <c r="M7" s="316"/>
      <c r="N7" s="316"/>
    </row>
    <row r="10" spans="3:14" ht="17.25" x14ac:dyDescent="0.35">
      <c r="H10" s="85" t="s">
        <v>332</v>
      </c>
      <c r="I10" s="86">
        <f ca="1">'分区域（销售金额）达成表'!A3</f>
        <v>43816</v>
      </c>
    </row>
    <row r="11" spans="3:14" ht="18" thickBot="1" x14ac:dyDescent="0.4">
      <c r="H11" s="98" t="s">
        <v>331</v>
      </c>
      <c r="I11" s="197">
        <f>'分区域（销售金额）达成表'!E1</f>
        <v>0.5714285714285714</v>
      </c>
    </row>
    <row r="12" spans="3:14" ht="17.25" hidden="1" customHeight="1" x14ac:dyDescent="0.35">
      <c r="H12" s="97" t="s">
        <v>402</v>
      </c>
      <c r="I12" s="99">
        <f>'分区域（销售金额）达成表'!J16</f>
        <v>10614.20537245</v>
      </c>
    </row>
    <row r="13" spans="3:14" ht="17.25" hidden="1" customHeight="1" x14ac:dyDescent="0.35">
      <c r="H13" s="85" t="s">
        <v>403</v>
      </c>
      <c r="I13" s="87">
        <f>'分区域（销售金额）达成表'!K16</f>
        <v>7524.3075488750001</v>
      </c>
    </row>
    <row r="14" spans="3:14" ht="18" hidden="1" customHeight="1" thickBot="1" x14ac:dyDescent="0.4">
      <c r="H14" s="98" t="s">
        <v>404</v>
      </c>
      <c r="I14" s="100">
        <f>'分区域（销售金额）达成表'!L16</f>
        <v>0.70889032997278612</v>
      </c>
    </row>
    <row r="15" spans="3:14" ht="17.25" customHeight="1" x14ac:dyDescent="0.35">
      <c r="H15" s="97" t="s">
        <v>333</v>
      </c>
      <c r="I15" s="99">
        <f>'分区域（销售金额）达成表'!C16</f>
        <v>985.67411579999998</v>
      </c>
      <c r="K15" s="179"/>
    </row>
    <row r="16" spans="3:14" ht="17.25" x14ac:dyDescent="0.35">
      <c r="H16" s="85" t="s">
        <v>334</v>
      </c>
      <c r="I16" s="87">
        <f>'分区域（销售金额）达成表'!D16</f>
        <v>324.77125645999996</v>
      </c>
    </row>
    <row r="17" spans="2:12" ht="18" thickBot="1" x14ac:dyDescent="0.4">
      <c r="H17" s="98" t="s">
        <v>361</v>
      </c>
      <c r="I17" s="100">
        <f>'分区域（销售金额）达成表'!E16</f>
        <v>0.32949151373058705</v>
      </c>
    </row>
    <row r="20" spans="2:12" s="101" customFormat="1" ht="13.5" x14ac:dyDescent="0.3">
      <c r="F20" s="102"/>
      <c r="G20" s="102"/>
      <c r="H20" s="102"/>
      <c r="I20" s="102"/>
      <c r="J20" s="102" t="s">
        <v>355</v>
      </c>
      <c r="K20" s="102" t="s">
        <v>356</v>
      </c>
      <c r="L20" s="102" t="s">
        <v>358</v>
      </c>
    </row>
    <row r="21" spans="2:12" s="101" customFormat="1" ht="13.5" x14ac:dyDescent="0.3">
      <c r="D21" s="102" t="s">
        <v>354</v>
      </c>
      <c r="E21" s="102" t="s">
        <v>303</v>
      </c>
      <c r="F21" s="102" t="s">
        <v>357</v>
      </c>
      <c r="G21" s="102"/>
      <c r="H21" s="102"/>
      <c r="I21" s="102" t="s">
        <v>6</v>
      </c>
      <c r="J21" s="103">
        <f>VLOOKUP(I21,辅助表!$A$44:$B$65,2,0)</f>
        <v>110000</v>
      </c>
      <c r="K21" s="103">
        <f>VLOOKUP(I21,辅助表!$A$44:$C$65,3,0)</f>
        <v>46651</v>
      </c>
      <c r="L21" s="104">
        <f t="shared" ref="L21:L25" si="0">K21/J21</f>
        <v>0.42409999999999998</v>
      </c>
    </row>
    <row r="22" spans="2:12" s="101" customFormat="1" ht="13.5" x14ac:dyDescent="0.3">
      <c r="C22" s="101" t="s">
        <v>633</v>
      </c>
      <c r="D22" s="103">
        <f>'分区域（销售金额）达成表'!C9</f>
        <v>381.13275229999999</v>
      </c>
      <c r="E22" s="103">
        <f>'分区域（销售金额）达成表'!D9</f>
        <v>151.33634311999998</v>
      </c>
      <c r="F22" s="104">
        <f>E22/D22</f>
        <v>0.39706989810437232</v>
      </c>
      <c r="G22" s="102"/>
      <c r="H22" s="102"/>
      <c r="I22" s="102" t="s">
        <v>121</v>
      </c>
      <c r="J22" s="103">
        <f>VLOOKUP(I22,辅助表!$A$44:$B$65,2,0)</f>
        <v>57780</v>
      </c>
      <c r="K22" s="103">
        <f>VLOOKUP(I22,辅助表!$A$44:$C$65,3,0)</f>
        <v>27003</v>
      </c>
      <c r="L22" s="104">
        <f t="shared" si="0"/>
        <v>0.46734164070612666</v>
      </c>
    </row>
    <row r="23" spans="2:12" s="101" customFormat="1" ht="13.5" x14ac:dyDescent="0.3">
      <c r="C23" s="101" t="s">
        <v>635</v>
      </c>
      <c r="D23" s="103">
        <f>'分区域（销售金额）达成表'!C14</f>
        <v>604.54136349999999</v>
      </c>
      <c r="E23" s="103">
        <f>'分区域（销售金额）达成表'!D14</f>
        <v>173.43491333999998</v>
      </c>
      <c r="F23" s="104">
        <f t="shared" ref="F23" si="1">E23/D23</f>
        <v>0.28688676046233846</v>
      </c>
      <c r="G23" s="102"/>
      <c r="H23" s="102"/>
      <c r="I23" s="102" t="s">
        <v>161</v>
      </c>
      <c r="J23" s="103">
        <f>VLOOKUP(I23,辅助表!$A$44:$B$65,2,0)</f>
        <v>55700</v>
      </c>
      <c r="K23" s="103">
        <f>VLOOKUP(I23,辅助表!$A$44:$C$65,3,0)</f>
        <v>4140</v>
      </c>
      <c r="L23" s="104">
        <f t="shared" si="0"/>
        <v>7.4326750448833037E-2</v>
      </c>
    </row>
    <row r="24" spans="2:12" s="101" customFormat="1" ht="13.5" x14ac:dyDescent="0.3">
      <c r="D24" s="103"/>
      <c r="E24" s="103"/>
      <c r="F24" s="104"/>
      <c r="G24" s="102"/>
      <c r="H24" s="102"/>
      <c r="I24" s="102" t="s">
        <v>155</v>
      </c>
      <c r="J24" s="103">
        <f>VLOOKUP(I24,辅助表!$A$44:$B$65,2,0)</f>
        <v>3745</v>
      </c>
      <c r="K24" s="103">
        <f>VLOOKUP(I24,辅助表!$A$44:$C$65,3,0)</f>
        <v>1490</v>
      </c>
      <c r="L24" s="104">
        <f t="shared" si="0"/>
        <v>0.39786381842456608</v>
      </c>
    </row>
    <row r="25" spans="2:12" s="101" customFormat="1" ht="13.5" x14ac:dyDescent="0.3">
      <c r="G25" s="102"/>
      <c r="H25" s="102"/>
      <c r="I25" s="102" t="s">
        <v>834</v>
      </c>
      <c r="J25" s="103">
        <f>VLOOKUP(I25,辅助表!$A$44:$B$65,2,0)</f>
        <v>13000</v>
      </c>
      <c r="K25" s="103">
        <f>VLOOKUP(I25,辅助表!$A$44:$C$65,3,0)</f>
        <v>3850</v>
      </c>
      <c r="L25" s="104">
        <f t="shared" si="0"/>
        <v>0.29615384615384616</v>
      </c>
    </row>
    <row r="26" spans="2:12" s="101" customFormat="1" ht="13.5" x14ac:dyDescent="0.3">
      <c r="C26" s="102"/>
      <c r="D26" s="102"/>
      <c r="E26" s="102"/>
      <c r="F26" s="102"/>
      <c r="G26" s="102"/>
      <c r="H26" s="102"/>
      <c r="I26" s="102"/>
      <c r="J26" s="103"/>
      <c r="K26" s="103"/>
      <c r="L26" s="104"/>
    </row>
    <row r="27" spans="2:12" s="101" customFormat="1" ht="13.5" x14ac:dyDescent="0.3">
      <c r="F27" s="102"/>
      <c r="G27" s="102"/>
      <c r="H27" s="102"/>
      <c r="I27" s="102"/>
      <c r="J27" s="103"/>
      <c r="K27" s="102"/>
      <c r="L27" s="104"/>
    </row>
    <row r="28" spans="2:12" s="101" customFormat="1" ht="13.5" x14ac:dyDescent="0.3">
      <c r="F28" s="102"/>
      <c r="G28" s="102"/>
      <c r="H28" s="102"/>
      <c r="I28" s="102"/>
      <c r="J28" s="103"/>
      <c r="K28" s="102"/>
      <c r="L28" s="104"/>
    </row>
    <row r="29" spans="2:12" s="101" customFormat="1" ht="13.5" x14ac:dyDescent="0.3">
      <c r="F29" s="102"/>
      <c r="G29" s="102"/>
      <c r="H29" s="102"/>
      <c r="I29" s="102"/>
      <c r="J29" s="103"/>
      <c r="K29" s="102"/>
      <c r="L29" s="104"/>
    </row>
    <row r="30" spans="2:12" s="101" customFormat="1" ht="13.5" x14ac:dyDescent="0.3">
      <c r="F30" s="102"/>
      <c r="G30" s="102"/>
      <c r="H30" s="102"/>
      <c r="I30" s="102"/>
      <c r="J30" s="103"/>
      <c r="K30" s="102"/>
      <c r="L30" s="104"/>
    </row>
    <row r="31" spans="2:12" s="101" customFormat="1" ht="13.5" x14ac:dyDescent="0.3">
      <c r="F31" s="102"/>
      <c r="G31" s="102"/>
      <c r="H31" s="102"/>
      <c r="I31" s="102"/>
      <c r="J31" s="103"/>
      <c r="K31" s="102"/>
      <c r="L31" s="104"/>
    </row>
    <row r="32" spans="2:12" s="101" customFormat="1" ht="13.5" x14ac:dyDescent="0.3">
      <c r="B32" s="102" t="s">
        <v>364</v>
      </c>
      <c r="D32" s="102" t="s">
        <v>354</v>
      </c>
      <c r="E32" s="102" t="s">
        <v>303</v>
      </c>
      <c r="F32" s="102" t="s">
        <v>359</v>
      </c>
      <c r="G32" s="102"/>
      <c r="H32" s="102"/>
      <c r="I32" s="102"/>
      <c r="J32" s="103"/>
      <c r="K32" s="102"/>
      <c r="L32" s="104"/>
    </row>
    <row r="33" spans="2:12" s="101" customFormat="1" ht="13.5" x14ac:dyDescent="0.3">
      <c r="C33" s="101" t="s">
        <v>137</v>
      </c>
      <c r="D33" s="103">
        <f>VLOOKUP($C33,辅助表!$A$4:$C$17,2,)/10000</f>
        <v>129.30354299999996</v>
      </c>
      <c r="E33" s="103">
        <f>VLOOKUP($C33,辅助表!$A$4:$C$17,3,)/10000</f>
        <v>73.247842239999997</v>
      </c>
      <c r="F33" s="104">
        <f t="shared" ref="F33" si="2">E33/D33</f>
        <v>0.56647977727880217</v>
      </c>
      <c r="G33" s="102"/>
      <c r="H33" s="102"/>
      <c r="I33" s="102"/>
      <c r="J33" s="103"/>
      <c r="K33" s="102"/>
      <c r="L33" s="104"/>
    </row>
    <row r="34" spans="2:12" s="101" customFormat="1" ht="13.5" x14ac:dyDescent="0.3">
      <c r="C34" s="101" t="s">
        <v>7</v>
      </c>
      <c r="D34" s="103">
        <f>VLOOKUP($C34,辅助表!$A$4:$C$17,2,)/10000</f>
        <v>84.431265100000019</v>
      </c>
      <c r="E34" s="103">
        <f>VLOOKUP($C34,辅助表!$A$4:$C$17,3,)/10000</f>
        <v>15.635861919999998</v>
      </c>
      <c r="F34" s="104">
        <f t="shared" ref="F34:F39" si="3">E34/D34</f>
        <v>0.18519042562587393</v>
      </c>
      <c r="G34" s="102"/>
      <c r="H34" s="102"/>
      <c r="I34" s="102"/>
      <c r="J34" s="103"/>
      <c r="K34" s="102"/>
      <c r="L34" s="104"/>
    </row>
    <row r="35" spans="2:12" s="101" customFormat="1" ht="13.5" x14ac:dyDescent="0.3">
      <c r="C35" s="101" t="s">
        <v>464</v>
      </c>
      <c r="D35" s="103">
        <f>VLOOKUP($C35,辅助表!$A$4:$C$17,2,)/10000</f>
        <v>63.161619999999992</v>
      </c>
      <c r="E35" s="103">
        <f>VLOOKUP($C35,辅助表!$A$4:$C$17,3,)/10000</f>
        <v>32.903180479999996</v>
      </c>
      <c r="F35" s="104">
        <f t="shared" si="3"/>
        <v>0.5209362977073736</v>
      </c>
      <c r="H35" s="102"/>
      <c r="I35" s="102"/>
      <c r="J35" s="103"/>
      <c r="K35" s="102"/>
      <c r="L35" s="104"/>
    </row>
    <row r="36" spans="2:12" s="101" customFormat="1" ht="13.5" x14ac:dyDescent="0.3">
      <c r="C36" s="101" t="s">
        <v>51</v>
      </c>
      <c r="D36" s="103">
        <f>VLOOKUP($C36,辅助表!$A$4:$C$17,2,)/10000</f>
        <v>104.23632420000001</v>
      </c>
      <c r="E36" s="103">
        <f>VLOOKUP($C36,辅助表!$A$4:$C$17,3,)/10000</f>
        <v>29.549458479999988</v>
      </c>
      <c r="F36" s="104">
        <f t="shared" si="3"/>
        <v>0.28348523134126391</v>
      </c>
      <c r="H36" s="102"/>
      <c r="I36" s="102"/>
      <c r="J36" s="103"/>
      <c r="K36" s="102"/>
      <c r="L36" s="104"/>
    </row>
    <row r="37" spans="2:12" s="101" customFormat="1" ht="13.5" x14ac:dyDescent="0.3">
      <c r="C37" s="101" t="s">
        <v>697</v>
      </c>
      <c r="D37" s="103">
        <f>VLOOKUP($C37,辅助表!$A$4:$C$17,2,)/10000</f>
        <v>121.35496669999999</v>
      </c>
      <c r="E37" s="103">
        <f>VLOOKUP($C37,辅助表!$A$4:$C$17,3,)/10000</f>
        <v>38.680357199999996</v>
      </c>
      <c r="F37" s="104">
        <f t="shared" si="3"/>
        <v>0.31873732284580653</v>
      </c>
      <c r="H37" s="102"/>
      <c r="I37" s="102"/>
      <c r="J37" s="103"/>
      <c r="K37" s="102"/>
      <c r="L37" s="104"/>
    </row>
    <row r="38" spans="2:12" s="101" customFormat="1" ht="13.5" x14ac:dyDescent="0.3">
      <c r="C38" s="101" t="s">
        <v>142</v>
      </c>
      <c r="D38" s="103">
        <f>VLOOKUP($C38,辅助表!$A$4:$C$17,2,)/10000</f>
        <v>151.71803039999998</v>
      </c>
      <c r="E38" s="103">
        <f>VLOOKUP($C38,辅助表!$A$4:$C$17,3,)/10000</f>
        <v>26.788252839999995</v>
      </c>
      <c r="F38" s="104">
        <f t="shared" si="3"/>
        <v>0.17656604669447382</v>
      </c>
      <c r="H38" s="102"/>
      <c r="I38" s="102"/>
      <c r="J38" s="103"/>
      <c r="K38" s="102"/>
      <c r="L38" s="104"/>
    </row>
    <row r="39" spans="2:12" s="101" customFormat="1" ht="13.5" x14ac:dyDescent="0.3">
      <c r="C39" s="101" t="s">
        <v>285</v>
      </c>
      <c r="D39" s="103">
        <f>VLOOKUP($C39,辅助表!$A$4:$C$17,2,)/10000</f>
        <v>199.2582463</v>
      </c>
      <c r="E39" s="103">
        <f>VLOOKUP($C39,辅助表!$A$4:$C$17,3,)/10000</f>
        <v>52.25449549999999</v>
      </c>
      <c r="F39" s="104">
        <f t="shared" si="3"/>
        <v>0.2622450838060999</v>
      </c>
      <c r="H39" s="102"/>
      <c r="I39" s="102"/>
      <c r="J39" s="103"/>
      <c r="K39" s="102"/>
      <c r="L39" s="104"/>
    </row>
    <row r="40" spans="2:12" x14ac:dyDescent="0.3">
      <c r="C40" s="101" t="s">
        <v>757</v>
      </c>
      <c r="D40" s="103">
        <f>VLOOKUP($C40,辅助表!$A$4:$C$17,2,)/10000</f>
        <v>132.21012009999998</v>
      </c>
      <c r="E40" s="103">
        <f>VLOOKUP($C40,辅助表!$A$4:$C$17,3,)/10000</f>
        <v>55.711807799999995</v>
      </c>
      <c r="F40" s="104">
        <f>E40/D40</f>
        <v>0.42138837600223922</v>
      </c>
    </row>
    <row r="41" spans="2:12" x14ac:dyDescent="0.3">
      <c r="C41" s="101"/>
      <c r="D41" s="103"/>
      <c r="E41" s="103"/>
      <c r="F41" s="104"/>
    </row>
    <row r="42" spans="2:12" x14ac:dyDescent="0.3">
      <c r="C42" s="101"/>
      <c r="D42" s="103"/>
      <c r="E42" s="103"/>
      <c r="F42" s="104"/>
    </row>
    <row r="43" spans="2:12" x14ac:dyDescent="0.3">
      <c r="C43" s="101"/>
      <c r="D43" s="103"/>
      <c r="E43" s="103"/>
      <c r="F43" s="104"/>
    </row>
    <row r="45" spans="2:12" ht="15" customHeight="1" x14ac:dyDescent="0.3">
      <c r="B45" s="102" t="s">
        <v>365</v>
      </c>
      <c r="C45" s="101"/>
      <c r="D45" s="102" t="s">
        <v>355</v>
      </c>
      <c r="E45" s="102" t="s">
        <v>366</v>
      </c>
      <c r="F45" s="102" t="s">
        <v>359</v>
      </c>
    </row>
    <row r="46" spans="2:12" ht="15" customHeight="1" x14ac:dyDescent="0.3">
      <c r="C46" s="101" t="s">
        <v>137</v>
      </c>
      <c r="D46" s="103">
        <f>VLOOKUP(C46,辅助表!$A$26:$B$39,2,0)</f>
        <v>14250</v>
      </c>
      <c r="E46" s="103">
        <f>VLOOKUP(C46,辅助表!$A$26:$C$39,3,0)</f>
        <v>7170</v>
      </c>
      <c r="F46" s="104">
        <f t="shared" ref="F46" si="4">E46/D46</f>
        <v>0.50315789473684214</v>
      </c>
    </row>
    <row r="47" spans="2:12" ht="15" customHeight="1" x14ac:dyDescent="0.3">
      <c r="C47" s="101" t="s">
        <v>7</v>
      </c>
      <c r="D47" s="103">
        <f>VLOOKUP(C47,辅助表!$A$26:$B$39,2,0)</f>
        <v>11750</v>
      </c>
      <c r="E47" s="103">
        <f>VLOOKUP(C47,辅助表!$A$26:$C$39,3,0)</f>
        <v>2561</v>
      </c>
      <c r="F47" s="104">
        <f t="shared" ref="F47:F52" si="5">E47/D47</f>
        <v>0.21795744680851065</v>
      </c>
    </row>
    <row r="48" spans="2:12" ht="15" customHeight="1" x14ac:dyDescent="0.3">
      <c r="C48" s="101" t="s">
        <v>464</v>
      </c>
      <c r="D48" s="103">
        <f>VLOOKUP(C48,辅助表!$A$26:$B$39,2,0)</f>
        <v>11750</v>
      </c>
      <c r="E48" s="103">
        <f>VLOOKUP(C48,辅助表!$A$26:$C$39,3,0)</f>
        <v>6029</v>
      </c>
      <c r="F48" s="104">
        <f t="shared" si="5"/>
        <v>0.51310638297872335</v>
      </c>
    </row>
    <row r="49" spans="3:6" ht="15" customHeight="1" x14ac:dyDescent="0.3">
      <c r="C49" s="101" t="s">
        <v>51</v>
      </c>
      <c r="D49" s="103">
        <f>VLOOKUP(C49,辅助表!$A$26:$B$39,2,0)</f>
        <v>12250</v>
      </c>
      <c r="E49" s="103">
        <f>VLOOKUP(C49,辅助表!$A$26:$C$39,3,0)</f>
        <v>4239</v>
      </c>
      <c r="F49" s="104">
        <f t="shared" si="5"/>
        <v>0.34604081632653061</v>
      </c>
    </row>
    <row r="50" spans="3:6" ht="15" customHeight="1" x14ac:dyDescent="0.3">
      <c r="C50" s="101" t="s">
        <v>697</v>
      </c>
      <c r="D50" s="103">
        <f>VLOOKUP(C50,辅助表!$A$26:$B$39,2,0)</f>
        <v>16000</v>
      </c>
      <c r="E50" s="103">
        <f>VLOOKUP(C50,辅助表!$A$26:$C$39,3,0)</f>
        <v>6080</v>
      </c>
      <c r="F50" s="104">
        <f t="shared" si="5"/>
        <v>0.38</v>
      </c>
    </row>
    <row r="51" spans="3:6" ht="15" customHeight="1" x14ac:dyDescent="0.3">
      <c r="C51" s="101" t="s">
        <v>142</v>
      </c>
      <c r="D51" s="103">
        <f>VLOOKUP(C51,辅助表!$A$26:$B$39,2,0)</f>
        <v>16000</v>
      </c>
      <c r="E51" s="103">
        <f>VLOOKUP(C51,辅助表!$A$26:$C$39,3,0)</f>
        <v>5537</v>
      </c>
      <c r="F51" s="104">
        <f t="shared" si="5"/>
        <v>0.3460625</v>
      </c>
    </row>
    <row r="52" spans="3:6" ht="15" customHeight="1" x14ac:dyDescent="0.3">
      <c r="C52" s="101" t="s">
        <v>285</v>
      </c>
      <c r="D52" s="103">
        <f>VLOOKUP(C52,辅助表!$A$26:$B$39,2,0)</f>
        <v>12000</v>
      </c>
      <c r="E52" s="103">
        <f>VLOOKUP(C52,辅助表!$A$26:$C$39,3,0)</f>
        <v>3370</v>
      </c>
      <c r="F52" s="104">
        <f t="shared" si="5"/>
        <v>0.28083333333333332</v>
      </c>
    </row>
    <row r="53" spans="3:6" ht="15" customHeight="1" x14ac:dyDescent="0.3">
      <c r="C53" s="101" t="s">
        <v>757</v>
      </c>
      <c r="D53" s="103">
        <f>VLOOKUP(C53,辅助表!$A$26:$B$39,2,0)</f>
        <v>16000</v>
      </c>
      <c r="E53" s="103">
        <f>VLOOKUP(C53,辅助表!$A$26:$C$39,3,0)</f>
        <v>11665</v>
      </c>
      <c r="F53" s="104">
        <f>E53/D53</f>
        <v>0.72906249999999995</v>
      </c>
    </row>
    <row r="54" spans="3:6" ht="15" customHeight="1" x14ac:dyDescent="0.3">
      <c r="C54" s="101"/>
      <c r="D54" s="103"/>
      <c r="E54" s="103"/>
      <c r="F54" s="104"/>
    </row>
    <row r="55" spans="3:6" ht="15" customHeight="1" x14ac:dyDescent="0.3">
      <c r="C55" s="101"/>
      <c r="D55" s="103"/>
      <c r="E55" s="103"/>
      <c r="F55" s="104"/>
    </row>
    <row r="56" spans="3:6" ht="15" customHeight="1" x14ac:dyDescent="0.3">
      <c r="C56" s="101"/>
      <c r="D56" s="103"/>
      <c r="E56" s="103"/>
      <c r="F56" s="104"/>
    </row>
    <row r="57" spans="3:6" x14ac:dyDescent="0.3">
      <c r="D57" s="103"/>
      <c r="E57" s="103"/>
      <c r="F57" s="104"/>
    </row>
  </sheetData>
  <mergeCells count="1">
    <mergeCell ref="C3:N7"/>
  </mergeCells>
  <phoneticPr fontId="5" type="noConversion"/>
  <conditionalFormatting sqref="I17">
    <cfRule type="cellIs" dxfId="219" priority="1" operator="lessThan">
      <formula>$I$11</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3"/>
  </sheetPr>
  <dimension ref="B1:O8"/>
  <sheetViews>
    <sheetView showGridLines="0" zoomScaleNormal="100" workbookViewId="0">
      <selection activeCell="S2" sqref="S2"/>
    </sheetView>
  </sheetViews>
  <sheetFormatPr defaultColWidth="9" defaultRowHeight="16.5" x14ac:dyDescent="0.35"/>
  <cols>
    <col min="1" max="1" width="2.25" style="48" customWidth="1"/>
    <col min="2" max="2" width="12" style="48" customWidth="1"/>
    <col min="3" max="4" width="7.75" style="48" customWidth="1"/>
    <col min="5" max="14" width="8.625" style="48" customWidth="1"/>
    <col min="15" max="15" width="11.25" style="48" customWidth="1"/>
    <col min="16" max="16384" width="9" style="48"/>
  </cols>
  <sheetData>
    <row r="1" spans="2:15" ht="231.75" customHeight="1" x14ac:dyDescent="0.35"/>
    <row r="2" spans="2:15" x14ac:dyDescent="0.35">
      <c r="B2" s="93" t="s">
        <v>323</v>
      </c>
      <c r="C2" s="94" t="s">
        <v>307</v>
      </c>
      <c r="D2" s="94" t="s">
        <v>308</v>
      </c>
      <c r="E2" s="94" t="s">
        <v>309</v>
      </c>
      <c r="F2" s="94" t="s">
        <v>310</v>
      </c>
      <c r="G2" s="94" t="s">
        <v>311</v>
      </c>
      <c r="H2" s="94" t="s">
        <v>312</v>
      </c>
      <c r="I2" s="94" t="s">
        <v>313</v>
      </c>
      <c r="J2" s="94" t="s">
        <v>314</v>
      </c>
      <c r="K2" s="94" t="s">
        <v>315</v>
      </c>
      <c r="L2" s="94" t="s">
        <v>316</v>
      </c>
      <c r="M2" s="94" t="s">
        <v>317</v>
      </c>
      <c r="N2" s="94" t="s">
        <v>318</v>
      </c>
      <c r="O2" s="94" t="s">
        <v>306</v>
      </c>
    </row>
    <row r="3" spans="2:15" x14ac:dyDescent="0.35">
      <c r="B3" s="77" t="s">
        <v>319</v>
      </c>
      <c r="C3" s="71">
        <v>6327572.3668000009</v>
      </c>
      <c r="D3" s="71">
        <v>5157165.6726000002</v>
      </c>
      <c r="E3" s="71">
        <v>6794251.355800001</v>
      </c>
      <c r="F3" s="71">
        <v>6321910.8624</v>
      </c>
      <c r="G3" s="71">
        <v>6515838.0119999992</v>
      </c>
      <c r="H3" s="71">
        <v>6808218.0761999991</v>
      </c>
      <c r="I3" s="71">
        <v>6056584.3383999998</v>
      </c>
      <c r="J3" s="71">
        <v>6718408.0001000008</v>
      </c>
      <c r="K3" s="71">
        <v>6761483.551</v>
      </c>
      <c r="L3" s="71">
        <v>5609085.3580999998</v>
      </c>
      <c r="M3" s="71">
        <v>5285658.7870000005</v>
      </c>
      <c r="N3" s="71">
        <v>6100858.6055999976</v>
      </c>
      <c r="O3" s="80">
        <f>SUM(C3:N3)</f>
        <v>74457034.986000001</v>
      </c>
    </row>
    <row r="4" spans="2:15" x14ac:dyDescent="0.35">
      <c r="B4" s="76" t="s">
        <v>320</v>
      </c>
      <c r="C4" s="73">
        <f>'分区域-金额'!C75</f>
        <v>5508629.1734999996</v>
      </c>
      <c r="D4" s="73">
        <f>'分区域-金额'!D75</f>
        <v>4445872.7619999992</v>
      </c>
      <c r="E4" s="73">
        <f>'分区域-金额'!E75</f>
        <v>7333422.0444999998</v>
      </c>
      <c r="F4" s="73">
        <f>'分区域-金额'!F75</f>
        <v>7858927.0034999987</v>
      </c>
      <c r="G4" s="73">
        <f>'分区域-金额'!G75</f>
        <v>6652760.3894999996</v>
      </c>
      <c r="H4" s="73">
        <f>'分区域-金额'!H75</f>
        <v>6807807.1885000002</v>
      </c>
      <c r="I4" s="73">
        <f>'分区域-金额'!I75</f>
        <v>5712100.3670000006</v>
      </c>
      <c r="J4" s="73">
        <f>'分区域-金额'!J75</f>
        <v>6607506.9859999996</v>
      </c>
      <c r="K4" s="73">
        <f>'分区域-金额'!K75</f>
        <v>7006541.8239999991</v>
      </c>
      <c r="L4" s="73">
        <f>'分区域-金额'!L75</f>
        <v>6381239.301</v>
      </c>
      <c r="M4" s="73">
        <f>'分区域-金额'!M75</f>
        <v>7101604.2909999993</v>
      </c>
      <c r="N4" s="73">
        <f>'分区域-金额'!N75</f>
        <v>7321090.2899999991</v>
      </c>
      <c r="O4" s="81">
        <f t="shared" ref="O4:O5" si="0">SUM(C4:N4)</f>
        <v>78737501.620499998</v>
      </c>
    </row>
    <row r="5" spans="2:15" x14ac:dyDescent="0.35">
      <c r="B5" s="77" t="s">
        <v>321</v>
      </c>
      <c r="C5" s="73">
        <f>'分区域-金额'!C76</f>
        <v>5197718.0001999997</v>
      </c>
      <c r="D5" s="73">
        <f>'分区域-金额'!D76</f>
        <v>3460410.3865</v>
      </c>
      <c r="E5" s="73">
        <f>'分区域-金额'!E76</f>
        <v>4963704.3787999991</v>
      </c>
      <c r="F5" s="73">
        <f>'分区域-金额'!F76</f>
        <v>5742792.2520000003</v>
      </c>
      <c r="G5" s="73">
        <f>'分区域-金额'!G76</f>
        <v>5000498.8519000001</v>
      </c>
      <c r="H5" s="73">
        <f>'分区域-金额'!H76</f>
        <v>5330698.8091000002</v>
      </c>
      <c r="I5" s="73">
        <f>'分区域-金额'!I76</f>
        <v>5154963.5698999995</v>
      </c>
      <c r="J5" s="73">
        <f>'分区域-金额'!J76</f>
        <v>4653020.1523499992</v>
      </c>
      <c r="K5" s="73">
        <f>'分区域-金额'!K76</f>
        <v>5109240.7494000001</v>
      </c>
      <c r="L5" s="73">
        <f>'分区域-金额'!L76</f>
        <v>3938750.7320999997</v>
      </c>
      <c r="M5" s="73">
        <f>'分区域-金额'!M76</f>
        <v>4707543.5916999988</v>
      </c>
      <c r="N5" s="73">
        <f>'分区域-金额'!N76</f>
        <v>2303790.9145999993</v>
      </c>
      <c r="O5" s="80">
        <f t="shared" si="0"/>
        <v>55563132.388549998</v>
      </c>
    </row>
    <row r="6" spans="2:15" x14ac:dyDescent="0.35">
      <c r="B6" s="77" t="s">
        <v>322</v>
      </c>
      <c r="C6" s="72">
        <f t="shared" ref="C6:O6" si="1">C5/C4</f>
        <v>0.94355924795306978</v>
      </c>
      <c r="D6" s="72">
        <f t="shared" si="1"/>
        <v>0.77834220000108956</v>
      </c>
      <c r="E6" s="72">
        <f t="shared" si="1"/>
        <v>0.67686059096008699</v>
      </c>
      <c r="F6" s="72">
        <f t="shared" si="1"/>
        <v>0.73073490178015765</v>
      </c>
      <c r="G6" s="72">
        <f t="shared" si="1"/>
        <v>0.75164271056451226</v>
      </c>
      <c r="H6" s="72">
        <f t="shared" si="1"/>
        <v>0.78302728933110999</v>
      </c>
      <c r="I6" s="72">
        <f t="shared" si="1"/>
        <v>0.9024637591596435</v>
      </c>
      <c r="J6" s="72">
        <f t="shared" si="1"/>
        <v>0.70420207836462811</v>
      </c>
      <c r="K6" s="72">
        <f t="shared" si="1"/>
        <v>0.72921005508009096</v>
      </c>
      <c r="L6" s="72">
        <f t="shared" si="1"/>
        <v>0.61723915156774645</v>
      </c>
      <c r="M6" s="72">
        <f t="shared" si="1"/>
        <v>0.66288452563682831</v>
      </c>
      <c r="N6" s="72">
        <f t="shared" si="1"/>
        <v>0.31467866442608777</v>
      </c>
      <c r="O6" s="82">
        <f t="shared" si="1"/>
        <v>0.70567558336247294</v>
      </c>
    </row>
    <row r="7" spans="2:15" x14ac:dyDescent="0.35">
      <c r="B7" s="106" t="s">
        <v>408</v>
      </c>
      <c r="C7" s="105">
        <f>C5/N3-1</f>
        <v>-0.14803500028192795</v>
      </c>
      <c r="D7" s="105">
        <f>D5/C5-1</f>
        <v>-0.33424429983180137</v>
      </c>
      <c r="E7" s="105">
        <f t="shared" ref="E7:N7" si="2">E5/D5-1</f>
        <v>0.43442650564359564</v>
      </c>
      <c r="F7" s="105">
        <f t="shared" si="2"/>
        <v>0.15695694460119114</v>
      </c>
      <c r="G7" s="105">
        <f t="shared" si="2"/>
        <v>-0.12925653019077732</v>
      </c>
      <c r="H7" s="105">
        <f t="shared" si="2"/>
        <v>6.6033403262263812E-2</v>
      </c>
      <c r="I7" s="105">
        <f t="shared" si="2"/>
        <v>-3.2966641990728185E-2</v>
      </c>
      <c r="J7" s="105">
        <f t="shared" si="2"/>
        <v>-9.7370895204936914E-2</v>
      </c>
      <c r="K7" s="105">
        <f t="shared" si="2"/>
        <v>9.804827447815545E-2</v>
      </c>
      <c r="L7" s="105">
        <f t="shared" si="2"/>
        <v>-0.22909275070615065</v>
      </c>
      <c r="M7" s="105">
        <f t="shared" si="2"/>
        <v>0.19518697980415389</v>
      </c>
      <c r="N7" s="105">
        <f t="shared" si="2"/>
        <v>-0.5106171892572855</v>
      </c>
      <c r="O7" s="105" t="s">
        <v>362</v>
      </c>
    </row>
    <row r="8" spans="2:15" x14ac:dyDescent="0.35">
      <c r="B8" s="79" t="s">
        <v>406</v>
      </c>
      <c r="C8" s="78">
        <f t="shared" ref="C8:O8" si="3">C5/C3-1</f>
        <v>-0.17856048119310486</v>
      </c>
      <c r="D8" s="78">
        <f t="shared" si="3"/>
        <v>-0.32900926474300685</v>
      </c>
      <c r="E8" s="78">
        <f t="shared" si="3"/>
        <v>-0.26942585446700196</v>
      </c>
      <c r="F8" s="78">
        <f t="shared" si="3"/>
        <v>-9.1604994598128098E-2</v>
      </c>
      <c r="G8" s="78">
        <f t="shared" si="3"/>
        <v>-0.23256243591526526</v>
      </c>
      <c r="H8" s="78">
        <f t="shared" si="3"/>
        <v>-0.21701996771593945</v>
      </c>
      <c r="I8" s="78">
        <f t="shared" si="3"/>
        <v>-0.14886621206338002</v>
      </c>
      <c r="J8" s="78">
        <f t="shared" si="3"/>
        <v>-0.30742221188699159</v>
      </c>
      <c r="K8" s="78">
        <f t="shared" si="3"/>
        <v>-0.24436098810824425</v>
      </c>
      <c r="L8" s="78">
        <f t="shared" si="3"/>
        <v>-0.29779090874199188</v>
      </c>
      <c r="M8" s="78">
        <f t="shared" si="3"/>
        <v>-0.10937429346023386</v>
      </c>
      <c r="N8" s="78">
        <f t="shared" si="3"/>
        <v>-0.622382509818316</v>
      </c>
      <c r="O8" s="78">
        <f t="shared" si="3"/>
        <v>-0.25375577473643129</v>
      </c>
    </row>
  </sheetData>
  <phoneticPr fontId="5" type="noConversion"/>
  <conditionalFormatting sqref="C8:O8">
    <cfRule type="cellIs" dxfId="218" priority="8" operator="lessThan">
      <formula>0</formula>
    </cfRule>
  </conditionalFormatting>
  <conditionalFormatting sqref="C7:O8">
    <cfRule type="cellIs" dxfId="217" priority="3" operator="lessThan">
      <formula>0</formula>
    </cfRule>
  </conditionalFormatting>
  <pageMargins left="0.7" right="0.7" top="0.75" bottom="0.75" header="0.3" footer="0.3"/>
  <pageSetup paperSize="9" orientation="portrait" verticalDpi="18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3"/>
  </sheetPr>
  <dimension ref="A1:P81"/>
  <sheetViews>
    <sheetView showGridLines="0" topLeftCell="A2" zoomScaleNormal="100" workbookViewId="0">
      <pane xSplit="1" ySplit="1" topLeftCell="B57" activePane="bottomRight" state="frozen"/>
      <selection activeCell="H80" sqref="H80"/>
      <selection pane="topRight" activeCell="H80" sqref="H80"/>
      <selection pane="bottomLeft" activeCell="H80" sqref="H80"/>
      <selection pane="bottomRight" activeCell="G71" sqref="G71"/>
    </sheetView>
  </sheetViews>
  <sheetFormatPr defaultColWidth="9" defaultRowHeight="14.25" x14ac:dyDescent="0.3"/>
  <cols>
    <col min="1" max="1" width="11.375" style="88" customWidth="1"/>
    <col min="2" max="2" width="9.125" style="84" customWidth="1"/>
    <col min="3" max="7" width="7.75" style="88" customWidth="1"/>
    <col min="8" max="8" width="8.375" style="88" customWidth="1"/>
    <col min="9" max="14" width="7.75" style="88" customWidth="1"/>
    <col min="15" max="15" width="8.625" style="88" customWidth="1"/>
    <col min="16" max="16384" width="9" style="88"/>
  </cols>
  <sheetData>
    <row r="1" spans="1:15" ht="214.5" customHeight="1" x14ac:dyDescent="0.3"/>
    <row r="2" spans="1:15" x14ac:dyDescent="0.3">
      <c r="A2" s="191"/>
      <c r="B2" s="192"/>
      <c r="C2" s="135" t="s">
        <v>307</v>
      </c>
      <c r="D2" s="135" t="s">
        <v>308</v>
      </c>
      <c r="E2" s="135" t="s">
        <v>309</v>
      </c>
      <c r="F2" s="135" t="s">
        <v>310</v>
      </c>
      <c r="G2" s="135" t="s">
        <v>311</v>
      </c>
      <c r="H2" s="135" t="s">
        <v>312</v>
      </c>
      <c r="I2" s="135" t="s">
        <v>313</v>
      </c>
      <c r="J2" s="135" t="s">
        <v>314</v>
      </c>
      <c r="K2" s="135" t="s">
        <v>315</v>
      </c>
      <c r="L2" s="135" t="s">
        <v>316</v>
      </c>
      <c r="M2" s="135" t="s">
        <v>317</v>
      </c>
      <c r="N2" s="135" t="s">
        <v>318</v>
      </c>
      <c r="O2" s="135" t="s">
        <v>306</v>
      </c>
    </row>
    <row r="3" spans="1:15" x14ac:dyDescent="0.3">
      <c r="A3" s="326" t="s">
        <v>325</v>
      </c>
      <c r="B3" s="136" t="s">
        <v>324</v>
      </c>
      <c r="C3" s="137">
        <f>SUMIF('2019年进销存明细 '!$D:$D,'分区域-金额'!$A$3,'2019年进销存明细 '!O:O)</f>
        <v>1306648.0129999998</v>
      </c>
      <c r="D3" s="137">
        <f>SUMIF('2019年进销存明细 '!$D:$D,'分区域-金额'!$A3,'2019年进销存明细 '!U:U)</f>
        <v>1210875.7579999999</v>
      </c>
      <c r="E3" s="137">
        <f>SUMIF('2019年进销存明细 '!$D:$D,'分区域-金额'!$A3,'2019年进销存明细 '!AA:AA)</f>
        <v>1733720.0210000002</v>
      </c>
      <c r="F3" s="137">
        <f>SUMIF('2019年进销存明细 '!$D:$D,'分区域-金额'!$A3,'2019年进销存明细 '!AG:AG)</f>
        <v>1927465.7150000003</v>
      </c>
      <c r="G3" s="137">
        <f>SUMIF('2019年进销存明细 '!$D:$D,'分区域-金额'!$A3,'2019年进销存明细 '!AM:AM)</f>
        <v>1422183.8299999998</v>
      </c>
      <c r="H3" s="137">
        <f>SUMIF('2019年进销存明细 '!$D:$D,'分区域-金额'!$A3,'2019年进销存明细 '!AS:AS)</f>
        <v>1489728.0110000002</v>
      </c>
      <c r="I3" s="137">
        <f>SUMIF('2019年进销存明细 '!$D:$D,'分区域-金额'!$A3,'2019年进销存明细 '!AY:AY)</f>
        <v>1184066.8770000001</v>
      </c>
      <c r="J3" s="137">
        <f>SUMIF('2019年进销存明细 '!$D:$D,'分区域-金额'!$A3,'2019年进销存明细 '!BE:BE)</f>
        <v>1234845.0669999998</v>
      </c>
      <c r="K3" s="137">
        <f>SUMIF('2019年进销存明细 '!$D:$D,'分区域-金额'!$A3,'2019年进销存明细 '!BK:BK)</f>
        <v>1524749.0409999997</v>
      </c>
      <c r="L3" s="137">
        <f>SUMIF('2019年进销存明细 '!$D:$D,'分区域-金额'!$A3,'2019年进销存明细 '!BQ:BQ)</f>
        <v>1443496.808</v>
      </c>
      <c r="M3" s="137">
        <f>SUMIF('2019年进销存明细 '!$D:$D,'分区域-金额'!$A3,'2019年进销存明细 '!BW:BW)</f>
        <v>1485409.0279999997</v>
      </c>
      <c r="N3" s="137">
        <f>SUMIF('2019年进销存明细 '!$D:$D,'分区域-金额'!$A3,'2019年进销存明细 '!CC:CC)</f>
        <v>1517180.3039999998</v>
      </c>
      <c r="O3" s="138">
        <f t="shared" ref="O3:O5" si="0">SUM(C3:N3)</f>
        <v>17480368.472999997</v>
      </c>
    </row>
    <row r="4" spans="1:15" x14ac:dyDescent="0.3">
      <c r="A4" s="327"/>
      <c r="B4" s="139" t="s">
        <v>304</v>
      </c>
      <c r="C4" s="137">
        <f>SUMIF('2019年进销存明细 '!$D:$D,'分区域-金额'!$A$3,'2019年进销存明细 '!R:R)</f>
        <v>1169598.1883</v>
      </c>
      <c r="D4" s="137">
        <f>SUMIF('2019年进销存明细 '!$D:$D,'分区域-金额'!$A3,'2019年进销存明细 '!X:X)</f>
        <v>751031.72309999994</v>
      </c>
      <c r="E4" s="137">
        <f>SUMIF('2019年进销存明细 '!$D:$D,'分区域-金额'!$A3,'2019年进销存明细 '!AD:AD)</f>
        <v>1068213.6069999998</v>
      </c>
      <c r="F4" s="137">
        <f>SUMIF('2019年进销存明细 '!$D:$D,'分区域-金额'!$A3,'2019年进销存明细 '!AJ:AJ)</f>
        <v>1240267.6656000002</v>
      </c>
      <c r="G4" s="137">
        <f>SUMIF('2019年进销存明细 '!$D:$D,'分区域-金额'!$A3,'2019年进销存明细 '!AP:AP)</f>
        <v>934294.22679999995</v>
      </c>
      <c r="H4" s="137">
        <f>SUMIF('2019年进销存明细 '!$D:$D,'分区域-金额'!$A3,'2019年进销存明细 '!AV:AV)</f>
        <v>1008012.1378999997</v>
      </c>
      <c r="I4" s="137">
        <f>SUMIF('2019年进销存明细 '!$D:$D,'分区域-金额'!$A3,'2019年进销存明细 '!BB:BB)</f>
        <v>923585.93399999989</v>
      </c>
      <c r="J4" s="137">
        <f>SUMIF('2019年进销存明细 '!$D:$D,'分区域-金额'!$A3,'2019年进销存明细 '!BH:BH)</f>
        <v>677732.89374999993</v>
      </c>
      <c r="K4" s="137">
        <f>SUMIF('2019年进销存明细 '!$D:$D,'分区域-金额'!$A3,'2019年进销存明细 '!BN:BN)</f>
        <v>660937.16030000011</v>
      </c>
      <c r="L4" s="137">
        <f>SUMIF('2019年进销存明细 '!$D:$D,'分区域-金额'!$A3,'2019年进销存明细 '!BT:BT)</f>
        <v>535153.99640000006</v>
      </c>
      <c r="M4" s="137">
        <f>SUMIF('2019年进销存明细 '!$D:$D,'分区域-金额'!$A3,'2019年进销存明细 '!BZ:BZ)</f>
        <v>680090.66269999987</v>
      </c>
      <c r="N4" s="137">
        <f>SUMIF('2019年进销存明细 '!$D:$D,'分区域-金额'!$A3,'2019年进销存明细 '!CF:CF)</f>
        <v>267882.52839999995</v>
      </c>
      <c r="O4" s="141">
        <f t="shared" si="0"/>
        <v>9916800.72425</v>
      </c>
    </row>
    <row r="5" spans="1:15" x14ac:dyDescent="0.3">
      <c r="A5" s="327"/>
      <c r="B5" s="139" t="s">
        <v>658</v>
      </c>
      <c r="C5" s="152"/>
      <c r="D5" s="152"/>
      <c r="E5" s="152"/>
      <c r="F5" s="152"/>
      <c r="G5" s="152"/>
      <c r="H5" s="140"/>
      <c r="I5" s="140"/>
      <c r="J5" s="140"/>
      <c r="K5" s="140"/>
      <c r="L5" s="140"/>
      <c r="M5" s="140"/>
      <c r="N5" s="140"/>
      <c r="O5" s="141">
        <f t="shared" si="0"/>
        <v>0</v>
      </c>
    </row>
    <row r="6" spans="1:15" s="158" customFormat="1" x14ac:dyDescent="0.3">
      <c r="A6" s="327"/>
      <c r="B6" s="155" t="s">
        <v>326</v>
      </c>
      <c r="C6" s="156">
        <f>C4/C3</f>
        <v>0.8951134327405128</v>
      </c>
      <c r="D6" s="157">
        <f t="shared" ref="D6" si="1">D4/D3</f>
        <v>0.62023846636460622</v>
      </c>
      <c r="E6" s="157">
        <f t="shared" ref="E6" si="2">E4/E3</f>
        <v>0.61613962696460067</v>
      </c>
      <c r="F6" s="157">
        <f t="shared" ref="F6" si="3">F4/F3</f>
        <v>0.64347067548228731</v>
      </c>
      <c r="G6" s="157">
        <f t="shared" ref="G6" si="4">G4/G3</f>
        <v>0.65694336209686766</v>
      </c>
      <c r="H6" s="157">
        <f t="shared" ref="H6" si="5">H4/H3</f>
        <v>0.67664172953515045</v>
      </c>
      <c r="I6" s="157">
        <f t="shared" ref="I6" si="6">I4/I3</f>
        <v>0.78001162936001955</v>
      </c>
      <c r="J6" s="157">
        <f t="shared" ref="J6" si="7">J4/J3</f>
        <v>0.5488404269181083</v>
      </c>
      <c r="K6" s="157">
        <f t="shared" ref="K6" si="8">K4/K3</f>
        <v>0.43347275028717347</v>
      </c>
      <c r="L6" s="157">
        <f t="shared" ref="L6" si="9">L4/L3</f>
        <v>0.37073445083780199</v>
      </c>
      <c r="M6" s="157">
        <f t="shared" ref="M6" si="10">M4/M3</f>
        <v>0.45784740087092024</v>
      </c>
      <c r="N6" s="157">
        <f t="shared" ref="N6" si="11">N4/N3</f>
        <v>0.17656604669447382</v>
      </c>
      <c r="O6" s="157">
        <f t="shared" ref="O6" si="12">O4/O3</f>
        <v>0.56731073716022584</v>
      </c>
    </row>
    <row r="7" spans="1:15" s="158" customFormat="1" x14ac:dyDescent="0.3">
      <c r="A7" s="327"/>
      <c r="B7" s="186" t="s">
        <v>440</v>
      </c>
      <c r="C7" s="150" t="e">
        <f>C4/C5-1</f>
        <v>#DIV/0!</v>
      </c>
      <c r="D7" s="187" t="e">
        <f t="shared" ref="D7:M7" si="13">D4/D5-1</f>
        <v>#DIV/0!</v>
      </c>
      <c r="E7" s="187" t="e">
        <f t="shared" si="13"/>
        <v>#DIV/0!</v>
      </c>
      <c r="F7" s="187" t="e">
        <f t="shared" si="13"/>
        <v>#DIV/0!</v>
      </c>
      <c r="G7" s="187" t="e">
        <f t="shared" si="13"/>
        <v>#DIV/0!</v>
      </c>
      <c r="H7" s="187" t="e">
        <f t="shared" si="13"/>
        <v>#DIV/0!</v>
      </c>
      <c r="I7" s="187" t="e">
        <f t="shared" si="13"/>
        <v>#DIV/0!</v>
      </c>
      <c r="J7" s="187" t="e">
        <f t="shared" si="13"/>
        <v>#DIV/0!</v>
      </c>
      <c r="K7" s="187" t="e">
        <f t="shared" si="13"/>
        <v>#DIV/0!</v>
      </c>
      <c r="L7" s="187" t="e">
        <f t="shared" si="13"/>
        <v>#DIV/0!</v>
      </c>
      <c r="M7" s="187" t="e">
        <f t="shared" si="13"/>
        <v>#DIV/0!</v>
      </c>
      <c r="N7" s="187" t="e">
        <f>N4/N5-1</f>
        <v>#DIV/0!</v>
      </c>
      <c r="O7" s="187" t="e">
        <f>O4/O5-1</f>
        <v>#DIV/0!</v>
      </c>
    </row>
    <row r="8" spans="1:15" s="158" customFormat="1" x14ac:dyDescent="0.3">
      <c r="A8" s="328"/>
      <c r="B8" s="159" t="s">
        <v>410</v>
      </c>
      <c r="C8" s="150" t="e">
        <f>C4/N5-1</f>
        <v>#DIV/0!</v>
      </c>
      <c r="D8" s="150">
        <f t="shared" ref="D8:N8" si="14">D4/C4-1</f>
        <v>-0.35787201911485733</v>
      </c>
      <c r="E8" s="150">
        <f t="shared" si="14"/>
        <v>0.42232821083879446</v>
      </c>
      <c r="F8" s="150">
        <f t="shared" si="14"/>
        <v>0.16106709133129438</v>
      </c>
      <c r="G8" s="150">
        <f t="shared" si="14"/>
        <v>-0.24669952082640201</v>
      </c>
      <c r="H8" s="150">
        <f t="shared" si="14"/>
        <v>7.8902244052697412E-2</v>
      </c>
      <c r="I8" s="150">
        <f t="shared" si="14"/>
        <v>-8.3755146119456114E-2</v>
      </c>
      <c r="J8" s="150">
        <f t="shared" si="14"/>
        <v>-0.26619400664237491</v>
      </c>
      <c r="K8" s="150">
        <f t="shared" si="14"/>
        <v>-2.4782231473326366E-2</v>
      </c>
      <c r="L8" s="150">
        <f t="shared" si="14"/>
        <v>-0.19031032215363242</v>
      </c>
      <c r="M8" s="150">
        <f t="shared" si="14"/>
        <v>0.27083169942669572</v>
      </c>
      <c r="N8" s="150">
        <f t="shared" si="14"/>
        <v>-0.606107621980148</v>
      </c>
      <c r="O8" s="149"/>
    </row>
    <row r="9" spans="1:15" x14ac:dyDescent="0.3">
      <c r="A9" s="326" t="s">
        <v>327</v>
      </c>
      <c r="B9" s="136" t="s">
        <v>324</v>
      </c>
      <c r="C9" s="137">
        <f>SUMIF('2019年进销存明细 '!D:D,'分区域-金额'!A9,'2019年进销存明细 '!O:O)</f>
        <v>1411550.9570000002</v>
      </c>
      <c r="D9" s="137">
        <f>SUMIF('2019年进销存明细 '!$D:$D,'分区域-金额'!$A9,'2019年进销存明细 '!U:U)</f>
        <v>1031555.1089999998</v>
      </c>
      <c r="E9" s="137">
        <f>SUMIF('2019年进销存明细 '!$D:$D,'分区域-金额'!$A9,'2019年进销存明细 '!AA:AA)</f>
        <v>1767278.0569999998</v>
      </c>
      <c r="F9" s="137">
        <f>SUMIF('2019年进销存明细 '!$D:$D,'分区域-金额'!$A9,'2019年进销存明细 '!AG:AG)</f>
        <v>1877533.7880000002</v>
      </c>
      <c r="G9" s="137">
        <f>SUMIF('2019年进销存明细 '!$D:$D,'分区域-金额'!$A9,'2019年进销存明细 '!AM:AM)</f>
        <v>1516413.0610000002</v>
      </c>
      <c r="H9" s="137">
        <f>SUMIF('2019年进销存明细 '!$D:$D,'分区域-金额'!$A9,'2019年进销存明细 '!AS:AS)</f>
        <v>1575347.9660000002</v>
      </c>
      <c r="I9" s="137">
        <f>SUMIF('2019年进销存明细 '!$D:$D,'分区域-金额'!$A9,'2019年进销存明细 '!AY:AY)</f>
        <v>1066601.6730000004</v>
      </c>
      <c r="J9" s="137">
        <f>SUMIF('2019年进销存明细 '!$D:$D,'分区域-金额'!$A9,'2019年进销存明细 '!BE:BE)</f>
        <v>1715967.2350000001</v>
      </c>
      <c r="K9" s="137">
        <f>SUMIF('2019年进销存明细 '!$D:$D,'分区域-金额'!$A9,'2019年进销存明细 '!BK:BK)</f>
        <v>1725237.5130000003</v>
      </c>
      <c r="L9" s="137">
        <f>SUMIF('2019年进销存明细 '!$D:$D,'分区域-金额'!$A9,'2019年进销存明细 '!BQ:BQ)</f>
        <v>1563279.0429999998</v>
      </c>
      <c r="M9" s="137">
        <f>SUMIF('2019年进销存明细 '!$D:$D,'分区域-金额'!$A9,'2019年进销存明细 '!BW:BW)</f>
        <v>1922265.0090000001</v>
      </c>
      <c r="N9" s="137">
        <f>SUMIF('2019年进销存明细 '!$D:$D,'分区域-金额'!$A9,'2019年进销存明细 '!CC:CC)</f>
        <v>1992582.463</v>
      </c>
      <c r="O9" s="138">
        <f t="shared" ref="O9:O11" si="15">SUM(C9:N9)</f>
        <v>19165611.874000002</v>
      </c>
    </row>
    <row r="10" spans="1:15" x14ac:dyDescent="0.3">
      <c r="A10" s="327"/>
      <c r="B10" s="139" t="s">
        <v>304</v>
      </c>
      <c r="C10" s="137">
        <f>SUMIF('2019年进销存明细 '!D:D,'分区域-金额'!A9,'2019年进销存明细 '!R:R)</f>
        <v>1215300.0095999998</v>
      </c>
      <c r="D10" s="137">
        <f>SUMIF('2019年进销存明细 '!$D:$D,'分区域-金额'!$A9,'2019年进销存明细 '!X:X)</f>
        <v>707045.85399999993</v>
      </c>
      <c r="E10" s="137">
        <f>SUMIF('2019年进销存明细 '!$D:$D,'分区域-金额'!$A9,'2019年进销存明细 '!AD:AD)</f>
        <v>1281371.5719999999</v>
      </c>
      <c r="F10" s="137">
        <f>SUMIF('2019年进销存明细 '!$D:$D,'分区域-金额'!$A9,'2019年进销存明细 '!AJ:AJ)</f>
        <v>1319315.621</v>
      </c>
      <c r="G10" s="137">
        <f>SUMIF('2019年进销存明细 '!$D:$D,'分区域-金额'!$A9,'2019年进销存明细 '!AP:AP)</f>
        <v>1138523.8865</v>
      </c>
      <c r="H10" s="137">
        <f>SUMIF('2019年进销存明细 '!$D:$D,'分区域-金额'!$A9,'2019年进销存明细 '!AV:AV)</f>
        <v>1035014.4982000003</v>
      </c>
      <c r="I10" s="137">
        <f>SUMIF('2019年进销存明细 '!$D:$D,'分区域-金额'!$A9,'2019年进销存明细 '!BB:BB)</f>
        <v>1224481.8785000001</v>
      </c>
      <c r="J10" s="137">
        <f>SUMIF('2019年进销存明细 '!$D:$D,'分区域-金额'!$A9,'2019年进销存明细 '!BH:BH)</f>
        <v>1245613.784</v>
      </c>
      <c r="K10" s="137">
        <f>SUMIF('2019年进销存明细 '!$D:$D,'分区域-金额'!$A9,'2019年进销存明细 '!BN:BN)</f>
        <v>1493068.2120000001</v>
      </c>
      <c r="L10" s="137">
        <f>SUMIF('2019年进销存明细 '!$D:$D,'分区域-金额'!$A9,'2019年进销存明细 '!BT:BT)</f>
        <v>1097716.5279999997</v>
      </c>
      <c r="M10" s="137">
        <f>SUMIF('2019年进销存明细 '!$D:$D,'分区域-金额'!$A9,'2019年进销存明细 '!BZ:BZ)</f>
        <v>1048740.0769</v>
      </c>
      <c r="N10" s="137">
        <f>SUMIF('2019年进销存明细 '!$D:$D,'分区域-金额'!$A9,'2019年进销存明细 '!CF:CF)</f>
        <v>522544.9549999999</v>
      </c>
      <c r="O10" s="141">
        <f t="shared" si="15"/>
        <v>13328736.875699999</v>
      </c>
    </row>
    <row r="11" spans="1:15" x14ac:dyDescent="0.3">
      <c r="A11" s="327"/>
      <c r="B11" s="139" t="s">
        <v>658</v>
      </c>
      <c r="C11" s="152"/>
      <c r="D11" s="152"/>
      <c r="E11" s="152"/>
      <c r="F11" s="152"/>
      <c r="G11" s="152"/>
      <c r="H11" s="140"/>
      <c r="I11" s="140"/>
      <c r="J11" s="140"/>
      <c r="K11" s="140"/>
      <c r="L11" s="140"/>
      <c r="M11" s="140"/>
      <c r="N11" s="140"/>
      <c r="O11" s="141">
        <f t="shared" si="15"/>
        <v>0</v>
      </c>
    </row>
    <row r="12" spans="1:15" s="158" customFormat="1" x14ac:dyDescent="0.3">
      <c r="A12" s="327"/>
      <c r="B12" s="155" t="s">
        <v>296</v>
      </c>
      <c r="C12" s="156">
        <f>C10/C9</f>
        <v>0.86096786203376119</v>
      </c>
      <c r="D12" s="157">
        <f t="shared" ref="D12:O12" si="16">D10/D9</f>
        <v>0.68541743221592644</v>
      </c>
      <c r="E12" s="157">
        <f t="shared" si="16"/>
        <v>0.72505374404702405</v>
      </c>
      <c r="F12" s="157">
        <f t="shared" si="16"/>
        <v>0.70268542139279999</v>
      </c>
      <c r="G12" s="157">
        <f t="shared" si="16"/>
        <v>0.75080063327151725</v>
      </c>
      <c r="H12" s="157">
        <f t="shared" si="16"/>
        <v>0.65700690929130268</v>
      </c>
      <c r="I12" s="157">
        <f t="shared" si="16"/>
        <v>1.1480217118504366</v>
      </c>
      <c r="J12" s="157">
        <f t="shared" si="16"/>
        <v>0.72589601863814135</v>
      </c>
      <c r="K12" s="157">
        <f t="shared" si="16"/>
        <v>0.86542762996366629</v>
      </c>
      <c r="L12" s="157">
        <f t="shared" si="16"/>
        <v>0.70218847550942309</v>
      </c>
      <c r="M12" s="157">
        <f t="shared" si="16"/>
        <v>0.54557517927539823</v>
      </c>
      <c r="N12" s="157">
        <f t="shared" si="16"/>
        <v>0.2622450838060999</v>
      </c>
      <c r="O12" s="157">
        <f t="shared" si="16"/>
        <v>0.69545063123091388</v>
      </c>
    </row>
    <row r="13" spans="1:15" s="158" customFormat="1" x14ac:dyDescent="0.3">
      <c r="A13" s="327"/>
      <c r="B13" s="186" t="s">
        <v>440</v>
      </c>
      <c r="C13" s="150" t="e">
        <f>C10/C11-1</f>
        <v>#DIV/0!</v>
      </c>
      <c r="D13" s="187" t="e">
        <f t="shared" ref="D13:N13" si="17">D10/D11-1</f>
        <v>#DIV/0!</v>
      </c>
      <c r="E13" s="187" t="e">
        <f t="shared" si="17"/>
        <v>#DIV/0!</v>
      </c>
      <c r="F13" s="187" t="e">
        <f t="shared" si="17"/>
        <v>#DIV/0!</v>
      </c>
      <c r="G13" s="187" t="e">
        <f t="shared" si="17"/>
        <v>#DIV/0!</v>
      </c>
      <c r="H13" s="187" t="e">
        <f t="shared" si="17"/>
        <v>#DIV/0!</v>
      </c>
      <c r="I13" s="187" t="e">
        <f t="shared" si="17"/>
        <v>#DIV/0!</v>
      </c>
      <c r="J13" s="187" t="e">
        <f t="shared" si="17"/>
        <v>#DIV/0!</v>
      </c>
      <c r="K13" s="187" t="e">
        <f t="shared" si="17"/>
        <v>#DIV/0!</v>
      </c>
      <c r="L13" s="187" t="e">
        <f t="shared" si="17"/>
        <v>#DIV/0!</v>
      </c>
      <c r="M13" s="187" t="e">
        <f t="shared" si="17"/>
        <v>#DIV/0!</v>
      </c>
      <c r="N13" s="187" t="e">
        <f t="shared" si="17"/>
        <v>#DIV/0!</v>
      </c>
      <c r="O13" s="187" t="e">
        <f>O10/O11-1</f>
        <v>#DIV/0!</v>
      </c>
    </row>
    <row r="14" spans="1:15" s="158" customFormat="1" x14ac:dyDescent="0.3">
      <c r="A14" s="328"/>
      <c r="B14" s="159" t="s">
        <v>410</v>
      </c>
      <c r="C14" s="150" t="e">
        <f>C10/N11-1</f>
        <v>#DIV/0!</v>
      </c>
      <c r="D14" s="150">
        <f t="shared" ref="D14" si="18">D10/C10-1</f>
        <v>-0.41821291169682873</v>
      </c>
      <c r="E14" s="150">
        <f t="shared" ref="E14" si="19">E10/D10-1</f>
        <v>0.81228920974621821</v>
      </c>
      <c r="F14" s="150">
        <f t="shared" ref="F14" si="20">F10/E10-1</f>
        <v>2.9612057758372057E-2</v>
      </c>
      <c r="G14" s="150">
        <f t="shared" ref="G14" si="21">G10/F10-1</f>
        <v>-0.13703448335051582</v>
      </c>
      <c r="H14" s="150">
        <f t="shared" ref="H14" si="22">H10/G10-1</f>
        <v>-9.0915429643029899E-2</v>
      </c>
      <c r="I14" s="150">
        <f t="shared" ref="I14" si="23">I10/H10-1</f>
        <v>0.18305770656305165</v>
      </c>
      <c r="J14" s="150">
        <f t="shared" ref="J14" si="24">J10/I10-1</f>
        <v>1.7257834412287565E-2</v>
      </c>
      <c r="K14" s="150">
        <f t="shared" ref="K14" si="25">K10/J10-1</f>
        <v>0.19866063717226812</v>
      </c>
      <c r="L14" s="150">
        <f t="shared" ref="L14" si="26">L10/K10-1</f>
        <v>-0.26479144142411115</v>
      </c>
      <c r="M14" s="150">
        <f t="shared" ref="M14" si="27">M10/L10-1</f>
        <v>-4.4616665460283311E-2</v>
      </c>
      <c r="N14" s="150">
        <f t="shared" ref="N14" si="28">N10/M10-1</f>
        <v>-0.5017402629023151</v>
      </c>
      <c r="O14" s="149"/>
    </row>
    <row r="15" spans="1:15" x14ac:dyDescent="0.3">
      <c r="A15" s="326" t="s">
        <v>405</v>
      </c>
      <c r="B15" s="136" t="s">
        <v>324</v>
      </c>
      <c r="C15" s="137">
        <f>SUMIF('2019年进销存明细 '!D:D,'分区域-金额'!A15,'2019年进销存明细 '!O:O)</f>
        <v>0</v>
      </c>
      <c r="D15" s="137">
        <f>SUMIF('2019年进销存明细 '!$D:$D,'分区域-金额'!$A15,'2019年进销存明细 '!U:U)</f>
        <v>0</v>
      </c>
      <c r="E15" s="137">
        <f>SUMIF('2019年进销存明细 '!$D:$D,'分区域-金额'!$A15,'2019年进销存明细 '!AA:AA)</f>
        <v>0</v>
      </c>
      <c r="F15" s="137">
        <f>SUMIF('2019年进销存明细 '!$D:$D,'分区域-金额'!$A15,'2019年进销存明细 '!AG:AG)</f>
        <v>0</v>
      </c>
      <c r="G15" s="137">
        <f>SUMIF('2019年进销存明细 '!$D:$D,'分区域-金额'!$A15,'2019年进销存明细 '!AM:AM)</f>
        <v>0</v>
      </c>
      <c r="H15" s="137">
        <f>SUMIF('2019年进销存明细 '!$D:$D,'分区域-金额'!$A15,'2019年进销存明细 '!AS:AS)</f>
        <v>0</v>
      </c>
      <c r="I15" s="137">
        <f>SUMIF('2019年进销存明细 '!$D:$D,'分区域-金额'!$A15,'2019年进销存明细 '!AY:AY)</f>
        <v>0</v>
      </c>
      <c r="J15" s="137">
        <f>SUMIF('2019年进销存明细 '!$D:$D,'分区域-金额'!$A15,'2019年进销存明细 '!BE:BE)</f>
        <v>0</v>
      </c>
      <c r="K15" s="137">
        <f>SUMIF('2019年进销存明细 '!$D:$D,'分区域-金额'!$A15,'2019年进销存明细 '!BK:BK)</f>
        <v>0</v>
      </c>
      <c r="L15" s="137">
        <f>SUMIF('2019年进销存明细 '!$D:$D,'分区域-金额'!$A15,'2019年进销存明细 '!BQ:BQ)</f>
        <v>0</v>
      </c>
      <c r="M15" s="137">
        <f>SUMIF('2019年进销存明细 '!$D:$D,'分区域-金额'!$A15,'2019年进销存明细 '!BW:BW)</f>
        <v>0</v>
      </c>
      <c r="N15" s="137">
        <f>SUMIF('2019年进销存明细 '!$D:$D,'分区域-金额'!$A15,'2019年进销存明细 '!CC:CC)</f>
        <v>0</v>
      </c>
      <c r="O15" s="138">
        <f t="shared" ref="O15:O17" si="29">SUM(C15:N15)</f>
        <v>0</v>
      </c>
    </row>
    <row r="16" spans="1:15" ht="16.5" customHeight="1" x14ac:dyDescent="0.3">
      <c r="A16" s="327"/>
      <c r="B16" s="139" t="s">
        <v>304</v>
      </c>
      <c r="C16" s="137">
        <f>SUMIF('2019年进销存明细 '!D:D,'分区域-金额'!A15,'2019年进销存明细 '!R:R)</f>
        <v>0</v>
      </c>
      <c r="D16" s="137">
        <f>SUMIF('2019年进销存明细 '!$D:$D,'分区域-金额'!$A15,'2019年进销存明细 '!X:X)</f>
        <v>0</v>
      </c>
      <c r="E16" s="137">
        <f>SUMIF('2019年进销存明细 '!$D:$D,'分区域-金额'!$A15,'2019年进销存明细 '!AD:AD)</f>
        <v>0</v>
      </c>
      <c r="F16" s="137">
        <f>SUMIF('2019年进销存明细 '!$D:$D,'分区域-金额'!$A15,'2019年进销存明细 '!AJ:AJ)</f>
        <v>0</v>
      </c>
      <c r="G16" s="137">
        <f>SUMIF('2019年进销存明细 '!$D:$D,'分区域-金额'!$A15,'2019年进销存明细 '!AP:AP)</f>
        <v>0</v>
      </c>
      <c r="H16" s="137">
        <f>SUMIF('2019年进销存明细 '!$D:$D,'分区域-金额'!$A15,'2019年进销存明细 '!AV:AV)</f>
        <v>0</v>
      </c>
      <c r="I16" s="137">
        <f>SUMIF('2019年进销存明细 '!$D:$D,'分区域-金额'!$A15,'2019年进销存明细 '!BB:BB)</f>
        <v>0</v>
      </c>
      <c r="J16" s="137">
        <f>SUMIF('2019年进销存明细 '!$D:$D,'分区域-金额'!$A15,'2019年进销存明细 '!BH:BH)</f>
        <v>0</v>
      </c>
      <c r="K16" s="137">
        <f>SUMIF('2019年进销存明细 '!$D:$D,'分区域-金额'!$A15,'2019年进销存明细 '!BN:BN)</f>
        <v>0</v>
      </c>
      <c r="L16" s="137">
        <f>SUMIF('2019年进销存明细 '!$D:$D,'分区域-金额'!$A15,'2019年进销存明细 '!BT:BT)</f>
        <v>0</v>
      </c>
      <c r="M16" s="137">
        <f>SUMIF('2019年进销存明细 '!$D:$D,'分区域-金额'!$A15,'2019年进销存明细 '!BZ:BZ)</f>
        <v>0</v>
      </c>
      <c r="N16" s="137">
        <f>SUMIF('2019年进销存明细 '!$D:$D,'分区域-金额'!$A15,'2019年进销存明细 '!CF:CF)</f>
        <v>0</v>
      </c>
      <c r="O16" s="141">
        <f t="shared" si="29"/>
        <v>0</v>
      </c>
    </row>
    <row r="17" spans="1:15" ht="16.5" customHeight="1" x14ac:dyDescent="0.3">
      <c r="A17" s="327"/>
      <c r="B17" s="139" t="s">
        <v>658</v>
      </c>
      <c r="C17" s="152"/>
      <c r="D17" s="152"/>
      <c r="E17" s="152"/>
      <c r="F17" s="152"/>
      <c r="G17" s="152"/>
      <c r="H17" s="140"/>
      <c r="I17" s="140"/>
      <c r="J17" s="140"/>
      <c r="K17" s="140"/>
      <c r="L17" s="140"/>
      <c r="M17" s="140"/>
      <c r="N17" s="140"/>
      <c r="O17" s="141">
        <f t="shared" si="29"/>
        <v>0</v>
      </c>
    </row>
    <row r="18" spans="1:15" s="158" customFormat="1" x14ac:dyDescent="0.3">
      <c r="A18" s="327"/>
      <c r="B18" s="155" t="s">
        <v>296</v>
      </c>
      <c r="C18" s="156" t="e">
        <f>C16/C15</f>
        <v>#DIV/0!</v>
      </c>
      <c r="D18" s="157" t="e">
        <f t="shared" ref="D18:O18" si="30">D16/D15</f>
        <v>#DIV/0!</v>
      </c>
      <c r="E18" s="157" t="e">
        <f t="shared" si="30"/>
        <v>#DIV/0!</v>
      </c>
      <c r="F18" s="157" t="e">
        <f t="shared" si="30"/>
        <v>#DIV/0!</v>
      </c>
      <c r="G18" s="157" t="e">
        <f t="shared" si="30"/>
        <v>#DIV/0!</v>
      </c>
      <c r="H18" s="157" t="e">
        <f t="shared" si="30"/>
        <v>#DIV/0!</v>
      </c>
      <c r="I18" s="157" t="e">
        <f t="shared" si="30"/>
        <v>#DIV/0!</v>
      </c>
      <c r="J18" s="157" t="e">
        <f t="shared" si="30"/>
        <v>#DIV/0!</v>
      </c>
      <c r="K18" s="157" t="e">
        <f t="shared" si="30"/>
        <v>#DIV/0!</v>
      </c>
      <c r="L18" s="157" t="e">
        <f t="shared" si="30"/>
        <v>#DIV/0!</v>
      </c>
      <c r="M18" s="157" t="e">
        <f t="shared" si="30"/>
        <v>#DIV/0!</v>
      </c>
      <c r="N18" s="157" t="e">
        <f t="shared" si="30"/>
        <v>#DIV/0!</v>
      </c>
      <c r="O18" s="157" t="e">
        <f t="shared" si="30"/>
        <v>#DIV/0!</v>
      </c>
    </row>
    <row r="19" spans="1:15" s="158" customFormat="1" x14ac:dyDescent="0.3">
      <c r="A19" s="327"/>
      <c r="B19" s="186" t="s">
        <v>440</v>
      </c>
      <c r="C19" s="150" t="e">
        <f>C16/C17-1</f>
        <v>#DIV/0!</v>
      </c>
      <c r="D19" s="187" t="e">
        <f t="shared" ref="D19:N19" si="31">D16/D17-1</f>
        <v>#DIV/0!</v>
      </c>
      <c r="E19" s="187" t="e">
        <f t="shared" si="31"/>
        <v>#DIV/0!</v>
      </c>
      <c r="F19" s="187" t="e">
        <f t="shared" si="31"/>
        <v>#DIV/0!</v>
      </c>
      <c r="G19" s="187" t="e">
        <f t="shared" si="31"/>
        <v>#DIV/0!</v>
      </c>
      <c r="H19" s="187" t="e">
        <f t="shared" si="31"/>
        <v>#DIV/0!</v>
      </c>
      <c r="I19" s="187" t="e">
        <f t="shared" si="31"/>
        <v>#DIV/0!</v>
      </c>
      <c r="J19" s="187" t="e">
        <f t="shared" si="31"/>
        <v>#DIV/0!</v>
      </c>
      <c r="K19" s="187" t="e">
        <f t="shared" si="31"/>
        <v>#DIV/0!</v>
      </c>
      <c r="L19" s="187" t="e">
        <f t="shared" si="31"/>
        <v>#DIV/0!</v>
      </c>
      <c r="M19" s="187" t="e">
        <f t="shared" si="31"/>
        <v>#DIV/0!</v>
      </c>
      <c r="N19" s="187" t="e">
        <f t="shared" si="31"/>
        <v>#DIV/0!</v>
      </c>
      <c r="O19" s="187" t="e">
        <f>O16/O17-1</f>
        <v>#DIV/0!</v>
      </c>
    </row>
    <row r="20" spans="1:15" s="158" customFormat="1" x14ac:dyDescent="0.3">
      <c r="A20" s="328"/>
      <c r="B20" s="159" t="s">
        <v>410</v>
      </c>
      <c r="C20" s="150" t="e">
        <f>C16/N17-1</f>
        <v>#DIV/0!</v>
      </c>
      <c r="D20" s="150" t="e">
        <f t="shared" ref="D20" si="32">D16/C16-1</f>
        <v>#DIV/0!</v>
      </c>
      <c r="E20" s="150" t="e">
        <f t="shared" ref="E20" si="33">E16/D16-1</f>
        <v>#DIV/0!</v>
      </c>
      <c r="F20" s="150" t="e">
        <f t="shared" ref="F20" si="34">F16/E16-1</f>
        <v>#DIV/0!</v>
      </c>
      <c r="G20" s="150" t="e">
        <f t="shared" ref="G20" si="35">G16/F16-1</f>
        <v>#DIV/0!</v>
      </c>
      <c r="H20" s="150" t="e">
        <f t="shared" ref="H20" si="36">H16/G16-1</f>
        <v>#DIV/0!</v>
      </c>
      <c r="I20" s="150" t="e">
        <f t="shared" ref="I20" si="37">I16/H16-1</f>
        <v>#DIV/0!</v>
      </c>
      <c r="J20" s="150" t="e">
        <f t="shared" ref="J20" si="38">J16/I16-1</f>
        <v>#DIV/0!</v>
      </c>
      <c r="K20" s="150" t="e">
        <f t="shared" ref="K20" si="39">K16/J16-1</f>
        <v>#DIV/0!</v>
      </c>
      <c r="L20" s="150" t="e">
        <f t="shared" ref="L20" si="40">L16/K16-1</f>
        <v>#DIV/0!</v>
      </c>
      <c r="M20" s="150" t="e">
        <f t="shared" ref="M20" si="41">M16/L16-1</f>
        <v>#DIV/0!</v>
      </c>
      <c r="N20" s="150" t="e">
        <f t="shared" ref="N20" si="42">N16/M16-1</f>
        <v>#DIV/0!</v>
      </c>
      <c r="O20" s="149"/>
    </row>
    <row r="21" spans="1:15" s="158" customFormat="1" x14ac:dyDescent="0.3">
      <c r="A21" s="326" t="s">
        <v>428</v>
      </c>
      <c r="B21" s="136" t="s">
        <v>295</v>
      </c>
      <c r="C21" s="137">
        <f>SUMIF('2019年进销存明细 '!D:D,'分区域-金额'!A21,'2019年进销存明细 '!O:O)</f>
        <v>0</v>
      </c>
      <c r="D21" s="137">
        <f>SUMIF('2019年进销存明细 '!$D:$D,'分区域-金额'!$A21,'2019年进销存明细 '!U:U)</f>
        <v>0</v>
      </c>
      <c r="E21" s="137">
        <f>SUMIF('2019年进销存明细 '!$D:$D,'分区域-金额'!$A21,'2019年进销存明细 '!AA:AA)</f>
        <v>0</v>
      </c>
      <c r="F21" s="137">
        <f>SUMIF('2019年进销存明细 '!$D:$D,'分区域-金额'!$A21,'2019年进销存明细 '!AG:AG)</f>
        <v>0</v>
      </c>
      <c r="G21" s="137">
        <f>SUMIF('2019年进销存明细 '!$D:$D,'分区域-金额'!$A21,'2019年进销存明细 '!AM:AM)</f>
        <v>0</v>
      </c>
      <c r="H21" s="137">
        <f>SUMIF('2019年进销存明细 '!$D:$D,'分区域-金额'!$A21,'2019年进销存明细 '!AS:AS)</f>
        <v>0</v>
      </c>
      <c r="I21" s="137">
        <f>SUMIF('2019年进销存明细 '!$D:$D,'分区域-金额'!$A21,'2019年进销存明细 '!AY:AY)</f>
        <v>0</v>
      </c>
      <c r="J21" s="137">
        <f>SUMIF('2019年进销存明细 '!$D:$D,'分区域-金额'!$A21,'2019年进销存明细 '!BE:BE)</f>
        <v>0</v>
      </c>
      <c r="K21" s="137">
        <f>SUMIF('2019年进销存明细 '!$D:$D,'分区域-金额'!$A21,'2019年进销存明细 '!BK:BK)</f>
        <v>0</v>
      </c>
      <c r="L21" s="137">
        <f>SUMIF('2019年进销存明细 '!$D:$D,'分区域-金额'!$A21,'2019年进销存明细 '!BQ:BQ)</f>
        <v>0</v>
      </c>
      <c r="M21" s="137">
        <f>SUMIF('2019年进销存明细 '!$D:$D,'分区域-金额'!$A21,'2019年进销存明细 '!BW:BW)</f>
        <v>0</v>
      </c>
      <c r="N21" s="137">
        <f>SUMIF('2019年进销存明细 '!$D:$D,'分区域-金额'!$A21,'2019年进销存明细 '!CC:CC)</f>
        <v>0</v>
      </c>
      <c r="O21" s="138">
        <f>SUM(C21:N21)</f>
        <v>0</v>
      </c>
    </row>
    <row r="22" spans="1:15" s="158" customFormat="1" x14ac:dyDescent="0.3">
      <c r="A22" s="327"/>
      <c r="B22" s="139" t="s">
        <v>304</v>
      </c>
      <c r="C22" s="137">
        <f>SUMIF('2019年进销存明细 '!D:D,'分区域-金额'!A21,'2019年进销存明细 '!R:R)</f>
        <v>0</v>
      </c>
      <c r="D22" s="137">
        <f>SUMIF('2019年进销存明细 '!$D:$D,'分区域-金额'!$A21,'2019年进销存明细 '!X:X)</f>
        <v>0</v>
      </c>
      <c r="E22" s="137">
        <f>SUMIF('2019年进销存明细 '!$D:$D,'分区域-金额'!$A21,'2019年进销存明细 '!AD:AD)</f>
        <v>0</v>
      </c>
      <c r="F22" s="137">
        <f>SUMIF('2019年进销存明细 '!$D:$D,'分区域-金额'!$A21,'2019年进销存明细 '!AJ:AJ)</f>
        <v>0</v>
      </c>
      <c r="G22" s="137">
        <f>SUMIF('2019年进销存明细 '!$D:$D,'分区域-金额'!$A21,'2019年进销存明细 '!AP:AP)</f>
        <v>0</v>
      </c>
      <c r="H22" s="137">
        <f>SUMIF('2019年进销存明细 '!$D:$D,'分区域-金额'!$A21,'2019年进销存明细 '!AV:AV)</f>
        <v>0</v>
      </c>
      <c r="I22" s="137">
        <f>SUMIF('2019年进销存明细 '!$D:$D,'分区域-金额'!$A21,'2019年进销存明细 '!BB:BB)</f>
        <v>0</v>
      </c>
      <c r="J22" s="137">
        <f>SUMIF('2019年进销存明细 '!$D:$D,'分区域-金额'!$A21,'2019年进销存明细 '!BH:BH)</f>
        <v>0</v>
      </c>
      <c r="K22" s="137">
        <f>SUMIF('2019年进销存明细 '!$D:$D,'分区域-金额'!$A21,'2019年进销存明细 '!BN:BN)</f>
        <v>0</v>
      </c>
      <c r="L22" s="137">
        <f>SUMIF('2019年进销存明细 '!$D:$D,'分区域-金额'!$A21,'2019年进销存明细 '!BT:BT)</f>
        <v>0</v>
      </c>
      <c r="M22" s="137">
        <f>SUMIF('2019年进销存明细 '!$D:$D,'分区域-金额'!$A21,'2019年进销存明细 '!BZ:BZ)</f>
        <v>0</v>
      </c>
      <c r="N22" s="137">
        <f>SUMIF('2019年进销存明细 '!$D:$D,'分区域-金额'!$A21,'2019年进销存明细 '!CF:CF)</f>
        <v>0</v>
      </c>
      <c r="O22" s="141">
        <f t="shared" ref="O22:O23" si="43">SUM(C22:N22)</f>
        <v>0</v>
      </c>
    </row>
    <row r="23" spans="1:15" s="158" customFormat="1" x14ac:dyDescent="0.3">
      <c r="A23" s="327"/>
      <c r="B23" s="139" t="s">
        <v>658</v>
      </c>
      <c r="C23" s="152"/>
      <c r="D23" s="152"/>
      <c r="E23" s="152"/>
      <c r="F23" s="152"/>
      <c r="G23" s="152"/>
      <c r="H23" s="140"/>
      <c r="I23" s="140"/>
      <c r="J23" s="140"/>
      <c r="K23" s="140"/>
      <c r="L23" s="140"/>
      <c r="M23" s="140"/>
      <c r="N23" s="140"/>
      <c r="O23" s="141">
        <f t="shared" si="43"/>
        <v>0</v>
      </c>
    </row>
    <row r="24" spans="1:15" s="158" customFormat="1" x14ac:dyDescent="0.3">
      <c r="A24" s="327"/>
      <c r="B24" s="155" t="s">
        <v>296</v>
      </c>
      <c r="C24" s="156" t="e">
        <f>C22/C21</f>
        <v>#DIV/0!</v>
      </c>
      <c r="D24" s="157" t="e">
        <f t="shared" ref="D24:O24" si="44">D22/D21</f>
        <v>#DIV/0!</v>
      </c>
      <c r="E24" s="157" t="e">
        <f t="shared" si="44"/>
        <v>#DIV/0!</v>
      </c>
      <c r="F24" s="157" t="e">
        <f t="shared" si="44"/>
        <v>#DIV/0!</v>
      </c>
      <c r="G24" s="157" t="e">
        <f t="shared" si="44"/>
        <v>#DIV/0!</v>
      </c>
      <c r="H24" s="157" t="e">
        <f t="shared" si="44"/>
        <v>#DIV/0!</v>
      </c>
      <c r="I24" s="157" t="e">
        <f t="shared" si="44"/>
        <v>#DIV/0!</v>
      </c>
      <c r="J24" s="157" t="e">
        <f t="shared" si="44"/>
        <v>#DIV/0!</v>
      </c>
      <c r="K24" s="157" t="e">
        <f t="shared" si="44"/>
        <v>#DIV/0!</v>
      </c>
      <c r="L24" s="157" t="e">
        <f t="shared" si="44"/>
        <v>#DIV/0!</v>
      </c>
      <c r="M24" s="157" t="e">
        <f t="shared" si="44"/>
        <v>#DIV/0!</v>
      </c>
      <c r="N24" s="157" t="e">
        <f t="shared" si="44"/>
        <v>#DIV/0!</v>
      </c>
      <c r="O24" s="157" t="e">
        <f t="shared" si="44"/>
        <v>#DIV/0!</v>
      </c>
    </row>
    <row r="25" spans="1:15" s="158" customFormat="1" x14ac:dyDescent="0.3">
      <c r="A25" s="327"/>
      <c r="B25" s="186" t="s">
        <v>440</v>
      </c>
      <c r="C25" s="150" t="e">
        <f>C22/C23-1</f>
        <v>#DIV/0!</v>
      </c>
      <c r="D25" s="187" t="e">
        <f t="shared" ref="D25:N25" si="45">D22/D23-1</f>
        <v>#DIV/0!</v>
      </c>
      <c r="E25" s="187" t="e">
        <f t="shared" si="45"/>
        <v>#DIV/0!</v>
      </c>
      <c r="F25" s="187" t="e">
        <f t="shared" si="45"/>
        <v>#DIV/0!</v>
      </c>
      <c r="G25" s="187" t="e">
        <f t="shared" si="45"/>
        <v>#DIV/0!</v>
      </c>
      <c r="H25" s="187" t="e">
        <f t="shared" si="45"/>
        <v>#DIV/0!</v>
      </c>
      <c r="I25" s="187" t="e">
        <f t="shared" si="45"/>
        <v>#DIV/0!</v>
      </c>
      <c r="J25" s="187" t="e">
        <f t="shared" si="45"/>
        <v>#DIV/0!</v>
      </c>
      <c r="K25" s="187" t="e">
        <f t="shared" si="45"/>
        <v>#DIV/0!</v>
      </c>
      <c r="L25" s="187" t="e">
        <f t="shared" si="45"/>
        <v>#DIV/0!</v>
      </c>
      <c r="M25" s="187" t="e">
        <f t="shared" si="45"/>
        <v>#DIV/0!</v>
      </c>
      <c r="N25" s="187" t="e">
        <f t="shared" si="45"/>
        <v>#DIV/0!</v>
      </c>
      <c r="O25" s="187" t="e">
        <f>O22/O23-1</f>
        <v>#DIV/0!</v>
      </c>
    </row>
    <row r="26" spans="1:15" s="158" customFormat="1" x14ac:dyDescent="0.3">
      <c r="A26" s="328"/>
      <c r="B26" s="159" t="s">
        <v>409</v>
      </c>
      <c r="C26" s="150" t="e">
        <f>C22/N23-1</f>
        <v>#DIV/0!</v>
      </c>
      <c r="D26" s="150" t="e">
        <f t="shared" ref="D26" si="46">D22/C22-1</f>
        <v>#DIV/0!</v>
      </c>
      <c r="E26" s="150" t="e">
        <f t="shared" ref="E26" si="47">E22/D22-1</f>
        <v>#DIV/0!</v>
      </c>
      <c r="F26" s="150" t="e">
        <f t="shared" ref="F26" si="48">F22/E22-1</f>
        <v>#DIV/0!</v>
      </c>
      <c r="G26" s="150" t="e">
        <f t="shared" ref="G26" si="49">G22/F22-1</f>
        <v>#DIV/0!</v>
      </c>
      <c r="H26" s="150" t="e">
        <f t="shared" ref="H26" si="50">H22/G22-1</f>
        <v>#DIV/0!</v>
      </c>
      <c r="I26" s="150" t="e">
        <f t="shared" ref="I26" si="51">I22/H22-1</f>
        <v>#DIV/0!</v>
      </c>
      <c r="J26" s="150" t="e">
        <f t="shared" ref="J26" si="52">J22/I22-1</f>
        <v>#DIV/0!</v>
      </c>
      <c r="K26" s="150" t="e">
        <f t="shared" ref="K26" si="53">K22/J22-1</f>
        <v>#DIV/0!</v>
      </c>
      <c r="L26" s="150" t="e">
        <f t="shared" ref="L26" si="54">L22/K22-1</f>
        <v>#DIV/0!</v>
      </c>
      <c r="M26" s="150" t="e">
        <f t="shared" ref="M26" si="55">M22/L22-1</f>
        <v>#DIV/0!</v>
      </c>
      <c r="N26" s="150" t="e">
        <f t="shared" ref="N26" si="56">N22/M22-1</f>
        <v>#DIV/0!</v>
      </c>
      <c r="O26" s="149"/>
    </row>
    <row r="27" spans="1:15" x14ac:dyDescent="0.3">
      <c r="A27" s="317" t="s">
        <v>654</v>
      </c>
      <c r="B27" s="142" t="s">
        <v>324</v>
      </c>
      <c r="C27" s="143">
        <f t="shared" ref="C27:O27" si="57">C3+C9+C15+C21</f>
        <v>2718198.9699999997</v>
      </c>
      <c r="D27" s="143">
        <f t="shared" si="57"/>
        <v>2242430.8669999996</v>
      </c>
      <c r="E27" s="143">
        <f t="shared" si="57"/>
        <v>3500998.0779999997</v>
      </c>
      <c r="F27" s="143">
        <f t="shared" si="57"/>
        <v>3804999.5030000005</v>
      </c>
      <c r="G27" s="143">
        <f t="shared" si="57"/>
        <v>2938596.8909999998</v>
      </c>
      <c r="H27" s="143">
        <f t="shared" si="57"/>
        <v>3065075.9770000004</v>
      </c>
      <c r="I27" s="143">
        <f t="shared" si="57"/>
        <v>2250668.5500000007</v>
      </c>
      <c r="J27" s="143">
        <f t="shared" si="57"/>
        <v>2950812.3020000001</v>
      </c>
      <c r="K27" s="143">
        <f t="shared" si="57"/>
        <v>3249986.554</v>
      </c>
      <c r="L27" s="143">
        <f t="shared" si="57"/>
        <v>3006775.8509999998</v>
      </c>
      <c r="M27" s="143">
        <f t="shared" si="57"/>
        <v>3407674.0369999995</v>
      </c>
      <c r="N27" s="143">
        <f t="shared" si="57"/>
        <v>3509762.767</v>
      </c>
      <c r="O27" s="144">
        <f t="shared" si="57"/>
        <v>36645980.347000003</v>
      </c>
    </row>
    <row r="28" spans="1:15" ht="15.75" customHeight="1" x14ac:dyDescent="0.3">
      <c r="A28" s="318"/>
      <c r="B28" s="145" t="s">
        <v>304</v>
      </c>
      <c r="C28" s="146">
        <f t="shared" ref="C28:O28" si="58">C4+C10+C16+C22</f>
        <v>2384898.1979</v>
      </c>
      <c r="D28" s="146">
        <f t="shared" si="58"/>
        <v>1458077.5770999999</v>
      </c>
      <c r="E28" s="146">
        <f t="shared" si="58"/>
        <v>2349585.1789999995</v>
      </c>
      <c r="F28" s="146">
        <f t="shared" si="58"/>
        <v>2559583.2866000002</v>
      </c>
      <c r="G28" s="146">
        <f t="shared" si="58"/>
        <v>2072818.1132999999</v>
      </c>
      <c r="H28" s="146">
        <f t="shared" si="58"/>
        <v>2043026.6361</v>
      </c>
      <c r="I28" s="146">
        <f t="shared" si="58"/>
        <v>2148067.8125</v>
      </c>
      <c r="J28" s="146">
        <f t="shared" si="58"/>
        <v>1923346.6777499998</v>
      </c>
      <c r="K28" s="146">
        <f t="shared" si="58"/>
        <v>2154005.3722999999</v>
      </c>
      <c r="L28" s="146">
        <f t="shared" si="58"/>
        <v>1632870.5243999998</v>
      </c>
      <c r="M28" s="146">
        <f t="shared" si="58"/>
        <v>1728830.7396</v>
      </c>
      <c r="N28" s="146">
        <f t="shared" si="58"/>
        <v>790427.48339999979</v>
      </c>
      <c r="O28" s="147">
        <f t="shared" si="58"/>
        <v>23245537.599950001</v>
      </c>
    </row>
    <row r="29" spans="1:15" ht="15.75" customHeight="1" x14ac:dyDescent="0.3">
      <c r="A29" s="318"/>
      <c r="B29" s="145" t="s">
        <v>658</v>
      </c>
      <c r="C29" s="146">
        <f t="shared" ref="C29:O29" si="59">C5+C11+C17+C23</f>
        <v>0</v>
      </c>
      <c r="D29" s="146">
        <f t="shared" si="59"/>
        <v>0</v>
      </c>
      <c r="E29" s="146">
        <f t="shared" si="59"/>
        <v>0</v>
      </c>
      <c r="F29" s="146">
        <f t="shared" si="59"/>
        <v>0</v>
      </c>
      <c r="G29" s="146">
        <f t="shared" si="59"/>
        <v>0</v>
      </c>
      <c r="H29" s="146">
        <f t="shared" si="59"/>
        <v>0</v>
      </c>
      <c r="I29" s="146">
        <f t="shared" si="59"/>
        <v>0</v>
      </c>
      <c r="J29" s="146">
        <f t="shared" si="59"/>
        <v>0</v>
      </c>
      <c r="K29" s="146">
        <f t="shared" si="59"/>
        <v>0</v>
      </c>
      <c r="L29" s="146">
        <f t="shared" si="59"/>
        <v>0</v>
      </c>
      <c r="M29" s="146">
        <f t="shared" si="59"/>
        <v>0</v>
      </c>
      <c r="N29" s="146">
        <f t="shared" si="59"/>
        <v>0</v>
      </c>
      <c r="O29" s="147">
        <f t="shared" si="59"/>
        <v>0</v>
      </c>
    </row>
    <row r="30" spans="1:15" s="158" customFormat="1" ht="16.5" customHeight="1" x14ac:dyDescent="0.3">
      <c r="A30" s="318"/>
      <c r="B30" s="160" t="s">
        <v>441</v>
      </c>
      <c r="C30" s="161">
        <f>C28/C27</f>
        <v>0.87738176057803463</v>
      </c>
      <c r="D30" s="161">
        <f t="shared" ref="D30:O30" si="60">D28/D27</f>
        <v>0.65022186349524602</v>
      </c>
      <c r="E30" s="161">
        <f t="shared" si="60"/>
        <v>0.67111867149102722</v>
      </c>
      <c r="F30" s="161">
        <f t="shared" si="60"/>
        <v>0.67268951929742204</v>
      </c>
      <c r="G30" s="161">
        <f t="shared" si="60"/>
        <v>0.70537681423688681</v>
      </c>
      <c r="H30" s="161">
        <f t="shared" ref="H30:I30" si="61">H28/H27</f>
        <v>0.66655007948600675</v>
      </c>
      <c r="I30" s="161">
        <f t="shared" si="61"/>
        <v>0.95441321757483988</v>
      </c>
      <c r="J30" s="161">
        <f t="shared" ref="J30:K30" si="62">J28/J27</f>
        <v>0.65180244654883501</v>
      </c>
      <c r="K30" s="161">
        <f t="shared" si="62"/>
        <v>0.66277362583205324</v>
      </c>
      <c r="L30" s="161">
        <f t="shared" ref="L30:N30" si="63">L28/L27</f>
        <v>0.5430636021161791</v>
      </c>
      <c r="M30" s="161">
        <f t="shared" si="63"/>
        <v>0.5073345398734217</v>
      </c>
      <c r="N30" s="161">
        <f t="shared" si="63"/>
        <v>0.22520823653150338</v>
      </c>
      <c r="O30" s="161">
        <f t="shared" si="60"/>
        <v>0.63432707707198721</v>
      </c>
    </row>
    <row r="31" spans="1:15" s="158" customFormat="1" ht="16.5" customHeight="1" x14ac:dyDescent="0.3">
      <c r="A31" s="319"/>
      <c r="B31" s="188" t="s">
        <v>406</v>
      </c>
      <c r="C31" s="189" t="e">
        <f>C28/C29-1</f>
        <v>#DIV/0!</v>
      </c>
      <c r="D31" s="189" t="e">
        <f t="shared" ref="D31:G31" si="64">D28/D29-1</f>
        <v>#DIV/0!</v>
      </c>
      <c r="E31" s="189" t="e">
        <f t="shared" si="64"/>
        <v>#DIV/0!</v>
      </c>
      <c r="F31" s="189" t="e">
        <f t="shared" si="64"/>
        <v>#DIV/0!</v>
      </c>
      <c r="G31" s="189" t="e">
        <f t="shared" si="64"/>
        <v>#DIV/0!</v>
      </c>
      <c r="H31" s="189" t="e">
        <f t="shared" ref="H31:I31" si="65">H28/H29-1</f>
        <v>#DIV/0!</v>
      </c>
      <c r="I31" s="189" t="e">
        <f t="shared" si="65"/>
        <v>#DIV/0!</v>
      </c>
      <c r="J31" s="189" t="e">
        <f t="shared" ref="J31:K31" si="66">J28/J29-1</f>
        <v>#DIV/0!</v>
      </c>
      <c r="K31" s="189" t="e">
        <f t="shared" si="66"/>
        <v>#DIV/0!</v>
      </c>
      <c r="L31" s="189" t="e">
        <f t="shared" ref="L31:N31" si="67">L28/L29-1</f>
        <v>#DIV/0!</v>
      </c>
      <c r="M31" s="189" t="e">
        <f t="shared" si="67"/>
        <v>#DIV/0!</v>
      </c>
      <c r="N31" s="189" t="e">
        <f t="shared" si="67"/>
        <v>#DIV/0!</v>
      </c>
      <c r="O31" s="189" t="e">
        <f>O28/O29-1</f>
        <v>#DIV/0!</v>
      </c>
    </row>
    <row r="32" spans="1:15" s="158" customFormat="1" ht="16.5" customHeight="1" thickBot="1" x14ac:dyDescent="0.35">
      <c r="A32" s="320"/>
      <c r="B32" s="162" t="s">
        <v>424</v>
      </c>
      <c r="C32" s="154" t="e">
        <f>C28/N29-1</f>
        <v>#DIV/0!</v>
      </c>
      <c r="D32" s="154">
        <f t="shared" ref="D32" si="68">D28/C28-1</f>
        <v>-0.38862062188486846</v>
      </c>
      <c r="E32" s="154">
        <f t="shared" ref="E32" si="69">E28/D28-1</f>
        <v>0.61142672783785423</v>
      </c>
      <c r="F32" s="154">
        <f t="shared" ref="F32" si="70">F28/E28-1</f>
        <v>8.9376673583452471E-2</v>
      </c>
      <c r="G32" s="154">
        <f t="shared" ref="G32:L32" si="71">G28/F28-1</f>
        <v>-0.19017360202667621</v>
      </c>
      <c r="H32" s="154">
        <f t="shared" si="71"/>
        <v>-1.4372451209706316E-2</v>
      </c>
      <c r="I32" s="154">
        <f t="shared" si="71"/>
        <v>5.1414491883726265E-2</v>
      </c>
      <c r="J32" s="154">
        <f t="shared" si="71"/>
        <v>-0.10461547509920621</v>
      </c>
      <c r="K32" s="154">
        <f t="shared" si="71"/>
        <v>0.11992569889679627</v>
      </c>
      <c r="L32" s="154">
        <f t="shared" si="71"/>
        <v>-0.24193758038010083</v>
      </c>
      <c r="M32" s="154">
        <f t="shared" ref="M32" si="72">M28/L28-1</f>
        <v>5.8767804162097148E-2</v>
      </c>
      <c r="N32" s="154">
        <f t="shared" ref="N32" si="73">N28/M28-1</f>
        <v>-0.54279648938745662</v>
      </c>
      <c r="O32" s="154"/>
    </row>
    <row r="33" spans="1:15" ht="15" thickTop="1" x14ac:dyDescent="0.3">
      <c r="A33" s="321" t="s">
        <v>328</v>
      </c>
      <c r="B33" s="151" t="s">
        <v>295</v>
      </c>
      <c r="C33" s="137">
        <f>SUMIF('2019年进销存明细 '!D:D,'分区域-金额'!A33,'2019年进销存明细 '!O:O)</f>
        <v>1037011.7019999999</v>
      </c>
      <c r="D33" s="137">
        <f>SUMIF('2019年进销存明细 '!$D:$D,'分区域-金额'!$A33,'2019年进销存明细 '!U:U)</f>
        <v>806471.37</v>
      </c>
      <c r="E33" s="137">
        <f>SUMIF('2019年进销存明细 '!$D:$D,'分区域-金额'!$A33,'2019年进销存明细 '!AA:AA)</f>
        <v>1302384.4180000001</v>
      </c>
      <c r="F33" s="137">
        <f>SUMIF('2019年进销存明细 '!$D:$D,'分区域-金额'!$A33,'2019年进销存明细 '!AG:AG)</f>
        <v>1334141.9009999998</v>
      </c>
      <c r="G33" s="137">
        <f>SUMIF('2019年进销存明细 '!$D:$D,'分区域-金额'!$A33,'2019年进销存明细 '!AM:AM)</f>
        <v>1257998.4549999998</v>
      </c>
      <c r="H33" s="137">
        <f>SUMIF('2019年进销存明细 '!$D:$D,'分区域-金额'!$A33,'2019年进销存明细 '!AS:AS)</f>
        <v>1244227.5589999999</v>
      </c>
      <c r="I33" s="137">
        <f>SUMIF('2019年进销存明细 '!$D:$D,'分区域-金额'!$A33,'2019年进销存明细 '!AY:AY)</f>
        <v>1143236.0760000001</v>
      </c>
      <c r="J33" s="137">
        <f>SUMIF('2019年进销存明细 '!$D:$D,'分区域-金额'!$A33,'2019年进销存明细 '!BE:BE)</f>
        <v>1188447.9039999999</v>
      </c>
      <c r="K33" s="137">
        <f>SUMIF('2019年进销存明细 '!$D:$D,'分区域-金额'!$A33,'2019年进销存明细 '!BK:BK)</f>
        <v>1297127.4939999999</v>
      </c>
      <c r="L33" s="137">
        <f>SUMIF('2019年进销存明细 '!$D:$D,'分区域-金额'!$A33,'2019年进销存明细 '!BQ:BQ)</f>
        <v>1140645.753</v>
      </c>
      <c r="M33" s="137">
        <f>SUMIF('2019年进销存明细 '!$D:$D,'分区域-金额'!$A33,'2019年进销存明细 '!BW:BW)</f>
        <v>1276336.1580000001</v>
      </c>
      <c r="N33" s="137">
        <f>SUMIF('2019年进销存明细 '!$D:$D,'分区域-金额'!$A33,'2019年进销存明细 '!CC:CC)</f>
        <v>1293035.4299999997</v>
      </c>
      <c r="O33" s="153">
        <f t="shared" ref="O33:O35" si="74">SUM(C33:N33)</f>
        <v>14321064.220000001</v>
      </c>
    </row>
    <row r="34" spans="1:15" x14ac:dyDescent="0.3">
      <c r="A34" s="322"/>
      <c r="B34" s="139" t="s">
        <v>304</v>
      </c>
      <c r="C34" s="137">
        <f>SUMIF('2019年进销存明细 '!D:D,'分区域-金额'!A33,'2019年进销存明细 '!R:R)</f>
        <v>858529.57819999999</v>
      </c>
      <c r="D34" s="137">
        <f>SUMIF('2019年进销存明细 '!$D:$D,'分区域-金额'!$A33,'2019年进销存明细 '!X:X)</f>
        <v>724585.29440000001</v>
      </c>
      <c r="E34" s="137">
        <f>SUMIF('2019年进销存明细 '!$D:$D,'分区域-金额'!$A33,'2019年进销存明细 '!AD:AD)</f>
        <v>958481.89999999991</v>
      </c>
      <c r="F34" s="137">
        <f>SUMIF('2019年进销存明细 '!$D:$D,'分区域-金额'!$A33,'2019年进销存明细 '!AJ:AJ)</f>
        <v>1019584.005</v>
      </c>
      <c r="G34" s="137">
        <f>SUMIF('2019年进销存明细 '!$D:$D,'分区域-金额'!$A33,'2019年进销存明细 '!AP:AP)</f>
        <v>929842.87719999987</v>
      </c>
      <c r="H34" s="137">
        <f>SUMIF('2019年进销存明细 '!$D:$D,'分区域-金额'!$A33,'2019年进销存明细 '!AV:AV)</f>
        <v>1151967.2501999999</v>
      </c>
      <c r="I34" s="137">
        <f>SUMIF('2019年进销存明细 '!$D:$D,'分区域-金额'!$A33,'2019年进销存明细 '!BB:BB)</f>
        <v>961266.81959999993</v>
      </c>
      <c r="J34" s="137">
        <f>SUMIF('2019年进销存明细 '!$D:$D,'分区域-金额'!$A33,'2019年进销存明细 '!BH:BH)</f>
        <v>1001146.4735999999</v>
      </c>
      <c r="K34" s="137">
        <f>SUMIF('2019年进销存明细 '!$D:$D,'分区域-金额'!$A33,'2019年进销存明细 '!BN:BN)</f>
        <v>1008770.9480999999</v>
      </c>
      <c r="L34" s="137">
        <f>SUMIF('2019年进销存明细 '!$D:$D,'分区域-金额'!$A33,'2019年进销存明细 '!BT:BT)</f>
        <v>724508.38960000011</v>
      </c>
      <c r="M34" s="137">
        <f>SUMIF('2019年进销存明细 '!$D:$D,'分区域-金额'!$A33,'2019年进销存明细 '!BZ:BZ)</f>
        <v>1074411.7297</v>
      </c>
      <c r="N34" s="137">
        <f>SUMIF('2019年进销存明细 '!$D:$D,'分区域-金额'!$A33,'2019年进销存明细 '!CF:CF)</f>
        <v>732478.42239999992</v>
      </c>
      <c r="O34" s="141">
        <f t="shared" si="74"/>
        <v>11145573.687999999</v>
      </c>
    </row>
    <row r="35" spans="1:15" x14ac:dyDescent="0.3">
      <c r="A35" s="322"/>
      <c r="B35" s="139" t="s">
        <v>658</v>
      </c>
      <c r="C35" s="152"/>
      <c r="D35" s="152"/>
      <c r="E35" s="152"/>
      <c r="F35" s="152"/>
      <c r="G35" s="152"/>
      <c r="H35" s="140"/>
      <c r="I35" s="140"/>
      <c r="J35" s="140"/>
      <c r="K35" s="140"/>
      <c r="L35" s="140"/>
      <c r="M35" s="140"/>
      <c r="N35" s="140"/>
      <c r="O35" s="141">
        <f t="shared" si="74"/>
        <v>0</v>
      </c>
    </row>
    <row r="36" spans="1:15" s="158" customFormat="1" x14ac:dyDescent="0.3">
      <c r="A36" s="322"/>
      <c r="B36" s="155" t="s">
        <v>296</v>
      </c>
      <c r="C36" s="156">
        <f>C34/C33</f>
        <v>0.82788803303205161</v>
      </c>
      <c r="D36" s="157">
        <f t="shared" ref="D36:O36" si="75">D34/D33</f>
        <v>0.89846375377218912</v>
      </c>
      <c r="E36" s="157">
        <f t="shared" si="75"/>
        <v>0.73594392466080616</v>
      </c>
      <c r="F36" s="157">
        <f t="shared" si="75"/>
        <v>0.76422455829906522</v>
      </c>
      <c r="G36" s="157">
        <f t="shared" si="75"/>
        <v>0.73914468933111688</v>
      </c>
      <c r="H36" s="157">
        <f t="shared" si="75"/>
        <v>0.92584932865966196</v>
      </c>
      <c r="I36" s="157">
        <f t="shared" si="75"/>
        <v>0.84082967619716698</v>
      </c>
      <c r="J36" s="157">
        <f t="shared" si="75"/>
        <v>0.84239828286154306</v>
      </c>
      <c r="K36" s="157">
        <f t="shared" si="75"/>
        <v>0.77769606516412326</v>
      </c>
      <c r="L36" s="157">
        <f t="shared" si="75"/>
        <v>0.63517388084291593</v>
      </c>
      <c r="M36" s="157">
        <f t="shared" si="75"/>
        <v>0.84179369436934814</v>
      </c>
      <c r="N36" s="157">
        <f t="shared" si="75"/>
        <v>0.56647977727880205</v>
      </c>
      <c r="O36" s="157">
        <f t="shared" si="75"/>
        <v>0.77826434661431876</v>
      </c>
    </row>
    <row r="37" spans="1:15" s="158" customFormat="1" x14ac:dyDescent="0.3">
      <c r="A37" s="323"/>
      <c r="B37" s="186" t="s">
        <v>440</v>
      </c>
      <c r="C37" s="150" t="e">
        <f>C34/C35-1</f>
        <v>#DIV/0!</v>
      </c>
      <c r="D37" s="187" t="e">
        <f t="shared" ref="D37:N37" si="76">D34/D35-1</f>
        <v>#DIV/0!</v>
      </c>
      <c r="E37" s="187" t="e">
        <f t="shared" si="76"/>
        <v>#DIV/0!</v>
      </c>
      <c r="F37" s="187" t="e">
        <f t="shared" si="76"/>
        <v>#DIV/0!</v>
      </c>
      <c r="G37" s="187" t="e">
        <f t="shared" si="76"/>
        <v>#DIV/0!</v>
      </c>
      <c r="H37" s="187" t="e">
        <f t="shared" si="76"/>
        <v>#DIV/0!</v>
      </c>
      <c r="I37" s="187" t="e">
        <f t="shared" si="76"/>
        <v>#DIV/0!</v>
      </c>
      <c r="J37" s="187" t="e">
        <f t="shared" si="76"/>
        <v>#DIV/0!</v>
      </c>
      <c r="K37" s="187" t="e">
        <f t="shared" si="76"/>
        <v>#DIV/0!</v>
      </c>
      <c r="L37" s="187" t="e">
        <f t="shared" si="76"/>
        <v>#DIV/0!</v>
      </c>
      <c r="M37" s="187" t="e">
        <f t="shared" si="76"/>
        <v>#DIV/0!</v>
      </c>
      <c r="N37" s="187" t="e">
        <f t="shared" si="76"/>
        <v>#DIV/0!</v>
      </c>
      <c r="O37" s="187" t="e">
        <f>O34/O35-1</f>
        <v>#DIV/0!</v>
      </c>
    </row>
    <row r="38" spans="1:15" s="158" customFormat="1" x14ac:dyDescent="0.3">
      <c r="A38" s="324"/>
      <c r="B38" s="159" t="s">
        <v>410</v>
      </c>
      <c r="C38" s="150" t="e">
        <f>C34/N35-1</f>
        <v>#DIV/0!</v>
      </c>
      <c r="D38" s="150">
        <f t="shared" ref="D38" si="77">D34/C34-1</f>
        <v>-0.15601592210815685</v>
      </c>
      <c r="E38" s="150">
        <f t="shared" ref="E38" si="78">E34/D34-1</f>
        <v>0.32280065219054754</v>
      </c>
      <c r="F38" s="150">
        <f t="shared" ref="F38" si="79">F34/E34-1</f>
        <v>6.3748835528349757E-2</v>
      </c>
      <c r="G38" s="150">
        <f t="shared" ref="G38" si="80">G34/F34-1</f>
        <v>-8.8017394702067819E-2</v>
      </c>
      <c r="H38" s="150">
        <f t="shared" ref="H38" si="81">H34/G34-1</f>
        <v>0.23888377106127279</v>
      </c>
      <c r="I38" s="150">
        <f t="shared" ref="I38" si="82">I34/H34-1</f>
        <v>-0.16554327440028471</v>
      </c>
      <c r="J38" s="150">
        <f t="shared" ref="J38" si="83">J34/I34-1</f>
        <v>4.1486560429282893E-2</v>
      </c>
      <c r="K38" s="150">
        <f t="shared" ref="K38" si="84">K34/J34-1</f>
        <v>7.6157432514178947E-3</v>
      </c>
      <c r="L38" s="150">
        <f t="shared" ref="L38" si="85">L34/K34-1</f>
        <v>-0.28179098440077277</v>
      </c>
      <c r="M38" s="150">
        <f t="shared" ref="M38" si="86">M34/L34-1</f>
        <v>0.48295277890871757</v>
      </c>
      <c r="N38" s="150">
        <f t="shared" ref="N38" si="87">N34/M34-1</f>
        <v>-0.31825165143671286</v>
      </c>
      <c r="O38" s="149"/>
    </row>
    <row r="39" spans="1:15" x14ac:dyDescent="0.3">
      <c r="A39" s="325" t="s">
        <v>329</v>
      </c>
      <c r="B39" s="136" t="s">
        <v>295</v>
      </c>
      <c r="C39" s="137">
        <f>SUMIF('2019年进销存明细 '!D:D,'分区域-金额'!A39,'2019年进销存明细 '!O:O)</f>
        <v>535805.98049999995</v>
      </c>
      <c r="D39" s="137">
        <f>SUMIF('2019年进销存明细 '!$D:$D,'分区域-金额'!$A39,'2019年进销存明细 '!U:U)</f>
        <v>409603.00499999995</v>
      </c>
      <c r="E39" s="137">
        <f>SUMIF('2019年进销存明细 '!$D:$D,'分区域-金额'!$A39,'2019年进销存明细 '!AA:AA)</f>
        <v>758498.87050000031</v>
      </c>
      <c r="F39" s="137">
        <f>SUMIF('2019年进销存明细 '!$D:$D,'分区域-金额'!$A39,'2019年进销存明细 '!AG:AG)</f>
        <v>832770.24049999972</v>
      </c>
      <c r="G39" s="137">
        <f>SUMIF('2019年进销存明细 '!$D:$D,'分区域-金额'!$A39,'2019年进销存明细 '!AM:AM)</f>
        <v>810538.56750000024</v>
      </c>
      <c r="H39" s="137">
        <f>SUMIF('2019年进销存明细 '!$D:$D,'分区域-金额'!$A39,'2019年进销存明细 '!AS:AS)</f>
        <v>820015.47750000015</v>
      </c>
      <c r="I39" s="137">
        <f>SUMIF('2019年进销存明细 '!$D:$D,'分区域-金额'!$A39,'2019年进销存明细 '!AY:AY)</f>
        <v>740231.58700000006</v>
      </c>
      <c r="J39" s="137">
        <f>SUMIF('2019年进销存明细 '!$D:$D,'分区域-金额'!$A39,'2019年进销存明细 '!BE:BE)</f>
        <v>818137.28600000008</v>
      </c>
      <c r="K39" s="137">
        <f>SUMIF('2019年进销存明细 '!$D:$D,'分区域-金额'!$A39,'2019年进销存明细 '!BK:BK)</f>
        <v>823534.21</v>
      </c>
      <c r="L39" s="137">
        <f>SUMIF('2019年进销存明细 '!$D:$D,'分区域-金额'!$A39,'2019年进销存明细 '!BQ:BQ)</f>
        <v>747146.92099999997</v>
      </c>
      <c r="M39" s="137">
        <f>SUMIF('2019年进销存明细 '!$D:$D,'分区域-金额'!$A39,'2019年进销存明细 '!BW:BW)</f>
        <v>821196.58600000013</v>
      </c>
      <c r="N39" s="137">
        <f>SUMIF('2019年进销存明细 '!$D:$D,'分区域-金额'!$A39,'2019年进销存明细 '!CC:CC)</f>
        <v>844312.65100000019</v>
      </c>
      <c r="O39" s="138">
        <f t="shared" ref="O39:O41" si="88">SUM(C39:N39)</f>
        <v>8961791.3825000003</v>
      </c>
    </row>
    <row r="40" spans="1:15" x14ac:dyDescent="0.3">
      <c r="A40" s="322"/>
      <c r="B40" s="139" t="s">
        <v>304</v>
      </c>
      <c r="C40" s="137">
        <f>SUMIF('2019年进销存明细 '!D:D,'分区域-金额'!A39,'2019年进销存明细 '!R:R)</f>
        <v>612252.21380000003</v>
      </c>
      <c r="D40" s="137">
        <f>SUMIF('2019年进销存明细 '!$D:$D,'分区域-金额'!$A39,'2019年进销存明细 '!X:X)</f>
        <v>461328.62</v>
      </c>
      <c r="E40" s="137">
        <f>SUMIF('2019年进销存明细 '!$D:$D,'分区域-金额'!$A39,'2019年进销存明细 '!AD:AD)</f>
        <v>545177.34579999989</v>
      </c>
      <c r="F40" s="137">
        <f>SUMIF('2019年进销存明细 '!$D:$D,'分区域-金额'!$A39,'2019年进销存明细 '!AJ:AJ)</f>
        <v>801148.64840000018</v>
      </c>
      <c r="G40" s="137">
        <f>SUMIF('2019年进销存明细 '!$D:$D,'分区域-金额'!$A39,'2019年进销存明细 '!AP:AP)</f>
        <v>745268.7244000003</v>
      </c>
      <c r="H40" s="137">
        <f>SUMIF('2019年进销存明细 '!$D:$D,'分区域-金额'!$A39,'2019年进销存明细 '!AV:AV)</f>
        <v>880114.02480000025</v>
      </c>
      <c r="I40" s="137">
        <f>SUMIF('2019年进销存明细 '!$D:$D,'分区域-金额'!$A39,'2019年进销存明细 '!BB:BB)</f>
        <v>846182.91760000004</v>
      </c>
      <c r="J40" s="137">
        <f>SUMIF('2019年进销存明细 '!$D:$D,'分区域-金额'!$A39,'2019年进销存明细 '!BH:BH)</f>
        <v>566404.17359999998</v>
      </c>
      <c r="K40" s="137">
        <f>SUMIF('2019年进销存明细 '!$D:$D,'分区域-金额'!$A39,'2019年进销存明细 '!BN:BN)</f>
        <v>704252.63460000011</v>
      </c>
      <c r="L40" s="137">
        <f>SUMIF('2019年进销存明细 '!$D:$D,'分区域-金额'!$A39,'2019年进销存明细 '!BT:BT)</f>
        <v>586747.3922</v>
      </c>
      <c r="M40" s="137">
        <f>SUMIF('2019年进销存明细 '!$D:$D,'分区域-金额'!$A39,'2019年进销存明细 '!BZ:BZ)</f>
        <v>692190.21239999961</v>
      </c>
      <c r="N40" s="137">
        <f>SUMIF('2019年进销存明细 '!$D:$D,'分区域-金额'!$A39,'2019年进销存明细 '!CF:CF)</f>
        <v>156358.61919999999</v>
      </c>
      <c r="O40" s="141">
        <f t="shared" si="88"/>
        <v>7597425.5268000001</v>
      </c>
    </row>
    <row r="41" spans="1:15" x14ac:dyDescent="0.3">
      <c r="A41" s="322"/>
      <c r="B41" s="139" t="s">
        <v>658</v>
      </c>
      <c r="C41" s="152"/>
      <c r="D41" s="152"/>
      <c r="E41" s="152"/>
      <c r="F41" s="152"/>
      <c r="G41" s="152"/>
      <c r="H41" s="140"/>
      <c r="I41" s="140"/>
      <c r="J41" s="140"/>
      <c r="K41" s="140"/>
      <c r="L41" s="140"/>
      <c r="M41" s="140"/>
      <c r="N41" s="140"/>
      <c r="O41" s="141">
        <f t="shared" si="88"/>
        <v>0</v>
      </c>
    </row>
    <row r="42" spans="1:15" s="158" customFormat="1" x14ac:dyDescent="0.3">
      <c r="A42" s="322"/>
      <c r="B42" s="155" t="s">
        <v>296</v>
      </c>
      <c r="C42" s="156">
        <f>C40/C39</f>
        <v>1.1426752146899564</v>
      </c>
      <c r="D42" s="157">
        <f t="shared" ref="D42:O42" si="89">D40/D39</f>
        <v>1.1262823132852751</v>
      </c>
      <c r="E42" s="157">
        <f t="shared" si="89"/>
        <v>0.718758282976243</v>
      </c>
      <c r="F42" s="157">
        <f t="shared" si="89"/>
        <v>0.96202843165839624</v>
      </c>
      <c r="G42" s="157">
        <f t="shared" si="89"/>
        <v>0.91947348871835155</v>
      </c>
      <c r="H42" s="157">
        <f t="shared" si="89"/>
        <v>1.0732895280016226</v>
      </c>
      <c r="I42" s="157">
        <f t="shared" si="89"/>
        <v>1.1431326796380008</v>
      </c>
      <c r="J42" s="157">
        <f t="shared" si="89"/>
        <v>0.69230944890586488</v>
      </c>
      <c r="K42" s="157">
        <f t="shared" si="89"/>
        <v>0.85515893092042905</v>
      </c>
      <c r="L42" s="157">
        <f t="shared" si="89"/>
        <v>0.78531728594247929</v>
      </c>
      <c r="M42" s="157">
        <f t="shared" si="89"/>
        <v>0.84290439609791501</v>
      </c>
      <c r="N42" s="157">
        <f t="shared" si="89"/>
        <v>0.18519042562587393</v>
      </c>
      <c r="O42" s="157">
        <f t="shared" si="89"/>
        <v>0.84775746304871091</v>
      </c>
    </row>
    <row r="43" spans="1:15" s="158" customFormat="1" x14ac:dyDescent="0.3">
      <c r="A43" s="323"/>
      <c r="B43" s="186" t="s">
        <v>440</v>
      </c>
      <c r="C43" s="150" t="e">
        <f>C40/C41-1</f>
        <v>#DIV/0!</v>
      </c>
      <c r="D43" s="187" t="e">
        <f t="shared" ref="D43:N43" si="90">D40/D41-1</f>
        <v>#DIV/0!</v>
      </c>
      <c r="E43" s="187" t="e">
        <f t="shared" si="90"/>
        <v>#DIV/0!</v>
      </c>
      <c r="F43" s="187" t="e">
        <f t="shared" si="90"/>
        <v>#DIV/0!</v>
      </c>
      <c r="G43" s="187" t="e">
        <f t="shared" si="90"/>
        <v>#DIV/0!</v>
      </c>
      <c r="H43" s="187" t="e">
        <f t="shared" si="90"/>
        <v>#DIV/0!</v>
      </c>
      <c r="I43" s="187" t="e">
        <f t="shared" si="90"/>
        <v>#DIV/0!</v>
      </c>
      <c r="J43" s="187" t="e">
        <f t="shared" si="90"/>
        <v>#DIV/0!</v>
      </c>
      <c r="K43" s="187" t="e">
        <f t="shared" si="90"/>
        <v>#DIV/0!</v>
      </c>
      <c r="L43" s="187" t="e">
        <f t="shared" si="90"/>
        <v>#DIV/0!</v>
      </c>
      <c r="M43" s="187" t="e">
        <f t="shared" si="90"/>
        <v>#DIV/0!</v>
      </c>
      <c r="N43" s="187" t="e">
        <f t="shared" si="90"/>
        <v>#DIV/0!</v>
      </c>
      <c r="O43" s="187" t="e">
        <f>O40/O41-1</f>
        <v>#DIV/0!</v>
      </c>
    </row>
    <row r="44" spans="1:15" s="158" customFormat="1" x14ac:dyDescent="0.3">
      <c r="A44" s="324"/>
      <c r="B44" s="159" t="s">
        <v>410</v>
      </c>
      <c r="C44" s="150" t="e">
        <f>C40/N41-1</f>
        <v>#DIV/0!</v>
      </c>
      <c r="D44" s="150">
        <f t="shared" ref="D44" si="91">D40/C40-1</f>
        <v>-0.2465055909937488</v>
      </c>
      <c r="E44" s="150">
        <f t="shared" ref="E44" si="92">E40/D40-1</f>
        <v>0.18175487529908696</v>
      </c>
      <c r="F44" s="150">
        <f t="shared" ref="F44" si="93">F40/E40-1</f>
        <v>0.46951933085991482</v>
      </c>
      <c r="G44" s="150">
        <f t="shared" ref="G44" si="94">G40/F40-1</f>
        <v>-6.9749757565714554E-2</v>
      </c>
      <c r="H44" s="150">
        <f t="shared" ref="H44" si="95">H40/G40-1</f>
        <v>0.18093513921245119</v>
      </c>
      <c r="I44" s="150">
        <f t="shared" ref="I44" si="96">I40/H40-1</f>
        <v>-3.8553080900751269E-2</v>
      </c>
      <c r="J44" s="150">
        <f t="shared" ref="J44" si="97">J40/I40-1</f>
        <v>-0.33063624682181847</v>
      </c>
      <c r="K44" s="150">
        <f t="shared" ref="K44" si="98">K40/J40-1</f>
        <v>0.24337472678538208</v>
      </c>
      <c r="L44" s="150">
        <f t="shared" ref="L44" si="99">L40/K40-1</f>
        <v>-0.16685098021215139</v>
      </c>
      <c r="M44" s="150">
        <f t="shared" ref="M44" si="100">M40/L40-1</f>
        <v>0.17970735209345112</v>
      </c>
      <c r="N44" s="150">
        <f t="shared" ref="N44" si="101">N40/M40-1</f>
        <v>-0.77411032921447287</v>
      </c>
      <c r="O44" s="149"/>
    </row>
    <row r="45" spans="1:15" s="158" customFormat="1" x14ac:dyDescent="0.3">
      <c r="A45" s="325" t="s">
        <v>467</v>
      </c>
      <c r="B45" s="136" t="s">
        <v>295</v>
      </c>
      <c r="C45" s="137">
        <f>SUMIF('2019年进销存明细 '!D:D,'分区域-金额'!A45,'2019年进销存明细 '!O:O)</f>
        <v>0</v>
      </c>
      <c r="D45" s="137">
        <f>SUMIF('2019年进销存明细 '!$D:$D,'分区域-金额'!$A45,'2019年进销存明细 '!U:U)</f>
        <v>0</v>
      </c>
      <c r="E45" s="137">
        <f>SUMIF('2019年进销存明细 '!$D:$D,'分区域-金额'!$A45,'2019年进销存明细 '!AA:AA)</f>
        <v>0</v>
      </c>
      <c r="F45" s="137">
        <f>SUMIF('2019年进销存明细 '!$D:$D,'分区域-金额'!$A45,'2019年进销存明细 '!AG:AG)</f>
        <v>0</v>
      </c>
      <c r="G45" s="137">
        <f>SUMIF('2019年进销存明细 '!$D:$D,'分区域-金额'!$A45,'2019年进销存明细 '!AM:AM)</f>
        <v>0</v>
      </c>
      <c r="H45" s="137">
        <f>SUMIF('2019年进销存明细 '!$D:$D,'分区域-金额'!$A45,'2019年进销存明细 '!AS:AS)</f>
        <v>0</v>
      </c>
      <c r="I45" s="137">
        <f>SUMIF('2019年进销存明细 '!$D:$D,'分区域-金额'!$A45,'2019年进销存明细 '!AY:AY)</f>
        <v>0</v>
      </c>
      <c r="J45" s="137">
        <f>SUMIF('2019年进销存明细 '!$D:$D,'分区域-金额'!$A45,'2019年进销存明细 '!BE:BE)</f>
        <v>0</v>
      </c>
      <c r="K45" s="137">
        <f>SUMIF('2019年进销存明细 '!$D:$D,'分区域-金额'!$A45,'2019年进销存明细 '!BK:BK)</f>
        <v>0</v>
      </c>
      <c r="L45" s="137">
        <f>SUMIF('2019年进销存明细 '!$D:$D,'分区域-金额'!$A45,'2019年进销存明细 '!BQ:BQ)</f>
        <v>0</v>
      </c>
      <c r="M45" s="137">
        <f>SUMIF('2019年进销存明细 '!$D:$D,'分区域-金额'!$A45,'2019年进销存明细 '!BW:BW)</f>
        <v>0</v>
      </c>
      <c r="N45" s="137">
        <f>SUMIF('2019年进销存明细 '!$D:$D,'分区域-金额'!$A45,'2019年进销存明细 '!CC:CC)</f>
        <v>0</v>
      </c>
      <c r="O45" s="138">
        <f t="shared" ref="O45:O47" si="102">SUM(C45:N45)</f>
        <v>0</v>
      </c>
    </row>
    <row r="46" spans="1:15" s="158" customFormat="1" x14ac:dyDescent="0.3">
      <c r="A46" s="322"/>
      <c r="B46" s="139" t="s">
        <v>304</v>
      </c>
      <c r="C46" s="137">
        <f>SUMIF('2019年进销存明细 '!D:D,'分区域-金额'!A45,'2019年进销存明细 '!R:R)</f>
        <v>0</v>
      </c>
      <c r="D46" s="137">
        <f>SUMIF('2019年进销存明细 '!$D:$D,'分区域-金额'!$A45,'2019年进销存明细 '!X:X)</f>
        <v>0</v>
      </c>
      <c r="E46" s="137">
        <f>SUMIF('2019年进销存明细 '!$D:$D,'分区域-金额'!$A45,'2019年进销存明细 '!AD:AD)</f>
        <v>0</v>
      </c>
      <c r="F46" s="137">
        <f>SUMIF('2019年进销存明细 '!$D:$D,'分区域-金额'!$A45,'2019年进销存明细 '!AJ:AJ)</f>
        <v>0</v>
      </c>
      <c r="G46" s="137">
        <f>SUMIF('2019年进销存明细 '!$D:$D,'分区域-金额'!$A45,'2019年进销存明细 '!AP:AP)</f>
        <v>0</v>
      </c>
      <c r="H46" s="137">
        <f>SUMIF('2019年进销存明细 '!$D:$D,'分区域-金额'!$A45,'2019年进销存明细 '!AV:AV)</f>
        <v>0</v>
      </c>
      <c r="I46" s="137">
        <f>SUMIF('2019年进销存明细 '!$D:$D,'分区域-金额'!$A45,'2019年进销存明细 '!BB:BB)</f>
        <v>0</v>
      </c>
      <c r="J46" s="137">
        <f>SUMIF('2019年进销存明细 '!$D:$D,'分区域-金额'!$A45,'2019年进销存明细 '!BH:BH)</f>
        <v>0</v>
      </c>
      <c r="K46" s="137">
        <f>SUMIF('2019年进销存明细 '!$D:$D,'分区域-金额'!$A45,'2019年进销存明细 '!BN:BN)</f>
        <v>0</v>
      </c>
      <c r="L46" s="137">
        <f>SUMIF('2019年进销存明细 '!$D:$D,'分区域-金额'!$A45,'2019年进销存明细 '!BT:BT)</f>
        <v>0</v>
      </c>
      <c r="M46" s="137">
        <f>SUMIF('2019年进销存明细 '!$D:$D,'分区域-金额'!$A45,'2019年进销存明细 '!BZ:BZ)</f>
        <v>0</v>
      </c>
      <c r="N46" s="137">
        <f>SUMIF('2019年进销存明细 '!$D:$D,'分区域-金额'!$A45,'2019年进销存明细 '!CF:CF)</f>
        <v>0</v>
      </c>
      <c r="O46" s="141">
        <f t="shared" si="102"/>
        <v>0</v>
      </c>
    </row>
    <row r="47" spans="1:15" s="158" customFormat="1" x14ac:dyDescent="0.3">
      <c r="A47" s="322"/>
      <c r="B47" s="139" t="s">
        <v>658</v>
      </c>
      <c r="C47" s="152"/>
      <c r="D47" s="152"/>
      <c r="E47" s="152"/>
      <c r="F47" s="152"/>
      <c r="G47" s="152"/>
      <c r="H47" s="140"/>
      <c r="I47" s="140"/>
      <c r="J47" s="140"/>
      <c r="K47" s="140"/>
      <c r="L47" s="140"/>
      <c r="M47" s="140"/>
      <c r="N47" s="140"/>
      <c r="O47" s="141">
        <f t="shared" si="102"/>
        <v>0</v>
      </c>
    </row>
    <row r="48" spans="1:15" s="158" customFormat="1" x14ac:dyDescent="0.3">
      <c r="A48" s="322"/>
      <c r="B48" s="155" t="s">
        <v>296</v>
      </c>
      <c r="C48" s="156" t="e">
        <f>C46/C45</f>
        <v>#DIV/0!</v>
      </c>
      <c r="D48" s="157" t="e">
        <f t="shared" ref="D48:O48" si="103">D46/D45</f>
        <v>#DIV/0!</v>
      </c>
      <c r="E48" s="157" t="e">
        <f t="shared" si="103"/>
        <v>#DIV/0!</v>
      </c>
      <c r="F48" s="157" t="e">
        <f t="shared" si="103"/>
        <v>#DIV/0!</v>
      </c>
      <c r="G48" s="157" t="e">
        <f t="shared" si="103"/>
        <v>#DIV/0!</v>
      </c>
      <c r="H48" s="157" t="e">
        <f t="shared" si="103"/>
        <v>#DIV/0!</v>
      </c>
      <c r="I48" s="157" t="e">
        <f t="shared" si="103"/>
        <v>#DIV/0!</v>
      </c>
      <c r="J48" s="157" t="e">
        <f t="shared" si="103"/>
        <v>#DIV/0!</v>
      </c>
      <c r="K48" s="157" t="e">
        <f t="shared" si="103"/>
        <v>#DIV/0!</v>
      </c>
      <c r="L48" s="157" t="e">
        <f t="shared" si="103"/>
        <v>#DIV/0!</v>
      </c>
      <c r="M48" s="157" t="e">
        <f t="shared" si="103"/>
        <v>#DIV/0!</v>
      </c>
      <c r="N48" s="157" t="e">
        <f t="shared" si="103"/>
        <v>#DIV/0!</v>
      </c>
      <c r="O48" s="157" t="e">
        <f t="shared" si="103"/>
        <v>#DIV/0!</v>
      </c>
    </row>
    <row r="49" spans="1:15" s="158" customFormat="1" x14ac:dyDescent="0.3">
      <c r="A49" s="323"/>
      <c r="B49" s="186" t="s">
        <v>407</v>
      </c>
      <c r="C49" s="150" t="e">
        <f>C46/C47-1</f>
        <v>#DIV/0!</v>
      </c>
      <c r="D49" s="187" t="e">
        <f t="shared" ref="D49:N49" si="104">D46/D47-1</f>
        <v>#DIV/0!</v>
      </c>
      <c r="E49" s="187" t="e">
        <f t="shared" si="104"/>
        <v>#DIV/0!</v>
      </c>
      <c r="F49" s="187" t="e">
        <f t="shared" si="104"/>
        <v>#DIV/0!</v>
      </c>
      <c r="G49" s="187" t="e">
        <f t="shared" si="104"/>
        <v>#DIV/0!</v>
      </c>
      <c r="H49" s="187" t="e">
        <f t="shared" si="104"/>
        <v>#DIV/0!</v>
      </c>
      <c r="I49" s="187" t="e">
        <f t="shared" si="104"/>
        <v>#DIV/0!</v>
      </c>
      <c r="J49" s="187" t="e">
        <f t="shared" si="104"/>
        <v>#DIV/0!</v>
      </c>
      <c r="K49" s="187" t="e">
        <f t="shared" si="104"/>
        <v>#DIV/0!</v>
      </c>
      <c r="L49" s="187" t="e">
        <f t="shared" si="104"/>
        <v>#DIV/0!</v>
      </c>
      <c r="M49" s="187" t="e">
        <f t="shared" si="104"/>
        <v>#DIV/0!</v>
      </c>
      <c r="N49" s="187" t="e">
        <f t="shared" si="104"/>
        <v>#DIV/0!</v>
      </c>
      <c r="O49" s="187" t="e">
        <f>O46/O47-1</f>
        <v>#DIV/0!</v>
      </c>
    </row>
    <row r="50" spans="1:15" s="158" customFormat="1" x14ac:dyDescent="0.3">
      <c r="A50" s="324"/>
      <c r="B50" s="159" t="s">
        <v>409</v>
      </c>
      <c r="C50" s="150" t="e">
        <f>C46/N47-1</f>
        <v>#DIV/0!</v>
      </c>
      <c r="D50" s="150" t="e">
        <f t="shared" ref="D50" si="105">D46/C46-1</f>
        <v>#DIV/0!</v>
      </c>
      <c r="E50" s="150" t="e">
        <f t="shared" ref="E50" si="106">E46/D46-1</f>
        <v>#DIV/0!</v>
      </c>
      <c r="F50" s="150" t="e">
        <f t="shared" ref="F50" si="107">F46/E46-1</f>
        <v>#DIV/0!</v>
      </c>
      <c r="G50" s="150" t="e">
        <f t="shared" ref="G50" si="108">G46/F46-1</f>
        <v>#DIV/0!</v>
      </c>
      <c r="H50" s="150" t="e">
        <f t="shared" ref="H50" si="109">H46/G46-1</f>
        <v>#DIV/0!</v>
      </c>
      <c r="I50" s="150" t="e">
        <f t="shared" ref="I50" si="110">I46/H46-1</f>
        <v>#DIV/0!</v>
      </c>
      <c r="J50" s="150" t="e">
        <f t="shared" ref="J50" si="111">J46/I46-1</f>
        <v>#DIV/0!</v>
      </c>
      <c r="K50" s="150" t="e">
        <f t="shared" ref="K50" si="112">K46/J46-1</f>
        <v>#DIV/0!</v>
      </c>
      <c r="L50" s="150" t="e">
        <f t="shared" ref="L50" si="113">L46/K46-1</f>
        <v>#DIV/0!</v>
      </c>
      <c r="M50" s="150" t="e">
        <f t="shared" ref="M50" si="114">M46/L46-1</f>
        <v>#DIV/0!</v>
      </c>
      <c r="N50" s="150" t="e">
        <f t="shared" ref="N50" si="115">N46/M46-1</f>
        <v>#DIV/0!</v>
      </c>
      <c r="O50" s="149"/>
    </row>
    <row r="51" spans="1:15" x14ac:dyDescent="0.3">
      <c r="A51" s="325" t="s">
        <v>465</v>
      </c>
      <c r="B51" s="136" t="s">
        <v>295</v>
      </c>
      <c r="C51" s="137">
        <f>SUMIF('2019年进销存明细 '!D:D,'分区域-金额'!A51,'2019年进销存明细 '!O:O)</f>
        <v>375215.58399999997</v>
      </c>
      <c r="D51" s="137">
        <f>SUMIF('2019年进销存明细 '!$D:$D,'分区域-金额'!$A51,'2019年进销存明细 '!U:U)</f>
        <v>330474.75199999998</v>
      </c>
      <c r="E51" s="137">
        <f>SUMIF('2019年进销存明细 '!$D:$D,'分区域-金额'!$A51,'2019年进销存明细 '!AA:AA)</f>
        <v>602507.26399999997</v>
      </c>
      <c r="F51" s="137">
        <f>SUMIF('2019年进销存明细 '!$D:$D,'分区域-金额'!$A51,'2019年进销存明细 '!AG:AG)</f>
        <v>630128.76799999992</v>
      </c>
      <c r="G51" s="137">
        <f>SUMIF('2019年进销存明细 '!$D:$D,'分区域-金额'!$A51,'2019年进销存明细 '!AM:AM)</f>
        <v>615642.52799999993</v>
      </c>
      <c r="H51" s="137">
        <f>SUMIF('2019年进销存明细 '!$D:$D,'分区域-金额'!$A51,'2019年进销存明细 '!AS:AS)</f>
        <v>606954.84799999988</v>
      </c>
      <c r="I51" s="137">
        <f>SUMIF('2019年进销存明细 '!$D:$D,'分区域-金额'!$A51,'2019年进销存明细 '!AY:AY)</f>
        <v>577788.91200000001</v>
      </c>
      <c r="J51" s="137">
        <f>SUMIF('2019年进销存明细 '!$D:$D,'分区域-金额'!$A51,'2019年进销存明细 '!BE:BE)</f>
        <v>603395.7919999999</v>
      </c>
      <c r="K51" s="137">
        <f>SUMIF('2019年进销存明细 '!$D:$D,'分区域-金额'!$A51,'2019年进销存明细 '!BK:BK)</f>
        <v>609989.4879999999</v>
      </c>
      <c r="L51" s="137">
        <f>SUMIF('2019年进销存明细 '!$D:$D,'分区域-金额'!$A51,'2019年进销存明细 '!BQ:BQ)</f>
        <v>553386.36800000002</v>
      </c>
      <c r="M51" s="137">
        <f>SUMIF('2019年进销存明细 '!$D:$D,'分区域-金额'!$A51,'2019年进销存明细 '!BW:BW)</f>
        <v>591581.728</v>
      </c>
      <c r="N51" s="137">
        <f>SUMIF('2019年进销存明细 '!$D:$D,'分区域-金额'!$A51,'2019年进销存明细 '!CC:CC)</f>
        <v>631616.19999999995</v>
      </c>
      <c r="O51" s="138">
        <f t="shared" ref="O51:O53" si="116">SUM(C51:N51)</f>
        <v>6728682.2319999989</v>
      </c>
    </row>
    <row r="52" spans="1:15" x14ac:dyDescent="0.3">
      <c r="A52" s="322"/>
      <c r="B52" s="139" t="s">
        <v>304</v>
      </c>
      <c r="C52" s="137">
        <f>SUMIF('2019年进销存明细 '!D:D,'分区域-金额'!A51,'2019年进销存明细 '!R:R)</f>
        <v>466916.60799999989</v>
      </c>
      <c r="D52" s="137">
        <f>SUMIF('2019年进销存明细 '!$D:$D,'分区域-金额'!$A51,'2019年进销存明细 '!X:X)</f>
        <v>270487.23199999996</v>
      </c>
      <c r="E52" s="137">
        <f>SUMIF('2019年进销存明细 '!$D:$D,'分区域-金额'!$A51,'2019年进销存明细 '!AD:AD)</f>
        <v>433484.03199999995</v>
      </c>
      <c r="F52" s="137">
        <f>SUMIF('2019年进销存明细 '!$D:$D,'分区域-金额'!$A51,'2019年进销存明细 '!AJ:AJ)</f>
        <v>476814.88639999996</v>
      </c>
      <c r="G52" s="137">
        <f>SUMIF('2019年进销存明细 '!$D:$D,'分区域-金额'!$A51,'2019年进销存明细 '!AP:AP)</f>
        <v>482278.97599999997</v>
      </c>
      <c r="H52" s="137">
        <f>SUMIF('2019年进销存明细 '!$D:$D,'分区域-金额'!$A51,'2019年进销存明细 '!AV:AV)</f>
        <v>563620.54399999988</v>
      </c>
      <c r="I52" s="137">
        <f>SUMIF('2019年进销存明细 '!$D:$D,'分区域-金额'!$A51,'2019年进销存明细 '!BB:BB)</f>
        <v>491979.74400000006</v>
      </c>
      <c r="J52" s="137">
        <f>SUMIF('2019年进销存明细 '!$D:$D,'分区域-金额'!$A51,'2019年进销存明细 '!BH:BH)</f>
        <v>521991.03359999991</v>
      </c>
      <c r="K52" s="137">
        <f>SUMIF('2019年进销存明细 '!$D:$D,'分区域-金额'!$A51,'2019年进销存明细 '!BN:BN)</f>
        <v>546934.71039999987</v>
      </c>
      <c r="L52" s="137">
        <f>SUMIF('2019年进销存明细 '!$D:$D,'分区域-金额'!$A51,'2019年进销存明细 '!BT:BT)</f>
        <v>515031.23199999996</v>
      </c>
      <c r="M52" s="137">
        <f>SUMIF('2019年进销存明细 '!$D:$D,'分区域-金额'!$A51,'2019年进销存明细 '!BZ:BZ)</f>
        <v>614763.23199999996</v>
      </c>
      <c r="N52" s="137">
        <f>SUMIF('2019年进销存明细 '!$D:$D,'分区域-金额'!$A51,'2019年进销存明细 '!CF:CF)</f>
        <v>329031.80479999993</v>
      </c>
      <c r="O52" s="141">
        <f t="shared" si="116"/>
        <v>5713334.0351999989</v>
      </c>
    </row>
    <row r="53" spans="1:15" x14ac:dyDescent="0.3">
      <c r="A53" s="322"/>
      <c r="B53" s="139" t="s">
        <v>658</v>
      </c>
      <c r="C53" s="152"/>
      <c r="D53" s="152"/>
      <c r="E53" s="152"/>
      <c r="F53" s="152"/>
      <c r="G53" s="152"/>
      <c r="H53" s="140"/>
      <c r="I53" s="140"/>
      <c r="J53" s="140"/>
      <c r="K53" s="140"/>
      <c r="L53" s="140"/>
      <c r="M53" s="140"/>
      <c r="N53" s="140"/>
      <c r="O53" s="141">
        <f t="shared" si="116"/>
        <v>0</v>
      </c>
    </row>
    <row r="54" spans="1:15" s="158" customFormat="1" x14ac:dyDescent="0.3">
      <c r="A54" s="322"/>
      <c r="B54" s="155" t="s">
        <v>296</v>
      </c>
      <c r="C54" s="156">
        <f>C52/C51</f>
        <v>1.2443955632717001</v>
      </c>
      <c r="D54" s="157">
        <f t="shared" ref="D54:O54" si="117">D52/D51</f>
        <v>0.81848077761777083</v>
      </c>
      <c r="E54" s="157">
        <f t="shared" si="117"/>
        <v>0.7194668975808397</v>
      </c>
      <c r="F54" s="157">
        <f t="shared" si="117"/>
        <v>0.75669436250845801</v>
      </c>
      <c r="G54" s="157">
        <f t="shared" si="117"/>
        <v>0.78337501726326486</v>
      </c>
      <c r="H54" s="157">
        <f t="shared" si="117"/>
        <v>0.92860374351932018</v>
      </c>
      <c r="I54" s="157">
        <f t="shared" si="117"/>
        <v>0.85148699426755359</v>
      </c>
      <c r="J54" s="157">
        <f t="shared" si="117"/>
        <v>0.86508895242676798</v>
      </c>
      <c r="K54" s="157">
        <f t="shared" si="117"/>
        <v>0.89662973077332764</v>
      </c>
      <c r="L54" s="157">
        <f t="shared" si="117"/>
        <v>0.93069013221518304</v>
      </c>
      <c r="M54" s="157">
        <f t="shared" si="117"/>
        <v>1.0391856321836903</v>
      </c>
      <c r="N54" s="157">
        <f t="shared" si="117"/>
        <v>0.52093629770737349</v>
      </c>
      <c r="O54" s="157">
        <f t="shared" si="117"/>
        <v>0.849101479042769</v>
      </c>
    </row>
    <row r="55" spans="1:15" s="158" customFormat="1" x14ac:dyDescent="0.3">
      <c r="A55" s="323"/>
      <c r="B55" s="186" t="s">
        <v>440</v>
      </c>
      <c r="C55" s="150" t="e">
        <f>C52/C53-1</f>
        <v>#DIV/0!</v>
      </c>
      <c r="D55" s="187" t="e">
        <f t="shared" ref="D55:N55" si="118">D52/D53-1</f>
        <v>#DIV/0!</v>
      </c>
      <c r="E55" s="187" t="e">
        <f t="shared" si="118"/>
        <v>#DIV/0!</v>
      </c>
      <c r="F55" s="187" t="e">
        <f t="shared" si="118"/>
        <v>#DIV/0!</v>
      </c>
      <c r="G55" s="187" t="e">
        <f t="shared" si="118"/>
        <v>#DIV/0!</v>
      </c>
      <c r="H55" s="187" t="e">
        <f t="shared" si="118"/>
        <v>#DIV/0!</v>
      </c>
      <c r="I55" s="187" t="e">
        <f t="shared" si="118"/>
        <v>#DIV/0!</v>
      </c>
      <c r="J55" s="187" t="e">
        <f t="shared" si="118"/>
        <v>#DIV/0!</v>
      </c>
      <c r="K55" s="187" t="e">
        <f t="shared" si="118"/>
        <v>#DIV/0!</v>
      </c>
      <c r="L55" s="187" t="e">
        <f t="shared" si="118"/>
        <v>#DIV/0!</v>
      </c>
      <c r="M55" s="187" t="e">
        <f t="shared" si="118"/>
        <v>#DIV/0!</v>
      </c>
      <c r="N55" s="187" t="e">
        <f t="shared" si="118"/>
        <v>#DIV/0!</v>
      </c>
      <c r="O55" s="187" t="e">
        <f>O52/O53-1</f>
        <v>#DIV/0!</v>
      </c>
    </row>
    <row r="56" spans="1:15" s="158" customFormat="1" x14ac:dyDescent="0.3">
      <c r="A56" s="324"/>
      <c r="B56" s="159" t="s">
        <v>410</v>
      </c>
      <c r="C56" s="150" t="e">
        <f>C52/N53-1</f>
        <v>#DIV/0!</v>
      </c>
      <c r="D56" s="150">
        <f t="shared" ref="D56" si="119">D52/C52-1</f>
        <v>-0.42069477211656603</v>
      </c>
      <c r="E56" s="150">
        <f t="shared" ref="E56" si="120">E52/D52-1</f>
        <v>0.6026044142445881</v>
      </c>
      <c r="F56" s="150">
        <f t="shared" ref="F56" si="121">F52/E52-1</f>
        <v>9.9959516847900831E-2</v>
      </c>
      <c r="G56" s="150">
        <f t="shared" ref="G56" si="122">G52/F52-1</f>
        <v>1.1459561678651475E-2</v>
      </c>
      <c r="H56" s="150">
        <f t="shared" ref="H56" si="123">H52/G52-1</f>
        <v>0.16866082091042656</v>
      </c>
      <c r="I56" s="150">
        <f t="shared" ref="I56" si="124">I52/H52-1</f>
        <v>-0.12710821271979722</v>
      </c>
      <c r="J56" s="150">
        <f t="shared" ref="J56" si="125">J52/I52-1</f>
        <v>6.100106755614676E-2</v>
      </c>
      <c r="K56" s="150">
        <f t="shared" ref="K56" si="126">K52/J52-1</f>
        <v>4.7785642270465223E-2</v>
      </c>
      <c r="L56" s="150">
        <f t="shared" ref="L56" si="127">L52/K52-1</f>
        <v>-5.8331420173840076E-2</v>
      </c>
      <c r="M56" s="150">
        <f t="shared" ref="M56" si="128">M52/L52-1</f>
        <v>0.19364262554081391</v>
      </c>
      <c r="N56" s="150">
        <f t="shared" ref="N56" si="129">N52/M52-1</f>
        <v>-0.46478288278632784</v>
      </c>
      <c r="O56" s="149"/>
    </row>
    <row r="57" spans="1:15" s="158" customFormat="1" x14ac:dyDescent="0.3">
      <c r="A57" s="325" t="s">
        <v>330</v>
      </c>
      <c r="B57" s="136" t="s">
        <v>295</v>
      </c>
      <c r="C57" s="137">
        <f>SUMIF('2019年进销存明细 '!D:D,'分区域-金额'!A57,'2019年进销存明细 '!O:O)</f>
        <v>683390.21700000006</v>
      </c>
      <c r="D57" s="137">
        <f>SUMIF('2019年进销存明细 '!$D:$D,'分区域-金额'!$A57,'2019年进销存明细 '!U:U)</f>
        <v>537637.72799999977</v>
      </c>
      <c r="E57" s="137">
        <f>SUMIF('2019年进销存明细 '!$D:$D,'分区域-金额'!$A57,'2019年进销存明细 '!AA:AA)</f>
        <v>990150.85399999982</v>
      </c>
      <c r="F57" s="137">
        <f>SUMIF('2019年进销存明细 '!$D:$D,'分区域-金额'!$A57,'2019年进销存明细 '!AG:AG)</f>
        <v>1097879.8709999993</v>
      </c>
      <c r="G57" s="137">
        <f>SUMIF('2019年进销存明细 '!$D:$D,'分区域-金额'!$A57,'2019年进销存明细 '!AM:AM)</f>
        <v>1029983.948</v>
      </c>
      <c r="H57" s="137">
        <f>SUMIF('2019年进销存明细 '!$D:$D,'分区域-金额'!$A57,'2019年进销存明细 '!AS:AS)</f>
        <v>1071533.327</v>
      </c>
      <c r="I57" s="137">
        <f>SUMIF('2019年进销存明细 '!$D:$D,'分区域-金额'!$A57,'2019年进销存明细 '!AY:AY)</f>
        <v>1000175.2419999999</v>
      </c>
      <c r="J57" s="137">
        <f>SUMIF('2019年进销存明细 '!$D:$D,'分区域-金额'!$A57,'2019年进销存明细 '!BE:BE)</f>
        <v>1046713.7019999999</v>
      </c>
      <c r="K57" s="137">
        <f>SUMIF('2019年进销存明细 '!$D:$D,'分区域-金额'!$A57,'2019年进销存明细 '!BK:BK)</f>
        <v>1025904.078</v>
      </c>
      <c r="L57" s="137">
        <f>SUMIF('2019年进销存明细 '!$D:$D,'分区域-金额'!$A57,'2019年进销存明细 '!BQ:BQ)</f>
        <v>933284.4079999997</v>
      </c>
      <c r="M57" s="137">
        <f>SUMIF('2019年进销存明细 '!$D:$D,'分区域-金额'!$A57,'2019年进销存明细 '!BW:BW)</f>
        <v>1004815.7819999998</v>
      </c>
      <c r="N57" s="137">
        <f>SUMIF('2019年进销存明细 '!$D:$D,'分区域-金额'!$A57,'2019年进销存明细 '!CC:CC)</f>
        <v>1042363.2420000001</v>
      </c>
      <c r="O57" s="138">
        <f t="shared" ref="O57:O59" si="130">SUM(C57:N57)</f>
        <v>11463832.398999998</v>
      </c>
    </row>
    <row r="58" spans="1:15" s="158" customFormat="1" x14ac:dyDescent="0.3">
      <c r="A58" s="322"/>
      <c r="B58" s="139" t="s">
        <v>304</v>
      </c>
      <c r="C58" s="137">
        <f>SUMIF('2019年进销存明细 '!D:D,'分区域-金额'!A57,'2019年进销存明细 '!R:R)</f>
        <v>735990.52229999984</v>
      </c>
      <c r="D58" s="137">
        <f>SUMIF('2019年进销存明细 '!$D:$D,'分区域-金额'!$A57,'2019年进销存明细 '!X:X)</f>
        <v>307421.58300000004</v>
      </c>
      <c r="E58" s="137">
        <f>SUMIF('2019年进销存明细 '!$D:$D,'分区域-金额'!$A57,'2019年进销存明细 '!AD:AD)</f>
        <v>676975.92199999979</v>
      </c>
      <c r="F58" s="137">
        <f>SUMIF('2019年进销存明细 '!$D:$D,'分区域-金额'!$A57,'2019年进销存明细 '!AJ:AJ)</f>
        <v>885661.42559999961</v>
      </c>
      <c r="G58" s="137">
        <f>SUMIF('2019年进销存明细 '!$D:$D,'分区域-金额'!$A57,'2019年进销存明细 '!AP:AP)</f>
        <v>770290.16099999985</v>
      </c>
      <c r="H58" s="137">
        <f>SUMIF('2019年进销存明细 '!$D:$D,'分区域-金额'!$A57,'2019年进销存明细 '!AV:AV)</f>
        <v>691970.3539999997</v>
      </c>
      <c r="I58" s="137">
        <f>SUMIF('2019年进销存明细 '!$D:$D,'分区域-金额'!$A57,'2019年进销存明细 '!BB:BB)</f>
        <v>707466.27619999985</v>
      </c>
      <c r="J58" s="137">
        <f>SUMIF('2019年进销存明细 '!$D:$D,'分区域-金额'!$A57,'2019年进销存明细 '!BH:BH)</f>
        <v>640131.79379999998</v>
      </c>
      <c r="K58" s="137">
        <f>SUMIF('2019年进销存明细 '!$D:$D,'分区域-金额'!$A57,'2019年进销存明细 '!BN:BN)</f>
        <v>695277.08400000003</v>
      </c>
      <c r="L58" s="137">
        <f>SUMIF('2019年进销存明细 '!$D:$D,'分区域-金额'!$A57,'2019年进销存明细 '!BT:BT)</f>
        <v>479593.19389999995</v>
      </c>
      <c r="M58" s="137">
        <f>SUMIF('2019年进销存明细 '!$D:$D,'分区域-金额'!$A57,'2019年进销存明细 '!BZ:BZ)</f>
        <v>597347.67799999996</v>
      </c>
      <c r="N58" s="137">
        <f>SUMIF('2019年进销存明细 '!$D:$D,'分区域-金额'!$A57,'2019年进销存明细 '!CF:CF)</f>
        <v>295494.5847999999</v>
      </c>
      <c r="O58" s="141">
        <f t="shared" si="130"/>
        <v>7483620.5785999997</v>
      </c>
    </row>
    <row r="59" spans="1:15" s="158" customFormat="1" x14ac:dyDescent="0.3">
      <c r="A59" s="322"/>
      <c r="B59" s="139" t="s">
        <v>658</v>
      </c>
      <c r="C59" s="152"/>
      <c r="D59" s="152"/>
      <c r="E59" s="152"/>
      <c r="F59" s="152"/>
      <c r="G59" s="152"/>
      <c r="H59" s="140"/>
      <c r="I59" s="140"/>
      <c r="J59" s="140"/>
      <c r="K59" s="140"/>
      <c r="L59" s="140"/>
      <c r="M59" s="140"/>
      <c r="N59" s="140"/>
      <c r="O59" s="141">
        <f t="shared" si="130"/>
        <v>0</v>
      </c>
    </row>
    <row r="60" spans="1:15" s="158" customFormat="1" x14ac:dyDescent="0.3">
      <c r="A60" s="322"/>
      <c r="B60" s="155" t="s">
        <v>296</v>
      </c>
      <c r="C60" s="156">
        <f>C58/C57</f>
        <v>1.0769696492450664</v>
      </c>
      <c r="D60" s="157">
        <f t="shared" ref="D60:O60" si="131">D58/D57</f>
        <v>0.57180061403726523</v>
      </c>
      <c r="E60" s="157">
        <f t="shared" si="131"/>
        <v>0.68370988043403724</v>
      </c>
      <c r="F60" s="157">
        <f t="shared" si="131"/>
        <v>0.80670157910200002</v>
      </c>
      <c r="G60" s="157">
        <f t="shared" si="131"/>
        <v>0.74786618033779284</v>
      </c>
      <c r="H60" s="157">
        <f t="shared" si="131"/>
        <v>0.64577585835554663</v>
      </c>
      <c r="I60" s="157">
        <f t="shared" si="131"/>
        <v>0.70734232011713793</v>
      </c>
      <c r="J60" s="157">
        <f t="shared" si="131"/>
        <v>0.61156340322752367</v>
      </c>
      <c r="K60" s="157">
        <f t="shared" si="131"/>
        <v>0.67772133760832953</v>
      </c>
      <c r="L60" s="157">
        <f t="shared" si="131"/>
        <v>0.51387678802837145</v>
      </c>
      <c r="M60" s="157">
        <f t="shared" si="131"/>
        <v>0.59448476895041458</v>
      </c>
      <c r="N60" s="157">
        <f t="shared" si="131"/>
        <v>0.28348523134126391</v>
      </c>
      <c r="O60" s="157">
        <f t="shared" si="131"/>
        <v>0.65280268571030431</v>
      </c>
    </row>
    <row r="61" spans="1:15" s="158" customFormat="1" x14ac:dyDescent="0.3">
      <c r="A61" s="323"/>
      <c r="B61" s="186" t="s">
        <v>440</v>
      </c>
      <c r="C61" s="150" t="e">
        <f>C58/C59-1</f>
        <v>#DIV/0!</v>
      </c>
      <c r="D61" s="187" t="e">
        <f t="shared" ref="D61:N61" si="132">D58/D59-1</f>
        <v>#DIV/0!</v>
      </c>
      <c r="E61" s="187" t="e">
        <f t="shared" si="132"/>
        <v>#DIV/0!</v>
      </c>
      <c r="F61" s="187" t="e">
        <f t="shared" si="132"/>
        <v>#DIV/0!</v>
      </c>
      <c r="G61" s="187" t="e">
        <f t="shared" si="132"/>
        <v>#DIV/0!</v>
      </c>
      <c r="H61" s="187" t="e">
        <f t="shared" si="132"/>
        <v>#DIV/0!</v>
      </c>
      <c r="I61" s="187" t="e">
        <f t="shared" si="132"/>
        <v>#DIV/0!</v>
      </c>
      <c r="J61" s="187" t="e">
        <f t="shared" si="132"/>
        <v>#DIV/0!</v>
      </c>
      <c r="K61" s="187" t="e">
        <f t="shared" si="132"/>
        <v>#DIV/0!</v>
      </c>
      <c r="L61" s="187" t="e">
        <f t="shared" si="132"/>
        <v>#DIV/0!</v>
      </c>
      <c r="M61" s="187" t="e">
        <f t="shared" si="132"/>
        <v>#DIV/0!</v>
      </c>
      <c r="N61" s="187" t="e">
        <f t="shared" si="132"/>
        <v>#DIV/0!</v>
      </c>
      <c r="O61" s="187" t="e">
        <f>O58/O59-1</f>
        <v>#DIV/0!</v>
      </c>
    </row>
    <row r="62" spans="1:15" s="158" customFormat="1" x14ac:dyDescent="0.3">
      <c r="A62" s="324"/>
      <c r="B62" s="159" t="s">
        <v>409</v>
      </c>
      <c r="C62" s="150" t="e">
        <f>C58/N59-1</f>
        <v>#DIV/0!</v>
      </c>
      <c r="D62" s="150">
        <f t="shared" ref="D62" si="133">D58/C58-1</f>
        <v>-0.58230225297019411</v>
      </c>
      <c r="E62" s="150">
        <f t="shared" ref="E62" si="134">E58/D58-1</f>
        <v>1.2021092839145249</v>
      </c>
      <c r="F62" s="150">
        <f t="shared" ref="F62" si="135">F58/E58-1</f>
        <v>0.30826133813367718</v>
      </c>
      <c r="G62" s="150">
        <f t="shared" ref="G62" si="136">G58/F58-1</f>
        <v>-0.1302656537421627</v>
      </c>
      <c r="H62" s="150">
        <f t="shared" ref="H62" si="137">H58/G58-1</f>
        <v>-0.10167572035234673</v>
      </c>
      <c r="I62" s="150">
        <f t="shared" ref="I62" si="138">I58/H58-1</f>
        <v>2.2393910534496797E-2</v>
      </c>
      <c r="J62" s="150">
        <f t="shared" ref="J62" si="139">J58/I58-1</f>
        <v>-9.5176950004843053E-2</v>
      </c>
      <c r="K62" s="150">
        <f t="shared" ref="K62" si="140">K58/J58-1</f>
        <v>8.6146775920380891E-2</v>
      </c>
      <c r="L62" s="150">
        <f t="shared" ref="L62" si="141">L58/K58-1</f>
        <v>-0.31021285623157413</v>
      </c>
      <c r="M62" s="150">
        <f t="shared" ref="M62" si="142">M58/L58-1</f>
        <v>0.24552993161231762</v>
      </c>
      <c r="N62" s="150">
        <f t="shared" ref="N62" si="143">N58/M58-1</f>
        <v>-0.50532228435313353</v>
      </c>
      <c r="O62" s="149"/>
    </row>
    <row r="63" spans="1:15" x14ac:dyDescent="0.3">
      <c r="A63" s="317" t="s">
        <v>655</v>
      </c>
      <c r="B63" s="142" t="s">
        <v>295</v>
      </c>
      <c r="C63" s="143">
        <f t="shared" ref="C63:G63" si="144">C33+C39+C51+C57+C45</f>
        <v>2631423.4835000001</v>
      </c>
      <c r="D63" s="143">
        <f t="shared" si="144"/>
        <v>2084186.8549999995</v>
      </c>
      <c r="E63" s="143">
        <f t="shared" si="144"/>
        <v>3653541.4065</v>
      </c>
      <c r="F63" s="143">
        <f t="shared" si="144"/>
        <v>3894920.7804999985</v>
      </c>
      <c r="G63" s="143">
        <f t="shared" si="144"/>
        <v>3714163.4984999998</v>
      </c>
      <c r="H63" s="143">
        <f>H33+H39+H51+H57+H45</f>
        <v>3742731.2114999997</v>
      </c>
      <c r="I63" s="143">
        <f t="shared" ref="I63:N63" si="145">I33+I39+I51+I57+I45</f>
        <v>3461431.8169999998</v>
      </c>
      <c r="J63" s="143">
        <f t="shared" si="145"/>
        <v>3656694.6839999999</v>
      </c>
      <c r="K63" s="143">
        <f t="shared" si="145"/>
        <v>3756555.2699999996</v>
      </c>
      <c r="L63" s="143">
        <f t="shared" si="145"/>
        <v>3374463.45</v>
      </c>
      <c r="M63" s="143">
        <f t="shared" si="145"/>
        <v>3693930.2539999997</v>
      </c>
      <c r="N63" s="143">
        <f t="shared" si="145"/>
        <v>3811327.5229999996</v>
      </c>
      <c r="O63" s="144">
        <f t="shared" ref="O63" si="146">O33+O39+O51+O57</f>
        <v>41475370.233499996</v>
      </c>
    </row>
    <row r="64" spans="1:15" ht="15.75" customHeight="1" x14ac:dyDescent="0.3">
      <c r="A64" s="318"/>
      <c r="B64" s="145" t="s">
        <v>304</v>
      </c>
      <c r="C64" s="146">
        <f t="shared" ref="C64:G64" si="147">C34+C40+C52+C58+C46</f>
        <v>2673688.9222999997</v>
      </c>
      <c r="D64" s="146">
        <f t="shared" si="147"/>
        <v>1763822.7294000001</v>
      </c>
      <c r="E64" s="146">
        <f t="shared" si="147"/>
        <v>2614119.1997999996</v>
      </c>
      <c r="F64" s="146">
        <f t="shared" si="147"/>
        <v>3183208.9654000001</v>
      </c>
      <c r="G64" s="146">
        <f t="shared" si="147"/>
        <v>2927680.7385999998</v>
      </c>
      <c r="H64" s="146">
        <f>H34+H40+H52+H58+H46</f>
        <v>3287672.173</v>
      </c>
      <c r="I64" s="146">
        <f t="shared" ref="I64:N64" si="148">I34+I40+I52+I58+I46</f>
        <v>3006895.7573999995</v>
      </c>
      <c r="J64" s="146">
        <f t="shared" si="148"/>
        <v>2729673.4745999998</v>
      </c>
      <c r="K64" s="146">
        <f t="shared" si="148"/>
        <v>2955235.3771000002</v>
      </c>
      <c r="L64" s="146">
        <f t="shared" si="148"/>
        <v>2305880.2076999997</v>
      </c>
      <c r="M64" s="146">
        <f t="shared" si="148"/>
        <v>2978712.8520999993</v>
      </c>
      <c r="N64" s="146">
        <f t="shared" si="148"/>
        <v>1513363.4311999995</v>
      </c>
      <c r="O64" s="147">
        <f>O34+O40+O52+O58</f>
        <v>31939953.828600001</v>
      </c>
    </row>
    <row r="65" spans="1:16" ht="15.75" customHeight="1" x14ac:dyDescent="0.3">
      <c r="A65" s="318"/>
      <c r="B65" s="145" t="s">
        <v>658</v>
      </c>
      <c r="C65" s="146">
        <f t="shared" ref="C65:G65" si="149">C35+C41+C53+C59+C47</f>
        <v>0</v>
      </c>
      <c r="D65" s="146">
        <f t="shared" si="149"/>
        <v>0</v>
      </c>
      <c r="E65" s="146">
        <f t="shared" si="149"/>
        <v>0</v>
      </c>
      <c r="F65" s="146">
        <f t="shared" si="149"/>
        <v>0</v>
      </c>
      <c r="G65" s="146">
        <f t="shared" si="149"/>
        <v>0</v>
      </c>
      <c r="H65" s="146">
        <f>H35+H41+H53+H59+H47</f>
        <v>0</v>
      </c>
      <c r="I65" s="146">
        <f t="shared" ref="I65:N65" si="150">I35+I41+I53+I59+I47</f>
        <v>0</v>
      </c>
      <c r="J65" s="146">
        <f t="shared" si="150"/>
        <v>0</v>
      </c>
      <c r="K65" s="146">
        <f t="shared" si="150"/>
        <v>0</v>
      </c>
      <c r="L65" s="146">
        <f t="shared" si="150"/>
        <v>0</v>
      </c>
      <c r="M65" s="146">
        <f t="shared" si="150"/>
        <v>0</v>
      </c>
      <c r="N65" s="146">
        <f t="shared" si="150"/>
        <v>0</v>
      </c>
      <c r="O65" s="147">
        <f>O35+O41+O53+O59</f>
        <v>0</v>
      </c>
    </row>
    <row r="66" spans="1:16" s="158" customFormat="1" ht="16.5" customHeight="1" x14ac:dyDescent="0.3">
      <c r="A66" s="318"/>
      <c r="B66" s="160" t="s">
        <v>441</v>
      </c>
      <c r="C66" s="161">
        <f>C64/C63</f>
        <v>1.0160618156161558</v>
      </c>
      <c r="D66" s="161">
        <f t="shared" ref="D66:O66" si="151">D64/D63</f>
        <v>0.84628819396330013</v>
      </c>
      <c r="E66" s="161">
        <f t="shared" si="151"/>
        <v>0.71550282560072564</v>
      </c>
      <c r="F66" s="161">
        <f t="shared" si="151"/>
        <v>0.81727181239135893</v>
      </c>
      <c r="G66" s="161">
        <f t="shared" si="151"/>
        <v>0.78824767401391227</v>
      </c>
      <c r="H66" s="161">
        <f t="shared" ref="H66:I66" si="152">H64/H63</f>
        <v>0.87841525004473331</v>
      </c>
      <c r="I66" s="161">
        <f t="shared" si="152"/>
        <v>0.86868553719080799</v>
      </c>
      <c r="J66" s="161">
        <f t="shared" ref="J66:K66" si="153">J64/J63</f>
        <v>0.74648657065731661</v>
      </c>
      <c r="K66" s="161">
        <f t="shared" si="153"/>
        <v>0.78668758069410771</v>
      </c>
      <c r="L66" s="161">
        <f t="shared" ref="L66:N66" si="154">L64/L63</f>
        <v>0.6833323999108657</v>
      </c>
      <c r="M66" s="161">
        <f t="shared" si="154"/>
        <v>0.80638037192891721</v>
      </c>
      <c r="N66" s="161">
        <f t="shared" si="154"/>
        <v>0.39706989810437232</v>
      </c>
      <c r="O66" s="161">
        <f t="shared" si="151"/>
        <v>0.77009448375705725</v>
      </c>
    </row>
    <row r="67" spans="1:16" s="158" customFormat="1" ht="16.5" customHeight="1" x14ac:dyDescent="0.3">
      <c r="A67" s="319"/>
      <c r="B67" s="188" t="s">
        <v>406</v>
      </c>
      <c r="C67" s="189" t="e">
        <f>C64/C65-1</f>
        <v>#DIV/0!</v>
      </c>
      <c r="D67" s="189" t="e">
        <f t="shared" ref="D67:G67" si="155">D64/D65-1</f>
        <v>#DIV/0!</v>
      </c>
      <c r="E67" s="189" t="e">
        <f t="shared" si="155"/>
        <v>#DIV/0!</v>
      </c>
      <c r="F67" s="189" t="e">
        <f t="shared" si="155"/>
        <v>#DIV/0!</v>
      </c>
      <c r="G67" s="189" t="e">
        <f t="shared" si="155"/>
        <v>#DIV/0!</v>
      </c>
      <c r="H67" s="189" t="e">
        <f t="shared" ref="H67:I67" si="156">H64/H65-1</f>
        <v>#DIV/0!</v>
      </c>
      <c r="I67" s="189" t="e">
        <f t="shared" si="156"/>
        <v>#DIV/0!</v>
      </c>
      <c r="J67" s="189" t="e">
        <f t="shared" ref="J67:K67" si="157">J64/J65-1</f>
        <v>#DIV/0!</v>
      </c>
      <c r="K67" s="189" t="e">
        <f t="shared" si="157"/>
        <v>#DIV/0!</v>
      </c>
      <c r="L67" s="189" t="e">
        <f t="shared" ref="L67:N67" si="158">L64/L65-1</f>
        <v>#DIV/0!</v>
      </c>
      <c r="M67" s="189" t="e">
        <f t="shared" si="158"/>
        <v>#DIV/0!</v>
      </c>
      <c r="N67" s="189" t="e">
        <f t="shared" si="158"/>
        <v>#DIV/0!</v>
      </c>
      <c r="O67" s="189" t="e">
        <f>O64/O65-1</f>
        <v>#DIV/0!</v>
      </c>
    </row>
    <row r="68" spans="1:16" s="158" customFormat="1" ht="16.5" customHeight="1" thickBot="1" x14ac:dyDescent="0.35">
      <c r="A68" s="320"/>
      <c r="B68" s="162" t="s">
        <v>424</v>
      </c>
      <c r="C68" s="154" t="e">
        <f>C64/N65-1</f>
        <v>#DIV/0!</v>
      </c>
      <c r="D68" s="154">
        <f t="shared" ref="D68" si="159">D64/C64-1</f>
        <v>-0.34030368503651554</v>
      </c>
      <c r="E68" s="154">
        <f t="shared" ref="E68" si="160">E64/D64-1</f>
        <v>0.48207592306583158</v>
      </c>
      <c r="F68" s="154">
        <f t="shared" ref="F68" si="161">F64/E64-1</f>
        <v>0.2176984758933489</v>
      </c>
      <c r="G68" s="154">
        <f t="shared" ref="G68:L68" si="162">G64/F64-1</f>
        <v>-8.0273783335455873E-2</v>
      </c>
      <c r="H68" s="154">
        <f t="shared" si="162"/>
        <v>0.12296130163842456</v>
      </c>
      <c r="I68" s="154">
        <f t="shared" si="162"/>
        <v>-8.5402801990379751E-2</v>
      </c>
      <c r="J68" s="154">
        <f t="shared" si="162"/>
        <v>-9.2195508313766106E-2</v>
      </c>
      <c r="K68" s="154">
        <f t="shared" si="162"/>
        <v>8.2633290977432328E-2</v>
      </c>
      <c r="L68" s="154">
        <f t="shared" si="162"/>
        <v>-0.21973043989383301</v>
      </c>
      <c r="M68" s="154">
        <f t="shared" ref="M68" si="163">M64/L64-1</f>
        <v>0.29178993867643999</v>
      </c>
      <c r="N68" s="154">
        <f t="shared" ref="N68" si="164">N64/M64-1</f>
        <v>-0.49194047686299303</v>
      </c>
      <c r="O68" s="154"/>
    </row>
    <row r="69" spans="1:16" ht="15" thickTop="1" x14ac:dyDescent="0.3">
      <c r="A69" s="317" t="s">
        <v>360</v>
      </c>
      <c r="B69" s="142" t="s">
        <v>295</v>
      </c>
      <c r="C69" s="137">
        <f>SUMIF('2019年进销存明细 '!D:D,'分区域-金额'!A69,'2019年进销存明细 '!O:O)</f>
        <v>159006.72</v>
      </c>
      <c r="D69" s="137">
        <f>SUMIF('2019年进销存明细 '!$D:$D,'分区域-金额'!$A69,'2019年进销存明细 '!U:U)</f>
        <v>119255.03999999999</v>
      </c>
      <c r="E69" s="137">
        <f>SUMIF('2019年进销存明细 '!$D:$D,'分区域-金额'!$A69,'2019年进销存明细 '!AA:AA)</f>
        <v>178882.56</v>
      </c>
      <c r="F69" s="137">
        <f>SUMIF('2019年进销存明细 '!$D:$D,'分区域-金额'!$A69,'2019年进销存明细 '!AG:AG)</f>
        <v>159006.72</v>
      </c>
      <c r="G69" s="137">
        <f>SUMIF('2019年进销存明细 '!$D:$D,'分区域-金额'!$A69,'2019年进销存明细 '!AM:AM)</f>
        <v>0</v>
      </c>
      <c r="H69" s="137">
        <f>SUMIF('2019年进销存明细 '!$D:$D,'分区域-金额'!$A69,'2019年进销存明细 '!AS:AS)</f>
        <v>0</v>
      </c>
      <c r="I69" s="137">
        <f>SUMIF('2019年进销存明细 '!$D:$D,'分区域-金额'!$A69,'2019年进销存明细 '!AY:AY)</f>
        <v>0</v>
      </c>
      <c r="J69" s="137">
        <f>SUMIF('2019年进销存明细 '!$D:$D,'分区域-金额'!$A69,'2019年进销存明细 '!BE:BE)</f>
        <v>0</v>
      </c>
      <c r="K69" s="137">
        <f>SUMIF('2019年进销存明细 '!$D:$D,'分区域-金额'!$A69,'2019年进销存明细 '!BK:BK)</f>
        <v>0</v>
      </c>
      <c r="L69" s="137">
        <f>SUMIF('2019年进销存明细 '!$D:$D,'分区域-金额'!$A69,'2019年进销存明细 '!BQ:BQ)</f>
        <v>0</v>
      </c>
      <c r="M69" s="137">
        <f>SUMIF('2019年进销存明细 '!$D:$D,'分区域-金额'!$A69,'2019年进销存明细 '!BW:BW)</f>
        <v>0</v>
      </c>
      <c r="N69" s="137">
        <f>SUMIF('2019年进销存明细 '!$D:$D,'分区域-金额'!$A69,'2019年进销存明细 '!CC:CC)</f>
        <v>0</v>
      </c>
      <c r="O69" s="144" t="e">
        <f>#REF!+#REF!+#REF!+#REF!</f>
        <v>#REF!</v>
      </c>
    </row>
    <row r="70" spans="1:16" ht="15.75" customHeight="1" x14ac:dyDescent="0.3">
      <c r="A70" s="318"/>
      <c r="B70" s="145" t="s">
        <v>304</v>
      </c>
      <c r="C70" s="137">
        <f>SUMIF('2019年进销存明细 '!D:D,'分区域-金额'!A69,'2019年进销存明细 '!R:R)</f>
        <v>139130.88</v>
      </c>
      <c r="D70" s="137">
        <f>SUMIF('2019年进销存明细 '!$D:$D,'分区域-金额'!$A69,'2019年进销存明细 '!X:X)</f>
        <v>238510.07999999999</v>
      </c>
      <c r="E70" s="137">
        <f>SUMIF('2019年进销存明细 '!$D:$D,'分区域-金额'!$A69,'2019年进销存明细 '!AD:AD)</f>
        <v>0</v>
      </c>
      <c r="F70" s="137">
        <f>SUMIF('2019年进销存明细 '!$D:$D,'分区域-金额'!$A69,'2019年进销存明细 '!AJ:AJ)</f>
        <v>0</v>
      </c>
      <c r="G70" s="137">
        <f>SUMIF('2019年进销存明细 '!$D:$D,'分区域-金额'!$A69,'2019年进销存明细 '!AP:AP)</f>
        <v>0</v>
      </c>
      <c r="H70" s="137">
        <f>SUMIF('2019年进销存明细 '!$D:$D,'分区域-金额'!$A69,'2019年进销存明细 '!AV:AV)</f>
        <v>0</v>
      </c>
      <c r="I70" s="137">
        <f>SUMIF('2019年进销存明细 '!$D:$D,'分区域-金额'!$A69,'2019年进销存明细 '!BB:BB)</f>
        <v>0</v>
      </c>
      <c r="J70" s="137">
        <f>SUMIF('2019年进销存明细 '!$D:$D,'分区域-金额'!$A69,'2019年进销存明细 '!BH:BH)</f>
        <v>0</v>
      </c>
      <c r="K70" s="137">
        <f>SUMIF('2019年进销存明细 '!$D:$D,'分区域-金额'!$A69,'2019年进销存明细 '!BN:BN)</f>
        <v>0</v>
      </c>
      <c r="L70" s="137">
        <f>SUMIF('2019年进销存明细 '!$D:$D,'分区域-金额'!$A69,'2019年进销存明细 '!BT:BT)</f>
        <v>0</v>
      </c>
      <c r="M70" s="137">
        <f>SUMIF('2019年进销存明细 '!$D:$D,'分区域-金额'!$A69,'2019年进销存明细 '!BZ:BZ)</f>
        <v>0</v>
      </c>
      <c r="N70" s="137">
        <f>SUMIF('2019年进销存明细 '!$D:$D,'分区域-金额'!$A69,'2019年进销存明细 '!CF:CF)</f>
        <v>0</v>
      </c>
      <c r="O70" s="147" t="e">
        <f>#REF!+#REF!+#REF!+#REF!</f>
        <v>#REF!</v>
      </c>
    </row>
    <row r="71" spans="1:16" ht="15.75" customHeight="1" x14ac:dyDescent="0.3">
      <c r="A71" s="318"/>
      <c r="B71" s="145" t="s">
        <v>658</v>
      </c>
      <c r="C71" s="152"/>
      <c r="D71" s="152"/>
      <c r="E71" s="152"/>
      <c r="F71" s="152"/>
      <c r="G71" s="152"/>
      <c r="H71" s="152"/>
      <c r="I71" s="152"/>
      <c r="J71" s="152"/>
      <c r="K71" s="152"/>
      <c r="L71" s="152"/>
      <c r="M71" s="152"/>
      <c r="N71" s="152"/>
      <c r="O71" s="147" t="e">
        <f>#REF!+#REF!+#REF!+#REF!</f>
        <v>#REF!</v>
      </c>
    </row>
    <row r="72" spans="1:16" s="158" customFormat="1" ht="16.5" customHeight="1" x14ac:dyDescent="0.3">
      <c r="A72" s="318"/>
      <c r="B72" s="160" t="s">
        <v>441</v>
      </c>
      <c r="C72" s="161">
        <f>C70/C69</f>
        <v>0.875</v>
      </c>
      <c r="D72" s="161">
        <f t="shared" ref="D72:O72" si="165">D70/D69</f>
        <v>2</v>
      </c>
      <c r="E72" s="161">
        <f t="shared" si="165"/>
        <v>0</v>
      </c>
      <c r="F72" s="161">
        <f t="shared" si="165"/>
        <v>0</v>
      </c>
      <c r="G72" s="161" t="e">
        <f t="shared" si="165"/>
        <v>#DIV/0!</v>
      </c>
      <c r="H72" s="161" t="e">
        <f t="shared" si="165"/>
        <v>#DIV/0!</v>
      </c>
      <c r="I72" s="161" t="e">
        <f t="shared" si="165"/>
        <v>#DIV/0!</v>
      </c>
      <c r="J72" s="161" t="e">
        <f t="shared" si="165"/>
        <v>#DIV/0!</v>
      </c>
      <c r="K72" s="161" t="e">
        <f t="shared" si="165"/>
        <v>#DIV/0!</v>
      </c>
      <c r="L72" s="161" t="e">
        <f t="shared" si="165"/>
        <v>#DIV/0!</v>
      </c>
      <c r="M72" s="161" t="e">
        <f t="shared" si="165"/>
        <v>#DIV/0!</v>
      </c>
      <c r="N72" s="161" t="e">
        <f t="shared" si="165"/>
        <v>#DIV/0!</v>
      </c>
      <c r="O72" s="161" t="e">
        <f t="shared" si="165"/>
        <v>#REF!</v>
      </c>
    </row>
    <row r="73" spans="1:16" s="158" customFormat="1" ht="16.5" customHeight="1" x14ac:dyDescent="0.3">
      <c r="A73" s="319"/>
      <c r="B73" s="188" t="s">
        <v>406</v>
      </c>
      <c r="C73" s="189" t="e">
        <f>C70/C71-1</f>
        <v>#DIV/0!</v>
      </c>
      <c r="D73" s="189" t="e">
        <f t="shared" ref="D73:N73" si="166">D70/D71-1</f>
        <v>#DIV/0!</v>
      </c>
      <c r="E73" s="189" t="e">
        <f t="shared" si="166"/>
        <v>#DIV/0!</v>
      </c>
      <c r="F73" s="189" t="e">
        <f t="shared" si="166"/>
        <v>#DIV/0!</v>
      </c>
      <c r="G73" s="189" t="e">
        <f t="shared" si="166"/>
        <v>#DIV/0!</v>
      </c>
      <c r="H73" s="189" t="e">
        <f t="shared" si="166"/>
        <v>#DIV/0!</v>
      </c>
      <c r="I73" s="189" t="e">
        <f t="shared" si="166"/>
        <v>#DIV/0!</v>
      </c>
      <c r="J73" s="189" t="e">
        <f t="shared" si="166"/>
        <v>#DIV/0!</v>
      </c>
      <c r="K73" s="189" t="e">
        <f t="shared" si="166"/>
        <v>#DIV/0!</v>
      </c>
      <c r="L73" s="189" t="e">
        <f t="shared" si="166"/>
        <v>#DIV/0!</v>
      </c>
      <c r="M73" s="189" t="e">
        <f t="shared" si="166"/>
        <v>#DIV/0!</v>
      </c>
      <c r="N73" s="189" t="e">
        <f t="shared" si="166"/>
        <v>#DIV/0!</v>
      </c>
      <c r="O73" s="189" t="e">
        <f>O70/O71-1</f>
        <v>#REF!</v>
      </c>
    </row>
    <row r="74" spans="1:16" s="158" customFormat="1" ht="16.5" customHeight="1" thickBot="1" x14ac:dyDescent="0.35">
      <c r="A74" s="320"/>
      <c r="B74" s="162" t="s">
        <v>423</v>
      </c>
      <c r="C74" s="154" t="e">
        <f>C70/N71-1</f>
        <v>#DIV/0!</v>
      </c>
      <c r="D74" s="154">
        <f t="shared" ref="D74" si="167">D70/C70-1</f>
        <v>0.71428571428571419</v>
      </c>
      <c r="E74" s="154">
        <f t="shared" ref="E74" si="168">E70/D70-1</f>
        <v>-1</v>
      </c>
      <c r="F74" s="154" t="e">
        <f t="shared" ref="F74" si="169">F70/E70-1</f>
        <v>#DIV/0!</v>
      </c>
      <c r="G74" s="154" t="e">
        <f t="shared" ref="G74" si="170">G70/F70-1</f>
        <v>#DIV/0!</v>
      </c>
      <c r="H74" s="154" t="e">
        <f t="shared" ref="H74" si="171">H70/G70-1</f>
        <v>#DIV/0!</v>
      </c>
      <c r="I74" s="154" t="e">
        <f t="shared" ref="I74" si="172">I70/H70-1</f>
        <v>#DIV/0!</v>
      </c>
      <c r="J74" s="154" t="e">
        <f t="shared" ref="J74" si="173">J70/I70-1</f>
        <v>#DIV/0!</v>
      </c>
      <c r="K74" s="154" t="e">
        <f t="shared" ref="K74" si="174">K70/J70-1</f>
        <v>#DIV/0!</v>
      </c>
      <c r="L74" s="154" t="e">
        <f t="shared" ref="L74" si="175">L70/K70-1</f>
        <v>#DIV/0!</v>
      </c>
      <c r="M74" s="154" t="e">
        <f t="shared" ref="M74" si="176">M70/L70-1</f>
        <v>#DIV/0!</v>
      </c>
      <c r="N74" s="154" t="e">
        <f t="shared" ref="N74" si="177">N70/M70-1</f>
        <v>#DIV/0!</v>
      </c>
      <c r="O74" s="154"/>
    </row>
    <row r="75" spans="1:16" ht="15" thickTop="1" x14ac:dyDescent="0.3">
      <c r="B75" s="163" t="s">
        <v>656</v>
      </c>
      <c r="C75" s="164">
        <f>C27+C63+C69</f>
        <v>5508629.1734999996</v>
      </c>
      <c r="D75" s="164">
        <f t="shared" ref="D75:N75" si="178">D27+D63+D69</f>
        <v>4445872.7619999992</v>
      </c>
      <c r="E75" s="164">
        <f t="shared" si="178"/>
        <v>7333422.0444999998</v>
      </c>
      <c r="F75" s="164">
        <f t="shared" si="178"/>
        <v>7858927.0034999987</v>
      </c>
      <c r="G75" s="164">
        <f t="shared" si="178"/>
        <v>6652760.3894999996</v>
      </c>
      <c r="H75" s="164">
        <f t="shared" si="178"/>
        <v>6807807.1885000002</v>
      </c>
      <c r="I75" s="164">
        <f t="shared" si="178"/>
        <v>5712100.3670000006</v>
      </c>
      <c r="J75" s="164">
        <f t="shared" si="178"/>
        <v>6607506.9859999996</v>
      </c>
      <c r="K75" s="164">
        <f t="shared" si="178"/>
        <v>7006541.8239999991</v>
      </c>
      <c r="L75" s="164">
        <f t="shared" si="178"/>
        <v>6381239.301</v>
      </c>
      <c r="M75" s="164">
        <f t="shared" si="178"/>
        <v>7101604.2909999993</v>
      </c>
      <c r="N75" s="164">
        <f t="shared" si="178"/>
        <v>7321090.2899999991</v>
      </c>
    </row>
    <row r="76" spans="1:16" x14ac:dyDescent="0.3">
      <c r="B76" s="163" t="s">
        <v>657</v>
      </c>
      <c r="C76" s="164">
        <f>C28+C64+C70</f>
        <v>5197718.0001999997</v>
      </c>
      <c r="D76" s="164">
        <f t="shared" ref="D76:N76" si="179">D28+D64+D70</f>
        <v>3460410.3865</v>
      </c>
      <c r="E76" s="164">
        <f t="shared" si="179"/>
        <v>4963704.3787999991</v>
      </c>
      <c r="F76" s="164">
        <f t="shared" si="179"/>
        <v>5742792.2520000003</v>
      </c>
      <c r="G76" s="164">
        <f t="shared" si="179"/>
        <v>5000498.8519000001</v>
      </c>
      <c r="H76" s="164">
        <f t="shared" si="179"/>
        <v>5330698.8091000002</v>
      </c>
      <c r="I76" s="164">
        <f t="shared" si="179"/>
        <v>5154963.5698999995</v>
      </c>
      <c r="J76" s="164">
        <f t="shared" si="179"/>
        <v>4653020.1523499992</v>
      </c>
      <c r="K76" s="164">
        <f t="shared" si="179"/>
        <v>5109240.7494000001</v>
      </c>
      <c r="L76" s="164">
        <f t="shared" si="179"/>
        <v>3938750.7320999997</v>
      </c>
      <c r="M76" s="164">
        <f t="shared" si="179"/>
        <v>4707543.5916999988</v>
      </c>
      <c r="N76" s="164">
        <f t="shared" si="179"/>
        <v>2303790.9145999993</v>
      </c>
    </row>
    <row r="77" spans="1:16" x14ac:dyDescent="0.3">
      <c r="B77" s="163" t="s">
        <v>321</v>
      </c>
      <c r="C77" s="164">
        <f>C29+C65+C71</f>
        <v>0</v>
      </c>
      <c r="D77" s="164">
        <f t="shared" ref="D77:N77" si="180">D29+D65+D71</f>
        <v>0</v>
      </c>
      <c r="E77" s="164">
        <f t="shared" si="180"/>
        <v>0</v>
      </c>
      <c r="F77" s="164">
        <f t="shared" si="180"/>
        <v>0</v>
      </c>
      <c r="G77" s="164">
        <f t="shared" si="180"/>
        <v>0</v>
      </c>
      <c r="H77" s="164">
        <f t="shared" si="180"/>
        <v>0</v>
      </c>
      <c r="I77" s="164">
        <f t="shared" si="180"/>
        <v>0</v>
      </c>
      <c r="J77" s="164">
        <f t="shared" si="180"/>
        <v>0</v>
      </c>
      <c r="K77" s="164">
        <f t="shared" si="180"/>
        <v>0</v>
      </c>
      <c r="L77" s="164">
        <f t="shared" si="180"/>
        <v>0</v>
      </c>
      <c r="M77" s="164">
        <f t="shared" si="180"/>
        <v>0</v>
      </c>
      <c r="N77" s="164">
        <f t="shared" si="180"/>
        <v>0</v>
      </c>
      <c r="P77" s="114"/>
    </row>
    <row r="80" spans="1:16" x14ac:dyDescent="0.3">
      <c r="I80" s="195"/>
    </row>
    <row r="81" spans="9:9" x14ac:dyDescent="0.3">
      <c r="I81" s="196"/>
    </row>
  </sheetData>
  <mergeCells count="12">
    <mergeCell ref="A3:A8"/>
    <mergeCell ref="A9:A14"/>
    <mergeCell ref="A15:A20"/>
    <mergeCell ref="A27:A32"/>
    <mergeCell ref="A21:A26"/>
    <mergeCell ref="A69:A74"/>
    <mergeCell ref="A33:A38"/>
    <mergeCell ref="A39:A44"/>
    <mergeCell ref="A51:A56"/>
    <mergeCell ref="A63:A68"/>
    <mergeCell ref="A57:A62"/>
    <mergeCell ref="A45:A50"/>
  </mergeCells>
  <phoneticPr fontId="5" type="noConversion"/>
  <conditionalFormatting sqref="A3:O74">
    <cfRule type="cellIs" dxfId="216" priority="2" operator="lessThan">
      <formula>0</formula>
    </cfRule>
  </conditionalFormatting>
  <pageMargins left="0.7" right="0.7" top="0.75" bottom="0.75" header="0.3" footer="0.3"/>
  <ignoredErrors>
    <ignoredError sqref="H16" evalError="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3"/>
  </sheetPr>
  <dimension ref="A1:O118"/>
  <sheetViews>
    <sheetView showGridLines="0" topLeftCell="A2" zoomScaleNormal="100" workbookViewId="0">
      <pane xSplit="1" ySplit="1" topLeftCell="B48" activePane="bottomRight" state="frozen"/>
      <selection activeCell="H80" sqref="H80"/>
      <selection pane="topRight" activeCell="H80" sqref="H80"/>
      <selection pane="bottomLeft" activeCell="H80" sqref="H80"/>
      <selection pane="bottomRight" activeCell="J60" sqref="J60:M60"/>
    </sheetView>
  </sheetViews>
  <sheetFormatPr defaultColWidth="9" defaultRowHeight="14.25" x14ac:dyDescent="0.3"/>
  <cols>
    <col min="1" max="1" width="11.375" style="88" customWidth="1"/>
    <col min="2" max="2" width="9.375" style="84" customWidth="1"/>
    <col min="3" max="14" width="7" style="88" customWidth="1"/>
    <col min="15" max="15" width="7.5" style="88" customWidth="1"/>
    <col min="16" max="16384" width="9" style="88"/>
  </cols>
  <sheetData>
    <row r="1" spans="1:15" ht="217.5" customHeight="1" x14ac:dyDescent="0.3">
      <c r="A1" s="172" t="s">
        <v>419</v>
      </c>
    </row>
    <row r="2" spans="1:15" x14ac:dyDescent="0.3">
      <c r="A2" s="329"/>
      <c r="B2" s="330"/>
      <c r="C2" s="135" t="s">
        <v>307</v>
      </c>
      <c r="D2" s="135" t="s">
        <v>308</v>
      </c>
      <c r="E2" s="135" t="s">
        <v>309</v>
      </c>
      <c r="F2" s="135" t="s">
        <v>310</v>
      </c>
      <c r="G2" s="135" t="s">
        <v>311</v>
      </c>
      <c r="H2" s="135" t="s">
        <v>312</v>
      </c>
      <c r="I2" s="135" t="s">
        <v>313</v>
      </c>
      <c r="J2" s="135" t="s">
        <v>314</v>
      </c>
      <c r="K2" s="135" t="s">
        <v>315</v>
      </c>
      <c r="L2" s="135" t="s">
        <v>316</v>
      </c>
      <c r="M2" s="135" t="s">
        <v>317</v>
      </c>
      <c r="N2" s="135" t="s">
        <v>318</v>
      </c>
      <c r="O2" s="135" t="s">
        <v>306</v>
      </c>
    </row>
    <row r="3" spans="1:15" x14ac:dyDescent="0.3">
      <c r="A3" s="326" t="s">
        <v>325</v>
      </c>
      <c r="B3" s="136" t="s">
        <v>413</v>
      </c>
      <c r="C3" s="137">
        <f>SUMIFS('2019年进销存明细 '!N:N,'2019年进销存明细 '!$A:$A,'分区域-依叶'!$A$1,'2019年进销存明细 '!$D:$D,'分区域-依叶'!$A3)</f>
        <v>13300</v>
      </c>
      <c r="D3" s="137">
        <f>SUMIFS('2019年进销存明细 '!T:T,'2019年进销存明细 '!$A:$A,'分区域-依叶'!$A$1,'2019年进销存明细 '!$D:$D,'分区域-依叶'!$A3)</f>
        <v>14200</v>
      </c>
      <c r="E3" s="137">
        <f>SUMIFS('2019年进销存明细 '!Z:Z,'2019年进销存明细 '!$A:$A,'分区域-依叶'!$A$1,'2019年进销存明细 '!$D:$D,'分区域-依叶'!$A3)</f>
        <v>23030</v>
      </c>
      <c r="F3" s="137">
        <f>SUMIFS('2019年进销存明细 '!AF:AF,'2019年进销存明细 '!$A:$A,'分区域-依叶'!$A$1,'2019年进销存明细 '!$D:$D,'分区域-依叶'!$A3)</f>
        <v>28780</v>
      </c>
      <c r="G3" s="137">
        <f>SUMIFS('2019年进销存明细 '!AL:AL,'2019年进销存明细 '!$A:$A,'分区域-依叶'!$A$1,'2019年进销存明细 '!$D:$D,'分区域-依叶'!$A3)</f>
        <v>17000</v>
      </c>
      <c r="H3" s="137">
        <f>SUMIFS('2019年进销存明细 '!AR:AR,'2019年进销存明细 '!$A:$A,'分区域-依叶'!$A$1,'2019年进销存明细 '!$D:$D,'分区域-依叶'!$A3)</f>
        <v>18000</v>
      </c>
      <c r="I3" s="137">
        <f>SUMIFS('2019年进销存明细 '!AX:AX,'2019年进销存明细 '!$A:$A,'分区域-依叶'!$A$1,'2019年进销存明细 '!$D:$D,'分区域-依叶'!$A3)</f>
        <v>16000</v>
      </c>
      <c r="J3" s="137">
        <f>SUMIFS('2019年进销存明细 '!BD:BD,'2019年进销存明细 '!$A:$A,'分区域-依叶'!$A$1,'2019年进销存明细 '!$D:$D,'分区域-依叶'!$A3)</f>
        <v>17500</v>
      </c>
      <c r="K3" s="137">
        <f>SUMIFS('2019年进销存明细 '!BJ:BJ,'2019年进销存明细 '!$A:$A,'分区域-依叶'!$A$1,'2019年进销存明细 '!$D:$D,'分区域-依叶'!$A3)</f>
        <v>16500</v>
      </c>
      <c r="L3" s="137">
        <f>SUMIFS('2019年进销存明细 '!BP:BP,'2019年进销存明细 '!$A:$A,'分区域-依叶'!$A$1,'2019年进销存明细 '!$D:$D,'分区域-依叶'!$A3)</f>
        <v>15500</v>
      </c>
      <c r="M3" s="137">
        <f>SUMIFS('2019年进销存明细 '!BV:BV,'2019年进销存明细 '!$A:$A,'分区域-依叶'!$A$1,'2019年进销存明细 '!$D:$D,'分区域-依叶'!$A3)</f>
        <v>15000</v>
      </c>
      <c r="N3" s="137">
        <f>SUMIFS('2019年进销存明细 '!CB:CB,'2019年进销存明细 '!$A:$A,'分区域-依叶'!$A$1,'2019年进销存明细 '!$D:$D,'分区域-依叶'!$A3)</f>
        <v>16000</v>
      </c>
      <c r="O3" s="138">
        <f t="shared" ref="O3:O6" si="0">SUM(C3:N3)</f>
        <v>210810</v>
      </c>
    </row>
    <row r="4" spans="1:15" x14ac:dyDescent="0.3">
      <c r="A4" s="327"/>
      <c r="B4" s="139" t="s">
        <v>414</v>
      </c>
      <c r="C4" s="137">
        <f>SUMIFS('2019年进销存明细 '!P:P,'2019年进销存明细 '!$A:$A,'分区域-依叶'!$A$1,'2019年进销存明细 '!$D:$D,'分区域-依叶'!$A3)</f>
        <v>10623</v>
      </c>
      <c r="D4" s="137">
        <f>SUMIFS('2019年进销存明细 '!V:V,'2019年进销存明细 '!$A:$A,'分区域-依叶'!$A$1,'2019年进销存明细 '!$D:$D,'分区域-依叶'!$A3)</f>
        <v>8876</v>
      </c>
      <c r="E4" s="137">
        <f>SUMIFS('2019年进销存明细 '!AB:AB,'2019年进销存明细 '!$A:$A,'分区域-依叶'!$A$1,'2019年进销存明细 '!$D:$D,'分区域-依叶'!$A3)</f>
        <v>11895</v>
      </c>
      <c r="F4" s="137">
        <f>SUMIFS('2019年进销存明细 '!AH:AH,'2019年进销存明细 '!$A:$A,'分区域-依叶'!$A$1,'2019年进销存明细 '!$D:$D,'分区域-依叶'!$A3)</f>
        <v>13313</v>
      </c>
      <c r="G4" s="137">
        <f>SUMIFS('2019年进销存明细 '!AN:AN,'2019年进销存明细 '!$A:$A,'分区域-依叶'!$A$1,'2019年进销存明细 '!$D:$D,'分区域-依叶'!$A3)</f>
        <v>9967</v>
      </c>
      <c r="H4" s="137">
        <f>SUMIFS('2019年进销存明细 '!AT:AT,'2019年进销存明细 '!$A:$A,'分区域-依叶'!$A$1,'2019年进销存明细 '!$D:$D,'分区域-依叶'!$A3)</f>
        <v>9512</v>
      </c>
      <c r="I4" s="137">
        <f>SUMIFS('2019年进销存明细 '!AZ:AZ,'2019年进销存明细 '!$A:$A,'分区域-依叶'!$A$1,'2019年进销存明细 '!$D:$D,'分区域-依叶'!$A3)</f>
        <v>12033</v>
      </c>
      <c r="J4" s="137">
        <f>SUMIFS('2019年进销存明细 '!BF:BF,'2019年进销存明细 '!$A:$A,'分区域-依叶'!$A$1,'2019年进销存明细 '!$D:$D,'分区域-依叶'!$A3)</f>
        <v>11168</v>
      </c>
      <c r="K4" s="137">
        <f>SUMIFS('2019年进销存明细 '!BL:BL,'2019年进销存明细 '!$A:$A,'分区域-依叶'!$A$1,'2019年进销存明细 '!$D:$D,'分区域-依叶'!$A3)</f>
        <v>14120</v>
      </c>
      <c r="L4" s="137">
        <f>SUMIFS('2019年进销存明细 '!BR:BR,'2019年进销存明细 '!$A:$A,'分区域-依叶'!$A$1,'2019年进销存明细 '!$D:$D,'分区域-依叶'!$A3)</f>
        <v>11152</v>
      </c>
      <c r="M4" s="137">
        <f>SUMIFS('2019年进销存明细 '!BX:BX,'2019年进销存明细 '!$A:$A,'分区域-依叶'!$A$1,'2019年进销存明细 '!$D:$D,'分区域-依叶'!$A3)</f>
        <v>15941</v>
      </c>
      <c r="N4" s="137">
        <f>SUMIFS('2019年进销存明细 '!CD:CD,'2019年进销存明细 '!$A:$A,'分区域-依叶'!$A$1,'2019年进销存明细 '!$D:$D,'分区域-依叶'!$A3)</f>
        <v>5537</v>
      </c>
      <c r="O4" s="141">
        <f t="shared" si="0"/>
        <v>134137</v>
      </c>
    </row>
    <row r="5" spans="1:15" x14ac:dyDescent="0.3">
      <c r="A5" s="327"/>
      <c r="B5" s="139" t="s">
        <v>468</v>
      </c>
      <c r="C5" s="137">
        <f>SUMIFS('2019年进销存明细 '!Q:Q,'2019年进销存明细 '!$A:$A,'分区域-依叶'!$A$1,'2019年进销存明细 '!$D:$D,'分区域-依叶'!$A3)</f>
        <v>11890</v>
      </c>
      <c r="D5" s="137">
        <f>SUMIFS('2019年进销存明细 '!W:W,'2019年进销存明细 '!$A:$A,'分区域-依叶'!$A$1,'2019年进销存明细 '!$D:$D,'分区域-依叶'!$A3)</f>
        <v>8080</v>
      </c>
      <c r="E5" s="137">
        <f>SUMIFS('2019年进销存明细 '!AC:AC,'2019年进销存明细 '!$A:$A,'分区域-依叶'!$A$1,'2019年进销存明细 '!$D:$D,'分区域-依叶'!$A3)</f>
        <v>13657</v>
      </c>
      <c r="F5" s="137">
        <f>SUMIFS('2019年进销存明细 '!AI:AI,'2019年进销存明细 '!$A:$A,'分区域-依叶'!$A$1,'2019年进销存明细 '!$D:$D,'分区域-依叶'!$A3)</f>
        <v>11702</v>
      </c>
      <c r="G5" s="137">
        <f>SUMIFS('2019年进销存明细 '!AO:AO,'2019年进销存明细 '!$A:$A,'分区域-依叶'!$A$1,'2019年进销存明细 '!$D:$D,'分区域-依叶'!$A3)</f>
        <v>11185</v>
      </c>
      <c r="H5" s="137">
        <f>SUMIFS('2019年进销存明细 '!AU:AU,'2019年进销存明细 '!$A:$A,'分区域-依叶'!$A$1,'2019年进销存明细 '!$D:$D,'分区域-依叶'!$A3)</f>
        <v>10796</v>
      </c>
      <c r="I5" s="137">
        <f>SUMIFS('2019年进销存明细 '!BA:BA,'2019年进销存明细 '!$A:$A,'分区域-依叶'!$A$1,'2019年进销存明细 '!$D:$D,'分区域-依叶'!$A3)</f>
        <v>12376</v>
      </c>
      <c r="J5" s="137">
        <f>SUMIFS('2019年进销存明细 '!BG:BG,'2019年进销存明细 '!$A:$A,'分区域-依叶'!$A$1,'2019年进销存明细 '!$D:$D,'分区域-依叶'!$A3)</f>
        <v>11684</v>
      </c>
      <c r="K5" s="137">
        <f>SUMIFS('2019年进销存明细 '!BM:BM,'2019年进销存明细 '!$A:$A,'分区域-依叶'!$A$1,'2019年进销存明细 '!$D:$D,'分区域-依叶'!$A3)</f>
        <v>13468</v>
      </c>
      <c r="L5" s="137">
        <f>SUMIFS('2019年进销存明细 '!BS:BS,'2019年进销存明细 '!$A:$A,'分区域-依叶'!$A$1,'2019年进销存明细 '!$D:$D,'分区域-依叶'!$A3)</f>
        <v>12311</v>
      </c>
      <c r="M5" s="137">
        <f>SUMIFS('2019年进销存明细 '!BY:BY,'2019年进销存明细 '!$A:$A,'分区域-依叶'!$A$1,'2019年进销存明细 '!$D:$D,'分区域-依叶'!$A3)</f>
        <v>13726</v>
      </c>
      <c r="N5" s="137">
        <f>SUMIFS('2019年进销存明细 '!CE:CE,'2019年进销存明细 '!$A:$A,'分区域-依叶'!$A$1,'2019年进销存明细 '!$D:$D,'分区域-依叶'!$A3)</f>
        <v>0</v>
      </c>
      <c r="O5" s="141">
        <f t="shared" si="0"/>
        <v>130875</v>
      </c>
    </row>
    <row r="6" spans="1:15" x14ac:dyDescent="0.3">
      <c r="A6" s="327"/>
      <c r="B6" s="139" t="s">
        <v>443</v>
      </c>
      <c r="C6" s="152">
        <v>6922</v>
      </c>
      <c r="D6" s="152">
        <v>5935</v>
      </c>
      <c r="E6" s="152">
        <v>6657</v>
      </c>
      <c r="F6" s="152">
        <v>5358</v>
      </c>
      <c r="G6" s="152">
        <v>4700</v>
      </c>
      <c r="H6" s="140">
        <v>5981</v>
      </c>
      <c r="I6" s="140">
        <v>3820</v>
      </c>
      <c r="J6" s="140">
        <v>6016</v>
      </c>
      <c r="K6" s="140">
        <v>5359</v>
      </c>
      <c r="L6" s="140">
        <v>5459</v>
      </c>
      <c r="M6" s="140">
        <v>6350</v>
      </c>
      <c r="N6" s="140">
        <v>7282</v>
      </c>
      <c r="O6" s="141">
        <f t="shared" si="0"/>
        <v>69839</v>
      </c>
    </row>
    <row r="7" spans="1:15" s="158" customFormat="1" x14ac:dyDescent="0.3">
      <c r="A7" s="327"/>
      <c r="B7" s="155" t="s">
        <v>296</v>
      </c>
      <c r="C7" s="156">
        <f>C4/C3</f>
        <v>0.79872180451127817</v>
      </c>
      <c r="D7" s="157">
        <f t="shared" ref="D7:O7" si="1">D4/D3</f>
        <v>0.62507042253521128</v>
      </c>
      <c r="E7" s="157">
        <f t="shared" si="1"/>
        <v>0.51650021710811989</v>
      </c>
      <c r="F7" s="157">
        <f t="shared" si="1"/>
        <v>0.46257817929117445</v>
      </c>
      <c r="G7" s="157">
        <f t="shared" si="1"/>
        <v>0.58629411764705885</v>
      </c>
      <c r="H7" s="157">
        <f t="shared" si="1"/>
        <v>0.52844444444444449</v>
      </c>
      <c r="I7" s="157">
        <f t="shared" si="1"/>
        <v>0.75206249999999997</v>
      </c>
      <c r="J7" s="157">
        <f t="shared" ref="J7:K7" si="2">J4/J3</f>
        <v>0.63817142857142861</v>
      </c>
      <c r="K7" s="157">
        <f t="shared" si="2"/>
        <v>0.85575757575757572</v>
      </c>
      <c r="L7" s="157">
        <f t="shared" ref="L7:N7" si="3">L4/L3</f>
        <v>0.71948387096774191</v>
      </c>
      <c r="M7" s="157">
        <f t="shared" si="3"/>
        <v>1.0627333333333333</v>
      </c>
      <c r="N7" s="157">
        <f t="shared" si="3"/>
        <v>0.3460625</v>
      </c>
      <c r="O7" s="157">
        <f t="shared" si="1"/>
        <v>0.63629334471799248</v>
      </c>
    </row>
    <row r="8" spans="1:15" s="158" customFormat="1" x14ac:dyDescent="0.3">
      <c r="A8" s="327"/>
      <c r="B8" s="186" t="s">
        <v>440</v>
      </c>
      <c r="C8" s="150">
        <f>C4/C6-1</f>
        <v>0.53467206009823753</v>
      </c>
      <c r="D8" s="187">
        <f t="shared" ref="D8:I8" si="4">D4/D6-1</f>
        <v>0.49553496208930081</v>
      </c>
      <c r="E8" s="187">
        <f t="shared" si="4"/>
        <v>0.7868409193330328</v>
      </c>
      <c r="F8" s="187">
        <f t="shared" si="4"/>
        <v>1.4846957820082118</v>
      </c>
      <c r="G8" s="187">
        <f t="shared" si="4"/>
        <v>1.1206382978723406</v>
      </c>
      <c r="H8" s="187">
        <f t="shared" si="4"/>
        <v>0.59036950342752048</v>
      </c>
      <c r="I8" s="187">
        <f t="shared" si="4"/>
        <v>2.15</v>
      </c>
      <c r="J8" s="187">
        <f t="shared" ref="J8:K8" si="5">J4/J6-1</f>
        <v>0.8563829787234043</v>
      </c>
      <c r="K8" s="187">
        <f t="shared" si="5"/>
        <v>1.6348199290912482</v>
      </c>
      <c r="L8" s="187">
        <f t="shared" ref="L8:O8" si="6">L4/L6-1</f>
        <v>1.0428649935885694</v>
      </c>
      <c r="M8" s="187">
        <f t="shared" si="6"/>
        <v>1.5103937007874015</v>
      </c>
      <c r="N8" s="187">
        <f t="shared" si="6"/>
        <v>-0.23963196923922003</v>
      </c>
      <c r="O8" s="187">
        <f t="shared" si="6"/>
        <v>0.92066037600767481</v>
      </c>
    </row>
    <row r="9" spans="1:15" s="158" customFormat="1" x14ac:dyDescent="0.3">
      <c r="A9" s="328"/>
      <c r="B9" s="159" t="s">
        <v>410</v>
      </c>
      <c r="C9" s="150">
        <f>C4/N6-1</f>
        <v>0.45880252677835753</v>
      </c>
      <c r="D9" s="150">
        <f>D4/C4-1</f>
        <v>-0.16445448555022124</v>
      </c>
      <c r="E9" s="150">
        <f t="shared" ref="E9:L9" si="7">E4/D4-1</f>
        <v>0.34013068949977465</v>
      </c>
      <c r="F9" s="150">
        <f t="shared" si="7"/>
        <v>0.1192097519966373</v>
      </c>
      <c r="G9" s="150">
        <f t="shared" si="7"/>
        <v>-0.25133328325696691</v>
      </c>
      <c r="H9" s="150">
        <f t="shared" si="7"/>
        <v>-4.565064713554734E-2</v>
      </c>
      <c r="I9" s="150">
        <f t="shared" si="7"/>
        <v>0.26503364171572752</v>
      </c>
      <c r="J9" s="150">
        <f t="shared" si="7"/>
        <v>-7.1885647801878116E-2</v>
      </c>
      <c r="K9" s="150">
        <f t="shared" si="7"/>
        <v>0.26432664756446989</v>
      </c>
      <c r="L9" s="150">
        <f t="shared" si="7"/>
        <v>-0.21019830028328612</v>
      </c>
      <c r="M9" s="150">
        <f t="shared" ref="M9" si="8">M4/L4-1</f>
        <v>0.42942969870875181</v>
      </c>
      <c r="N9" s="150">
        <f t="shared" ref="N9" si="9">N4/M4-1</f>
        <v>-0.65265667147606798</v>
      </c>
      <c r="O9" s="149"/>
    </row>
    <row r="10" spans="1:15" x14ac:dyDescent="0.3">
      <c r="A10" s="325" t="s">
        <v>417</v>
      </c>
      <c r="B10" s="136" t="s">
        <v>413</v>
      </c>
      <c r="C10" s="137">
        <f>SUMIFS('2019年进销存明细 '!N:N,'2019年进销存明细 '!A:A,'分区域-依叶'!$A$1,'2019年进销存明细 '!D:D,'分区域-依叶'!A10)</f>
        <v>0</v>
      </c>
      <c r="D10" s="137">
        <f>SUMIFS('2019年进销存明细 '!T:T,'2019年进销存明细 '!$A:$A,'分区域-依叶'!$A$1,'2019年进销存明细 '!$D:$D,'分区域-依叶'!$A10)</f>
        <v>0</v>
      </c>
      <c r="E10" s="137">
        <f>SUMIFS('2019年进销存明细 '!Z:Z,'2019年进销存明细 '!$A:$A,'分区域-依叶'!$A$1,'2019年进销存明细 '!$D:$D,'分区域-依叶'!$A10)</f>
        <v>0</v>
      </c>
      <c r="F10" s="137">
        <f>SUMIFS('2019年进销存明细 '!AF:AF,'2019年进销存明细 '!$A:$A,'分区域-依叶'!$A$1,'2019年进销存明细 '!$D:$D,'分区域-依叶'!$A10)</f>
        <v>0</v>
      </c>
      <c r="G10" s="137">
        <f>SUMIFS('2019年进销存明细 '!AL:AL,'2019年进销存明细 '!$A:$A,'分区域-依叶'!$A$1,'2019年进销存明细 '!$D:$D,'分区域-依叶'!$A10)</f>
        <v>0</v>
      </c>
      <c r="H10" s="137">
        <f>SUMIFS('2019年进销存明细 '!AR:AR,'2019年进销存明细 '!$A:$A,'分区域-依叶'!$A$1,'2019年进销存明细 '!$D:$D,'分区域-依叶'!$A10)</f>
        <v>0</v>
      </c>
      <c r="I10" s="137">
        <f>SUMIFS('2019年进销存明细 '!AX:AX,'2019年进销存明细 '!$A:$A,'分区域-依叶'!$A$1,'2019年进销存明细 '!$D:$D,'分区域-依叶'!$A10)</f>
        <v>0</v>
      </c>
      <c r="J10" s="137">
        <f>SUMIFS('2019年进销存明细 '!BD:BD,'2019年进销存明细 '!$A:$A,'分区域-依叶'!$A$1,'2019年进销存明细 '!$D:$D,'分区域-依叶'!$A10)</f>
        <v>0</v>
      </c>
      <c r="K10" s="137">
        <f>SUMIFS('2019年进销存明细 '!BJ:BJ,'2019年进销存明细 '!$A:$A,'分区域-依叶'!$A$1,'2019年进销存明细 '!$D:$D,'分区域-依叶'!$A10)</f>
        <v>0</v>
      </c>
      <c r="L10" s="137">
        <f>SUMIFS('2019年进销存明细 '!BP:BP,'2019年进销存明细 '!$A:$A,'分区域-依叶'!$A$1,'2019年进销存明细 '!$D:$D,'分区域-依叶'!$A10)</f>
        <v>0</v>
      </c>
      <c r="M10" s="137">
        <f>SUMIFS('2019年进销存明细 '!BV:BV,'2019年进销存明细 '!$A:$A,'分区域-依叶'!$A$1,'2019年进销存明细 '!$D:$D,'分区域-依叶'!$A10)</f>
        <v>0</v>
      </c>
      <c r="N10" s="137">
        <f>SUMIFS('2019年进销存明细 '!CB:CB,'2019年进销存明细 '!$A:$A,'分区域-依叶'!$A$1,'2019年进销存明细 '!$D:$D,'分区域-依叶'!$A10)</f>
        <v>0</v>
      </c>
      <c r="O10" s="138">
        <f t="shared" ref="O10:O13" si="10">SUM(C10:N10)</f>
        <v>0</v>
      </c>
    </row>
    <row r="11" spans="1:15" x14ac:dyDescent="0.3">
      <c r="A11" s="322"/>
      <c r="B11" s="139" t="s">
        <v>414</v>
      </c>
      <c r="C11" s="137">
        <f>SUMIFS('2019年进销存明细 '!P:P,'2019年进销存明细 '!A:A,'分区域-依叶'!$A$1,'2019年进销存明细 '!D:D,'分区域-依叶'!A10)</f>
        <v>0</v>
      </c>
      <c r="D11" s="137">
        <f>SUMIFS('2019年进销存明细 '!V:V,'2019年进销存明细 '!$A:$A,'分区域-依叶'!$A$1,'2019年进销存明细 '!$D:$D,'分区域-依叶'!$A10)</f>
        <v>0</v>
      </c>
      <c r="E11" s="137">
        <f>SUMIFS('2019年进销存明细 '!AB:AB,'2019年进销存明细 '!$A:$A,'分区域-依叶'!$A$1,'2019年进销存明细 '!$D:$D,'分区域-依叶'!$A10)</f>
        <v>0</v>
      </c>
      <c r="F11" s="137">
        <f>SUMIFS('2019年进销存明细 '!AH:AH,'2019年进销存明细 '!$A:$A,'分区域-依叶'!$A$1,'2019年进销存明细 '!$D:$D,'分区域-依叶'!$A10)</f>
        <v>0</v>
      </c>
      <c r="G11" s="137">
        <f>SUMIFS('2019年进销存明细 '!AN:AN,'2019年进销存明细 '!$A:$A,'分区域-依叶'!$A$1,'2019年进销存明细 '!$D:$D,'分区域-依叶'!$A10)</f>
        <v>0</v>
      </c>
      <c r="H11" s="137">
        <f>SUMIFS('2019年进销存明细 '!AT:AT,'2019年进销存明细 '!$A:$A,'分区域-依叶'!$A$1,'2019年进销存明细 '!$D:$D,'分区域-依叶'!$A10)</f>
        <v>0</v>
      </c>
      <c r="I11" s="137">
        <f>SUMIFS('2019年进销存明细 '!AZ:AZ,'2019年进销存明细 '!$A:$A,'分区域-依叶'!$A$1,'2019年进销存明细 '!$D:$D,'分区域-依叶'!$A10)</f>
        <v>0</v>
      </c>
      <c r="J11" s="137">
        <f>SUMIFS('2019年进销存明细 '!BF:BF,'2019年进销存明细 '!$A:$A,'分区域-依叶'!$A$1,'2019年进销存明细 '!$D:$D,'分区域-依叶'!$A10)</f>
        <v>0</v>
      </c>
      <c r="K11" s="137">
        <f>SUMIFS('2019年进销存明细 '!BL:BL,'2019年进销存明细 '!$A:$A,'分区域-依叶'!$A$1,'2019年进销存明细 '!$D:$D,'分区域-依叶'!$A10)</f>
        <v>0</v>
      </c>
      <c r="L11" s="137">
        <f>SUMIFS('2019年进销存明细 '!BR:BR,'2019年进销存明细 '!$A:$A,'分区域-依叶'!$A$1,'2019年进销存明细 '!$D:$D,'分区域-依叶'!$A10)</f>
        <v>0</v>
      </c>
      <c r="M11" s="137">
        <f>SUMIFS('2019年进销存明细 '!BX:BX,'2019年进销存明细 '!$A:$A,'分区域-依叶'!$A$1,'2019年进销存明细 '!$D:$D,'分区域-依叶'!$A10)</f>
        <v>0</v>
      </c>
      <c r="N11" s="137">
        <f>SUMIFS('2019年进销存明细 '!CD:CD,'2019年进销存明细 '!$A:$A,'分区域-依叶'!$A$1,'2019年进销存明细 '!$D:$D,'分区域-依叶'!$A10)</f>
        <v>0</v>
      </c>
      <c r="O11" s="141">
        <f t="shared" si="10"/>
        <v>0</v>
      </c>
    </row>
    <row r="12" spans="1:15" x14ac:dyDescent="0.3">
      <c r="A12" s="322"/>
      <c r="B12" s="139" t="s">
        <v>468</v>
      </c>
      <c r="C12" s="137">
        <f>SUMIFS('2019年进销存明细 '!Q:Q,'2019年进销存明细 '!$A:$A,'分区域-依叶'!$A$1,'2019年进销存明细 '!$D:$D,'分区域-依叶'!$A10)</f>
        <v>0</v>
      </c>
      <c r="D12" s="137">
        <f>SUMIFS('2019年进销存明细 '!W:W,'2019年进销存明细 '!$A:$A,'分区域-依叶'!$A$1,'2019年进销存明细 '!$D:$D,'分区域-依叶'!$A10)</f>
        <v>0</v>
      </c>
      <c r="E12" s="137">
        <f>SUMIFS('2019年进销存明细 '!AC:AC,'2019年进销存明细 '!$A:$A,'分区域-依叶'!$A$1,'2019年进销存明细 '!$D:$D,'分区域-依叶'!$A10)</f>
        <v>0</v>
      </c>
      <c r="F12" s="137">
        <f>SUMIFS('2019年进销存明细 '!AI:AI,'2019年进销存明细 '!$A:$A,'分区域-依叶'!$A$1,'2019年进销存明细 '!$D:$D,'分区域-依叶'!$A10)</f>
        <v>0</v>
      </c>
      <c r="G12" s="137">
        <f>SUMIFS('2019年进销存明细 '!AO:AO,'2019年进销存明细 '!$A:$A,'分区域-依叶'!$A$1,'2019年进销存明细 '!$D:$D,'分区域-依叶'!$A10)</f>
        <v>0</v>
      </c>
      <c r="H12" s="137">
        <f>SUMIFS('2019年进销存明细 '!AU:AU,'2019年进销存明细 '!$A:$A,'分区域-依叶'!$A$1,'2019年进销存明细 '!$D:$D,'分区域-依叶'!$A10)</f>
        <v>0</v>
      </c>
      <c r="I12" s="137">
        <f>SUMIFS('2019年进销存明细 '!BA:BA,'2019年进销存明细 '!$A:$A,'分区域-依叶'!$A$1,'2019年进销存明细 '!$D:$D,'分区域-依叶'!$A10)</f>
        <v>0</v>
      </c>
      <c r="J12" s="137">
        <f>SUMIFS('2019年进销存明细 '!BG:BG,'2019年进销存明细 '!$A:$A,'分区域-依叶'!$A$1,'2019年进销存明细 '!$D:$D,'分区域-依叶'!$A10)</f>
        <v>0</v>
      </c>
      <c r="K12" s="137">
        <f>SUMIFS('2019年进销存明细 '!BM:BM,'2019年进销存明细 '!$A:$A,'分区域-依叶'!$A$1,'2019年进销存明细 '!$D:$D,'分区域-依叶'!$A10)</f>
        <v>0</v>
      </c>
      <c r="L12" s="137">
        <f>SUMIFS('2019年进销存明细 '!BS:BS,'2019年进销存明细 '!$A:$A,'分区域-依叶'!$A$1,'2019年进销存明细 '!$D:$D,'分区域-依叶'!$A10)</f>
        <v>0</v>
      </c>
      <c r="M12" s="137">
        <f>SUMIFS('2019年进销存明细 '!BY:BY,'2019年进销存明细 '!$A:$A,'分区域-依叶'!$A$1,'2019年进销存明细 '!$D:$D,'分区域-依叶'!$A10)</f>
        <v>0</v>
      </c>
      <c r="N12" s="137">
        <f>SUMIFS('2019年进销存明细 '!CE:CE,'2019年进销存明细 '!$A:$A,'分区域-依叶'!$A$1,'2019年进销存明细 '!$D:$D,'分区域-依叶'!$A10)</f>
        <v>0</v>
      </c>
      <c r="O12" s="141">
        <f t="shared" si="10"/>
        <v>0</v>
      </c>
    </row>
    <row r="13" spans="1:15" x14ac:dyDescent="0.3">
      <c r="A13" s="322"/>
      <c r="B13" s="139" t="s">
        <v>443</v>
      </c>
      <c r="C13" s="152">
        <v>6690</v>
      </c>
      <c r="D13" s="152">
        <v>5450</v>
      </c>
      <c r="E13" s="152">
        <v>6190</v>
      </c>
      <c r="F13" s="152">
        <v>6480</v>
      </c>
      <c r="G13" s="152">
        <v>6550</v>
      </c>
      <c r="H13" s="140">
        <v>3530</v>
      </c>
      <c r="I13" s="140">
        <v>3990</v>
      </c>
      <c r="J13" s="140">
        <v>4185</v>
      </c>
      <c r="K13" s="140">
        <v>5450</v>
      </c>
      <c r="L13" s="140">
        <v>4045</v>
      </c>
      <c r="M13" s="140">
        <v>4320</v>
      </c>
      <c r="N13" s="140">
        <v>6332</v>
      </c>
      <c r="O13" s="141">
        <f t="shared" si="10"/>
        <v>63212</v>
      </c>
    </row>
    <row r="14" spans="1:15" s="158" customFormat="1" x14ac:dyDescent="0.3">
      <c r="A14" s="322"/>
      <c r="B14" s="155" t="s">
        <v>296</v>
      </c>
      <c r="C14" s="156" t="e">
        <f>C11/C10</f>
        <v>#DIV/0!</v>
      </c>
      <c r="D14" s="157" t="e">
        <f t="shared" ref="D14:O14" si="11">D11/D10</f>
        <v>#DIV/0!</v>
      </c>
      <c r="E14" s="157" t="e">
        <f t="shared" si="11"/>
        <v>#DIV/0!</v>
      </c>
      <c r="F14" s="157" t="e">
        <f t="shared" si="11"/>
        <v>#DIV/0!</v>
      </c>
      <c r="G14" s="157" t="e">
        <f t="shared" si="11"/>
        <v>#DIV/0!</v>
      </c>
      <c r="H14" s="157" t="e">
        <f t="shared" si="11"/>
        <v>#DIV/0!</v>
      </c>
      <c r="I14" s="157" t="e">
        <f t="shared" si="11"/>
        <v>#DIV/0!</v>
      </c>
      <c r="J14" s="157" t="e">
        <f t="shared" si="11"/>
        <v>#DIV/0!</v>
      </c>
      <c r="K14" s="157" t="e">
        <f t="shared" si="11"/>
        <v>#DIV/0!</v>
      </c>
      <c r="L14" s="157" t="e">
        <f t="shared" si="11"/>
        <v>#DIV/0!</v>
      </c>
      <c r="M14" s="157" t="e">
        <f t="shared" si="11"/>
        <v>#DIV/0!</v>
      </c>
      <c r="N14" s="157" t="e">
        <f t="shared" si="11"/>
        <v>#DIV/0!</v>
      </c>
      <c r="O14" s="157" t="e">
        <f t="shared" si="11"/>
        <v>#DIV/0!</v>
      </c>
    </row>
    <row r="15" spans="1:15" s="158" customFormat="1" x14ac:dyDescent="0.3">
      <c r="A15" s="323"/>
      <c r="B15" s="186" t="s">
        <v>440</v>
      </c>
      <c r="C15" s="150">
        <f>C11/C13-1</f>
        <v>-1</v>
      </c>
      <c r="D15" s="187">
        <f t="shared" ref="D15:O15" si="12">D11/D13-1</f>
        <v>-1</v>
      </c>
      <c r="E15" s="187">
        <f t="shared" si="12"/>
        <v>-1</v>
      </c>
      <c r="F15" s="187">
        <f t="shared" si="12"/>
        <v>-1</v>
      </c>
      <c r="G15" s="187">
        <f t="shared" si="12"/>
        <v>-1</v>
      </c>
      <c r="H15" s="187">
        <f t="shared" si="12"/>
        <v>-1</v>
      </c>
      <c r="I15" s="187">
        <f t="shared" si="12"/>
        <v>-1</v>
      </c>
      <c r="J15" s="187">
        <f t="shared" si="12"/>
        <v>-1</v>
      </c>
      <c r="K15" s="187">
        <f t="shared" si="12"/>
        <v>-1</v>
      </c>
      <c r="L15" s="187">
        <f t="shared" si="12"/>
        <v>-1</v>
      </c>
      <c r="M15" s="187">
        <f t="shared" si="12"/>
        <v>-1</v>
      </c>
      <c r="N15" s="187">
        <f t="shared" si="12"/>
        <v>-1</v>
      </c>
      <c r="O15" s="187">
        <f t="shared" si="12"/>
        <v>-1</v>
      </c>
    </row>
    <row r="16" spans="1:15" s="158" customFormat="1" x14ac:dyDescent="0.3">
      <c r="A16" s="324"/>
      <c r="B16" s="159" t="s">
        <v>409</v>
      </c>
      <c r="C16" s="150">
        <f>C11/N13-1</f>
        <v>-1</v>
      </c>
      <c r="D16" s="150" t="e">
        <f>D11/C11-1</f>
        <v>#DIV/0!</v>
      </c>
      <c r="E16" s="150" t="e">
        <f t="shared" ref="E16" si="13">E11/D11-1</f>
        <v>#DIV/0!</v>
      </c>
      <c r="F16" s="150" t="e">
        <f t="shared" ref="F16" si="14">F11/E11-1</f>
        <v>#DIV/0!</v>
      </c>
      <c r="G16" s="150" t="e">
        <f t="shared" ref="G16:N16" si="15">G11/F11-1</f>
        <v>#DIV/0!</v>
      </c>
      <c r="H16" s="150" t="e">
        <f t="shared" si="15"/>
        <v>#DIV/0!</v>
      </c>
      <c r="I16" s="150" t="e">
        <f t="shared" si="15"/>
        <v>#DIV/0!</v>
      </c>
      <c r="J16" s="150" t="e">
        <f t="shared" si="15"/>
        <v>#DIV/0!</v>
      </c>
      <c r="K16" s="150" t="e">
        <f t="shared" si="15"/>
        <v>#DIV/0!</v>
      </c>
      <c r="L16" s="150" t="e">
        <f t="shared" si="15"/>
        <v>#DIV/0!</v>
      </c>
      <c r="M16" s="150" t="e">
        <f t="shared" si="15"/>
        <v>#DIV/0!</v>
      </c>
      <c r="N16" s="150" t="e">
        <f t="shared" si="15"/>
        <v>#DIV/0!</v>
      </c>
      <c r="O16" s="149"/>
    </row>
    <row r="17" spans="1:15" x14ac:dyDescent="0.3">
      <c r="A17" s="325" t="s">
        <v>327</v>
      </c>
      <c r="B17" s="136" t="s">
        <v>413</v>
      </c>
      <c r="C17" s="137">
        <f>SUMIFS('2019年进销存明细 '!N:N,'2019年进销存明细 '!A:A,'分区域-依叶'!$A$1,'2019年进销存明细 '!D:D,'分区域-依叶'!A17)</f>
        <v>9660</v>
      </c>
      <c r="D17" s="137">
        <f>SUMIFS('2019年进销存明细 '!T:T,'2019年进销存明细 '!$A:$A,'分区域-依叶'!$A$1,'2019年进销存明细 '!$D:$D,'分区域-依叶'!$A17)</f>
        <v>10160</v>
      </c>
      <c r="E17" s="137">
        <f>SUMIFS('2019年进销存明细 '!Z:Z,'2019年进销存明细 '!$A:$A,'分区域-依叶'!$A$1,'2019年进销存明细 '!$D:$D,'分区域-依叶'!$A17)</f>
        <v>14780</v>
      </c>
      <c r="F17" s="137">
        <f>SUMIFS('2019年进销存明细 '!AF:AF,'2019年进销存明细 '!$A:$A,'分区域-依叶'!$A$1,'2019年进销存明细 '!$D:$D,'分区域-依叶'!$A17)</f>
        <v>18820</v>
      </c>
      <c r="G17" s="137">
        <f>SUMIFS('2019年进销存明细 '!AL:AL,'2019年进销存明细 '!$A:$A,'分区域-依叶'!$A$1,'2019年进销存明细 '!$D:$D,'分区域-依叶'!$A17)</f>
        <v>11000</v>
      </c>
      <c r="H17" s="137">
        <f>SUMIFS('2019年进销存明细 '!AR:AR,'2019年进销存明细 '!$A:$A,'分区域-依叶'!$A$1,'2019年进销存明细 '!$D:$D,'分区域-依叶'!$A17)</f>
        <v>11100</v>
      </c>
      <c r="I17" s="137">
        <f>SUMIFS('2019年进销存明细 '!AX:AX,'2019年进销存明细 '!$A:$A,'分区域-依叶'!$A$1,'2019年进销存明细 '!$D:$D,'分区域-依叶'!$A17)</f>
        <v>9000</v>
      </c>
      <c r="J17" s="137">
        <f>SUMIFS('2019年进销存明细 '!BD:BD,'2019年进销存明细 '!$A:$A,'分区域-依叶'!$A$1,'2019年进销存明细 '!$D:$D,'分区域-依叶'!$A17)</f>
        <v>10500</v>
      </c>
      <c r="K17" s="137">
        <f>SUMIFS('2019年进销存明细 '!BJ:BJ,'2019年进销存明细 '!$A:$A,'分区域-依叶'!$A$1,'2019年进销存明细 '!$D:$D,'分区域-依叶'!$A17)</f>
        <v>10500</v>
      </c>
      <c r="L17" s="137">
        <f>SUMIFS('2019年进销存明细 '!BP:BP,'2019年进销存明细 '!$A:$A,'分区域-依叶'!$A$1,'2019年进销存明细 '!$D:$D,'分区域-依叶'!$A17)</f>
        <v>10000</v>
      </c>
      <c r="M17" s="137">
        <f>SUMIFS('2019年进销存明细 '!BV:BV,'2019年进销存明细 '!$A:$A,'分区域-依叶'!$A$1,'2019年进销存明细 '!$D:$D,'分区域-依叶'!$A17)</f>
        <v>11000</v>
      </c>
      <c r="N17" s="137">
        <f>SUMIFS('2019年进销存明细 '!CB:CB,'2019年进销存明细 '!$A:$A,'分区域-依叶'!$A$1,'2019年进销存明细 '!$D:$D,'分区域-依叶'!$A17)</f>
        <v>12000</v>
      </c>
      <c r="O17" s="138">
        <f t="shared" ref="O17:O20" si="16">SUM(C17:N17)</f>
        <v>138520</v>
      </c>
    </row>
    <row r="18" spans="1:15" ht="16.5" customHeight="1" x14ac:dyDescent="0.3">
      <c r="A18" s="322"/>
      <c r="B18" s="139" t="s">
        <v>414</v>
      </c>
      <c r="C18" s="137">
        <f>SUMIFS('2019年进销存明细 '!P:P,'2019年进销存明细 '!A:A,'分区域-依叶'!$A$1,'2019年进销存明细 '!D:D,'分区域-依叶'!A17)</f>
        <v>6256</v>
      </c>
      <c r="D18" s="137">
        <f>SUMIFS('2019年进销存明细 '!V:V,'2019年进销存明细 '!$A:$A,'分区域-依叶'!$A$1,'2019年进销存明细 '!$D:$D,'分区域-依叶'!$A17)</f>
        <v>4350</v>
      </c>
      <c r="E18" s="137">
        <f>SUMIFS('2019年进销存明细 '!AB:AB,'2019年进销存明细 '!$A:$A,'分区域-依叶'!$A$1,'2019年进销存明细 '!$D:$D,'分区域-依叶'!$A17)</f>
        <v>6930</v>
      </c>
      <c r="F18" s="137">
        <f>SUMIFS('2019年进销存明细 '!AH:AH,'2019年进销存明细 '!$A:$A,'分区域-依叶'!$A$1,'2019年进销存明细 '!$D:$D,'分区域-依叶'!$A17)</f>
        <v>8170</v>
      </c>
      <c r="G18" s="137">
        <f>SUMIFS('2019年进销存明细 '!AN:AN,'2019年进销存明细 '!$A:$A,'分区域-依叶'!$A$1,'2019年进销存明细 '!$D:$D,'分区域-依叶'!$A17)</f>
        <v>7970</v>
      </c>
      <c r="H18" s="137">
        <f>SUMIFS('2019年进销存明细 '!AT:AT,'2019年进销存明细 '!$A:$A,'分区域-依叶'!$A$1,'2019年进销存明细 '!$D:$D,'分区域-依叶'!$A17)</f>
        <v>8560</v>
      </c>
      <c r="I18" s="137">
        <f>SUMIFS('2019年进销存明细 '!AZ:AZ,'2019年进销存明细 '!$A:$A,'分区域-依叶'!$A$1,'2019年进销存明细 '!$D:$D,'分区域-依叶'!$A17)</f>
        <v>6120</v>
      </c>
      <c r="J18" s="137">
        <f>SUMIFS('2019年进销存明细 '!BF:BF,'2019年进销存明细 '!$A:$A,'分区域-依叶'!$A$1,'2019年进销存明细 '!$D:$D,'分区域-依叶'!$A17)</f>
        <v>7090</v>
      </c>
      <c r="K18" s="137">
        <f>SUMIFS('2019年进销存明细 '!BL:BL,'2019年进销存明细 '!$A:$A,'分区域-依叶'!$A$1,'2019年进销存明细 '!$D:$D,'分区域-依叶'!$A17)</f>
        <v>7750</v>
      </c>
      <c r="L18" s="137">
        <f>SUMIFS('2019年进销存明细 '!BR:BR,'2019年进销存明细 '!$A:$A,'分区域-依叶'!$A$1,'2019年进销存明细 '!$D:$D,'分区域-依叶'!$A17)</f>
        <v>8140</v>
      </c>
      <c r="M18" s="137">
        <f>SUMIFS('2019年进销存明细 '!BX:BX,'2019年进销存明细 '!$A:$A,'分区域-依叶'!$A$1,'2019年进销存明细 '!$D:$D,'分区域-依叶'!$A17)</f>
        <v>10160</v>
      </c>
      <c r="N18" s="137">
        <f>SUMIFS('2019年进销存明细 '!CD:CD,'2019年进销存明细 '!$A:$A,'分区域-依叶'!$A$1,'2019年进销存明细 '!$D:$D,'分区域-依叶'!$A17)</f>
        <v>3370</v>
      </c>
      <c r="O18" s="141">
        <f t="shared" si="16"/>
        <v>84866</v>
      </c>
    </row>
    <row r="19" spans="1:15" ht="16.5" customHeight="1" x14ac:dyDescent="0.3">
      <c r="A19" s="322"/>
      <c r="B19" s="139" t="s">
        <v>468</v>
      </c>
      <c r="C19" s="137">
        <f>SUMIFS('2019年进销存明细 '!Q:Q,'2019年进销存明细 '!$A:$A,'分区域-依叶'!$A$1,'2019年进销存明细 '!$D:$D,'分区域-依叶'!$A17)</f>
        <v>7741</v>
      </c>
      <c r="D19" s="137">
        <f>SUMIFS('2019年进销存明细 '!W:W,'2019年进销存明细 '!$A:$A,'分区域-依叶'!$A$1,'2019年进销存明细 '!$D:$D,'分区域-依叶'!$A17)</f>
        <v>5268</v>
      </c>
      <c r="E19" s="137">
        <f>SUMIFS('2019年进销存明细 '!AC:AC,'2019年进销存明细 '!$A:$A,'分区域-依叶'!$A$1,'2019年进销存明细 '!$D:$D,'分区域-依叶'!$A17)</f>
        <v>8389</v>
      </c>
      <c r="F19" s="137">
        <f>SUMIFS('2019年进销存明细 '!AI:AI,'2019年进销存明细 '!$A:$A,'分区域-依叶'!$A$1,'2019年进销存明细 '!$D:$D,'分区域-依叶'!$A17)</f>
        <v>6857</v>
      </c>
      <c r="G19" s="137">
        <f>SUMIFS('2019年进销存明细 '!AO:AO,'2019年进销存明细 '!$A:$A,'分区域-依叶'!$A$1,'2019年进销存明细 '!$D:$D,'分区域-依叶'!$A17)</f>
        <v>7427</v>
      </c>
      <c r="H19" s="137">
        <f>SUMIFS('2019年进销存明细 '!AU:AU,'2019年进销存明细 '!$A:$A,'分区域-依叶'!$A$1,'2019年进销存明细 '!$D:$D,'分区域-依叶'!$A17)</f>
        <v>6029</v>
      </c>
      <c r="I19" s="137">
        <f>SUMIFS('2019年进销存明细 '!BA:BA,'2019年进销存明细 '!$A:$A,'分区域-依叶'!$A$1,'2019年进销存明细 '!$D:$D,'分区域-依叶'!$A17)</f>
        <v>7808</v>
      </c>
      <c r="J19" s="137">
        <f>SUMIFS('2019年进销存明细 '!BG:BG,'2019年进销存明细 '!$A:$A,'分区域-依叶'!$A$1,'2019年进销存明细 '!$D:$D,'分区域-依叶'!$A17)</f>
        <v>7437</v>
      </c>
      <c r="K19" s="137">
        <f>SUMIFS('2019年进销存明细 '!BM:BM,'2019年进销存明细 '!$A:$A,'分区域-依叶'!$A$1,'2019年进销存明细 '!$D:$D,'分区域-依叶'!$A17)</f>
        <v>7840</v>
      </c>
      <c r="L19" s="137">
        <f>SUMIFS('2019年进销存明细 '!BS:BS,'2019年进销存明细 '!$A:$A,'分区域-依叶'!$A$1,'2019年进销存明细 '!$D:$D,'分区域-依叶'!$A17)</f>
        <v>7378</v>
      </c>
      <c r="M19" s="137">
        <f>SUMIFS('2019年进销存明细 '!BY:BY,'2019年进销存明细 '!$A:$A,'分区域-依叶'!$A$1,'2019年进销存明细 '!$D:$D,'分区域-依叶'!$A17)</f>
        <v>8159</v>
      </c>
      <c r="N19" s="137">
        <f>SUMIFS('2019年进销存明细 '!CE:CE,'2019年进销存明细 '!$A:$A,'分区域-依叶'!$A$1,'2019年进销存明细 '!$D:$D,'分区域-依叶'!$A17)</f>
        <v>0</v>
      </c>
      <c r="O19" s="141">
        <f t="shared" si="16"/>
        <v>80333</v>
      </c>
    </row>
    <row r="20" spans="1:15" ht="16.5" customHeight="1" x14ac:dyDescent="0.3">
      <c r="A20" s="322"/>
      <c r="B20" s="139" t="s">
        <v>443</v>
      </c>
      <c r="C20" s="152">
        <v>1450</v>
      </c>
      <c r="D20" s="152">
        <v>910</v>
      </c>
      <c r="E20" s="152">
        <v>630</v>
      </c>
      <c r="F20" s="152">
        <v>1110</v>
      </c>
      <c r="G20" s="152">
        <v>1150</v>
      </c>
      <c r="H20" s="140">
        <v>690</v>
      </c>
      <c r="I20" s="140">
        <v>1230</v>
      </c>
      <c r="J20" s="140">
        <v>1120</v>
      </c>
      <c r="K20" s="140">
        <v>1190</v>
      </c>
      <c r="L20" s="140">
        <v>1260</v>
      </c>
      <c r="M20" s="140">
        <v>780</v>
      </c>
      <c r="N20" s="140">
        <v>1580</v>
      </c>
      <c r="O20" s="141">
        <f t="shared" si="16"/>
        <v>13100</v>
      </c>
    </row>
    <row r="21" spans="1:15" s="158" customFormat="1" x14ac:dyDescent="0.3">
      <c r="A21" s="322"/>
      <c r="B21" s="155" t="s">
        <v>296</v>
      </c>
      <c r="C21" s="156">
        <f>C18/C17</f>
        <v>0.64761904761904765</v>
      </c>
      <c r="D21" s="157">
        <f t="shared" ref="D21:O21" si="17">D18/D17</f>
        <v>0.42814960629921262</v>
      </c>
      <c r="E21" s="157">
        <f t="shared" si="17"/>
        <v>0.46887686062246281</v>
      </c>
      <c r="F21" s="157">
        <f t="shared" si="17"/>
        <v>0.43411264612114769</v>
      </c>
      <c r="G21" s="157">
        <f t="shared" si="17"/>
        <v>0.72454545454545449</v>
      </c>
      <c r="H21" s="157">
        <f t="shared" si="17"/>
        <v>0.77117117117117118</v>
      </c>
      <c r="I21" s="157">
        <f t="shared" si="17"/>
        <v>0.68</v>
      </c>
      <c r="J21" s="157">
        <f t="shared" si="17"/>
        <v>0.67523809523809519</v>
      </c>
      <c r="K21" s="157">
        <f t="shared" si="17"/>
        <v>0.73809523809523814</v>
      </c>
      <c r="L21" s="157">
        <f t="shared" si="17"/>
        <v>0.81399999999999995</v>
      </c>
      <c r="M21" s="157">
        <f t="shared" si="17"/>
        <v>0.92363636363636359</v>
      </c>
      <c r="N21" s="157">
        <f t="shared" si="17"/>
        <v>0.28083333333333332</v>
      </c>
      <c r="O21" s="157">
        <f t="shared" si="17"/>
        <v>0.61266243141784582</v>
      </c>
    </row>
    <row r="22" spans="1:15" s="158" customFormat="1" x14ac:dyDescent="0.3">
      <c r="A22" s="323"/>
      <c r="B22" s="186" t="s">
        <v>440</v>
      </c>
      <c r="C22" s="150">
        <f>C18/C20-1</f>
        <v>3.3144827586206898</v>
      </c>
      <c r="D22" s="187">
        <f t="shared" ref="D22:O22" si="18">D18/D20-1</f>
        <v>3.7802197802197801</v>
      </c>
      <c r="E22" s="187">
        <f t="shared" si="18"/>
        <v>10</v>
      </c>
      <c r="F22" s="187">
        <f t="shared" si="18"/>
        <v>6.3603603603603602</v>
      </c>
      <c r="G22" s="187">
        <f t="shared" si="18"/>
        <v>5.9304347826086961</v>
      </c>
      <c r="H22" s="187">
        <f t="shared" si="18"/>
        <v>11.405797101449275</v>
      </c>
      <c r="I22" s="187">
        <f t="shared" si="18"/>
        <v>3.975609756097561</v>
      </c>
      <c r="J22" s="187">
        <f t="shared" si="18"/>
        <v>5.3303571428571432</v>
      </c>
      <c r="K22" s="187">
        <f t="shared" si="18"/>
        <v>5.5126050420168067</v>
      </c>
      <c r="L22" s="187">
        <f t="shared" si="18"/>
        <v>5.4603174603174605</v>
      </c>
      <c r="M22" s="187">
        <f t="shared" si="18"/>
        <v>12.025641025641026</v>
      </c>
      <c r="N22" s="187">
        <f t="shared" si="18"/>
        <v>1.1329113924050631</v>
      </c>
      <c r="O22" s="187">
        <f t="shared" si="18"/>
        <v>5.4783206106870228</v>
      </c>
    </row>
    <row r="23" spans="1:15" s="158" customFormat="1" x14ac:dyDescent="0.3">
      <c r="A23" s="324"/>
      <c r="B23" s="159" t="s">
        <v>409</v>
      </c>
      <c r="C23" s="150">
        <f>C18/N20-1</f>
        <v>2.9594936708860757</v>
      </c>
      <c r="D23" s="150">
        <f>D18/C18-1</f>
        <v>-0.30466751918158563</v>
      </c>
      <c r="E23" s="150">
        <f t="shared" ref="E23" si="19">E18/D18-1</f>
        <v>0.59310344827586214</v>
      </c>
      <c r="F23" s="150">
        <f t="shared" ref="F23" si="20">F18/E18-1</f>
        <v>0.17893217893217894</v>
      </c>
      <c r="G23" s="150">
        <f t="shared" ref="G23:L23" si="21">G18/F18-1</f>
        <v>-2.4479804161566698E-2</v>
      </c>
      <c r="H23" s="150">
        <f t="shared" si="21"/>
        <v>7.4027603513174389E-2</v>
      </c>
      <c r="I23" s="150">
        <f t="shared" si="21"/>
        <v>-0.28504672897196259</v>
      </c>
      <c r="J23" s="150">
        <f t="shared" si="21"/>
        <v>0.15849673202614389</v>
      </c>
      <c r="K23" s="150">
        <f t="shared" si="21"/>
        <v>9.3088857545839288E-2</v>
      </c>
      <c r="L23" s="150">
        <f t="shared" si="21"/>
        <v>5.0322580645161263E-2</v>
      </c>
      <c r="M23" s="150">
        <f t="shared" ref="M23" si="22">M18/L18-1</f>
        <v>0.24815724815724827</v>
      </c>
      <c r="N23" s="150">
        <f t="shared" ref="N23" si="23">N18/M18-1</f>
        <v>-0.66830708661417315</v>
      </c>
      <c r="O23" s="149"/>
    </row>
    <row r="24" spans="1:15" s="158" customFormat="1" x14ac:dyDescent="0.3">
      <c r="A24" s="325" t="s">
        <v>477</v>
      </c>
      <c r="B24" s="136" t="s">
        <v>413</v>
      </c>
      <c r="C24" s="137">
        <f>SUMIFS('2019年进销存明细 '!N:N,'2019年进销存明细 '!A:A,'分区域-依叶'!$A$1,'2019年进销存明细 '!D:D,'分区域-依叶'!A24)</f>
        <v>0</v>
      </c>
      <c r="D24" s="137">
        <f>SUMIFS('2019年进销存明细 '!T:T,'2019年进销存明细 '!$A:$A,'分区域-依叶'!$A$1,'2019年进销存明细 '!$D:$D,'分区域-依叶'!$A24)</f>
        <v>0</v>
      </c>
      <c r="E24" s="137">
        <f>SUMIFS('2019年进销存明细 '!Z:Z,'2019年进销存明细 '!$A:$A,'分区域-依叶'!$A$1,'2019年进销存明细 '!$D:$D,'分区域-依叶'!$A24)</f>
        <v>0</v>
      </c>
      <c r="F24" s="137">
        <f>SUMIFS('2019年进销存明细 '!AF:AF,'2019年进销存明细 '!$A:$A,'分区域-依叶'!$A$1,'2019年进销存明细 '!$D:$D,'分区域-依叶'!$A24)</f>
        <v>0</v>
      </c>
      <c r="G24" s="137">
        <f>SUMIFS('2019年进销存明细 '!AL:AL,'2019年进销存明细 '!$A:$A,'分区域-依叶'!$A$1,'2019年进销存明细 '!$D:$D,'分区域-依叶'!$A24)</f>
        <v>0</v>
      </c>
      <c r="H24" s="137">
        <f>SUMIFS('2019年进销存明细 '!AR:AR,'2019年进销存明细 '!$A:$A,'分区域-依叶'!$A$1,'2019年进销存明细 '!$D:$D,'分区域-依叶'!$A24)</f>
        <v>0</v>
      </c>
      <c r="I24" s="137">
        <f>SUMIFS('2019年进销存明细 '!AX:AX,'2019年进销存明细 '!$A:$A,'分区域-依叶'!$A$1,'2019年进销存明细 '!$D:$D,'分区域-依叶'!$A24)</f>
        <v>0</v>
      </c>
      <c r="J24" s="137">
        <f>SUMIFS('2019年进销存明细 '!BD:BD,'2019年进销存明细 '!$A:$A,'分区域-依叶'!$A$1,'2019年进销存明细 '!$D:$D,'分区域-依叶'!$A24)</f>
        <v>0</v>
      </c>
      <c r="K24" s="137">
        <f>SUMIFS('2019年进销存明细 '!BJ:BJ,'2019年进销存明细 '!$A:$A,'分区域-依叶'!$A$1,'2019年进销存明细 '!$D:$D,'分区域-依叶'!$A24)</f>
        <v>0</v>
      </c>
      <c r="L24" s="137">
        <f>SUMIFS('2019年进销存明细 '!BP:BP,'2019年进销存明细 '!$A:$A,'分区域-依叶'!$A$1,'2019年进销存明细 '!$D:$D,'分区域-依叶'!$A24)</f>
        <v>0</v>
      </c>
      <c r="M24" s="137">
        <f>SUMIFS('2019年进销存明细 '!BV:BV,'2019年进销存明细 '!$A:$A,'分区域-依叶'!$A$1,'2019年进销存明细 '!$D:$D,'分区域-依叶'!$A24)</f>
        <v>0</v>
      </c>
      <c r="N24" s="137">
        <f>SUMIFS('2019年进销存明细 '!CB:CB,'2019年进销存明细 '!$A:$A,'分区域-依叶'!$A$1,'2019年进销存明细 '!$D:$D,'分区域-依叶'!$A24)</f>
        <v>0</v>
      </c>
      <c r="O24" s="138">
        <f t="shared" ref="O24:O27" si="24">SUM(C24:N24)</f>
        <v>0</v>
      </c>
    </row>
    <row r="25" spans="1:15" s="158" customFormat="1" x14ac:dyDescent="0.3">
      <c r="A25" s="322"/>
      <c r="B25" s="139" t="s">
        <v>414</v>
      </c>
      <c r="C25" s="137">
        <f>SUMIFS('2019年进销存明细 '!P:P,'2019年进销存明细 '!A:A,'分区域-依叶'!$A$1,'2019年进销存明细 '!D:D,'分区域-依叶'!A24)</f>
        <v>0</v>
      </c>
      <c r="D25" s="137">
        <f>SUMIFS('2019年进销存明细 '!V:V,'2019年进销存明细 '!$A:$A,'分区域-依叶'!$A$1,'2019年进销存明细 '!$D:$D,'分区域-依叶'!$A24)</f>
        <v>0</v>
      </c>
      <c r="E25" s="137">
        <f>SUMIFS('2019年进销存明细 '!AB:AB,'2019年进销存明细 '!$A:$A,'分区域-依叶'!$A$1,'2019年进销存明细 '!$D:$D,'分区域-依叶'!$A24)</f>
        <v>0</v>
      </c>
      <c r="F25" s="137">
        <f>SUMIFS('2019年进销存明细 '!AH:AH,'2019年进销存明细 '!$A:$A,'分区域-依叶'!$A$1,'2019年进销存明细 '!$D:$D,'分区域-依叶'!$A24)</f>
        <v>0</v>
      </c>
      <c r="G25" s="137">
        <f>SUMIFS('2019年进销存明细 '!AN:AN,'2019年进销存明细 '!$A:$A,'分区域-依叶'!$A$1,'2019年进销存明细 '!$D:$D,'分区域-依叶'!$A24)</f>
        <v>0</v>
      </c>
      <c r="H25" s="137">
        <f>SUMIFS('2019年进销存明细 '!AT:AT,'2019年进销存明细 '!$A:$A,'分区域-依叶'!$A$1,'2019年进销存明细 '!$D:$D,'分区域-依叶'!$A24)</f>
        <v>0</v>
      </c>
      <c r="I25" s="137">
        <f>SUMIFS('2019年进销存明细 '!AZ:AZ,'2019年进销存明细 '!$A:$A,'分区域-依叶'!$A$1,'2019年进销存明细 '!$D:$D,'分区域-依叶'!$A24)</f>
        <v>0</v>
      </c>
      <c r="J25" s="137">
        <f>SUMIFS('2019年进销存明细 '!BF:BF,'2019年进销存明细 '!$A:$A,'分区域-依叶'!$A$1,'2019年进销存明细 '!$D:$D,'分区域-依叶'!$A24)</f>
        <v>0</v>
      </c>
      <c r="K25" s="137">
        <f>SUMIFS('2019年进销存明细 '!BL:BL,'2019年进销存明细 '!$A:$A,'分区域-依叶'!$A$1,'2019年进销存明细 '!$D:$D,'分区域-依叶'!$A24)</f>
        <v>0</v>
      </c>
      <c r="L25" s="137">
        <f>SUMIFS('2019年进销存明细 '!BR:BR,'2019年进销存明细 '!$A:$A,'分区域-依叶'!$A$1,'2019年进销存明细 '!$D:$D,'分区域-依叶'!$A24)</f>
        <v>0</v>
      </c>
      <c r="M25" s="137">
        <f>SUMIFS('2019年进销存明细 '!BX:BX,'2019年进销存明细 '!$A:$A,'分区域-依叶'!$A$1,'2019年进销存明细 '!$D:$D,'分区域-依叶'!$A24)</f>
        <v>0</v>
      </c>
      <c r="N25" s="137">
        <f>SUMIFS('2019年进销存明细 '!CD:CD,'2019年进销存明细 '!$A:$A,'分区域-依叶'!$A$1,'2019年进销存明细 '!$D:$D,'分区域-依叶'!$A24)</f>
        <v>0</v>
      </c>
      <c r="O25" s="141">
        <f t="shared" si="24"/>
        <v>0</v>
      </c>
    </row>
    <row r="26" spans="1:15" s="158" customFormat="1" x14ac:dyDescent="0.3">
      <c r="A26" s="322"/>
      <c r="B26" s="139" t="s">
        <v>468</v>
      </c>
      <c r="C26" s="137">
        <f>SUMIFS('2019年进销存明细 '!Q:Q,'2019年进销存明细 '!$A:$A,'分区域-依叶'!$A$1,'2019年进销存明细 '!$D:$D,'分区域-依叶'!$A24)</f>
        <v>0</v>
      </c>
      <c r="D26" s="137">
        <f>SUMIFS('2019年进销存明细 '!W:W,'2019年进销存明细 '!$A:$A,'分区域-依叶'!$A$1,'2019年进销存明细 '!$D:$D,'分区域-依叶'!$A24)</f>
        <v>0</v>
      </c>
      <c r="E26" s="137">
        <f>SUMIFS('2019年进销存明细 '!AC:AC,'2019年进销存明细 '!$A:$A,'分区域-依叶'!$A$1,'2019年进销存明细 '!$D:$D,'分区域-依叶'!$A24)</f>
        <v>0</v>
      </c>
      <c r="F26" s="137">
        <f>SUMIFS('2019年进销存明细 '!AI:AI,'2019年进销存明细 '!$A:$A,'分区域-依叶'!$A$1,'2019年进销存明细 '!$D:$D,'分区域-依叶'!$A24)</f>
        <v>0</v>
      </c>
      <c r="G26" s="137">
        <f>SUMIFS('2019年进销存明细 '!AO:AO,'2019年进销存明细 '!$A:$A,'分区域-依叶'!$A$1,'2019年进销存明细 '!$D:$D,'分区域-依叶'!$A24)</f>
        <v>0</v>
      </c>
      <c r="H26" s="137">
        <f>SUMIFS('2019年进销存明细 '!AU:AU,'2019年进销存明细 '!$A:$A,'分区域-依叶'!$A$1,'2019年进销存明细 '!$D:$D,'分区域-依叶'!$A24)</f>
        <v>0</v>
      </c>
      <c r="I26" s="137">
        <f>SUMIFS('2019年进销存明细 '!BA:BA,'2019年进销存明细 '!$A:$A,'分区域-依叶'!$A$1,'2019年进销存明细 '!$D:$D,'分区域-依叶'!$A24)</f>
        <v>0</v>
      </c>
      <c r="J26" s="137">
        <f>SUMIFS('2019年进销存明细 '!BG:BG,'2019年进销存明细 '!$A:$A,'分区域-依叶'!$A$1,'2019年进销存明细 '!$D:$D,'分区域-依叶'!$A24)</f>
        <v>0</v>
      </c>
      <c r="K26" s="137">
        <f>SUMIFS('2019年进销存明细 '!BM:BM,'2019年进销存明细 '!$A:$A,'分区域-依叶'!$A$1,'2019年进销存明细 '!$D:$D,'分区域-依叶'!$A24)</f>
        <v>0</v>
      </c>
      <c r="L26" s="137">
        <f>SUMIFS('2019年进销存明细 '!BS:BS,'2019年进销存明细 '!$A:$A,'分区域-依叶'!$A$1,'2019年进销存明细 '!$D:$D,'分区域-依叶'!$A24)</f>
        <v>0</v>
      </c>
      <c r="M26" s="137">
        <f>SUMIFS('2019年进销存明细 '!BY:BY,'2019年进销存明细 '!$A:$A,'分区域-依叶'!$A$1,'2019年进销存明细 '!$D:$D,'分区域-依叶'!$A24)</f>
        <v>0</v>
      </c>
      <c r="N26" s="137">
        <f>SUMIFS('2019年进销存明细 '!CE:CE,'2019年进销存明细 '!$A:$A,'分区域-依叶'!$A$1,'2019年进销存明细 '!$D:$D,'分区域-依叶'!$A24)</f>
        <v>0</v>
      </c>
      <c r="O26" s="141">
        <f t="shared" si="24"/>
        <v>0</v>
      </c>
    </row>
    <row r="27" spans="1:15" s="158" customFormat="1" x14ac:dyDescent="0.3">
      <c r="A27" s="322"/>
      <c r="B27" s="139" t="s">
        <v>443</v>
      </c>
      <c r="C27" s="152">
        <v>0</v>
      </c>
      <c r="D27" s="152">
        <v>0</v>
      </c>
      <c r="E27" s="152">
        <v>30</v>
      </c>
      <c r="F27" s="152">
        <v>30</v>
      </c>
      <c r="G27" s="152">
        <v>120</v>
      </c>
      <c r="H27" s="140">
        <v>0</v>
      </c>
      <c r="I27" s="140">
        <v>65</v>
      </c>
      <c r="J27" s="140">
        <v>230</v>
      </c>
      <c r="K27" s="140">
        <v>0</v>
      </c>
      <c r="L27" s="140">
        <v>235</v>
      </c>
      <c r="M27" s="140">
        <v>10</v>
      </c>
      <c r="N27" s="140">
        <v>120</v>
      </c>
      <c r="O27" s="141">
        <f t="shared" si="24"/>
        <v>840</v>
      </c>
    </row>
    <row r="28" spans="1:15" s="158" customFormat="1" x14ac:dyDescent="0.3">
      <c r="A28" s="322"/>
      <c r="B28" s="155" t="s">
        <v>296</v>
      </c>
      <c r="C28" s="156" t="e">
        <f>C25/C24</f>
        <v>#DIV/0!</v>
      </c>
      <c r="D28" s="157" t="e">
        <f t="shared" ref="D28:O28" si="25">D25/D24</f>
        <v>#DIV/0!</v>
      </c>
      <c r="E28" s="157" t="e">
        <f t="shared" si="25"/>
        <v>#DIV/0!</v>
      </c>
      <c r="F28" s="157" t="e">
        <f t="shared" si="25"/>
        <v>#DIV/0!</v>
      </c>
      <c r="G28" s="157" t="e">
        <f t="shared" si="25"/>
        <v>#DIV/0!</v>
      </c>
      <c r="H28" s="157" t="e">
        <f t="shared" ref="H28:N28" si="26">H25/H24</f>
        <v>#DIV/0!</v>
      </c>
      <c r="I28" s="157" t="e">
        <f t="shared" si="26"/>
        <v>#DIV/0!</v>
      </c>
      <c r="J28" s="157" t="e">
        <f t="shared" si="26"/>
        <v>#DIV/0!</v>
      </c>
      <c r="K28" s="157" t="e">
        <f t="shared" si="26"/>
        <v>#DIV/0!</v>
      </c>
      <c r="L28" s="157" t="e">
        <f t="shared" si="26"/>
        <v>#DIV/0!</v>
      </c>
      <c r="M28" s="157" t="e">
        <f t="shared" si="26"/>
        <v>#DIV/0!</v>
      </c>
      <c r="N28" s="157" t="e">
        <f t="shared" si="26"/>
        <v>#DIV/0!</v>
      </c>
      <c r="O28" s="157" t="e">
        <f t="shared" si="25"/>
        <v>#DIV/0!</v>
      </c>
    </row>
    <row r="29" spans="1:15" s="158" customFormat="1" x14ac:dyDescent="0.3">
      <c r="A29" s="323"/>
      <c r="B29" s="186" t="s">
        <v>440</v>
      </c>
      <c r="C29" s="150" t="e">
        <f>C25/C27-1</f>
        <v>#DIV/0!</v>
      </c>
      <c r="D29" s="187" t="e">
        <f t="shared" ref="D29:G29" si="27">D25/D27-1</f>
        <v>#DIV/0!</v>
      </c>
      <c r="E29" s="187">
        <f t="shared" si="27"/>
        <v>-1</v>
      </c>
      <c r="F29" s="187">
        <f t="shared" si="27"/>
        <v>-1</v>
      </c>
      <c r="G29" s="187">
        <f t="shared" si="27"/>
        <v>-1</v>
      </c>
      <c r="H29" s="187" t="e">
        <f t="shared" ref="H29:O29" si="28">H25/H27-1</f>
        <v>#DIV/0!</v>
      </c>
      <c r="I29" s="187">
        <f t="shared" si="28"/>
        <v>-1</v>
      </c>
      <c r="J29" s="187">
        <f t="shared" si="28"/>
        <v>-1</v>
      </c>
      <c r="K29" s="187" t="e">
        <f t="shared" si="28"/>
        <v>#DIV/0!</v>
      </c>
      <c r="L29" s="187">
        <f t="shared" si="28"/>
        <v>-1</v>
      </c>
      <c r="M29" s="187">
        <f t="shared" si="28"/>
        <v>-1</v>
      </c>
      <c r="N29" s="187">
        <f t="shared" si="28"/>
        <v>-1</v>
      </c>
      <c r="O29" s="187">
        <f t="shared" si="28"/>
        <v>-1</v>
      </c>
    </row>
    <row r="30" spans="1:15" s="158" customFormat="1" x14ac:dyDescent="0.3">
      <c r="A30" s="324"/>
      <c r="B30" s="159" t="s">
        <v>409</v>
      </c>
      <c r="C30" s="150">
        <f>C25/N27-1</f>
        <v>-1</v>
      </c>
      <c r="D30" s="150" t="e">
        <f>D25/C25-1</f>
        <v>#DIV/0!</v>
      </c>
      <c r="E30" s="150" t="e">
        <f t="shared" ref="E30" si="29">E25/D25-1</f>
        <v>#DIV/0!</v>
      </c>
      <c r="F30" s="150" t="e">
        <f t="shared" ref="F30" si="30">F25/E25-1</f>
        <v>#DIV/0!</v>
      </c>
      <c r="G30" s="150" t="e">
        <f t="shared" ref="G30:L30" si="31">G25/F25-1</f>
        <v>#DIV/0!</v>
      </c>
      <c r="H30" s="150" t="e">
        <f t="shared" si="31"/>
        <v>#DIV/0!</v>
      </c>
      <c r="I30" s="150" t="e">
        <f t="shared" si="31"/>
        <v>#DIV/0!</v>
      </c>
      <c r="J30" s="150" t="e">
        <f t="shared" si="31"/>
        <v>#DIV/0!</v>
      </c>
      <c r="K30" s="150" t="e">
        <f t="shared" si="31"/>
        <v>#DIV/0!</v>
      </c>
      <c r="L30" s="150" t="e">
        <f t="shared" si="31"/>
        <v>#DIV/0!</v>
      </c>
      <c r="M30" s="150" t="e">
        <f t="shared" ref="M30" si="32">M25/L25-1</f>
        <v>#DIV/0!</v>
      </c>
      <c r="N30" s="150" t="e">
        <f t="shared" ref="N30" si="33">N25/M25-1</f>
        <v>#DIV/0!</v>
      </c>
      <c r="O30" s="149"/>
    </row>
    <row r="31" spans="1:15" x14ac:dyDescent="0.3">
      <c r="A31" s="317" t="s">
        <v>430</v>
      </c>
      <c r="B31" s="142" t="s">
        <v>413</v>
      </c>
      <c r="C31" s="143">
        <f t="shared" ref="C31:N31" si="34">C3+C10+C17+C24</f>
        <v>22960</v>
      </c>
      <c r="D31" s="143">
        <f t="shared" si="34"/>
        <v>24360</v>
      </c>
      <c r="E31" s="143">
        <f t="shared" si="34"/>
        <v>37810</v>
      </c>
      <c r="F31" s="143">
        <f t="shared" si="34"/>
        <v>47600</v>
      </c>
      <c r="G31" s="143">
        <f t="shared" si="34"/>
        <v>28000</v>
      </c>
      <c r="H31" s="143">
        <f t="shared" si="34"/>
        <v>29100</v>
      </c>
      <c r="I31" s="143">
        <f t="shared" si="34"/>
        <v>25000</v>
      </c>
      <c r="J31" s="143">
        <f t="shared" si="34"/>
        <v>28000</v>
      </c>
      <c r="K31" s="143">
        <f t="shared" si="34"/>
        <v>27000</v>
      </c>
      <c r="L31" s="143">
        <f t="shared" si="34"/>
        <v>25500</v>
      </c>
      <c r="M31" s="143">
        <f t="shared" si="34"/>
        <v>26000</v>
      </c>
      <c r="N31" s="143">
        <f t="shared" si="34"/>
        <v>28000</v>
      </c>
      <c r="O31" s="144">
        <f>SUM(C31:N31)</f>
        <v>349330</v>
      </c>
    </row>
    <row r="32" spans="1:15" ht="15.75" customHeight="1" x14ac:dyDescent="0.3">
      <c r="A32" s="318"/>
      <c r="B32" s="145" t="s">
        <v>414</v>
      </c>
      <c r="C32" s="146">
        <f>C4+C11+C18+C25</f>
        <v>16879</v>
      </c>
      <c r="D32" s="146">
        <f t="shared" ref="D32:N33" si="35">D4+D11+D18+D25</f>
        <v>13226</v>
      </c>
      <c r="E32" s="146">
        <f t="shared" si="35"/>
        <v>18825</v>
      </c>
      <c r="F32" s="146">
        <f t="shared" si="35"/>
        <v>21483</v>
      </c>
      <c r="G32" s="146">
        <f t="shared" si="35"/>
        <v>17937</v>
      </c>
      <c r="H32" s="146">
        <f t="shared" si="35"/>
        <v>18072</v>
      </c>
      <c r="I32" s="146">
        <f t="shared" si="35"/>
        <v>18153</v>
      </c>
      <c r="J32" s="146">
        <f t="shared" si="35"/>
        <v>18258</v>
      </c>
      <c r="K32" s="146">
        <f t="shared" si="35"/>
        <v>21870</v>
      </c>
      <c r="L32" s="146">
        <f t="shared" si="35"/>
        <v>19292</v>
      </c>
      <c r="M32" s="146">
        <f t="shared" si="35"/>
        <v>26101</v>
      </c>
      <c r="N32" s="146">
        <f t="shared" si="35"/>
        <v>8907</v>
      </c>
      <c r="O32" s="144">
        <f t="shared" ref="O32:O34" si="36">SUM(C32:N32)</f>
        <v>219003</v>
      </c>
    </row>
    <row r="33" spans="1:15" ht="15.75" customHeight="1" x14ac:dyDescent="0.3">
      <c r="A33" s="318"/>
      <c r="B33" s="145" t="s">
        <v>468</v>
      </c>
      <c r="C33" s="146">
        <f>C5+C12+C19+C26</f>
        <v>19631</v>
      </c>
      <c r="D33" s="146">
        <f t="shared" si="35"/>
        <v>13348</v>
      </c>
      <c r="E33" s="146">
        <f t="shared" si="35"/>
        <v>22046</v>
      </c>
      <c r="F33" s="146">
        <f t="shared" si="35"/>
        <v>18559</v>
      </c>
      <c r="G33" s="146">
        <f t="shared" si="35"/>
        <v>18612</v>
      </c>
      <c r="H33" s="146">
        <f t="shared" si="35"/>
        <v>16825</v>
      </c>
      <c r="I33" s="146">
        <f t="shared" si="35"/>
        <v>20184</v>
      </c>
      <c r="J33" s="146">
        <f t="shared" si="35"/>
        <v>19121</v>
      </c>
      <c r="K33" s="146">
        <f t="shared" si="35"/>
        <v>21308</v>
      </c>
      <c r="L33" s="146">
        <f t="shared" si="35"/>
        <v>19689</v>
      </c>
      <c r="M33" s="146">
        <f t="shared" si="35"/>
        <v>21885</v>
      </c>
      <c r="N33" s="146">
        <f t="shared" si="35"/>
        <v>0</v>
      </c>
      <c r="O33" s="144">
        <f t="shared" si="36"/>
        <v>211208</v>
      </c>
    </row>
    <row r="34" spans="1:15" ht="15.75" customHeight="1" x14ac:dyDescent="0.3">
      <c r="A34" s="318"/>
      <c r="B34" s="145" t="s">
        <v>442</v>
      </c>
      <c r="C34" s="146">
        <f t="shared" ref="C34:N34" si="37">C6+C13+C20+C27</f>
        <v>15062</v>
      </c>
      <c r="D34" s="146">
        <f t="shared" si="37"/>
        <v>12295</v>
      </c>
      <c r="E34" s="146">
        <f t="shared" si="37"/>
        <v>13507</v>
      </c>
      <c r="F34" s="146">
        <f t="shared" si="37"/>
        <v>12978</v>
      </c>
      <c r="G34" s="146">
        <f t="shared" si="37"/>
        <v>12520</v>
      </c>
      <c r="H34" s="146">
        <f t="shared" si="37"/>
        <v>10201</v>
      </c>
      <c r="I34" s="146">
        <f t="shared" si="37"/>
        <v>9105</v>
      </c>
      <c r="J34" s="146">
        <f t="shared" si="37"/>
        <v>11551</v>
      </c>
      <c r="K34" s="146">
        <f t="shared" si="37"/>
        <v>11999</v>
      </c>
      <c r="L34" s="146">
        <f t="shared" si="37"/>
        <v>10999</v>
      </c>
      <c r="M34" s="146">
        <f t="shared" si="37"/>
        <v>11460</v>
      </c>
      <c r="N34" s="146">
        <f t="shared" si="37"/>
        <v>15314</v>
      </c>
      <c r="O34" s="144">
        <f t="shared" si="36"/>
        <v>146991</v>
      </c>
    </row>
    <row r="35" spans="1:15" s="158" customFormat="1" ht="16.5" customHeight="1" x14ac:dyDescent="0.3">
      <c r="A35" s="318"/>
      <c r="B35" s="160" t="s">
        <v>441</v>
      </c>
      <c r="C35" s="161">
        <f>C32/C31</f>
        <v>0.73514808362369333</v>
      </c>
      <c r="D35" s="161">
        <f t="shared" ref="D35:O35" si="38">D32/D31</f>
        <v>0.54293924466338261</v>
      </c>
      <c r="E35" s="161">
        <f t="shared" si="38"/>
        <v>0.49788415763025656</v>
      </c>
      <c r="F35" s="161">
        <f t="shared" si="38"/>
        <v>0.45132352941176468</v>
      </c>
      <c r="G35" s="161">
        <f t="shared" si="38"/>
        <v>0.64060714285714282</v>
      </c>
      <c r="H35" s="161">
        <f t="shared" ref="H35:I35" si="39">H32/H31</f>
        <v>0.62103092783505154</v>
      </c>
      <c r="I35" s="161">
        <f t="shared" si="39"/>
        <v>0.72611999999999999</v>
      </c>
      <c r="J35" s="161">
        <f t="shared" ref="J35:N35" si="40">J32/J31</f>
        <v>0.65207142857142852</v>
      </c>
      <c r="K35" s="161">
        <f t="shared" si="40"/>
        <v>0.81</v>
      </c>
      <c r="L35" s="161">
        <f t="shared" si="40"/>
        <v>0.75654901960784315</v>
      </c>
      <c r="M35" s="161">
        <f t="shared" si="40"/>
        <v>1.0038846153846155</v>
      </c>
      <c r="N35" s="161">
        <f t="shared" si="40"/>
        <v>0.31810714285714287</v>
      </c>
      <c r="O35" s="161">
        <f t="shared" si="38"/>
        <v>0.6269229668222025</v>
      </c>
    </row>
    <row r="36" spans="1:15" s="158" customFormat="1" ht="16.5" customHeight="1" x14ac:dyDescent="0.3">
      <c r="A36" s="319"/>
      <c r="B36" s="188" t="s">
        <v>406</v>
      </c>
      <c r="C36" s="189">
        <f>C32/C34-1</f>
        <v>0.12063470986588776</v>
      </c>
      <c r="D36" s="189">
        <f t="shared" ref="D36:G36" si="41">D32/D34-1</f>
        <v>7.5721838145587528E-2</v>
      </c>
      <c r="E36" s="189">
        <f t="shared" si="41"/>
        <v>0.39372177389501739</v>
      </c>
      <c r="F36" s="189">
        <f t="shared" si="41"/>
        <v>0.65533980582524265</v>
      </c>
      <c r="G36" s="189">
        <f t="shared" si="41"/>
        <v>0.43266773162939298</v>
      </c>
      <c r="H36" s="189">
        <f t="shared" ref="H36:I36" si="42">H32/H34-1</f>
        <v>0.77159102048818751</v>
      </c>
      <c r="I36" s="189">
        <f t="shared" si="42"/>
        <v>0.99373970345963758</v>
      </c>
      <c r="J36" s="189">
        <f t="shared" ref="J36:O36" si="43">J32/J34-1</f>
        <v>0.58064236862609309</v>
      </c>
      <c r="K36" s="189">
        <f t="shared" si="43"/>
        <v>0.82265188765730479</v>
      </c>
      <c r="L36" s="189">
        <f t="shared" si="43"/>
        <v>0.75397763433039366</v>
      </c>
      <c r="M36" s="189">
        <f t="shared" si="43"/>
        <v>1.2775741710296682</v>
      </c>
      <c r="N36" s="189">
        <f t="shared" si="43"/>
        <v>-0.41837534282356015</v>
      </c>
      <c r="O36" s="189">
        <f t="shared" si="43"/>
        <v>0.48990754535991998</v>
      </c>
    </row>
    <row r="37" spans="1:15" s="158" customFormat="1" ht="16.5" customHeight="1" thickBot="1" x14ac:dyDescent="0.35">
      <c r="A37" s="320"/>
      <c r="B37" s="162" t="s">
        <v>408</v>
      </c>
      <c r="C37" s="154">
        <f>C32/N34-1</f>
        <v>0.10219407078490272</v>
      </c>
      <c r="D37" s="154">
        <f>D32/C32-1</f>
        <v>-0.21642277386101072</v>
      </c>
      <c r="E37" s="154">
        <f t="shared" ref="E37" si="44">E32/D32-1</f>
        <v>0.42333282927566906</v>
      </c>
      <c r="F37" s="154">
        <f t="shared" ref="F37" si="45">F32/E32-1</f>
        <v>0.14119521912350597</v>
      </c>
      <c r="G37" s="154">
        <f t="shared" ref="G37:L37" si="46">G32/F32-1</f>
        <v>-0.16506074570590701</v>
      </c>
      <c r="H37" s="154">
        <f t="shared" si="46"/>
        <v>7.5263421976918821E-3</v>
      </c>
      <c r="I37" s="154">
        <f t="shared" si="46"/>
        <v>4.4820717131475174E-3</v>
      </c>
      <c r="J37" s="154">
        <f t="shared" si="46"/>
        <v>5.7841679061312323E-3</v>
      </c>
      <c r="K37" s="154">
        <f t="shared" si="46"/>
        <v>0.19783108774235947</v>
      </c>
      <c r="L37" s="154">
        <f t="shared" si="46"/>
        <v>-0.11787837219935982</v>
      </c>
      <c r="M37" s="154">
        <f t="shared" ref="M37" si="47">M32/L32-1</f>
        <v>0.35294422558573513</v>
      </c>
      <c r="N37" s="154">
        <f t="shared" ref="N37" si="48">N32/M32-1</f>
        <v>-0.658748706946094</v>
      </c>
      <c r="O37" s="154"/>
    </row>
    <row r="38" spans="1:15" ht="15" thickTop="1" x14ac:dyDescent="0.3">
      <c r="A38" s="321" t="s">
        <v>328</v>
      </c>
      <c r="B38" s="136" t="s">
        <v>413</v>
      </c>
      <c r="C38" s="137">
        <f>SUMIFS('2019年进销存明细 '!N:N,'2019年进销存明细 '!A:A,'分区域-依叶'!$A$1,'2019年进销存明细 '!D:D,'分区域-依叶'!A38)</f>
        <v>8200</v>
      </c>
      <c r="D38" s="137">
        <f>SUMIFS('2019年进销存明细 '!T:T,'2019年进销存明细 '!$A:$A,'分区域-依叶'!$A$1,'2019年进销存明细 '!$D:$D,'分区域-依叶'!$A38)</f>
        <v>8500</v>
      </c>
      <c r="E38" s="137">
        <f>SUMIFS('2019年进销存明细 '!Z:Z,'2019年进销存明细 '!$A:$A,'分区域-依叶'!$A$1,'2019年进销存明细 '!$D:$D,'分区域-依叶'!$A38)</f>
        <v>12550</v>
      </c>
      <c r="F38" s="137">
        <f>SUMIFS('2019年进销存明细 '!AF:AF,'2019年进销存明细 '!$A:$A,'分区域-依叶'!$A$1,'2019年进销存明细 '!$D:$D,'分区域-依叶'!$A38)</f>
        <v>15500</v>
      </c>
      <c r="G38" s="137">
        <f>SUMIFS('2019年进销存明细 '!AL:AL,'2019年进销存明细 '!$A:$A,'分区域-依叶'!$A$1,'2019年进销存明细 '!$D:$D,'分区域-依叶'!$A38)</f>
        <v>11000</v>
      </c>
      <c r="H38" s="137">
        <f>SUMIFS('2019年进销存明细 '!AR:AR,'2019年进销存明细 '!$A:$A,'分区域-依叶'!$A$1,'2019年进销存明细 '!$D:$D,'分区域-依叶'!$A38)</f>
        <v>11300</v>
      </c>
      <c r="I38" s="137">
        <f>SUMIFS('2019年进销存明细 '!AX:AX,'2019年进销存明细 '!$A:$A,'分区域-依叶'!$A$1,'2019年进销存明细 '!$D:$D,'分区域-依叶'!$A38)</f>
        <v>10500</v>
      </c>
      <c r="J38" s="137">
        <f>SUMIFS('2019年进销存明细 '!BD:BD,'2019年进销存明细 '!$A:$A,'分区域-依叶'!$A$1,'2019年进销存明细 '!$D:$D,'分区域-依叶'!$A38)</f>
        <v>11500</v>
      </c>
      <c r="K38" s="137">
        <f>SUMIFS('2019年进销存明细 '!BJ:BJ,'2019年进销存明细 '!$A:$A,'分区域-依叶'!$A$1,'2019年进销存明细 '!$D:$D,'分区域-依叶'!$A38)</f>
        <v>13000</v>
      </c>
      <c r="L38" s="137">
        <f>SUMIFS('2019年进销存明细 '!BP:BP,'2019年进销存明细 '!$A:$A,'分区域-依叶'!$A$1,'2019年进销存明细 '!$D:$D,'分区域-依叶'!$A38)</f>
        <v>12000</v>
      </c>
      <c r="M38" s="137">
        <f>SUMIFS('2019年进销存明细 '!BV:BV,'2019年进销存明细 '!$A:$A,'分区域-依叶'!$A$1,'2019年进销存明细 '!$D:$D,'分区域-依叶'!$A38)</f>
        <v>13000</v>
      </c>
      <c r="N38" s="137">
        <f>SUMIFS('2019年进销存明细 '!CB:CB,'2019年进销存明细 '!$A:$A,'分区域-依叶'!$A$1,'2019年进销存明细 '!$D:$D,'分区域-依叶'!$A38)</f>
        <v>14250</v>
      </c>
      <c r="O38" s="153">
        <f t="shared" ref="O38:O41" si="49">SUM(C38:N38)</f>
        <v>141300</v>
      </c>
    </row>
    <row r="39" spans="1:15" x14ac:dyDescent="0.3">
      <c r="A39" s="322"/>
      <c r="B39" s="139" t="s">
        <v>414</v>
      </c>
      <c r="C39" s="137">
        <f>SUMIFS('2019年进销存明细 '!P:P,'2019年进销存明细 '!A:A,'分区域-依叶'!$A$1,'2019年进销存明细 '!D:D,'分区域-依叶'!A38)</f>
        <v>7700</v>
      </c>
      <c r="D39" s="137">
        <f>SUMIFS('2019年进销存明细 '!V:V,'2019年进销存明细 '!$A:$A,'分区域-依叶'!$A$1,'2019年进销存明细 '!$D:$D,'分区域-依叶'!$A38)</f>
        <v>6411</v>
      </c>
      <c r="E39" s="137">
        <f>SUMIFS('2019年进销存明细 '!AB:AB,'2019年进销存明细 '!$A:$A,'分区域-依叶'!$A$1,'2019年进销存明细 '!$D:$D,'分区域-依叶'!$A38)</f>
        <v>8472</v>
      </c>
      <c r="F39" s="137">
        <f>SUMIFS('2019年进销存明细 '!AH:AH,'2019年进销存明细 '!$A:$A,'分区域-依叶'!$A$1,'2019年进销存明细 '!$D:$D,'分区域-依叶'!$A38)</f>
        <v>8718</v>
      </c>
      <c r="G39" s="137">
        <f>SUMIFS('2019年进销存明细 '!AN:AN,'2019年进销存明细 '!$A:$A,'分区域-依叶'!$A$1,'2019年进销存明细 '!$D:$D,'分区域-依叶'!$A38)</f>
        <v>9242</v>
      </c>
      <c r="H39" s="137">
        <f>SUMIFS('2019年进销存明细 '!AT:AT,'2019年进销存明细 '!$A:$A,'分区域-依叶'!$A$1,'2019年进销存明细 '!$D:$D,'分区域-依叶'!$A38)</f>
        <v>9361</v>
      </c>
      <c r="I39" s="137">
        <f>SUMIFS('2019年进销存明细 '!AZ:AZ,'2019年进销存明细 '!$A:$A,'分区域-依叶'!$A$1,'2019年进销存明细 '!$D:$D,'分区域-依叶'!$A38)</f>
        <v>8607</v>
      </c>
      <c r="J39" s="137">
        <f>SUMIFS('2019年进销存明细 '!BF:BF,'2019年进销存明细 '!$A:$A,'分区域-依叶'!$A$1,'2019年进销存明细 '!$D:$D,'分区域-依叶'!$A38)</f>
        <v>9891</v>
      </c>
      <c r="K39" s="137">
        <f>SUMIFS('2019年进销存明细 '!BL:BL,'2019年进销存明细 '!$A:$A,'分区域-依叶'!$A$1,'2019年进销存明细 '!$D:$D,'分区域-依叶'!$A38)</f>
        <v>11477</v>
      </c>
      <c r="L39" s="137">
        <f>SUMIFS('2019年进销存明细 '!BR:BR,'2019年进销存明细 '!$A:$A,'分区域-依叶'!$A$1,'2019年进销存明细 '!$D:$D,'分区域-依叶'!$A38)</f>
        <v>10718</v>
      </c>
      <c r="M39" s="137">
        <f>SUMIFS('2019年进销存明细 '!BX:BX,'2019年进销存明细 '!$A:$A,'分区域-依叶'!$A$1,'2019年进销存明细 '!$D:$D,'分区域-依叶'!$A38)</f>
        <v>12420</v>
      </c>
      <c r="N39" s="137">
        <f>SUMIFS('2019年进销存明细 '!CD:CD,'2019年进销存明细 '!$A:$A,'分区域-依叶'!$A$1,'2019年进销存明细 '!$D:$D,'分区域-依叶'!$A38)</f>
        <v>7170</v>
      </c>
      <c r="O39" s="141">
        <f t="shared" si="49"/>
        <v>110187</v>
      </c>
    </row>
    <row r="40" spans="1:15" x14ac:dyDescent="0.3">
      <c r="A40" s="322"/>
      <c r="B40" s="139" t="s">
        <v>468</v>
      </c>
      <c r="C40" s="137">
        <f>SUMIFS('2019年进销存明细 '!Q:Q,'2019年进销存明细 '!$A:$A,'分区域-依叶'!$A$1,'2019年进销存明细 '!$D:$D,'分区域-依叶'!$A38)</f>
        <v>8534</v>
      </c>
      <c r="D40" s="137">
        <f>SUMIFS('2019年进销存明细 '!W:W,'2019年进销存明细 '!$A:$A,'分区域-依叶'!$A$1,'2019年进销存明细 '!$D:$D,'分区域-依叶'!$A38)</f>
        <v>6180</v>
      </c>
      <c r="E40" s="137">
        <f>SUMIFS('2019年进销存明细 '!AC:AC,'2019年进销存明细 '!$A:$A,'分区域-依叶'!$A$1,'2019年进销存明细 '!$D:$D,'分区域-依叶'!$A38)</f>
        <v>9724</v>
      </c>
      <c r="F40" s="137">
        <f>SUMIFS('2019年进销存明细 '!AI:AI,'2019年进销存明细 '!$A:$A,'分区域-依叶'!$A$1,'2019年进销存明细 '!$D:$D,'分区域-依叶'!$A38)</f>
        <v>8494</v>
      </c>
      <c r="G40" s="137">
        <f>SUMIFS('2019年进销存明细 '!AO:AO,'2019年进销存明细 '!$A:$A,'分区域-依叶'!$A$1,'2019年进销存明细 '!$D:$D,'分区域-依叶'!$A38)</f>
        <v>9996</v>
      </c>
      <c r="H40" s="137">
        <f>SUMIFS('2019年进销存明细 '!AU:AU,'2019年进销存明细 '!$A:$A,'分区域-依叶'!$A$1,'2019年进销存明细 '!$D:$D,'分区域-依叶'!$A38)</f>
        <v>9088</v>
      </c>
      <c r="I40" s="137">
        <f>SUMIFS('2019年进销存明细 '!BA:BA,'2019年进销存明细 '!$A:$A,'分区域-依叶'!$A$1,'2019年进销存明细 '!$D:$D,'分区域-依叶'!$A38)</f>
        <v>10104</v>
      </c>
      <c r="J40" s="137">
        <f>SUMIFS('2019年进销存明细 '!BG:BG,'2019年进销存明细 '!$A:$A,'分区域-依叶'!$A$1,'2019年进销存明细 '!$D:$D,'分区域-依叶'!$A38)</f>
        <v>9634</v>
      </c>
      <c r="K40" s="137">
        <f>SUMIFS('2019年进销存明细 '!BM:BM,'2019年进销存明细 '!$A:$A,'分区域-依叶'!$A$1,'2019年进销存明细 '!$D:$D,'分区域-依叶'!$A38)</f>
        <v>10695</v>
      </c>
      <c r="L40" s="137">
        <f>SUMIFS('2019年进销存明细 '!BS:BS,'2019年进销存明细 '!$A:$A,'分区域-依叶'!$A$1,'2019年进销存明细 '!$D:$D,'分区域-依叶'!$A38)</f>
        <v>11178</v>
      </c>
      <c r="M40" s="137">
        <f>SUMIFS('2019年进销存明细 '!BY:BY,'2019年进销存明细 '!$A:$A,'分区域-依叶'!$A$1,'2019年进销存明细 '!$D:$D,'分区域-依叶'!$A38)</f>
        <v>12759</v>
      </c>
      <c r="N40" s="137">
        <f>SUMIFS('2019年进销存明细 '!CE:CE,'2019年进销存明细 '!$A:$A,'分区域-依叶'!$A$1,'2019年进销存明细 '!$D:$D,'分区域-依叶'!$A38)</f>
        <v>0</v>
      </c>
      <c r="O40" s="141">
        <f t="shared" si="49"/>
        <v>106386</v>
      </c>
    </row>
    <row r="41" spans="1:15" x14ac:dyDescent="0.3">
      <c r="A41" s="322"/>
      <c r="B41" s="139" t="s">
        <v>443</v>
      </c>
      <c r="C41" s="152">
        <v>3472</v>
      </c>
      <c r="D41" s="152">
        <v>4000</v>
      </c>
      <c r="E41" s="152">
        <v>4540</v>
      </c>
      <c r="F41" s="152">
        <v>3710</v>
      </c>
      <c r="G41" s="152">
        <v>2085</v>
      </c>
      <c r="H41" s="140">
        <v>2430</v>
      </c>
      <c r="I41" s="140">
        <v>2645</v>
      </c>
      <c r="J41" s="140">
        <v>4240</v>
      </c>
      <c r="K41" s="140">
        <v>3730</v>
      </c>
      <c r="L41" s="140">
        <v>4180</v>
      </c>
      <c r="M41" s="140">
        <v>4995</v>
      </c>
      <c r="N41" s="140">
        <v>6680</v>
      </c>
      <c r="O41" s="141">
        <f t="shared" si="49"/>
        <v>46707</v>
      </c>
    </row>
    <row r="42" spans="1:15" s="158" customFormat="1" x14ac:dyDescent="0.3">
      <c r="A42" s="322"/>
      <c r="B42" s="155" t="s">
        <v>296</v>
      </c>
      <c r="C42" s="156">
        <f>C39/C38</f>
        <v>0.93902439024390238</v>
      </c>
      <c r="D42" s="157">
        <f t="shared" ref="D42:O42" si="50">D39/D38</f>
        <v>0.754235294117647</v>
      </c>
      <c r="E42" s="157">
        <f t="shared" si="50"/>
        <v>0.67505976095617526</v>
      </c>
      <c r="F42" s="157">
        <f t="shared" si="50"/>
        <v>0.56245161290322576</v>
      </c>
      <c r="G42" s="157">
        <f t="shared" si="50"/>
        <v>0.84018181818181814</v>
      </c>
      <c r="H42" s="157">
        <f t="shared" si="50"/>
        <v>0.82840707964601767</v>
      </c>
      <c r="I42" s="157">
        <f t="shared" si="50"/>
        <v>0.81971428571428573</v>
      </c>
      <c r="J42" s="157">
        <f t="shared" si="50"/>
        <v>0.86008695652173917</v>
      </c>
      <c r="K42" s="157">
        <f t="shared" si="50"/>
        <v>0.88284615384615384</v>
      </c>
      <c r="L42" s="157">
        <f t="shared" si="50"/>
        <v>0.89316666666666666</v>
      </c>
      <c r="M42" s="157">
        <f t="shared" si="50"/>
        <v>0.95538461538461539</v>
      </c>
      <c r="N42" s="157">
        <f t="shared" si="50"/>
        <v>0.50315789473684214</v>
      </c>
      <c r="O42" s="157">
        <f t="shared" si="50"/>
        <v>0.77980891719745227</v>
      </c>
    </row>
    <row r="43" spans="1:15" s="158" customFormat="1" x14ac:dyDescent="0.3">
      <c r="A43" s="323"/>
      <c r="B43" s="186" t="s">
        <v>440</v>
      </c>
      <c r="C43" s="150">
        <f>C39/C41-1</f>
        <v>1.217741935483871</v>
      </c>
      <c r="D43" s="187">
        <f t="shared" ref="D43:O43" si="51">D39/D41-1</f>
        <v>0.6027499999999999</v>
      </c>
      <c r="E43" s="187">
        <f t="shared" si="51"/>
        <v>0.86607929515418491</v>
      </c>
      <c r="F43" s="187">
        <f t="shared" si="51"/>
        <v>1.3498652291105122</v>
      </c>
      <c r="G43" s="187">
        <f t="shared" si="51"/>
        <v>3.4326139088729013</v>
      </c>
      <c r="H43" s="187">
        <f t="shared" si="51"/>
        <v>2.8522633744855965</v>
      </c>
      <c r="I43" s="187">
        <f t="shared" si="51"/>
        <v>2.2540642722117203</v>
      </c>
      <c r="J43" s="187">
        <f t="shared" si="51"/>
        <v>1.3327830188679246</v>
      </c>
      <c r="K43" s="187">
        <f t="shared" si="51"/>
        <v>2.0769436997319035</v>
      </c>
      <c r="L43" s="187">
        <f t="shared" si="51"/>
        <v>1.5641148325358851</v>
      </c>
      <c r="M43" s="187">
        <f t="shared" si="51"/>
        <v>1.4864864864864864</v>
      </c>
      <c r="N43" s="187">
        <f t="shared" si="51"/>
        <v>7.3353293413173759E-2</v>
      </c>
      <c r="O43" s="187">
        <f t="shared" si="51"/>
        <v>1.3591110540175992</v>
      </c>
    </row>
    <row r="44" spans="1:15" s="158" customFormat="1" x14ac:dyDescent="0.3">
      <c r="A44" s="324"/>
      <c r="B44" s="159" t="s">
        <v>409</v>
      </c>
      <c r="C44" s="150">
        <f>C39/N41-1</f>
        <v>0.15269461077844304</v>
      </c>
      <c r="D44" s="150">
        <f>D39/C39-1</f>
        <v>-0.16740259740259744</v>
      </c>
      <c r="E44" s="150">
        <f t="shared" ref="E44" si="52">E39/D39-1</f>
        <v>0.32147870846981741</v>
      </c>
      <c r="F44" s="150">
        <f t="shared" ref="F44" si="53">F39/E39-1</f>
        <v>2.9036827195467518E-2</v>
      </c>
      <c r="G44" s="150">
        <f t="shared" ref="G44:L44" si="54">G39/F39-1</f>
        <v>6.0105528791007057E-2</v>
      </c>
      <c r="H44" s="150">
        <f t="shared" si="54"/>
        <v>1.2876000865613468E-2</v>
      </c>
      <c r="I44" s="150">
        <f t="shared" si="54"/>
        <v>-8.0546950112167504E-2</v>
      </c>
      <c r="J44" s="150">
        <f t="shared" si="54"/>
        <v>0.14918089926803768</v>
      </c>
      <c r="K44" s="150">
        <f t="shared" si="54"/>
        <v>0.16034779092103935</v>
      </c>
      <c r="L44" s="150">
        <f t="shared" si="54"/>
        <v>-6.6132264529058071E-2</v>
      </c>
      <c r="M44" s="150">
        <f t="shared" ref="M44" si="55">M39/L39-1</f>
        <v>0.15879828326180268</v>
      </c>
      <c r="N44" s="150">
        <f t="shared" ref="N44" si="56">N39/M39-1</f>
        <v>-0.42270531400966183</v>
      </c>
      <c r="O44" s="149"/>
    </row>
    <row r="45" spans="1:15" x14ac:dyDescent="0.3">
      <c r="A45" s="325" t="s">
        <v>329</v>
      </c>
      <c r="B45" s="136" t="s">
        <v>413</v>
      </c>
      <c r="C45" s="137">
        <f>SUMIFS('2019年进销存明细 '!N:N,'2019年进销存明细 '!A:A,'分区域-依叶'!$A$1,'2019年进销存明细 '!D:D,'分区域-依叶'!A45)</f>
        <v>4000</v>
      </c>
      <c r="D45" s="137">
        <f>SUMIFS('2019年进销存明细 '!T:T,'2019年进销存明细 '!$A:$A,'分区域-依叶'!$A$1,'2019年进销存明细 '!$D:$D,'分区域-依叶'!$A45)</f>
        <v>4200</v>
      </c>
      <c r="E45" s="137">
        <f>SUMIFS('2019年进销存明细 '!Z:Z,'2019年进销存明细 '!$A:$A,'分区域-依叶'!$A$1,'2019年进销存明细 '!$D:$D,'分区域-依叶'!$A45)</f>
        <v>8400</v>
      </c>
      <c r="F45" s="137">
        <f>SUMIFS('2019年进销存明细 '!AF:AF,'2019年进销存明细 '!$A:$A,'分区域-依叶'!$A$1,'2019年进销存明细 '!$D:$D,'分区域-依叶'!$A45)</f>
        <v>11400</v>
      </c>
      <c r="G45" s="137">
        <f>SUMIFS('2019年进销存明细 '!AL:AL,'2019年进销存明细 '!$A:$A,'分区域-依叶'!$A$1,'2019年进销存明细 '!$D:$D,'分区域-依叶'!$A45)</f>
        <v>9900</v>
      </c>
      <c r="H45" s="137">
        <f>SUMIFS('2019年进销存明细 '!AR:AR,'2019年进销存明细 '!$A:$A,'分区域-依叶'!$A$1,'2019年进销存明细 '!$D:$D,'分区域-依叶'!$A45)</f>
        <v>10050</v>
      </c>
      <c r="I45" s="137">
        <f>SUMIFS('2019年进销存明细 '!AX:AX,'2019年进销存明细 '!$A:$A,'分区域-依叶'!$A$1,'2019年进销存明细 '!$D:$D,'分区域-依叶'!$A45)</f>
        <v>8800</v>
      </c>
      <c r="J45" s="137">
        <f>SUMIFS('2019年进销存明细 '!BD:BD,'2019年进销存明细 '!$A:$A,'分区域-依叶'!$A$1,'2019年进销存明细 '!$D:$D,'分区域-依叶'!$A45)</f>
        <v>9800</v>
      </c>
      <c r="K45" s="137">
        <f>SUMIFS('2019年进销存明细 '!BJ:BJ,'2019年进销存明细 '!$A:$A,'分区域-依叶'!$A$1,'2019年进销存明细 '!$D:$D,'分区域-依叶'!$A45)</f>
        <v>10500</v>
      </c>
      <c r="L45" s="137">
        <f>SUMIFS('2019年进销存明细 '!BP:BP,'2019年进销存明细 '!$A:$A,'分区域-依叶'!$A$1,'2019年进销存明细 '!$D:$D,'分区域-依叶'!$A45)</f>
        <v>10000</v>
      </c>
      <c r="M45" s="137">
        <f>SUMIFS('2019年进销存明细 '!BV:BV,'2019年进销存明细 '!$A:$A,'分区域-依叶'!$A$1,'2019年进销存明细 '!$D:$D,'分区域-依叶'!$A45)</f>
        <v>10500</v>
      </c>
      <c r="N45" s="137">
        <f>SUMIFS('2019年进销存明细 '!CB:CB,'2019年进销存明细 '!$A:$A,'分区域-依叶'!$A$1,'2019年进销存明细 '!$D:$D,'分区域-依叶'!$A45)</f>
        <v>11750</v>
      </c>
      <c r="O45" s="138">
        <f t="shared" ref="O45:O48" si="57">SUM(C45:N45)</f>
        <v>109300</v>
      </c>
    </row>
    <row r="46" spans="1:15" x14ac:dyDescent="0.3">
      <c r="A46" s="322"/>
      <c r="B46" s="139" t="s">
        <v>414</v>
      </c>
      <c r="C46" s="137">
        <f>SUMIFS('2019年进销存明细 '!P:P,'2019年进销存明细 '!A:A,'分区域-依叶'!$A$1,'2019年进销存明细 '!D:D,'分区域-依叶'!A45)</f>
        <v>5014</v>
      </c>
      <c r="D46" s="137">
        <f>SUMIFS('2019年进销存明细 '!V:V,'2019年进销存明细 '!$A:$A,'分区域-依叶'!$A$1,'2019年进销存明细 '!$D:$D,'分区域-依叶'!$A45)</f>
        <v>5110</v>
      </c>
      <c r="E46" s="137">
        <f>SUMIFS('2019年进销存明细 '!AB:AB,'2019年进销存明细 '!$A:$A,'分区域-依叶'!$A$1,'2019年进销存明细 '!$D:$D,'分区域-依叶'!$A45)</f>
        <v>5494</v>
      </c>
      <c r="F46" s="137">
        <f>SUMIFS('2019年进销存明细 '!AH:AH,'2019年进销存明细 '!$A:$A,'分区域-依叶'!$A$1,'2019年进销存明细 '!$D:$D,'分区域-依叶'!$A45)</f>
        <v>8452</v>
      </c>
      <c r="G46" s="137">
        <f>SUMIFS('2019年进销存明细 '!AN:AN,'2019年进销存明细 '!$A:$A,'分区域-依叶'!$A$1,'2019年进销存明细 '!$D:$D,'分区域-依叶'!$A45)</f>
        <v>5082</v>
      </c>
      <c r="H46" s="137">
        <f>SUMIFS('2019年进销存明细 '!AT:AT,'2019年进销存明细 '!$A:$A,'分区域-依叶'!$A$1,'2019年进销存明细 '!$D:$D,'分区域-依叶'!$A45)</f>
        <v>7544</v>
      </c>
      <c r="I46" s="137">
        <f>SUMIFS('2019年进销存明细 '!AZ:AZ,'2019年进销存明细 '!$A:$A,'分区域-依叶'!$A$1,'2019年进销存明细 '!$D:$D,'分区域-依叶'!$A45)</f>
        <v>7348</v>
      </c>
      <c r="J46" s="137">
        <f>SUMIFS('2019年进销存明细 '!BF:BF,'2019年进销存明细 '!$A:$A,'分区域-依叶'!$A$1,'2019年进销存明细 '!$D:$D,'分区域-依叶'!$A45)</f>
        <v>5012</v>
      </c>
      <c r="K46" s="137">
        <f>SUMIFS('2019年进销存明细 '!BL:BL,'2019年进销存明细 '!$A:$A,'分区域-依叶'!$A$1,'2019年进销存明细 '!$D:$D,'分区域-依叶'!$A45)</f>
        <v>8658</v>
      </c>
      <c r="L46" s="137">
        <f>SUMIFS('2019年进销存明细 '!BR:BR,'2019年进销存明细 '!$A:$A,'分区域-依叶'!$A$1,'2019年进销存明细 '!$D:$D,'分区域-依叶'!$A45)</f>
        <v>6827</v>
      </c>
      <c r="M46" s="137">
        <f>SUMIFS('2019年进销存明细 '!BX:BX,'2019年进销存明细 '!$A:$A,'分区域-依叶'!$A$1,'2019年进销存明细 '!$D:$D,'分区域-依叶'!$A45)</f>
        <v>9502</v>
      </c>
      <c r="N46" s="137">
        <f>SUMIFS('2019年进销存明细 '!CD:CD,'2019年进销存明细 '!$A:$A,'分区域-依叶'!$A$1,'2019年进销存明细 '!$D:$D,'分区域-依叶'!$A45)</f>
        <v>2561</v>
      </c>
      <c r="O46" s="141">
        <f t="shared" si="57"/>
        <v>76604</v>
      </c>
    </row>
    <row r="47" spans="1:15" x14ac:dyDescent="0.3">
      <c r="A47" s="322"/>
      <c r="B47" s="139" t="s">
        <v>468</v>
      </c>
      <c r="C47" s="137">
        <f>SUMIFS('2019年进销存明细 '!Q:Q,'2019年进销存明细 '!$A:$A,'分区域-依叶'!$A$1,'2019年进销存明细 '!$D:$D,'分区域-依叶'!$A45)</f>
        <v>3472</v>
      </c>
      <c r="D47" s="137">
        <f>SUMIFS('2019年进销存明细 '!W:W,'2019年进销存明细 '!$A:$A,'分区域-依叶'!$A$1,'2019年进销存明细 '!$D:$D,'分区域-依叶'!$A45)</f>
        <v>3158</v>
      </c>
      <c r="E47" s="137">
        <f>SUMIFS('2019年进销存明细 '!AC:AC,'2019年进销存明细 '!$A:$A,'分区域-依叶'!$A$1,'2019年进销存明细 '!$D:$D,'分区域-依叶'!$A45)</f>
        <v>5822</v>
      </c>
      <c r="F47" s="137">
        <f>SUMIFS('2019年进销存明细 '!AI:AI,'2019年进销存明细 '!$A:$A,'分区域-依叶'!$A$1,'2019年进销存明细 '!$D:$D,'分区域-依叶'!$A45)</f>
        <v>6225</v>
      </c>
      <c r="G47" s="137">
        <f>SUMIFS('2019年进销存明细 '!AO:AO,'2019年进销存明细 '!$A:$A,'分区域-依叶'!$A$1,'2019年进销存明细 '!$D:$D,'分区域-依叶'!$A45)</f>
        <v>6788</v>
      </c>
      <c r="H47" s="137">
        <f>SUMIFS('2019年进销存明细 '!AU:AU,'2019年进销存明细 '!$A:$A,'分区域-依叶'!$A$1,'2019年进销存明细 '!$D:$D,'分区域-依叶'!$A45)</f>
        <v>6537</v>
      </c>
      <c r="I47" s="137">
        <f>SUMIFS('2019年进销存明细 '!BA:BA,'2019年进销存明细 '!$A:$A,'分区域-依叶'!$A$1,'2019年进销存明细 '!$D:$D,'分区域-依叶'!$A45)</f>
        <v>7832</v>
      </c>
      <c r="J47" s="137">
        <f>SUMIFS('2019年进销存明细 '!BG:BG,'2019年进销存明细 '!$A:$A,'分区域-依叶'!$A$1,'2019年进销存明细 '!$D:$D,'分区域-依叶'!$A45)</f>
        <v>6789</v>
      </c>
      <c r="K47" s="137">
        <f>SUMIFS('2019年进销存明细 '!BM:BM,'2019年进销存明细 '!$A:$A,'分区域-依叶'!$A$1,'2019年进销存明细 '!$D:$D,'分区域-依叶'!$A45)</f>
        <v>7246</v>
      </c>
      <c r="L47" s="137">
        <f>SUMIFS('2019年进销存明细 '!BS:BS,'2019年进销存明细 '!$A:$A,'分区域-依叶'!$A$1,'2019年进销存明细 '!$D:$D,'分区域-依叶'!$A45)</f>
        <v>6911</v>
      </c>
      <c r="M47" s="137">
        <f>SUMIFS('2019年进销存明细 '!BY:BY,'2019年进销存明细 '!$A:$A,'分区域-依叶'!$A$1,'2019年进销存明细 '!$D:$D,'分区域-依叶'!$A45)</f>
        <v>7343</v>
      </c>
      <c r="N47" s="137">
        <f>SUMIFS('2019年进销存明细 '!CE:CE,'2019年进销存明细 '!$A:$A,'分区域-依叶'!$A$1,'2019年进销存明细 '!$D:$D,'分区域-依叶'!$A45)</f>
        <v>0</v>
      </c>
      <c r="O47" s="141">
        <f t="shared" si="57"/>
        <v>68123</v>
      </c>
    </row>
    <row r="48" spans="1:15" x14ac:dyDescent="0.3">
      <c r="A48" s="322"/>
      <c r="B48" s="139" t="s">
        <v>443</v>
      </c>
      <c r="C48" s="152">
        <v>520</v>
      </c>
      <c r="D48" s="152">
        <v>550</v>
      </c>
      <c r="E48" s="152">
        <v>860</v>
      </c>
      <c r="F48" s="152">
        <v>1030</v>
      </c>
      <c r="G48" s="152">
        <v>150</v>
      </c>
      <c r="H48" s="140">
        <v>300</v>
      </c>
      <c r="I48" s="140">
        <v>250</v>
      </c>
      <c r="J48" s="140">
        <v>700</v>
      </c>
      <c r="K48" s="140">
        <v>905</v>
      </c>
      <c r="L48" s="140">
        <v>530</v>
      </c>
      <c r="M48" s="140">
        <v>800</v>
      </c>
      <c r="N48" s="140">
        <v>680</v>
      </c>
      <c r="O48" s="141">
        <f t="shared" si="57"/>
        <v>7275</v>
      </c>
    </row>
    <row r="49" spans="1:15" s="158" customFormat="1" x14ac:dyDescent="0.3">
      <c r="A49" s="322"/>
      <c r="B49" s="155" t="s">
        <v>296</v>
      </c>
      <c r="C49" s="156">
        <f>C46/C45</f>
        <v>1.2535000000000001</v>
      </c>
      <c r="D49" s="157">
        <f t="shared" ref="D49:O49" si="58">D46/D45</f>
        <v>1.2166666666666666</v>
      </c>
      <c r="E49" s="157">
        <f t="shared" si="58"/>
        <v>0.6540476190476191</v>
      </c>
      <c r="F49" s="157">
        <f t="shared" si="58"/>
        <v>0.74140350877192984</v>
      </c>
      <c r="G49" s="157">
        <f t="shared" si="58"/>
        <v>0.51333333333333331</v>
      </c>
      <c r="H49" s="157">
        <f t="shared" si="58"/>
        <v>0.75064676616915427</v>
      </c>
      <c r="I49" s="157">
        <f t="shared" si="58"/>
        <v>0.83499999999999996</v>
      </c>
      <c r="J49" s="157">
        <f t="shared" si="58"/>
        <v>0.51142857142857145</v>
      </c>
      <c r="K49" s="157">
        <f t="shared" si="58"/>
        <v>0.82457142857142862</v>
      </c>
      <c r="L49" s="157">
        <f t="shared" si="58"/>
        <v>0.68269999999999997</v>
      </c>
      <c r="M49" s="157">
        <f t="shared" si="58"/>
        <v>0.90495238095238095</v>
      </c>
      <c r="N49" s="157">
        <f t="shared" si="58"/>
        <v>0.21795744680851065</v>
      </c>
      <c r="O49" s="157">
        <f t="shared" si="58"/>
        <v>0.70086001829826161</v>
      </c>
    </row>
    <row r="50" spans="1:15" s="158" customFormat="1" x14ac:dyDescent="0.3">
      <c r="A50" s="323"/>
      <c r="B50" s="186" t="s">
        <v>440</v>
      </c>
      <c r="C50" s="150">
        <f>C46/C48-1</f>
        <v>8.6423076923076927</v>
      </c>
      <c r="D50" s="187">
        <f t="shared" ref="D50:O50" si="59">D46/D48-1</f>
        <v>8.290909090909091</v>
      </c>
      <c r="E50" s="187">
        <f t="shared" si="59"/>
        <v>5.3883720930232561</v>
      </c>
      <c r="F50" s="187">
        <f t="shared" si="59"/>
        <v>7.205825242718447</v>
      </c>
      <c r="G50" s="187">
        <f t="shared" si="59"/>
        <v>32.880000000000003</v>
      </c>
      <c r="H50" s="187">
        <f t="shared" si="59"/>
        <v>24.146666666666668</v>
      </c>
      <c r="I50" s="187">
        <f t="shared" si="59"/>
        <v>28.391999999999999</v>
      </c>
      <c r="J50" s="187">
        <f t="shared" si="59"/>
        <v>6.16</v>
      </c>
      <c r="K50" s="187">
        <f t="shared" si="59"/>
        <v>8.5668508287292813</v>
      </c>
      <c r="L50" s="187">
        <f t="shared" si="59"/>
        <v>11.881132075471697</v>
      </c>
      <c r="M50" s="187">
        <f t="shared" si="59"/>
        <v>10.8775</v>
      </c>
      <c r="N50" s="187">
        <f t="shared" si="59"/>
        <v>2.7661764705882352</v>
      </c>
      <c r="O50" s="187">
        <f t="shared" si="59"/>
        <v>9.5297594501718219</v>
      </c>
    </row>
    <row r="51" spans="1:15" s="158" customFormat="1" x14ac:dyDescent="0.3">
      <c r="A51" s="324"/>
      <c r="B51" s="159" t="s">
        <v>409</v>
      </c>
      <c r="C51" s="150">
        <f>C46/N48-1</f>
        <v>6.3735294117647054</v>
      </c>
      <c r="D51" s="150">
        <f>D46/C46-1</f>
        <v>1.9146390107698474E-2</v>
      </c>
      <c r="E51" s="150">
        <f t="shared" ref="E51" si="60">E46/D46-1</f>
        <v>7.5146771037182036E-2</v>
      </c>
      <c r="F51" s="150">
        <f t="shared" ref="F51" si="61">F46/E46-1</f>
        <v>0.53840553330906449</v>
      </c>
      <c r="G51" s="150">
        <f t="shared" ref="G51:L51" si="62">G46/F46-1</f>
        <v>-0.39872219592995739</v>
      </c>
      <c r="H51" s="150">
        <f t="shared" si="62"/>
        <v>0.4844549390003936</v>
      </c>
      <c r="I51" s="150">
        <f t="shared" si="62"/>
        <v>-2.5980911983032873E-2</v>
      </c>
      <c r="J51" s="150">
        <f t="shared" si="62"/>
        <v>-0.31790963527490479</v>
      </c>
      <c r="K51" s="150">
        <f t="shared" si="62"/>
        <v>0.7274541101356744</v>
      </c>
      <c r="L51" s="150">
        <f t="shared" si="62"/>
        <v>-0.21148071148071146</v>
      </c>
      <c r="M51" s="150">
        <f t="shared" ref="M51" si="63">M46/L46-1</f>
        <v>0.39182657096821449</v>
      </c>
      <c r="N51" s="150">
        <f t="shared" ref="N51" si="64">N46/M46-1</f>
        <v>-0.73047779414860026</v>
      </c>
      <c r="O51" s="149"/>
    </row>
    <row r="52" spans="1:15" s="158" customFormat="1" x14ac:dyDescent="0.3">
      <c r="A52" s="325" t="s">
        <v>448</v>
      </c>
      <c r="B52" s="136" t="s">
        <v>413</v>
      </c>
      <c r="C52" s="137">
        <f>SUMIFS('2019年进销存明细 '!N:N,'2019年进销存明细 '!A:A,'分区域-依叶'!$A$1,'2019年进销存明细 '!D:D,'分区域-依叶'!A52)</f>
        <v>0</v>
      </c>
      <c r="D52" s="137">
        <f>SUMIFS('2019年进销存明细 '!T:T,'2019年进销存明细 '!$A:$A,'分区域-依叶'!$A$1,'2019年进销存明细 '!$D:$D,'分区域-依叶'!$A52)</f>
        <v>0</v>
      </c>
      <c r="E52" s="137">
        <f>SUMIFS('2019年进销存明细 '!Z:Z,'2019年进销存明细 '!$A:$A,'分区域-依叶'!$A$1,'2019年进销存明细 '!$D:$D,'分区域-依叶'!$A52)</f>
        <v>0</v>
      </c>
      <c r="F52" s="137">
        <f>SUMIFS('2019年进销存明细 '!AF:AF,'2019年进销存明细 '!$A:$A,'分区域-依叶'!$A$1,'2019年进销存明细 '!$D:$D,'分区域-依叶'!$A52)</f>
        <v>0</v>
      </c>
      <c r="G52" s="137">
        <f>SUMIFS('2019年进销存明细 '!AL:AL,'2019年进销存明细 '!$A:$A,'分区域-依叶'!$A$1,'2019年进销存明细 '!$D:$D,'分区域-依叶'!$A52)</f>
        <v>0</v>
      </c>
      <c r="H52" s="137">
        <f>SUMIFS('2019年进销存明细 '!AR:AR,'2019年进销存明细 '!$A:$A,'分区域-依叶'!$A$1,'2019年进销存明细 '!$D:$D,'分区域-依叶'!$A52)</f>
        <v>0</v>
      </c>
      <c r="I52" s="137">
        <f>SUMIFS('2019年进销存明细 '!AX:AX,'2019年进销存明细 '!$A:$A,'分区域-依叶'!$A$1,'2019年进销存明细 '!$D:$D,'分区域-依叶'!$A52)</f>
        <v>0</v>
      </c>
      <c r="J52" s="137">
        <f>SUMIFS('2019年进销存明细 '!BD:BD,'2019年进销存明细 '!$A:$A,'分区域-依叶'!$A$1,'2019年进销存明细 '!$D:$D,'分区域-依叶'!$A52)</f>
        <v>0</v>
      </c>
      <c r="K52" s="137">
        <f>SUMIFS('2019年进销存明细 '!BJ:BJ,'2019年进销存明细 '!$A:$A,'分区域-依叶'!$A$1,'2019年进销存明细 '!$D:$D,'分区域-依叶'!$A52)</f>
        <v>0</v>
      </c>
      <c r="L52" s="137">
        <f>SUMIFS('2019年进销存明细 '!BP:BP,'2019年进销存明细 '!$A:$A,'分区域-依叶'!$A$1,'2019年进销存明细 '!$D:$D,'分区域-依叶'!$A52)</f>
        <v>0</v>
      </c>
      <c r="M52" s="137">
        <f>SUMIFS('2019年进销存明细 '!BV:BV,'2019年进销存明细 '!$A:$A,'分区域-依叶'!$A$1,'2019年进销存明细 '!$D:$D,'分区域-依叶'!$A52)</f>
        <v>0</v>
      </c>
      <c r="N52" s="137">
        <f>SUMIFS('2019年进销存明细 '!CB:CB,'2019年进销存明细 '!$A:$A,'分区域-依叶'!$A$1,'2019年进销存明细 '!$D:$D,'分区域-依叶'!$A52)</f>
        <v>0</v>
      </c>
      <c r="O52" s="138">
        <f t="shared" ref="O52:O55" si="65">SUM(C52:N52)</f>
        <v>0</v>
      </c>
    </row>
    <row r="53" spans="1:15" s="158" customFormat="1" x14ac:dyDescent="0.3">
      <c r="A53" s="322"/>
      <c r="B53" s="139" t="s">
        <v>414</v>
      </c>
      <c r="C53" s="137">
        <f>SUMIFS('2019年进销存明细 '!P:P,'2019年进销存明细 '!A:A,'分区域-依叶'!$A$1,'2019年进销存明细 '!D:D,'分区域-依叶'!A52)</f>
        <v>0</v>
      </c>
      <c r="D53" s="137">
        <f>SUMIFS('2019年进销存明细 '!V:V,'2019年进销存明细 '!$A:$A,'分区域-依叶'!$A$1,'2019年进销存明细 '!$D:$D,'分区域-依叶'!$A52)</f>
        <v>0</v>
      </c>
      <c r="E53" s="137">
        <f>SUMIFS('2019年进销存明细 '!AB:AB,'2019年进销存明细 '!$A:$A,'分区域-依叶'!$A$1,'2019年进销存明细 '!$D:$D,'分区域-依叶'!$A52)</f>
        <v>0</v>
      </c>
      <c r="F53" s="137">
        <f>SUMIFS('2019年进销存明细 '!AH:AH,'2019年进销存明细 '!$A:$A,'分区域-依叶'!$A$1,'2019年进销存明细 '!$D:$D,'分区域-依叶'!$A52)</f>
        <v>0</v>
      </c>
      <c r="G53" s="137">
        <f>SUMIFS('2019年进销存明细 '!AN:AN,'2019年进销存明细 '!$A:$A,'分区域-依叶'!$A$1,'2019年进销存明细 '!$D:$D,'分区域-依叶'!$A52)</f>
        <v>0</v>
      </c>
      <c r="H53" s="137">
        <f>SUMIFS('2019年进销存明细 '!AT:AT,'2019年进销存明细 '!$A:$A,'分区域-依叶'!$A$1,'2019年进销存明细 '!$D:$D,'分区域-依叶'!$A52)</f>
        <v>0</v>
      </c>
      <c r="I53" s="137">
        <f>SUMIFS('2019年进销存明细 '!AZ:AZ,'2019年进销存明细 '!$A:$A,'分区域-依叶'!$A$1,'2019年进销存明细 '!$D:$D,'分区域-依叶'!$A52)</f>
        <v>0</v>
      </c>
      <c r="J53" s="137">
        <f>SUMIFS('2019年进销存明细 '!BF:BF,'2019年进销存明细 '!$A:$A,'分区域-依叶'!$A$1,'2019年进销存明细 '!$D:$D,'分区域-依叶'!$A52)</f>
        <v>0</v>
      </c>
      <c r="K53" s="137">
        <f>SUMIFS('2019年进销存明细 '!BL:BL,'2019年进销存明细 '!$A:$A,'分区域-依叶'!$A$1,'2019年进销存明细 '!$D:$D,'分区域-依叶'!$A52)</f>
        <v>0</v>
      </c>
      <c r="L53" s="137">
        <f>SUMIFS('2019年进销存明细 '!BR:BR,'2019年进销存明细 '!$A:$A,'分区域-依叶'!$A$1,'2019年进销存明细 '!$D:$D,'分区域-依叶'!$A52)</f>
        <v>0</v>
      </c>
      <c r="M53" s="137">
        <f>SUMIFS('2019年进销存明细 '!BX:BX,'2019年进销存明细 '!$A:$A,'分区域-依叶'!$A$1,'2019年进销存明细 '!$D:$D,'分区域-依叶'!$A52)</f>
        <v>0</v>
      </c>
      <c r="N53" s="137">
        <f>SUMIFS('2019年进销存明细 '!CD:CD,'2019年进销存明细 '!$A:$A,'分区域-依叶'!$A$1,'2019年进销存明细 '!$D:$D,'分区域-依叶'!$A52)</f>
        <v>0</v>
      </c>
      <c r="O53" s="141">
        <f t="shared" si="65"/>
        <v>0</v>
      </c>
    </row>
    <row r="54" spans="1:15" s="158" customFormat="1" x14ac:dyDescent="0.3">
      <c r="A54" s="322"/>
      <c r="B54" s="139" t="s">
        <v>468</v>
      </c>
      <c r="C54" s="137">
        <f>SUMIFS('2019年进销存明细 '!Q:Q,'2019年进销存明细 '!$A:$A,'分区域-依叶'!$A$1,'2019年进销存明细 '!$D:$D,'分区域-依叶'!$A52)</f>
        <v>0</v>
      </c>
      <c r="D54" s="137">
        <f>SUMIFS('2019年进销存明细 '!W:W,'2019年进销存明细 '!$A:$A,'分区域-依叶'!$A$1,'2019年进销存明细 '!$D:$D,'分区域-依叶'!$A52)</f>
        <v>0</v>
      </c>
      <c r="E54" s="137">
        <f>SUMIFS('2019年进销存明细 '!AC:AC,'2019年进销存明细 '!$A:$A,'分区域-依叶'!$A$1,'2019年进销存明细 '!$D:$D,'分区域-依叶'!$A52)</f>
        <v>0</v>
      </c>
      <c r="F54" s="137">
        <f>SUMIFS('2019年进销存明细 '!AI:AI,'2019年进销存明细 '!$A:$A,'分区域-依叶'!$A$1,'2019年进销存明细 '!$D:$D,'分区域-依叶'!$A52)</f>
        <v>0</v>
      </c>
      <c r="G54" s="137">
        <f>SUMIFS('2019年进销存明细 '!AO:AO,'2019年进销存明细 '!$A:$A,'分区域-依叶'!$A$1,'2019年进销存明细 '!$D:$D,'分区域-依叶'!$A52)</f>
        <v>0</v>
      </c>
      <c r="H54" s="137">
        <f>SUMIFS('2019年进销存明细 '!AU:AU,'2019年进销存明细 '!$A:$A,'分区域-依叶'!$A$1,'2019年进销存明细 '!$D:$D,'分区域-依叶'!$A52)</f>
        <v>0</v>
      </c>
      <c r="I54" s="137">
        <f>SUMIFS('2019年进销存明细 '!BA:BA,'2019年进销存明细 '!$A:$A,'分区域-依叶'!$A$1,'2019年进销存明细 '!$D:$D,'分区域-依叶'!$A52)</f>
        <v>0</v>
      </c>
      <c r="J54" s="137">
        <f>SUMIFS('2019年进销存明细 '!BG:BG,'2019年进销存明细 '!$A:$A,'分区域-依叶'!$A$1,'2019年进销存明细 '!$D:$D,'分区域-依叶'!$A52)</f>
        <v>0</v>
      </c>
      <c r="K54" s="137">
        <f>SUMIFS('2019年进销存明细 '!BM:BM,'2019年进销存明细 '!$A:$A,'分区域-依叶'!$A$1,'2019年进销存明细 '!$D:$D,'分区域-依叶'!$A52)</f>
        <v>0</v>
      </c>
      <c r="L54" s="137">
        <f>SUMIFS('2019年进销存明细 '!BS:BS,'2019年进销存明细 '!$A:$A,'分区域-依叶'!$A$1,'2019年进销存明细 '!$D:$D,'分区域-依叶'!$A52)</f>
        <v>0</v>
      </c>
      <c r="M54" s="137">
        <f>SUMIFS('2019年进销存明细 '!BY:BY,'2019年进销存明细 '!$A:$A,'分区域-依叶'!$A$1,'2019年进销存明细 '!$D:$D,'分区域-依叶'!$A52)</f>
        <v>0</v>
      </c>
      <c r="N54" s="137">
        <f>SUMIFS('2019年进销存明细 '!CE:CE,'2019年进销存明细 '!$A:$A,'分区域-依叶'!$A$1,'2019年进销存明细 '!$D:$D,'分区域-依叶'!$A52)</f>
        <v>0</v>
      </c>
      <c r="O54" s="141">
        <f t="shared" si="65"/>
        <v>0</v>
      </c>
    </row>
    <row r="55" spans="1:15" s="158" customFormat="1" x14ac:dyDescent="0.3">
      <c r="A55" s="322"/>
      <c r="B55" s="139" t="s">
        <v>443</v>
      </c>
      <c r="C55" s="152">
        <v>650</v>
      </c>
      <c r="D55" s="152">
        <v>50</v>
      </c>
      <c r="E55" s="152">
        <v>800</v>
      </c>
      <c r="F55" s="152">
        <v>650</v>
      </c>
      <c r="G55" s="152">
        <v>350</v>
      </c>
      <c r="H55" s="140">
        <v>700</v>
      </c>
      <c r="I55" s="140">
        <v>0</v>
      </c>
      <c r="J55" s="140">
        <v>700</v>
      </c>
      <c r="K55" s="140">
        <v>50</v>
      </c>
      <c r="L55" s="140">
        <v>600</v>
      </c>
      <c r="M55" s="140">
        <v>50</v>
      </c>
      <c r="N55" s="140">
        <v>950</v>
      </c>
      <c r="O55" s="141">
        <f t="shared" si="65"/>
        <v>5550</v>
      </c>
    </row>
    <row r="56" spans="1:15" s="158" customFormat="1" x14ac:dyDescent="0.3">
      <c r="A56" s="322"/>
      <c r="B56" s="155" t="s">
        <v>296</v>
      </c>
      <c r="C56" s="156" t="e">
        <f>C53/C52</f>
        <v>#DIV/0!</v>
      </c>
      <c r="D56" s="157" t="e">
        <f t="shared" ref="D56:N56" si="66">D53/D52</f>
        <v>#DIV/0!</v>
      </c>
      <c r="E56" s="157" t="e">
        <f t="shared" si="66"/>
        <v>#DIV/0!</v>
      </c>
      <c r="F56" s="157" t="e">
        <f t="shared" si="66"/>
        <v>#DIV/0!</v>
      </c>
      <c r="G56" s="157" t="e">
        <f t="shared" si="66"/>
        <v>#DIV/0!</v>
      </c>
      <c r="H56" s="157" t="e">
        <f t="shared" si="66"/>
        <v>#DIV/0!</v>
      </c>
      <c r="I56" s="157" t="e">
        <f t="shared" si="66"/>
        <v>#DIV/0!</v>
      </c>
      <c r="J56" s="157" t="e">
        <f t="shared" si="66"/>
        <v>#DIV/0!</v>
      </c>
      <c r="K56" s="157" t="e">
        <f t="shared" si="66"/>
        <v>#DIV/0!</v>
      </c>
      <c r="L56" s="157" t="e">
        <f t="shared" si="66"/>
        <v>#DIV/0!</v>
      </c>
      <c r="M56" s="157" t="e">
        <f t="shared" si="66"/>
        <v>#DIV/0!</v>
      </c>
      <c r="N56" s="157" t="e">
        <f t="shared" si="66"/>
        <v>#DIV/0!</v>
      </c>
      <c r="O56" s="157" t="e">
        <f t="shared" ref="O56" si="67">O53/O52</f>
        <v>#DIV/0!</v>
      </c>
    </row>
    <row r="57" spans="1:15" s="158" customFormat="1" x14ac:dyDescent="0.3">
      <c r="A57" s="323"/>
      <c r="B57" s="186" t="s">
        <v>407</v>
      </c>
      <c r="C57" s="150">
        <f>C53/C55-1</f>
        <v>-1</v>
      </c>
      <c r="D57" s="187">
        <f t="shared" ref="D57:O57" si="68">D53/D55-1</f>
        <v>-1</v>
      </c>
      <c r="E57" s="187">
        <f t="shared" si="68"/>
        <v>-1</v>
      </c>
      <c r="F57" s="187">
        <f t="shared" si="68"/>
        <v>-1</v>
      </c>
      <c r="G57" s="187">
        <f t="shared" si="68"/>
        <v>-1</v>
      </c>
      <c r="H57" s="187">
        <f t="shared" si="68"/>
        <v>-1</v>
      </c>
      <c r="I57" s="187" t="e">
        <f t="shared" si="68"/>
        <v>#DIV/0!</v>
      </c>
      <c r="J57" s="187">
        <f t="shared" si="68"/>
        <v>-1</v>
      </c>
      <c r="K57" s="187">
        <f t="shared" si="68"/>
        <v>-1</v>
      </c>
      <c r="L57" s="187">
        <f t="shared" si="68"/>
        <v>-1</v>
      </c>
      <c r="M57" s="187">
        <f t="shared" si="68"/>
        <v>-1</v>
      </c>
      <c r="N57" s="187">
        <f t="shared" si="68"/>
        <v>-1</v>
      </c>
      <c r="O57" s="187">
        <f t="shared" si="68"/>
        <v>-1</v>
      </c>
    </row>
    <row r="58" spans="1:15" s="158" customFormat="1" x14ac:dyDescent="0.3">
      <c r="A58" s="324"/>
      <c r="B58" s="159" t="s">
        <v>409</v>
      </c>
      <c r="C58" s="150">
        <f>C53/N55-1</f>
        <v>-1</v>
      </c>
      <c r="D58" s="150" t="e">
        <f>D53/C53-1</f>
        <v>#DIV/0!</v>
      </c>
      <c r="E58" s="150" t="e">
        <f t="shared" ref="E58" si="69">E53/D53-1</f>
        <v>#DIV/0!</v>
      </c>
      <c r="F58" s="150" t="e">
        <f t="shared" ref="F58" si="70">F53/E53-1</f>
        <v>#DIV/0!</v>
      </c>
      <c r="G58" s="150" t="e">
        <f t="shared" ref="G58" si="71">G53/F53-1</f>
        <v>#DIV/0!</v>
      </c>
      <c r="H58" s="150" t="e">
        <f t="shared" ref="H58:L58" si="72">H53/G53-1</f>
        <v>#DIV/0!</v>
      </c>
      <c r="I58" s="150" t="e">
        <f t="shared" si="72"/>
        <v>#DIV/0!</v>
      </c>
      <c r="J58" s="150" t="e">
        <f t="shared" si="72"/>
        <v>#DIV/0!</v>
      </c>
      <c r="K58" s="150" t="e">
        <f t="shared" si="72"/>
        <v>#DIV/0!</v>
      </c>
      <c r="L58" s="150" t="e">
        <f t="shared" si="72"/>
        <v>#DIV/0!</v>
      </c>
      <c r="M58" s="150" t="e">
        <f t="shared" ref="M58" si="73">M53/L53-1</f>
        <v>#DIV/0!</v>
      </c>
      <c r="N58" s="150" t="e">
        <f t="shared" ref="N58" si="74">N53/M53-1</f>
        <v>#DIV/0!</v>
      </c>
      <c r="O58" s="149"/>
    </row>
    <row r="59" spans="1:15" x14ac:dyDescent="0.3">
      <c r="A59" s="325" t="s">
        <v>465</v>
      </c>
      <c r="B59" s="136" t="s">
        <v>413</v>
      </c>
      <c r="C59" s="137">
        <f>SUMIFS('2019年进销存明细 '!N:N,'2019年进销存明细 '!A:A,'分区域-依叶'!$A$1,'2019年进销存明细 '!D:D,'分区域-依叶'!A59)</f>
        <v>6000</v>
      </c>
      <c r="D59" s="137">
        <f>SUMIFS('2019年进销存明细 '!T:T,'2019年进销存明细 '!$A:$A,'分区域-依叶'!$A$1,'2019年进销存明细 '!$D:$D,'分区域-依叶'!$A59)</f>
        <v>6300</v>
      </c>
      <c r="E59" s="137">
        <f>SUMIFS('2019年进销存明细 '!Z:Z,'2019年进销存明细 '!$A:$A,'分区域-依叶'!$A$1,'2019年进销存明细 '!$D:$D,'分区域-依叶'!$A59)</f>
        <v>10500</v>
      </c>
      <c r="F59" s="137">
        <f>SUMIFS('2019年进销存明细 '!AF:AF,'2019年进销存明细 '!$A:$A,'分区域-依叶'!$A$1,'2019年进销存明细 '!$D:$D,'分区域-依叶'!$A59)</f>
        <v>12000</v>
      </c>
      <c r="G59" s="137">
        <f>SUMIFS('2019年进销存明细 '!AL:AL,'2019年进销存明细 '!$A:$A,'分区域-依叶'!$A$1,'2019年进销存明细 '!$D:$D,'分区域-依叶'!$A59)</f>
        <v>10500</v>
      </c>
      <c r="H59" s="137">
        <f>SUMIFS('2019年进销存明细 '!AR:AR,'2019年进销存明细 '!$A:$A,'分区域-依叶'!$A$1,'2019年进销存明细 '!$D:$D,'分区域-依叶'!$A59)</f>
        <v>10700</v>
      </c>
      <c r="I59" s="137">
        <f>SUMIFS('2019年进销存明细 '!AX:AX,'2019年进销存明细 '!$A:$A,'分区域-依叶'!$A$1,'2019年进销存明细 '!$D:$D,'分区域-依叶'!$A59)</f>
        <v>9400</v>
      </c>
      <c r="J59" s="137">
        <f>SUMIFS('2019年进销存明细 '!BD:BD,'2019年进销存明细 '!$A:$A,'分区域-依叶'!$A$1,'2019年进销存明细 '!$D:$D,'分区域-依叶'!$A59)</f>
        <v>10400</v>
      </c>
      <c r="K59" s="137">
        <f>SUMIFS('2019年进销存明细 '!BJ:BJ,'2019年进销存明细 '!$A:$A,'分区域-依叶'!$A$1,'2019年进销存明细 '!$D:$D,'分区域-依叶'!$A59)</f>
        <v>10500</v>
      </c>
      <c r="L59" s="137">
        <f>SUMIFS('2019年进销存明细 '!BP:BP,'2019年进销存明细 '!$A:$A,'分区域-依叶'!$A$1,'2019年进销存明细 '!$D:$D,'分区域-依叶'!$A59)</f>
        <v>10000</v>
      </c>
      <c r="M59" s="137">
        <f>SUMIFS('2019年进销存明细 '!BV:BV,'2019年进销存明细 '!$A:$A,'分区域-依叶'!$A$1,'2019年进销存明细 '!$D:$D,'分区域-依叶'!$A59)</f>
        <v>10500</v>
      </c>
      <c r="N59" s="137">
        <f>SUMIFS('2019年进销存明细 '!CB:CB,'2019年进销存明细 '!$A:$A,'分区域-依叶'!$A$1,'2019年进销存明细 '!$D:$D,'分区域-依叶'!$A59)</f>
        <v>11750</v>
      </c>
      <c r="O59" s="138">
        <f t="shared" ref="O59:O62" si="75">SUM(C59:N59)</f>
        <v>118550</v>
      </c>
    </row>
    <row r="60" spans="1:15" x14ac:dyDescent="0.3">
      <c r="A60" s="322"/>
      <c r="B60" s="139" t="s">
        <v>414</v>
      </c>
      <c r="C60" s="137">
        <f>SUMIFS('2019年进销存明细 '!P:P,'2019年进销存明细 '!A:A,'分区域-依叶'!$A$1,'2019年进销存明细 '!D:D,'分区域-依叶'!A59)</f>
        <v>6650</v>
      </c>
      <c r="D60" s="137">
        <f>SUMIFS('2019年进销存明细 '!V:V,'2019年进销存明细 '!$A:$A,'分区域-依叶'!$A$1,'2019年进销存明细 '!$D:$D,'分区域-依叶'!$A59)</f>
        <v>4220</v>
      </c>
      <c r="E60" s="137">
        <f>SUMIFS('2019年进销存明细 '!AB:AB,'2019年进销存明细 '!$A:$A,'分区域-依叶'!$A$1,'2019年进销存明细 '!$D:$D,'分区域-依叶'!$A59)</f>
        <v>7270</v>
      </c>
      <c r="F60" s="137">
        <f>SUMIFS('2019年进销存明细 '!AH:AH,'2019年进销存明细 '!$A:$A,'分区域-依叶'!$A$1,'2019年进销存明细 '!$D:$D,'分区域-依叶'!$A59)</f>
        <v>7060</v>
      </c>
      <c r="G60" s="137">
        <f>SUMIFS('2019年进销存明细 '!AN:AN,'2019年进销存明细 '!$A:$A,'分区域-依叶'!$A$1,'2019年进销存明细 '!$D:$D,'分区域-依叶'!$A59)</f>
        <v>7600</v>
      </c>
      <c r="H60" s="137">
        <f>SUMIFS('2019年进销存明细 '!AT:AT,'2019年进销存明细 '!$A:$A,'分区域-依叶'!$A$1,'2019年进销存明细 '!$D:$D,'分区域-依叶'!$A59)</f>
        <v>9410</v>
      </c>
      <c r="I60" s="137">
        <f>SUMIFS('2019年进销存明细 '!AZ:AZ,'2019年进销存明细 '!$A:$A,'分区域-依叶'!$A$1,'2019年进销存明细 '!$D:$D,'分区域-依叶'!$A59)</f>
        <v>7110</v>
      </c>
      <c r="J60" s="137">
        <f>SUMIFS('2019年进销存明细 '!BF:BF,'2019年进销存明细 '!$A:$A,'分区域-依叶'!$A$1,'2019年进销存明细 '!$D:$D,'分区域-依叶'!$A59)</f>
        <v>7616</v>
      </c>
      <c r="K60" s="137">
        <f>SUMIFS('2019年进销存明细 '!BL:BL,'2019年进销存明细 '!$A:$A,'分区域-依叶'!$A$1,'2019年进销存明细 '!$D:$D,'分区域-依叶'!$A59)</f>
        <v>8565</v>
      </c>
      <c r="L60" s="137">
        <f>SUMIFS('2019年进销存明细 '!BR:BR,'2019年进销存明细 '!$A:$A,'分区域-依叶'!$A$1,'2019年进销存明细 '!$D:$D,'分区域-依叶'!$A59)</f>
        <v>9270</v>
      </c>
      <c r="M60" s="137">
        <f>SUMIFS('2019年进销存明细 '!BX:BX,'2019年进销存明细 '!$A:$A,'分区域-依叶'!$A$1,'2019年进销存明细 '!$D:$D,'分区域-依叶'!$A59)</f>
        <v>10270</v>
      </c>
      <c r="N60" s="137">
        <f>SUMIFS('2019年进销存明细 '!CD:CD,'2019年进销存明细 '!$A:$A,'分区域-依叶'!$A$1,'2019年进销存明细 '!$D:$D,'分区域-依叶'!$A59)</f>
        <v>6029</v>
      </c>
      <c r="O60" s="141">
        <f t="shared" si="75"/>
        <v>91070</v>
      </c>
    </row>
    <row r="61" spans="1:15" x14ac:dyDescent="0.3">
      <c r="A61" s="322"/>
      <c r="B61" s="139" t="s">
        <v>468</v>
      </c>
      <c r="C61" s="137">
        <f>SUMIFS('2019年进销存明细 '!Q:Q,'2019年进销存明细 '!$A:$A,'分区域-依叶'!$A$1,'2019年进销存明细 '!$D:$D,'分区域-依叶'!$A59)</f>
        <v>5559</v>
      </c>
      <c r="D61" s="137">
        <f>SUMIFS('2019年进销存明细 '!W:W,'2019年进销存明细 '!$A:$A,'分区域-依叶'!$A$1,'2019年进销存明细 '!$D:$D,'分区域-依叶'!$A59)</f>
        <v>4229</v>
      </c>
      <c r="E61" s="137">
        <f>SUMIFS('2019年进销存明细 '!AC:AC,'2019年进销存明细 '!$A:$A,'分区域-依叶'!$A$1,'2019年进销存明细 '!$D:$D,'分区域-依叶'!$A59)</f>
        <v>6923</v>
      </c>
      <c r="F61" s="137">
        <f>SUMIFS('2019年进销存明细 '!AI:AI,'2019年进销存明细 '!$A:$A,'分区域-依叶'!$A$1,'2019年进销存明细 '!$D:$D,'分区域-依叶'!$A59)</f>
        <v>6461</v>
      </c>
      <c r="G61" s="137">
        <f>SUMIFS('2019年进销存明细 '!AO:AO,'2019年进销存明细 '!$A:$A,'分区域-依叶'!$A$1,'2019年进销存明细 '!$D:$D,'分区域-依叶'!$A59)</f>
        <v>7516</v>
      </c>
      <c r="H61" s="137">
        <f>SUMIFS('2019年进销存明细 '!AU:AU,'2019年进销存明细 '!$A:$A,'分区域-依叶'!$A$1,'2019年进销存明细 '!$D:$D,'分区域-依叶'!$A59)</f>
        <v>7703</v>
      </c>
      <c r="I61" s="137">
        <f>SUMIFS('2019年进销存明细 '!BA:BA,'2019年进销存明细 '!$A:$A,'分区域-依叶'!$A$1,'2019年进销存明细 '!$D:$D,'分区域-依叶'!$A59)</f>
        <v>7555</v>
      </c>
      <c r="J61" s="137">
        <f>SUMIFS('2019年进销存明细 '!BG:BG,'2019年进销存明细 '!$A:$A,'分区域-依叶'!$A$1,'2019年进销存明细 '!$D:$D,'分区域-依叶'!$A59)</f>
        <v>8133</v>
      </c>
      <c r="K61" s="137">
        <f>SUMIFS('2019年进销存明细 '!BM:BM,'2019年进销存明细 '!$A:$A,'分区域-依叶'!$A$1,'2019年进销存明细 '!$D:$D,'分区域-依叶'!$A59)</f>
        <v>9109</v>
      </c>
      <c r="L61" s="137">
        <f>SUMIFS('2019年进销存明细 '!BS:BS,'2019年进销存明细 '!$A:$A,'分区域-依叶'!$A$1,'2019年进销存明细 '!$D:$D,'分区域-依叶'!$A59)</f>
        <v>8384</v>
      </c>
      <c r="M61" s="137">
        <f>SUMIFS('2019年进销存明细 '!BY:BY,'2019年进销存明细 '!$A:$A,'分区域-依叶'!$A$1,'2019年进销存明细 '!$D:$D,'分区域-依叶'!$A59)</f>
        <v>9844</v>
      </c>
      <c r="N61" s="137">
        <f>SUMIFS('2019年进销存明细 '!CE:CE,'2019年进销存明细 '!$A:$A,'分区域-依叶'!$A$1,'2019年进销存明细 '!$D:$D,'分区域-依叶'!$A59)</f>
        <v>0</v>
      </c>
      <c r="O61" s="141">
        <f t="shared" si="75"/>
        <v>81416</v>
      </c>
    </row>
    <row r="62" spans="1:15" x14ac:dyDescent="0.3">
      <c r="A62" s="322"/>
      <c r="B62" s="139" t="s">
        <v>443</v>
      </c>
      <c r="C62" s="152">
        <v>2650</v>
      </c>
      <c r="D62" s="152">
        <v>2350</v>
      </c>
      <c r="E62" s="152">
        <v>2785</v>
      </c>
      <c r="F62" s="152">
        <v>1480</v>
      </c>
      <c r="G62" s="152">
        <v>1830</v>
      </c>
      <c r="H62" s="140">
        <v>1400</v>
      </c>
      <c r="I62" s="140">
        <v>1380</v>
      </c>
      <c r="J62" s="140">
        <v>1880</v>
      </c>
      <c r="K62" s="140">
        <v>1860</v>
      </c>
      <c r="L62" s="140">
        <v>1730</v>
      </c>
      <c r="M62" s="140">
        <v>3060</v>
      </c>
      <c r="N62" s="140">
        <v>4147</v>
      </c>
      <c r="O62" s="141">
        <f t="shared" si="75"/>
        <v>26552</v>
      </c>
    </row>
    <row r="63" spans="1:15" s="158" customFormat="1" x14ac:dyDescent="0.3">
      <c r="A63" s="322"/>
      <c r="B63" s="155" t="s">
        <v>296</v>
      </c>
      <c r="C63" s="156">
        <f>C60/C59</f>
        <v>1.1083333333333334</v>
      </c>
      <c r="D63" s="157">
        <f t="shared" ref="D63:O63" si="76">D60/D59</f>
        <v>0.66984126984126979</v>
      </c>
      <c r="E63" s="157">
        <f t="shared" si="76"/>
        <v>0.69238095238095243</v>
      </c>
      <c r="F63" s="157">
        <f t="shared" si="76"/>
        <v>0.58833333333333337</v>
      </c>
      <c r="G63" s="157">
        <f t="shared" si="76"/>
        <v>0.72380952380952379</v>
      </c>
      <c r="H63" s="157">
        <f t="shared" si="76"/>
        <v>0.8794392523364486</v>
      </c>
      <c r="I63" s="157">
        <f t="shared" si="76"/>
        <v>0.75638297872340421</v>
      </c>
      <c r="J63" s="157">
        <f t="shared" si="76"/>
        <v>0.73230769230769233</v>
      </c>
      <c r="K63" s="157">
        <f t="shared" si="76"/>
        <v>0.81571428571428573</v>
      </c>
      <c r="L63" s="157">
        <f t="shared" si="76"/>
        <v>0.92700000000000005</v>
      </c>
      <c r="M63" s="157">
        <f t="shared" si="76"/>
        <v>0.97809523809523813</v>
      </c>
      <c r="N63" s="157">
        <f t="shared" si="76"/>
        <v>0.51310638297872335</v>
      </c>
      <c r="O63" s="157">
        <f t="shared" si="76"/>
        <v>0.76819907212146776</v>
      </c>
    </row>
    <row r="64" spans="1:15" s="158" customFormat="1" x14ac:dyDescent="0.3">
      <c r="A64" s="323"/>
      <c r="B64" s="186" t="s">
        <v>440</v>
      </c>
      <c r="C64" s="150">
        <f>C60/C62-1</f>
        <v>1.5094339622641511</v>
      </c>
      <c r="D64" s="187">
        <f t="shared" ref="D64:O64" si="77">D60/D62-1</f>
        <v>0.79574468085106376</v>
      </c>
      <c r="E64" s="187">
        <f t="shared" si="77"/>
        <v>1.6104129263913824</v>
      </c>
      <c r="F64" s="187">
        <f t="shared" si="77"/>
        <v>3.7702702702702702</v>
      </c>
      <c r="G64" s="187">
        <f t="shared" si="77"/>
        <v>3.1530054644808745</v>
      </c>
      <c r="H64" s="187">
        <f t="shared" si="77"/>
        <v>5.7214285714285715</v>
      </c>
      <c r="I64" s="187">
        <f t="shared" si="77"/>
        <v>4.1521739130434785</v>
      </c>
      <c r="J64" s="187">
        <f t="shared" si="77"/>
        <v>3.0510638297872337</v>
      </c>
      <c r="K64" s="187">
        <f t="shared" si="77"/>
        <v>3.604838709677419</v>
      </c>
      <c r="L64" s="187">
        <f t="shared" si="77"/>
        <v>4.3583815028901736</v>
      </c>
      <c r="M64" s="187">
        <f t="shared" si="77"/>
        <v>2.3562091503267975</v>
      </c>
      <c r="N64" s="187">
        <f t="shared" si="77"/>
        <v>0.45382204002893656</v>
      </c>
      <c r="O64" s="187">
        <f t="shared" si="77"/>
        <v>2.4298734558601986</v>
      </c>
    </row>
    <row r="65" spans="1:15" s="158" customFormat="1" x14ac:dyDescent="0.3">
      <c r="A65" s="324"/>
      <c r="B65" s="159" t="s">
        <v>409</v>
      </c>
      <c r="C65" s="150">
        <f>C60/N62-1</f>
        <v>0.60356884494815533</v>
      </c>
      <c r="D65" s="150">
        <f>D60/C60-1</f>
        <v>-0.36541353383458641</v>
      </c>
      <c r="E65" s="150">
        <f t="shared" ref="E65" si="78">E60/D60-1</f>
        <v>0.72274881516587675</v>
      </c>
      <c r="F65" s="150">
        <f t="shared" ref="F65" si="79">F60/E60-1</f>
        <v>-2.8885832187070193E-2</v>
      </c>
      <c r="G65" s="150">
        <f t="shared" ref="G65:L65" si="80">G60/F60-1</f>
        <v>7.6487252124645799E-2</v>
      </c>
      <c r="H65" s="150">
        <f t="shared" si="80"/>
        <v>0.23815789473684212</v>
      </c>
      <c r="I65" s="150">
        <f t="shared" si="80"/>
        <v>-0.24442082890541972</v>
      </c>
      <c r="J65" s="150">
        <f t="shared" si="80"/>
        <v>7.1167369901547151E-2</v>
      </c>
      <c r="K65" s="150">
        <f t="shared" si="80"/>
        <v>0.12460609243697474</v>
      </c>
      <c r="L65" s="150">
        <f t="shared" si="80"/>
        <v>8.2311733800350284E-2</v>
      </c>
      <c r="M65" s="150">
        <f t="shared" ref="M65" si="81">M60/L60-1</f>
        <v>0.10787486515641853</v>
      </c>
      <c r="N65" s="150">
        <f t="shared" ref="N65" si="82">N60/M60-1</f>
        <v>-0.41295034079844206</v>
      </c>
      <c r="O65" s="149"/>
    </row>
    <row r="66" spans="1:15" s="158" customFormat="1" x14ac:dyDescent="0.3">
      <c r="A66" s="325" t="s">
        <v>330</v>
      </c>
      <c r="B66" s="136" t="s">
        <v>413</v>
      </c>
      <c r="C66" s="137">
        <f>SUMIFS('2019年进销存明细 '!N:N,'2019年进销存明细 '!A:A,'分区域-依叶'!$A$1,'2019年进销存明细 '!D:D,'分区域-依叶'!A66)</f>
        <v>5940</v>
      </c>
      <c r="D66" s="137">
        <f>SUMIFS('2019年进销存明细 '!T:T,'2019年进销存明细 '!$A:$A,'分区域-依叶'!$A$1,'2019年进销存明细 '!$D:$D,'分区域-依叶'!$A66)</f>
        <v>6140</v>
      </c>
      <c r="E66" s="137">
        <f>SUMIFS('2019年进销存明细 '!Z:Z,'2019年进销存明细 '!$A:$A,'分区域-依叶'!$A$1,'2019年进销存明细 '!$D:$D,'分区域-依叶'!$A66)</f>
        <v>11300</v>
      </c>
      <c r="F66" s="137">
        <f>SUMIFS('2019年进销存明细 '!AF:AF,'2019年进销存明细 '!$A:$A,'分区域-依叶'!$A$1,'2019年进销存明细 '!$D:$D,'分区域-依叶'!$A66)</f>
        <v>14510</v>
      </c>
      <c r="G66" s="137">
        <f>SUMIFS('2019年进销存明细 '!AL:AL,'2019年进销存明细 '!$A:$A,'分区域-依叶'!$A$1,'2019年进销存明细 '!$D:$D,'分区域-依叶'!$A66)</f>
        <v>12050</v>
      </c>
      <c r="H66" s="137">
        <f>SUMIFS('2019年进销存明细 '!AR:AR,'2019年进销存明细 '!$A:$A,'分区域-依叶'!$A$1,'2019年进销存明细 '!$D:$D,'分区域-依叶'!$A66)</f>
        <v>12850</v>
      </c>
      <c r="I66" s="137">
        <f>SUMIFS('2019年进销存明细 '!AX:AX,'2019年进销存明细 '!$A:$A,'分区域-依叶'!$A$1,'2019年进销存明细 '!$D:$D,'分区域-依叶'!$A66)</f>
        <v>11100</v>
      </c>
      <c r="J66" s="137">
        <f>SUMIFS('2019年进销存明细 '!BD:BD,'2019年进销存明细 '!$A:$A,'分区域-依叶'!$A$1,'2019年进销存明细 '!$D:$D,'分区域-依叶'!$A66)</f>
        <v>12300</v>
      </c>
      <c r="K66" s="137">
        <f>SUMIFS('2019年进销存明细 '!BJ:BJ,'2019年进销存明细 '!$A:$A,'分区域-依叶'!$A$1,'2019年进销存明细 '!$D:$D,'分区域-依叶'!$A66)</f>
        <v>11000</v>
      </c>
      <c r="L66" s="137">
        <f>SUMIFS('2019年进销存明细 '!BP:BP,'2019年进销存明细 '!$A:$A,'分区域-依叶'!$A$1,'2019年进销存明细 '!$D:$D,'分区域-依叶'!$A66)</f>
        <v>10500</v>
      </c>
      <c r="M66" s="137">
        <f>SUMIFS('2019年进销存明细 '!BV:BV,'2019年进销存明细 '!$A:$A,'分区域-依叶'!$A$1,'2019年进销存明细 '!$D:$D,'分区域-依叶'!$A66)</f>
        <v>11000</v>
      </c>
      <c r="N66" s="137">
        <f>SUMIFS('2019年进销存明细 '!CB:CB,'2019年进销存明细 '!$A:$A,'分区域-依叶'!$A$1,'2019年进销存明细 '!$D:$D,'分区域-依叶'!$A66)</f>
        <v>12250</v>
      </c>
      <c r="O66" s="138">
        <f t="shared" ref="O66:O69" si="83">SUM(C66:N66)</f>
        <v>130940</v>
      </c>
    </row>
    <row r="67" spans="1:15" s="158" customFormat="1" x14ac:dyDescent="0.3">
      <c r="A67" s="322"/>
      <c r="B67" s="139" t="s">
        <v>414</v>
      </c>
      <c r="C67" s="137">
        <f>SUMIFS('2019年进销存明细 '!P:P,'2019年进销存明细 '!A:A,'分区域-依叶'!$A$1,'2019年进销存明细 '!D:D,'分区域-依叶'!A66)</f>
        <v>6280</v>
      </c>
      <c r="D67" s="137">
        <f>SUMIFS('2019年进销存明细 '!V:V,'2019年进销存明细 '!$A:$A,'分区域-依叶'!$A$1,'2019年进销存明细 '!$D:$D,'分区域-依叶'!$A66)</f>
        <v>4030</v>
      </c>
      <c r="E67" s="137">
        <f>SUMIFS('2019年进销存明细 '!AB:AB,'2019年进销存明细 '!$A:$A,'分区域-依叶'!$A$1,'2019年进销存明细 '!$D:$D,'分区域-依叶'!$A66)</f>
        <v>7480</v>
      </c>
      <c r="F67" s="137">
        <f>SUMIFS('2019年进销存明细 '!AH:AH,'2019年进销存明细 '!$A:$A,'分区域-依叶'!$A$1,'2019年进销存明细 '!$D:$D,'分区域-依叶'!$A66)</f>
        <v>9730</v>
      </c>
      <c r="G67" s="137">
        <f>SUMIFS('2019年进销存明细 '!AN:AN,'2019年进销存明细 '!$A:$A,'分区域-依叶'!$A$1,'2019年进销存明细 '!$D:$D,'分区域-依叶'!$A66)</f>
        <v>7990</v>
      </c>
      <c r="H67" s="137">
        <f>SUMIFS('2019年进销存明细 '!AT:AT,'2019年进销存明细 '!$A:$A,'分区域-依叶'!$A$1,'2019年进销存明细 '!$D:$D,'分区域-依叶'!$A66)</f>
        <v>7920</v>
      </c>
      <c r="I67" s="137">
        <f>SUMIFS('2019年进销存明细 '!AZ:AZ,'2019年进销存明细 '!$A:$A,'分区域-依叶'!$A$1,'2019年进销存明细 '!$D:$D,'分区域-依叶'!$A66)</f>
        <v>7660</v>
      </c>
      <c r="J67" s="137">
        <f>SUMIFS('2019年进销存明细 '!BF:BF,'2019年进销存明细 '!$A:$A,'分区域-依叶'!$A$1,'2019年进销存明细 '!$D:$D,'分区域-依叶'!$A66)</f>
        <v>7674</v>
      </c>
      <c r="K67" s="137">
        <f>SUMIFS('2019年进销存明细 '!BL:BL,'2019年进销存明细 '!$A:$A,'分区域-依叶'!$A$1,'2019年进销存明细 '!$D:$D,'分区域-依叶'!$A66)</f>
        <v>8315</v>
      </c>
      <c r="L67" s="137">
        <f>SUMIFS('2019年进销存明细 '!BR:BR,'2019年进销存明细 '!$A:$A,'分区域-依叶'!$A$1,'2019年进销存明细 '!$D:$D,'分区域-依叶'!$A66)</f>
        <v>7795</v>
      </c>
      <c r="M67" s="137">
        <f>SUMIFS('2019年进销存明细 '!BX:BX,'2019年进销存明细 '!$A:$A,'分区域-依叶'!$A$1,'2019年进销存明细 '!$D:$D,'分区域-依叶'!$A66)</f>
        <v>7935</v>
      </c>
      <c r="N67" s="137">
        <f>SUMIFS('2019年进销存明细 '!CD:CD,'2019年进销存明细 '!$A:$A,'分区域-依叶'!$A$1,'2019年进销存明细 '!$D:$D,'分区域-依叶'!$A66)</f>
        <v>4239</v>
      </c>
      <c r="O67" s="141">
        <f t="shared" si="83"/>
        <v>87048</v>
      </c>
    </row>
    <row r="68" spans="1:15" s="158" customFormat="1" x14ac:dyDescent="0.3">
      <c r="A68" s="322"/>
      <c r="B68" s="139" t="s">
        <v>468</v>
      </c>
      <c r="C68" s="137">
        <f>SUMIFS('2019年进销存明细 '!Q:Q,'2019年进销存明细 '!$A:$A,'分区域-依叶'!$A$1,'2019年进销存明细 '!$D:$D,'分区域-依叶'!$A66)</f>
        <v>5444</v>
      </c>
      <c r="D68" s="137">
        <f>SUMIFS('2019年进销存明细 '!W:W,'2019年进销存明细 '!$A:$A,'分区域-依叶'!$A$1,'2019年进销存明细 '!$D:$D,'分区域-依叶'!$A66)</f>
        <v>4487</v>
      </c>
      <c r="E68" s="137">
        <f>SUMIFS('2019年进销存明细 '!AC:AC,'2019年进销存明细 '!$A:$A,'分区域-依叶'!$A$1,'2019年进销存明细 '!$D:$D,'分区域-依叶'!$A66)</f>
        <v>7895</v>
      </c>
      <c r="F68" s="137">
        <f>SUMIFS('2019年进销存明细 '!AI:AI,'2019年进销存明细 '!$A:$A,'分区域-依叶'!$A$1,'2019年进销存明细 '!$D:$D,'分区域-依叶'!$A66)</f>
        <v>8386</v>
      </c>
      <c r="G68" s="137">
        <f>SUMIFS('2019年进销存明细 '!AO:AO,'2019年进销存明细 '!$A:$A,'分区域-依叶'!$A$1,'2019年进销存明细 '!$D:$D,'分区域-依叶'!$A66)</f>
        <v>8647</v>
      </c>
      <c r="H68" s="137">
        <f>SUMIFS('2019年进销存明细 '!AU:AU,'2019年进销存明细 '!$A:$A,'分区域-依叶'!$A$1,'2019年进销存明细 '!$D:$D,'分区域-依叶'!$A66)</f>
        <v>7704</v>
      </c>
      <c r="I68" s="137">
        <f>SUMIFS('2019年进销存明细 '!BA:BA,'2019年进销存明细 '!$A:$A,'分区域-依叶'!$A$1,'2019年进销存明细 '!$D:$D,'分区域-依叶'!$A66)</f>
        <v>8035</v>
      </c>
      <c r="J68" s="137">
        <f>SUMIFS('2019年进销存明细 '!BG:BG,'2019年进销存明细 '!$A:$A,'分区域-依叶'!$A$1,'2019年进销存明细 '!$D:$D,'分区域-依叶'!$A66)</f>
        <v>8140</v>
      </c>
      <c r="K68" s="137">
        <f>SUMIFS('2019年进销存明细 '!BM:BM,'2019年进销存明细 '!$A:$A,'分区域-依叶'!$A$1,'2019年进销存明细 '!$D:$D,'分区域-依叶'!$A66)</f>
        <v>8459</v>
      </c>
      <c r="L68" s="137">
        <f>SUMIFS('2019年进销存明细 '!BS:BS,'2019年进销存明细 '!$A:$A,'分区域-依叶'!$A$1,'2019年进销存明细 '!$D:$D,'分区域-依叶'!$A66)</f>
        <v>7715</v>
      </c>
      <c r="M68" s="137">
        <f>SUMIFS('2019年进销存明细 '!BY:BY,'2019年进销存明细 '!$A:$A,'分区域-依叶'!$A$1,'2019年进销存明细 '!$D:$D,'分区域-依叶'!$A66)</f>
        <v>7913</v>
      </c>
      <c r="N68" s="137">
        <f>SUMIFS('2019年进销存明细 '!CE:CE,'2019年进销存明细 '!$A:$A,'分区域-依叶'!$A$1,'2019年进销存明细 '!$D:$D,'分区域-依叶'!$A66)</f>
        <v>0</v>
      </c>
      <c r="O68" s="141">
        <f t="shared" si="83"/>
        <v>82825</v>
      </c>
    </row>
    <row r="69" spans="1:15" s="158" customFormat="1" x14ac:dyDescent="0.3">
      <c r="A69" s="322"/>
      <c r="B69" s="139" t="s">
        <v>443</v>
      </c>
      <c r="C69" s="152">
        <v>450</v>
      </c>
      <c r="D69" s="152">
        <v>1500</v>
      </c>
      <c r="E69" s="152">
        <v>290</v>
      </c>
      <c r="F69" s="152">
        <v>1530</v>
      </c>
      <c r="G69" s="152">
        <v>1110</v>
      </c>
      <c r="H69" s="140">
        <v>1630</v>
      </c>
      <c r="I69" s="140">
        <v>700</v>
      </c>
      <c r="J69" s="140">
        <v>1075</v>
      </c>
      <c r="K69" s="140">
        <v>1690</v>
      </c>
      <c r="L69" s="140">
        <v>2440</v>
      </c>
      <c r="M69" s="140">
        <v>2820</v>
      </c>
      <c r="N69" s="140">
        <v>3800</v>
      </c>
      <c r="O69" s="141">
        <f t="shared" si="83"/>
        <v>19035</v>
      </c>
    </row>
    <row r="70" spans="1:15" s="158" customFormat="1" x14ac:dyDescent="0.3">
      <c r="A70" s="322"/>
      <c r="B70" s="155" t="s">
        <v>296</v>
      </c>
      <c r="C70" s="156">
        <f>C67/C66</f>
        <v>1.0572390572390573</v>
      </c>
      <c r="D70" s="157">
        <f t="shared" ref="D70:O70" si="84">D67/D66</f>
        <v>0.65635179153094458</v>
      </c>
      <c r="E70" s="157">
        <f t="shared" si="84"/>
        <v>0.66194690265486722</v>
      </c>
      <c r="F70" s="157">
        <f t="shared" si="84"/>
        <v>0.67057201929703658</v>
      </c>
      <c r="G70" s="157">
        <f t="shared" si="84"/>
        <v>0.66307053941908711</v>
      </c>
      <c r="H70" s="157">
        <f t="shared" ref="H70:N70" si="85">H67/H66</f>
        <v>0.6163424124513619</v>
      </c>
      <c r="I70" s="157">
        <f t="shared" si="85"/>
        <v>0.69009009009009004</v>
      </c>
      <c r="J70" s="157">
        <f t="shared" si="85"/>
        <v>0.62390243902439024</v>
      </c>
      <c r="K70" s="157">
        <f t="shared" si="85"/>
        <v>0.75590909090909086</v>
      </c>
      <c r="L70" s="157">
        <f t="shared" si="85"/>
        <v>0.74238095238095236</v>
      </c>
      <c r="M70" s="157">
        <f t="shared" si="85"/>
        <v>0.72136363636363632</v>
      </c>
      <c r="N70" s="157">
        <f t="shared" si="85"/>
        <v>0.34604081632653061</v>
      </c>
      <c r="O70" s="157">
        <f t="shared" si="84"/>
        <v>0.66479303497785247</v>
      </c>
    </row>
    <row r="71" spans="1:15" s="158" customFormat="1" x14ac:dyDescent="0.3">
      <c r="A71" s="323"/>
      <c r="B71" s="186" t="s">
        <v>440</v>
      </c>
      <c r="C71" s="150">
        <f>C67/C69-1</f>
        <v>12.955555555555556</v>
      </c>
      <c r="D71" s="187">
        <f t="shared" ref="D71:G71" si="86">D67/D69-1</f>
        <v>1.6866666666666665</v>
      </c>
      <c r="E71" s="187">
        <f t="shared" si="86"/>
        <v>24.793103448275861</v>
      </c>
      <c r="F71" s="187">
        <f t="shared" si="86"/>
        <v>5.3594771241830061</v>
      </c>
      <c r="G71" s="187">
        <f t="shared" si="86"/>
        <v>6.198198198198198</v>
      </c>
      <c r="H71" s="187">
        <f t="shared" ref="H71:O71" si="87">H67/H69-1</f>
        <v>3.8588957055214728</v>
      </c>
      <c r="I71" s="187">
        <f t="shared" si="87"/>
        <v>9.9428571428571431</v>
      </c>
      <c r="J71" s="187">
        <f t="shared" si="87"/>
        <v>6.1386046511627903</v>
      </c>
      <c r="K71" s="187">
        <f t="shared" si="87"/>
        <v>3.9201183431952664</v>
      </c>
      <c r="L71" s="187">
        <f t="shared" si="87"/>
        <v>2.194672131147541</v>
      </c>
      <c r="M71" s="187">
        <f t="shared" si="87"/>
        <v>1.8138297872340425</v>
      </c>
      <c r="N71" s="187">
        <f t="shared" si="87"/>
        <v>0.1155263157894737</v>
      </c>
      <c r="O71" s="187">
        <f t="shared" si="87"/>
        <v>3.5730496453900713</v>
      </c>
    </row>
    <row r="72" spans="1:15" s="158" customFormat="1" x14ac:dyDescent="0.3">
      <c r="A72" s="324"/>
      <c r="B72" s="159" t="s">
        <v>409</v>
      </c>
      <c r="C72" s="150">
        <f>C67/N69-1</f>
        <v>0.65263157894736845</v>
      </c>
      <c r="D72" s="150">
        <f>D67/C67-1</f>
        <v>-0.35828025477707004</v>
      </c>
      <c r="E72" s="150">
        <f t="shared" ref="E72" si="88">E67/D67-1</f>
        <v>0.85607940446650121</v>
      </c>
      <c r="F72" s="150">
        <f t="shared" ref="F72" si="89">F67/E67-1</f>
        <v>0.30080213903743314</v>
      </c>
      <c r="G72" s="150">
        <f t="shared" ref="G72:L72" si="90">G67/F67-1</f>
        <v>-0.17882836587872564</v>
      </c>
      <c r="H72" s="150">
        <f t="shared" si="90"/>
        <v>-8.7609511889862324E-3</v>
      </c>
      <c r="I72" s="150">
        <f t="shared" si="90"/>
        <v>-3.2828282828282873E-2</v>
      </c>
      <c r="J72" s="150">
        <f t="shared" si="90"/>
        <v>1.8276762402089641E-3</v>
      </c>
      <c r="K72" s="150">
        <f t="shared" si="90"/>
        <v>8.3528798540526417E-2</v>
      </c>
      <c r="L72" s="150">
        <f t="shared" si="90"/>
        <v>-6.2537582681900128E-2</v>
      </c>
      <c r="M72" s="150">
        <f t="shared" ref="M72" si="91">M67/L67-1</f>
        <v>1.7960230917254627E-2</v>
      </c>
      <c r="N72" s="150">
        <f t="shared" ref="N72" si="92">N67/M67-1</f>
        <v>-0.46578449905482044</v>
      </c>
      <c r="O72" s="149"/>
    </row>
    <row r="73" spans="1:15" x14ac:dyDescent="0.3">
      <c r="A73" s="317" t="s">
        <v>429</v>
      </c>
      <c r="B73" s="142" t="s">
        <v>413</v>
      </c>
      <c r="C73" s="143">
        <f t="shared" ref="C73" si="93">C38+C45+C59+C66+C52</f>
        <v>24140</v>
      </c>
      <c r="D73" s="143">
        <f t="shared" ref="D73:N73" si="94">D38+D45+D59+D66+D52</f>
        <v>25140</v>
      </c>
      <c r="E73" s="143">
        <f t="shared" si="94"/>
        <v>42750</v>
      </c>
      <c r="F73" s="143">
        <f t="shared" si="94"/>
        <v>53410</v>
      </c>
      <c r="G73" s="143">
        <f t="shared" si="94"/>
        <v>43450</v>
      </c>
      <c r="H73" s="143">
        <f t="shared" si="94"/>
        <v>44900</v>
      </c>
      <c r="I73" s="143">
        <f t="shared" si="94"/>
        <v>39800</v>
      </c>
      <c r="J73" s="143">
        <f t="shared" si="94"/>
        <v>44000</v>
      </c>
      <c r="K73" s="143">
        <f t="shared" si="94"/>
        <v>45000</v>
      </c>
      <c r="L73" s="143">
        <f t="shared" si="94"/>
        <v>42500</v>
      </c>
      <c r="M73" s="143">
        <f t="shared" si="94"/>
        <v>45000</v>
      </c>
      <c r="N73" s="143">
        <f t="shared" si="94"/>
        <v>50000</v>
      </c>
      <c r="O73" s="144">
        <f>SUM(C73:N73)</f>
        <v>500090</v>
      </c>
    </row>
    <row r="74" spans="1:15" ht="15.75" customHeight="1" x14ac:dyDescent="0.3">
      <c r="A74" s="318"/>
      <c r="B74" s="145" t="s">
        <v>414</v>
      </c>
      <c r="C74" s="146">
        <f t="shared" ref="C74:C75" si="95">C39+C46+C60+C67+C53</f>
        <v>25644</v>
      </c>
      <c r="D74" s="146">
        <f t="shared" ref="D74:N75" si="96">D39+D46+D60+D67+D53</f>
        <v>19771</v>
      </c>
      <c r="E74" s="146">
        <f t="shared" si="96"/>
        <v>28716</v>
      </c>
      <c r="F74" s="146">
        <f t="shared" si="96"/>
        <v>33960</v>
      </c>
      <c r="G74" s="146">
        <f t="shared" si="96"/>
        <v>29914</v>
      </c>
      <c r="H74" s="146">
        <f t="shared" si="96"/>
        <v>34235</v>
      </c>
      <c r="I74" s="146">
        <f t="shared" si="96"/>
        <v>30725</v>
      </c>
      <c r="J74" s="146">
        <f t="shared" si="96"/>
        <v>30193</v>
      </c>
      <c r="K74" s="146">
        <f t="shared" si="96"/>
        <v>37015</v>
      </c>
      <c r="L74" s="146">
        <f t="shared" si="96"/>
        <v>34610</v>
      </c>
      <c r="M74" s="146">
        <f t="shared" si="96"/>
        <v>40127</v>
      </c>
      <c r="N74" s="146">
        <f t="shared" si="96"/>
        <v>19999</v>
      </c>
      <c r="O74" s="144">
        <f t="shared" ref="O74:O76" si="97">SUM(C74:N74)</f>
        <v>364909</v>
      </c>
    </row>
    <row r="75" spans="1:15" ht="15.75" customHeight="1" x14ac:dyDescent="0.3">
      <c r="A75" s="318"/>
      <c r="B75" s="145" t="s">
        <v>468</v>
      </c>
      <c r="C75" s="146">
        <f t="shared" si="95"/>
        <v>23009</v>
      </c>
      <c r="D75" s="146">
        <f t="shared" si="96"/>
        <v>18054</v>
      </c>
      <c r="E75" s="146">
        <f t="shared" si="96"/>
        <v>30364</v>
      </c>
      <c r="F75" s="146">
        <f t="shared" si="96"/>
        <v>29566</v>
      </c>
      <c r="G75" s="146">
        <f t="shared" si="96"/>
        <v>32947</v>
      </c>
      <c r="H75" s="146">
        <f t="shared" si="96"/>
        <v>31032</v>
      </c>
      <c r="I75" s="146">
        <f t="shared" si="96"/>
        <v>33526</v>
      </c>
      <c r="J75" s="146">
        <f t="shared" si="96"/>
        <v>32696</v>
      </c>
      <c r="K75" s="146">
        <f t="shared" si="96"/>
        <v>35509</v>
      </c>
      <c r="L75" s="146">
        <f t="shared" si="96"/>
        <v>34188</v>
      </c>
      <c r="M75" s="146">
        <f t="shared" si="96"/>
        <v>37859</v>
      </c>
      <c r="N75" s="146">
        <f t="shared" si="96"/>
        <v>0</v>
      </c>
      <c r="O75" s="144">
        <f t="shared" si="97"/>
        <v>338750</v>
      </c>
    </row>
    <row r="76" spans="1:15" ht="15.75" customHeight="1" x14ac:dyDescent="0.3">
      <c r="A76" s="318"/>
      <c r="B76" s="145" t="s">
        <v>442</v>
      </c>
      <c r="C76" s="146">
        <f>C41+C48+C62+C69+C55</f>
        <v>7742</v>
      </c>
      <c r="D76" s="146">
        <f t="shared" ref="D76:N76" si="98">D41+D48+D62+D69+D55</f>
        <v>8450</v>
      </c>
      <c r="E76" s="146">
        <f t="shared" si="98"/>
        <v>9275</v>
      </c>
      <c r="F76" s="146">
        <f t="shared" si="98"/>
        <v>8400</v>
      </c>
      <c r="G76" s="146">
        <f t="shared" si="98"/>
        <v>5525</v>
      </c>
      <c r="H76" s="146">
        <f t="shared" si="98"/>
        <v>6460</v>
      </c>
      <c r="I76" s="146">
        <f t="shared" si="98"/>
        <v>4975</v>
      </c>
      <c r="J76" s="146">
        <f t="shared" si="98"/>
        <v>8595</v>
      </c>
      <c r="K76" s="146">
        <f t="shared" si="98"/>
        <v>8235</v>
      </c>
      <c r="L76" s="146">
        <f t="shared" si="98"/>
        <v>9480</v>
      </c>
      <c r="M76" s="146">
        <f t="shared" si="98"/>
        <v>11725</v>
      </c>
      <c r="N76" s="146">
        <f t="shared" si="98"/>
        <v>16257</v>
      </c>
      <c r="O76" s="144">
        <f t="shared" si="97"/>
        <v>105119</v>
      </c>
    </row>
    <row r="77" spans="1:15" s="158" customFormat="1" ht="16.5" customHeight="1" x14ac:dyDescent="0.3">
      <c r="A77" s="318"/>
      <c r="B77" s="160" t="s">
        <v>441</v>
      </c>
      <c r="C77" s="161">
        <f>C74/C73</f>
        <v>1.0623032311516156</v>
      </c>
      <c r="D77" s="161">
        <f t="shared" ref="D77:O77" si="99">D74/D73</f>
        <v>0.78643595863166271</v>
      </c>
      <c r="E77" s="161">
        <f t="shared" si="99"/>
        <v>0.67171929824561405</v>
      </c>
      <c r="F77" s="161">
        <f t="shared" si="99"/>
        <v>0.63583598577045497</v>
      </c>
      <c r="G77" s="161">
        <f t="shared" si="99"/>
        <v>0.68846950517836591</v>
      </c>
      <c r="H77" s="161">
        <f t="shared" ref="H77:I77" si="100">H74/H73</f>
        <v>0.76247216035634746</v>
      </c>
      <c r="I77" s="161">
        <f t="shared" si="100"/>
        <v>0.77198492462311563</v>
      </c>
      <c r="J77" s="161">
        <f t="shared" ref="J77:N77" si="101">J74/J73</f>
        <v>0.68620454545454546</v>
      </c>
      <c r="K77" s="161">
        <f t="shared" si="101"/>
        <v>0.8225555555555556</v>
      </c>
      <c r="L77" s="161">
        <f t="shared" si="101"/>
        <v>0.81435294117647061</v>
      </c>
      <c r="M77" s="161">
        <f t="shared" si="101"/>
        <v>0.89171111111111112</v>
      </c>
      <c r="N77" s="161">
        <f t="shared" si="101"/>
        <v>0.39998</v>
      </c>
      <c r="O77" s="161">
        <f t="shared" si="99"/>
        <v>0.72968665640184771</v>
      </c>
    </row>
    <row r="78" spans="1:15" s="158" customFormat="1" ht="16.5" customHeight="1" x14ac:dyDescent="0.3">
      <c r="A78" s="319"/>
      <c r="B78" s="188" t="s">
        <v>406</v>
      </c>
      <c r="C78" s="189">
        <f>C74/C76-1</f>
        <v>2.3123223973133555</v>
      </c>
      <c r="D78" s="189">
        <f t="shared" ref="D78:G78" si="102">D74/D76-1</f>
        <v>1.3397633136094673</v>
      </c>
      <c r="E78" s="189">
        <f t="shared" si="102"/>
        <v>2.0960646900269544</v>
      </c>
      <c r="F78" s="189">
        <f t="shared" si="102"/>
        <v>3.0428571428571427</v>
      </c>
      <c r="G78" s="189">
        <f t="shared" si="102"/>
        <v>4.4142986425339368</v>
      </c>
      <c r="H78" s="189">
        <f t="shared" ref="H78:I78" si="103">H74/H76-1</f>
        <v>4.29953560371517</v>
      </c>
      <c r="I78" s="189">
        <f t="shared" si="103"/>
        <v>5.1758793969849251</v>
      </c>
      <c r="J78" s="189">
        <f t="shared" ref="J78:O78" si="104">J74/J76-1</f>
        <v>2.5128563118091916</v>
      </c>
      <c r="K78" s="189">
        <f t="shared" si="104"/>
        <v>3.4948391013964786</v>
      </c>
      <c r="L78" s="189">
        <f t="shared" si="104"/>
        <v>2.6508438818565403</v>
      </c>
      <c r="M78" s="189">
        <f t="shared" si="104"/>
        <v>2.4223454157782518</v>
      </c>
      <c r="N78" s="189">
        <f t="shared" si="104"/>
        <v>0.23017776957618263</v>
      </c>
      <c r="O78" s="189">
        <f t="shared" si="104"/>
        <v>2.4713895680133944</v>
      </c>
    </row>
    <row r="79" spans="1:15" s="158" customFormat="1" ht="16.5" customHeight="1" thickBot="1" x14ac:dyDescent="0.35">
      <c r="A79" s="320"/>
      <c r="B79" s="162" t="s">
        <v>408</v>
      </c>
      <c r="C79" s="154">
        <f>C74/N76-1</f>
        <v>0.57741280679092077</v>
      </c>
      <c r="D79" s="154">
        <f>D74/C74-1</f>
        <v>-0.22902043362969893</v>
      </c>
      <c r="E79" s="154">
        <f t="shared" ref="E79" si="105">E74/D74-1</f>
        <v>0.45243032724697785</v>
      </c>
      <c r="F79" s="154">
        <f t="shared" ref="F79" si="106">F74/E74-1</f>
        <v>0.18261596322607598</v>
      </c>
      <c r="G79" s="154">
        <f t="shared" ref="G79:L79" si="107">G74/F74-1</f>
        <v>-0.11914016489988222</v>
      </c>
      <c r="H79" s="154">
        <f t="shared" si="107"/>
        <v>0.14444741592565347</v>
      </c>
      <c r="I79" s="154">
        <f t="shared" si="107"/>
        <v>-0.10252665400905503</v>
      </c>
      <c r="J79" s="154">
        <f t="shared" si="107"/>
        <v>-1.7314890154597196E-2</v>
      </c>
      <c r="K79" s="154">
        <f t="shared" si="107"/>
        <v>0.22594641141986549</v>
      </c>
      <c r="L79" s="154">
        <f t="shared" si="107"/>
        <v>-6.4973659327299704E-2</v>
      </c>
      <c r="M79" s="154">
        <f t="shared" ref="M79" si="108">M74/L74-1</f>
        <v>0.15940479630164694</v>
      </c>
      <c r="N79" s="154">
        <f t="shared" ref="N79" si="109">N74/M74-1</f>
        <v>-0.50160739651606145</v>
      </c>
      <c r="O79" s="154"/>
    </row>
    <row r="80" spans="1:15" ht="15" thickTop="1" x14ac:dyDescent="0.3">
      <c r="A80" s="321" t="s">
        <v>467</v>
      </c>
      <c r="B80" s="136" t="s">
        <v>413</v>
      </c>
      <c r="C80" s="137">
        <f>SUMIFS('2019年进销存明细 '!N:N,'2019年进销存明细 '!A:A,'分区域-依叶'!$A$1,'2019年进销存明细 '!D:D,'分区域-依叶'!A80)</f>
        <v>0</v>
      </c>
      <c r="D80" s="137">
        <f>SUMIFS('2019年进销存明细 '!T:T,'2019年进销存明细 '!$A:$A,'分区域-依叶'!$A$1,'2019年进销存明细 '!$D:$D,'分区域-依叶'!$A80)</f>
        <v>0</v>
      </c>
      <c r="E80" s="137">
        <f>SUMIFS('2019年进销存明细 '!Z:Z,'2019年进销存明细 '!$A:$A,'分区域-依叶'!$A$1,'2019年进销存明细 '!$D:$D,'分区域-依叶'!$A80)</f>
        <v>0</v>
      </c>
      <c r="F80" s="137">
        <f>SUMIFS('2019年进销存明细 '!AF:AF,'2019年进销存明细 '!$A:$A,'分区域-依叶'!$A$1,'2019年进销存明细 '!$D:$D,'分区域-依叶'!$A80)</f>
        <v>0</v>
      </c>
      <c r="G80" s="137">
        <f>SUMIFS('2019年进销存明细 '!AL:AL,'2019年进销存明细 '!$A:$A,'分区域-依叶'!$A$1,'2019年进销存明细 '!$D:$D,'分区域-依叶'!$A80)</f>
        <v>0</v>
      </c>
      <c r="H80" s="137">
        <f>SUMIFS('2019年进销存明细 '!AR:AR,'2019年进销存明细 '!$A:$A,'分区域-依叶'!$A$1,'2019年进销存明细 '!$D:$D,'分区域-依叶'!$A80)</f>
        <v>0</v>
      </c>
      <c r="I80" s="137">
        <f>SUMIFS('2019年进销存明细 '!AX:AX,'2019年进销存明细 '!$A:$A,'分区域-依叶'!$A$1,'2019年进销存明细 '!$D:$D,'分区域-依叶'!$A80)</f>
        <v>0</v>
      </c>
      <c r="J80" s="137">
        <f>SUMIFS('2019年进销存明细 '!BD:BD,'2019年进销存明细 '!$A:$A,'分区域-依叶'!$A$1,'2019年进销存明细 '!$D:$D,'分区域-依叶'!$A80)</f>
        <v>0</v>
      </c>
      <c r="K80" s="137">
        <f>SUMIFS('2019年进销存明细 '!BJ:BJ,'2019年进销存明细 '!$A:$A,'分区域-依叶'!$A$1,'2019年进销存明细 '!$D:$D,'分区域-依叶'!$A80)</f>
        <v>0</v>
      </c>
      <c r="L80" s="137">
        <f>SUMIFS('2019年进销存明细 '!BP:BP,'2019年进销存明细 '!$A:$A,'分区域-依叶'!$A$1,'2019年进销存明细 '!$D:$D,'分区域-依叶'!$A80)</f>
        <v>0</v>
      </c>
      <c r="M80" s="137">
        <f>SUMIFS('2019年进销存明细 '!BV:BV,'2019年进销存明细 '!$A:$A,'分区域-依叶'!$A$1,'2019年进销存明细 '!$D:$D,'分区域-依叶'!$A80)</f>
        <v>0</v>
      </c>
      <c r="N80" s="137">
        <f>SUMIFS('2019年进销存明细 '!CB:CB,'2019年进销存明细 '!$A:$A,'分区域-依叶'!$A$1,'2019年进销存明细 '!$D:$D,'分区域-依叶'!$A80)</f>
        <v>0</v>
      </c>
      <c r="O80" s="153">
        <f t="shared" ref="O80:O83" si="110">SUM(C80:N80)</f>
        <v>0</v>
      </c>
    </row>
    <row r="81" spans="1:15" x14ac:dyDescent="0.3">
      <c r="A81" s="322"/>
      <c r="B81" s="139" t="s">
        <v>414</v>
      </c>
      <c r="C81" s="137">
        <f>SUMIFS('2019年进销存明细 '!P:P,'2019年进销存明细 '!A:A,'分区域-依叶'!$A$1,'2019年进销存明细 '!D:D,'分区域-依叶'!A80)</f>
        <v>0</v>
      </c>
      <c r="D81" s="137">
        <f>SUMIFS('2019年进销存明细 '!V:V,'2019年进销存明细 '!$A:$A,'分区域-依叶'!$A$1,'2019年进销存明细 '!$D:$D,'分区域-依叶'!$A80)</f>
        <v>0</v>
      </c>
      <c r="E81" s="137">
        <f>SUMIFS('2019年进销存明细 '!AB:AB,'2019年进销存明细 '!$A:$A,'分区域-依叶'!$A$1,'2019年进销存明细 '!$D:$D,'分区域-依叶'!$A80)</f>
        <v>0</v>
      </c>
      <c r="F81" s="137">
        <f>SUMIFS('2019年进销存明细 '!AH:AH,'2019年进销存明细 '!$A:$A,'分区域-依叶'!$A$1,'2019年进销存明细 '!$D:$D,'分区域-依叶'!$A80)</f>
        <v>0</v>
      </c>
      <c r="G81" s="137">
        <f>SUMIFS('2019年进销存明细 '!AN:AN,'2019年进销存明细 '!$A:$A,'分区域-依叶'!$A$1,'2019年进销存明细 '!$D:$D,'分区域-依叶'!$A80)</f>
        <v>0</v>
      </c>
      <c r="H81" s="137">
        <f>SUMIFS('2019年进销存明细 '!AT:AT,'2019年进销存明细 '!$A:$A,'分区域-依叶'!$A$1,'2019年进销存明细 '!$D:$D,'分区域-依叶'!$A80)</f>
        <v>0</v>
      </c>
      <c r="I81" s="137">
        <f>SUMIFS('2019年进销存明细 '!AZ:AZ,'2019年进销存明细 '!$A:$A,'分区域-依叶'!$A$1,'2019年进销存明细 '!$D:$D,'分区域-依叶'!$A80)</f>
        <v>0</v>
      </c>
      <c r="J81" s="137">
        <f>SUMIFS('2019年进销存明细 '!BF:BF,'2019年进销存明细 '!$A:$A,'分区域-依叶'!$A$1,'2019年进销存明细 '!$D:$D,'分区域-依叶'!$A80)</f>
        <v>0</v>
      </c>
      <c r="K81" s="137">
        <f>SUMIFS('2019年进销存明细 '!BL:BL,'2019年进销存明细 '!$A:$A,'分区域-依叶'!$A$1,'2019年进销存明细 '!$D:$D,'分区域-依叶'!$A80)</f>
        <v>0</v>
      </c>
      <c r="L81" s="137">
        <f>SUMIFS('2019年进销存明细 '!BR:BR,'2019年进销存明细 '!$A:$A,'分区域-依叶'!$A$1,'2019年进销存明细 '!$D:$D,'分区域-依叶'!$A80)</f>
        <v>0</v>
      </c>
      <c r="M81" s="137">
        <f>SUMIFS('2019年进销存明细 '!BX:BX,'2019年进销存明细 '!$A:$A,'分区域-依叶'!$A$1,'2019年进销存明细 '!$D:$D,'分区域-依叶'!$A80)</f>
        <v>0</v>
      </c>
      <c r="N81" s="137">
        <f>SUMIFS('2019年进销存明细 '!CD:CD,'2019年进销存明细 '!$A:$A,'分区域-依叶'!$A$1,'2019年进销存明细 '!$D:$D,'分区域-依叶'!$A80)</f>
        <v>0</v>
      </c>
      <c r="O81" s="141">
        <f t="shared" si="110"/>
        <v>0</v>
      </c>
    </row>
    <row r="82" spans="1:15" x14ac:dyDescent="0.3">
      <c r="A82" s="322"/>
      <c r="B82" s="139" t="s">
        <v>468</v>
      </c>
      <c r="C82" s="137">
        <f>SUMIFS('2019年进销存明细 '!Q:Q,'2019年进销存明细 '!$A:$A,'分区域-依叶'!$A$1,'2019年进销存明细 '!$D:$D,'分区域-依叶'!$A80)</f>
        <v>0</v>
      </c>
      <c r="D82" s="137">
        <f>SUMIFS('2019年进销存明细 '!W:W,'2019年进销存明细 '!$A:$A,'分区域-依叶'!$A$1,'2019年进销存明细 '!$D:$D,'分区域-依叶'!$A80)</f>
        <v>0</v>
      </c>
      <c r="E82" s="137">
        <f>SUMIFS('2019年进销存明细 '!AC:AC,'2019年进销存明细 '!$A:$A,'分区域-依叶'!$A$1,'2019年进销存明细 '!$D:$D,'分区域-依叶'!$A80)</f>
        <v>0</v>
      </c>
      <c r="F82" s="137">
        <f>SUMIFS('2019年进销存明细 '!AI:AI,'2019年进销存明细 '!$A:$A,'分区域-依叶'!$A$1,'2019年进销存明细 '!$D:$D,'分区域-依叶'!$A80)</f>
        <v>0</v>
      </c>
      <c r="G82" s="137">
        <f>SUMIFS('2019年进销存明细 '!AO:AO,'2019年进销存明细 '!$A:$A,'分区域-依叶'!$A$1,'2019年进销存明细 '!$D:$D,'分区域-依叶'!$A80)</f>
        <v>0</v>
      </c>
      <c r="H82" s="137">
        <f>SUMIFS('2019年进销存明细 '!AU:AU,'2019年进销存明细 '!$A:$A,'分区域-依叶'!$A$1,'2019年进销存明细 '!$D:$D,'分区域-依叶'!$A80)</f>
        <v>0</v>
      </c>
      <c r="I82" s="137">
        <f>SUMIFS('2019年进销存明细 '!BA:BA,'2019年进销存明细 '!$A:$A,'分区域-依叶'!$A$1,'2019年进销存明细 '!$D:$D,'分区域-依叶'!$A80)</f>
        <v>0</v>
      </c>
      <c r="J82" s="137">
        <f>SUMIFS('2019年进销存明细 '!BG:BG,'2019年进销存明细 '!$A:$A,'分区域-依叶'!$A$1,'2019年进销存明细 '!$D:$D,'分区域-依叶'!$A80)</f>
        <v>0</v>
      </c>
      <c r="K82" s="137">
        <f>SUMIFS('2019年进销存明细 '!BM:BM,'2019年进销存明细 '!$A:$A,'分区域-依叶'!$A$1,'2019年进销存明细 '!$D:$D,'分区域-依叶'!$A80)</f>
        <v>0</v>
      </c>
      <c r="L82" s="137">
        <f>SUMIFS('2019年进销存明细 '!BS:BS,'2019年进销存明细 '!$A:$A,'分区域-依叶'!$A$1,'2019年进销存明细 '!$D:$D,'分区域-依叶'!$A80)</f>
        <v>0</v>
      </c>
      <c r="M82" s="137">
        <f>SUMIFS('2019年进销存明细 '!BY:BY,'2019年进销存明细 '!$A:$A,'分区域-依叶'!$A$1,'2019年进销存明细 '!$D:$D,'分区域-依叶'!$A80)</f>
        <v>0</v>
      </c>
      <c r="N82" s="137">
        <f>SUMIFS('2019年进销存明细 '!CE:CE,'2019年进销存明细 '!$A:$A,'分区域-依叶'!$A$1,'2019年进销存明细 '!$D:$D,'分区域-依叶'!$A80)</f>
        <v>0</v>
      </c>
      <c r="O82" s="141">
        <f t="shared" si="110"/>
        <v>0</v>
      </c>
    </row>
    <row r="83" spans="1:15" x14ac:dyDescent="0.3">
      <c r="A83" s="322"/>
      <c r="B83" s="139" t="s">
        <v>443</v>
      </c>
      <c r="C83" s="152">
        <v>9560</v>
      </c>
      <c r="D83" s="152">
        <v>7770</v>
      </c>
      <c r="E83" s="152">
        <v>8780</v>
      </c>
      <c r="F83" s="152">
        <v>7600</v>
      </c>
      <c r="G83" s="152">
        <v>7400</v>
      </c>
      <c r="H83" s="140">
        <v>7490</v>
      </c>
      <c r="I83" s="140">
        <v>7340</v>
      </c>
      <c r="J83" s="140">
        <v>7210</v>
      </c>
      <c r="K83" s="140">
        <v>9510</v>
      </c>
      <c r="L83" s="140">
        <v>8210</v>
      </c>
      <c r="M83" s="140">
        <v>9500</v>
      </c>
      <c r="N83" s="140">
        <v>11030</v>
      </c>
      <c r="O83" s="141">
        <f t="shared" si="110"/>
        <v>101400</v>
      </c>
    </row>
    <row r="84" spans="1:15" s="158" customFormat="1" x14ac:dyDescent="0.3">
      <c r="A84" s="322"/>
      <c r="B84" s="155" t="s">
        <v>296</v>
      </c>
      <c r="C84" s="156" t="e">
        <f>C81/C80</f>
        <v>#DIV/0!</v>
      </c>
      <c r="D84" s="157" t="e">
        <f t="shared" ref="D84:O84" si="111">D81/D80</f>
        <v>#DIV/0!</v>
      </c>
      <c r="E84" s="157" t="e">
        <f t="shared" si="111"/>
        <v>#DIV/0!</v>
      </c>
      <c r="F84" s="157" t="e">
        <f t="shared" si="111"/>
        <v>#DIV/0!</v>
      </c>
      <c r="G84" s="157" t="e">
        <f t="shared" si="111"/>
        <v>#DIV/0!</v>
      </c>
      <c r="H84" s="157" t="e">
        <f t="shared" si="111"/>
        <v>#DIV/0!</v>
      </c>
      <c r="I84" s="157" t="e">
        <f t="shared" si="111"/>
        <v>#DIV/0!</v>
      </c>
      <c r="J84" s="157" t="e">
        <f t="shared" si="111"/>
        <v>#DIV/0!</v>
      </c>
      <c r="K84" s="157" t="e">
        <f t="shared" si="111"/>
        <v>#DIV/0!</v>
      </c>
      <c r="L84" s="157" t="e">
        <f t="shared" si="111"/>
        <v>#DIV/0!</v>
      </c>
      <c r="M84" s="157" t="e">
        <f t="shared" si="111"/>
        <v>#DIV/0!</v>
      </c>
      <c r="N84" s="157" t="e">
        <f t="shared" si="111"/>
        <v>#DIV/0!</v>
      </c>
      <c r="O84" s="157" t="e">
        <f t="shared" si="111"/>
        <v>#DIV/0!</v>
      </c>
    </row>
    <row r="85" spans="1:15" s="158" customFormat="1" x14ac:dyDescent="0.3">
      <c r="A85" s="323"/>
      <c r="B85" s="186" t="s">
        <v>440</v>
      </c>
      <c r="C85" s="150">
        <f>C81/C83-1</f>
        <v>-1</v>
      </c>
      <c r="D85" s="187">
        <f t="shared" ref="D85:O85" si="112">D81/D83-1</f>
        <v>-1</v>
      </c>
      <c r="E85" s="187">
        <f t="shared" si="112"/>
        <v>-1</v>
      </c>
      <c r="F85" s="187">
        <f t="shared" si="112"/>
        <v>-1</v>
      </c>
      <c r="G85" s="187">
        <f t="shared" si="112"/>
        <v>-1</v>
      </c>
      <c r="H85" s="187">
        <f t="shared" si="112"/>
        <v>-1</v>
      </c>
      <c r="I85" s="187">
        <f t="shared" si="112"/>
        <v>-1</v>
      </c>
      <c r="J85" s="187">
        <f t="shared" si="112"/>
        <v>-1</v>
      </c>
      <c r="K85" s="187">
        <f t="shared" si="112"/>
        <v>-1</v>
      </c>
      <c r="L85" s="187">
        <f t="shared" si="112"/>
        <v>-1</v>
      </c>
      <c r="M85" s="187">
        <f t="shared" si="112"/>
        <v>-1</v>
      </c>
      <c r="N85" s="187">
        <f t="shared" si="112"/>
        <v>-1</v>
      </c>
      <c r="O85" s="187">
        <f t="shared" si="112"/>
        <v>-1</v>
      </c>
    </row>
    <row r="86" spans="1:15" s="158" customFormat="1" x14ac:dyDescent="0.3">
      <c r="A86" s="324"/>
      <c r="B86" s="159" t="s">
        <v>409</v>
      </c>
      <c r="C86" s="150">
        <f>C81/N83-1</f>
        <v>-1</v>
      </c>
      <c r="D86" s="150" t="e">
        <f>D81/C81-1</f>
        <v>#DIV/0!</v>
      </c>
      <c r="E86" s="150" t="e">
        <f t="shared" ref="E86" si="113">E81/D81-1</f>
        <v>#DIV/0!</v>
      </c>
      <c r="F86" s="150" t="e">
        <f t="shared" ref="F86" si="114">F81/E81-1</f>
        <v>#DIV/0!</v>
      </c>
      <c r="G86" s="150" t="e">
        <f t="shared" ref="G86:L86" si="115">G81/F81-1</f>
        <v>#DIV/0!</v>
      </c>
      <c r="H86" s="150" t="e">
        <f t="shared" si="115"/>
        <v>#DIV/0!</v>
      </c>
      <c r="I86" s="150" t="e">
        <f t="shared" si="115"/>
        <v>#DIV/0!</v>
      </c>
      <c r="J86" s="150" t="e">
        <f t="shared" si="115"/>
        <v>#DIV/0!</v>
      </c>
      <c r="K86" s="150" t="e">
        <f t="shared" si="115"/>
        <v>#DIV/0!</v>
      </c>
      <c r="L86" s="150" t="e">
        <f t="shared" si="115"/>
        <v>#DIV/0!</v>
      </c>
      <c r="M86" s="150" t="e">
        <f t="shared" ref="M86" si="116">M81/L81-1</f>
        <v>#DIV/0!</v>
      </c>
      <c r="N86" s="150" t="e">
        <f t="shared" ref="N86" si="117">N81/M81-1</f>
        <v>#DIV/0!</v>
      </c>
      <c r="O86" s="149"/>
    </row>
    <row r="87" spans="1:15" x14ac:dyDescent="0.3">
      <c r="A87" s="325" t="s">
        <v>405</v>
      </c>
      <c r="B87" s="136" t="s">
        <v>413</v>
      </c>
      <c r="C87" s="137">
        <f>SUMIFS('2019年进销存明细 '!N:N,'2019年进销存明细 '!A:A,'分区域-依叶'!$A$1,'2019年进销存明细 '!D:D,'分区域-依叶'!A87)</f>
        <v>0</v>
      </c>
      <c r="D87" s="137">
        <f>SUMIFS('2019年进销存明细 '!T:T,'2019年进销存明细 '!$A:$A,'分区域-依叶'!$A$1,'2019年进销存明细 '!$D:$D,'分区域-依叶'!$A87)</f>
        <v>0</v>
      </c>
      <c r="E87" s="137">
        <f>SUMIFS('2019年进销存明细 '!Z:Z,'2019年进销存明细 '!$A:$A,'分区域-依叶'!$A$1,'2019年进销存明细 '!$D:$D,'分区域-依叶'!$A87)</f>
        <v>0</v>
      </c>
      <c r="F87" s="137">
        <f>SUMIFS('2019年进销存明细 '!AF:AF,'2019年进销存明细 '!$A:$A,'分区域-依叶'!$A$1,'2019年进销存明细 '!$D:$D,'分区域-依叶'!$A87)</f>
        <v>0</v>
      </c>
      <c r="G87" s="137">
        <f>SUMIFS('2019年进销存明细 '!AL:AL,'2019年进销存明细 '!$A:$A,'分区域-依叶'!$A$1,'2019年进销存明细 '!$D:$D,'分区域-依叶'!$A87)</f>
        <v>0</v>
      </c>
      <c r="H87" s="137">
        <f>SUMIFS('2019年进销存明细 '!AR:AR,'2019年进销存明细 '!$A:$A,'分区域-依叶'!$A$1,'2019年进销存明细 '!$D:$D,'分区域-依叶'!$A87)</f>
        <v>0</v>
      </c>
      <c r="I87" s="137">
        <f>SUMIFS('2019年进销存明细 '!AX:AX,'2019年进销存明细 '!$A:$A,'分区域-依叶'!$A$1,'2019年进销存明细 '!$D:$D,'分区域-依叶'!$A87)</f>
        <v>0</v>
      </c>
      <c r="J87" s="137">
        <f>SUMIFS('2019年进销存明细 '!BD:BD,'2019年进销存明细 '!$A:$A,'分区域-依叶'!$A$1,'2019年进销存明细 '!$D:$D,'分区域-依叶'!$A87)</f>
        <v>0</v>
      </c>
      <c r="K87" s="137">
        <f>SUMIFS('2019年进销存明细 '!BJ:BJ,'2019年进销存明细 '!$A:$A,'分区域-依叶'!$A$1,'2019年进销存明细 '!$D:$D,'分区域-依叶'!$A87)</f>
        <v>0</v>
      </c>
      <c r="L87" s="137">
        <f>SUMIFS('2019年进销存明细 '!BP:BP,'2019年进销存明细 '!$A:$A,'分区域-依叶'!$A$1,'2019年进销存明细 '!$D:$D,'分区域-依叶'!$A87)</f>
        <v>0</v>
      </c>
      <c r="M87" s="137">
        <f>SUMIFS('2019年进销存明细 '!BV:BV,'2019年进销存明细 '!$A:$A,'分区域-依叶'!$A$1,'2019年进销存明细 '!$D:$D,'分区域-依叶'!$A87)</f>
        <v>0</v>
      </c>
      <c r="N87" s="137">
        <f>SUMIFS('2019年进销存明细 '!CB:CB,'2019年进销存明细 '!$A:$A,'分区域-依叶'!$A$1,'2019年进销存明细 '!$D:$D,'分区域-依叶'!$A87)</f>
        <v>0</v>
      </c>
      <c r="O87" s="138">
        <f t="shared" ref="O87:O90" si="118">SUM(C87:N87)</f>
        <v>0</v>
      </c>
    </row>
    <row r="88" spans="1:15" x14ac:dyDescent="0.3">
      <c r="A88" s="322"/>
      <c r="B88" s="139" t="s">
        <v>414</v>
      </c>
      <c r="C88" s="137">
        <f>SUMIFS('2019年进销存明细 '!P:P,'2019年进销存明细 '!A:A,'分区域-依叶'!$A$1,'2019年进销存明细 '!D:D,'分区域-依叶'!A87)</f>
        <v>0</v>
      </c>
      <c r="D88" s="137">
        <f>SUMIFS('2019年进销存明细 '!V:V,'2019年进销存明细 '!$A:$A,'分区域-依叶'!$A$1,'2019年进销存明细 '!$D:$D,'分区域-依叶'!$A87)</f>
        <v>0</v>
      </c>
      <c r="E88" s="137">
        <f>SUMIFS('2019年进销存明细 '!AB:AB,'2019年进销存明细 '!$A:$A,'分区域-依叶'!$A$1,'2019年进销存明细 '!$D:$D,'分区域-依叶'!$A87)</f>
        <v>0</v>
      </c>
      <c r="F88" s="137">
        <f>SUMIFS('2019年进销存明细 '!AH:AH,'2019年进销存明细 '!$A:$A,'分区域-依叶'!$A$1,'2019年进销存明细 '!$D:$D,'分区域-依叶'!$A87)</f>
        <v>0</v>
      </c>
      <c r="G88" s="137">
        <f>SUMIFS('2019年进销存明细 '!AN:AN,'2019年进销存明细 '!$A:$A,'分区域-依叶'!$A$1,'2019年进销存明细 '!$D:$D,'分区域-依叶'!$A87)</f>
        <v>0</v>
      </c>
      <c r="H88" s="137">
        <f>SUMIFS('2019年进销存明细 '!AT:AT,'2019年进销存明细 '!$A:$A,'分区域-依叶'!$A$1,'2019年进销存明细 '!$D:$D,'分区域-依叶'!$A87)</f>
        <v>0</v>
      </c>
      <c r="I88" s="137">
        <f>SUMIFS('2019年进销存明细 '!AZ:AZ,'2019年进销存明细 '!$A:$A,'分区域-依叶'!$A$1,'2019年进销存明细 '!$D:$D,'分区域-依叶'!$A87)</f>
        <v>0</v>
      </c>
      <c r="J88" s="137">
        <f>SUMIFS('2019年进销存明细 '!BF:BF,'2019年进销存明细 '!$A:$A,'分区域-依叶'!$A$1,'2019年进销存明细 '!$D:$D,'分区域-依叶'!$A87)</f>
        <v>0</v>
      </c>
      <c r="K88" s="137">
        <f>SUMIFS('2019年进销存明细 '!BL:BL,'2019年进销存明细 '!$A:$A,'分区域-依叶'!$A$1,'2019年进销存明细 '!$D:$D,'分区域-依叶'!$A87)</f>
        <v>0</v>
      </c>
      <c r="L88" s="137">
        <f>SUMIFS('2019年进销存明细 '!BR:BR,'2019年进销存明细 '!$A:$A,'分区域-依叶'!$A$1,'2019年进销存明细 '!$D:$D,'分区域-依叶'!$A87)</f>
        <v>0</v>
      </c>
      <c r="M88" s="137">
        <f>SUMIFS('2019年进销存明细 '!BX:BX,'2019年进销存明细 '!$A:$A,'分区域-依叶'!$A$1,'2019年进销存明细 '!$D:$D,'分区域-依叶'!$A87)</f>
        <v>0</v>
      </c>
      <c r="N88" s="137">
        <f>SUMIFS('2019年进销存明细 '!CD:CD,'2019年进销存明细 '!$A:$A,'分区域-依叶'!$A$1,'2019年进销存明细 '!$D:$D,'分区域-依叶'!$A87)</f>
        <v>0</v>
      </c>
      <c r="O88" s="141">
        <f t="shared" si="118"/>
        <v>0</v>
      </c>
    </row>
    <row r="89" spans="1:15" x14ac:dyDescent="0.3">
      <c r="A89" s="322"/>
      <c r="B89" s="139" t="s">
        <v>468</v>
      </c>
      <c r="C89" s="137">
        <f>SUMIFS('2019年进销存明细 '!Q:Q,'2019年进销存明细 '!$A:$A,'分区域-依叶'!$A$1,'2019年进销存明细 '!$D:$D,'分区域-依叶'!$A87)</f>
        <v>0</v>
      </c>
      <c r="D89" s="137">
        <f>SUMIFS('2019年进销存明细 '!W:W,'2019年进销存明细 '!$A:$A,'分区域-依叶'!$A$1,'2019年进销存明细 '!$D:$D,'分区域-依叶'!$A87)</f>
        <v>0</v>
      </c>
      <c r="E89" s="137">
        <f>SUMIFS('2019年进销存明细 '!AC:AC,'2019年进销存明细 '!$A:$A,'分区域-依叶'!$A$1,'2019年进销存明细 '!$D:$D,'分区域-依叶'!$A87)</f>
        <v>0</v>
      </c>
      <c r="F89" s="137">
        <f>SUMIFS('2019年进销存明细 '!AI:AI,'2019年进销存明细 '!$A:$A,'分区域-依叶'!$A$1,'2019年进销存明细 '!$D:$D,'分区域-依叶'!$A87)</f>
        <v>0</v>
      </c>
      <c r="G89" s="137">
        <f>SUMIFS('2019年进销存明细 '!AO:AO,'2019年进销存明细 '!$A:$A,'分区域-依叶'!$A$1,'2019年进销存明细 '!$D:$D,'分区域-依叶'!$A87)</f>
        <v>0</v>
      </c>
      <c r="H89" s="137">
        <f>SUMIFS('2019年进销存明细 '!AU:AU,'2019年进销存明细 '!$A:$A,'分区域-依叶'!$A$1,'2019年进销存明细 '!$D:$D,'分区域-依叶'!$A87)</f>
        <v>0</v>
      </c>
      <c r="I89" s="137">
        <f>SUMIFS('2019年进销存明细 '!BA:BA,'2019年进销存明细 '!$A:$A,'分区域-依叶'!$A$1,'2019年进销存明细 '!$D:$D,'分区域-依叶'!$A87)</f>
        <v>0</v>
      </c>
      <c r="J89" s="137">
        <f>SUMIFS('2019年进销存明细 '!BG:BG,'2019年进销存明细 '!$A:$A,'分区域-依叶'!$A$1,'2019年进销存明细 '!$D:$D,'分区域-依叶'!$A87)</f>
        <v>0</v>
      </c>
      <c r="K89" s="137">
        <f>SUMIFS('2019年进销存明细 '!BM:BM,'2019年进销存明细 '!$A:$A,'分区域-依叶'!$A$1,'2019年进销存明细 '!$D:$D,'分区域-依叶'!$A87)</f>
        <v>0</v>
      </c>
      <c r="L89" s="137">
        <f>SUMIFS('2019年进销存明细 '!BS:BS,'2019年进销存明细 '!$A:$A,'分区域-依叶'!$A$1,'2019年进销存明细 '!$D:$D,'分区域-依叶'!$A87)</f>
        <v>0</v>
      </c>
      <c r="M89" s="137">
        <f>SUMIFS('2019年进销存明细 '!BY:BY,'2019年进销存明细 '!$A:$A,'分区域-依叶'!$A$1,'2019年进销存明细 '!$D:$D,'分区域-依叶'!$A87)</f>
        <v>0</v>
      </c>
      <c r="N89" s="137">
        <f>SUMIFS('2019年进销存明细 '!CE:CE,'2019年进销存明细 '!$A:$A,'分区域-依叶'!$A$1,'2019年进销存明细 '!$D:$D,'分区域-依叶'!$A87)</f>
        <v>0</v>
      </c>
      <c r="O89" s="141">
        <f t="shared" si="118"/>
        <v>0</v>
      </c>
    </row>
    <row r="90" spans="1:15" x14ac:dyDescent="0.3">
      <c r="A90" s="322"/>
      <c r="B90" s="139" t="s">
        <v>443</v>
      </c>
      <c r="C90" s="152">
        <v>1490</v>
      </c>
      <c r="D90" s="152">
        <v>960</v>
      </c>
      <c r="E90" s="152">
        <v>1975</v>
      </c>
      <c r="F90" s="152">
        <v>1635</v>
      </c>
      <c r="G90" s="152">
        <v>1040</v>
      </c>
      <c r="H90" s="140">
        <v>1720</v>
      </c>
      <c r="I90" s="140">
        <v>1285</v>
      </c>
      <c r="J90" s="140">
        <v>1740</v>
      </c>
      <c r="K90" s="140">
        <v>1925</v>
      </c>
      <c r="L90" s="140">
        <v>1100</v>
      </c>
      <c r="M90" s="140">
        <v>1790</v>
      </c>
      <c r="N90" s="140">
        <v>1400</v>
      </c>
      <c r="O90" s="141">
        <f t="shared" si="118"/>
        <v>18060</v>
      </c>
    </row>
    <row r="91" spans="1:15" s="158" customFormat="1" x14ac:dyDescent="0.3">
      <c r="A91" s="322"/>
      <c r="B91" s="155" t="s">
        <v>296</v>
      </c>
      <c r="C91" s="156" t="e">
        <f>C88/C87</f>
        <v>#DIV/0!</v>
      </c>
      <c r="D91" s="157" t="e">
        <f t="shared" ref="D91:O91" si="119">D88/D87</f>
        <v>#DIV/0!</v>
      </c>
      <c r="E91" s="157" t="e">
        <f t="shared" si="119"/>
        <v>#DIV/0!</v>
      </c>
      <c r="F91" s="157" t="e">
        <f t="shared" si="119"/>
        <v>#DIV/0!</v>
      </c>
      <c r="G91" s="157" t="e">
        <f t="shared" si="119"/>
        <v>#DIV/0!</v>
      </c>
      <c r="H91" s="157" t="e">
        <f t="shared" si="119"/>
        <v>#DIV/0!</v>
      </c>
      <c r="I91" s="157" t="e">
        <f t="shared" si="119"/>
        <v>#DIV/0!</v>
      </c>
      <c r="J91" s="157" t="e">
        <f t="shared" si="119"/>
        <v>#DIV/0!</v>
      </c>
      <c r="K91" s="157" t="e">
        <f t="shared" si="119"/>
        <v>#DIV/0!</v>
      </c>
      <c r="L91" s="157" t="e">
        <f t="shared" si="119"/>
        <v>#DIV/0!</v>
      </c>
      <c r="M91" s="157" t="e">
        <f t="shared" si="119"/>
        <v>#DIV/0!</v>
      </c>
      <c r="N91" s="157" t="e">
        <f t="shared" si="119"/>
        <v>#DIV/0!</v>
      </c>
      <c r="O91" s="157" t="e">
        <f t="shared" si="119"/>
        <v>#DIV/0!</v>
      </c>
    </row>
    <row r="92" spans="1:15" s="158" customFormat="1" x14ac:dyDescent="0.3">
      <c r="A92" s="323"/>
      <c r="B92" s="186" t="s">
        <v>440</v>
      </c>
      <c r="C92" s="150">
        <f>C88/C90-1</f>
        <v>-1</v>
      </c>
      <c r="D92" s="187">
        <f t="shared" ref="D92:O92" si="120">D88/D90-1</f>
        <v>-1</v>
      </c>
      <c r="E92" s="187">
        <f t="shared" si="120"/>
        <v>-1</v>
      </c>
      <c r="F92" s="187">
        <f t="shared" si="120"/>
        <v>-1</v>
      </c>
      <c r="G92" s="187">
        <f t="shared" si="120"/>
        <v>-1</v>
      </c>
      <c r="H92" s="187">
        <f t="shared" si="120"/>
        <v>-1</v>
      </c>
      <c r="I92" s="187">
        <f t="shared" si="120"/>
        <v>-1</v>
      </c>
      <c r="J92" s="187">
        <f t="shared" si="120"/>
        <v>-1</v>
      </c>
      <c r="K92" s="187">
        <f t="shared" si="120"/>
        <v>-1</v>
      </c>
      <c r="L92" s="187">
        <f t="shared" si="120"/>
        <v>-1</v>
      </c>
      <c r="M92" s="187">
        <f t="shared" si="120"/>
        <v>-1</v>
      </c>
      <c r="N92" s="187">
        <f t="shared" si="120"/>
        <v>-1</v>
      </c>
      <c r="O92" s="187">
        <f t="shared" si="120"/>
        <v>-1</v>
      </c>
    </row>
    <row r="93" spans="1:15" s="158" customFormat="1" x14ac:dyDescent="0.3">
      <c r="A93" s="324"/>
      <c r="B93" s="159" t="s">
        <v>409</v>
      </c>
      <c r="C93" s="150">
        <f>C88/N90-1</f>
        <v>-1</v>
      </c>
      <c r="D93" s="150" t="e">
        <f>D88/C88-1</f>
        <v>#DIV/0!</v>
      </c>
      <c r="E93" s="150" t="e">
        <f t="shared" ref="E93" si="121">E88/D88-1</f>
        <v>#DIV/0!</v>
      </c>
      <c r="F93" s="150" t="e">
        <f t="shared" ref="F93" si="122">F88/E88-1</f>
        <v>#DIV/0!</v>
      </c>
      <c r="G93" s="150" t="e">
        <f t="shared" ref="G93:L93" si="123">G88/F88-1</f>
        <v>#DIV/0!</v>
      </c>
      <c r="H93" s="150" t="e">
        <f t="shared" si="123"/>
        <v>#DIV/0!</v>
      </c>
      <c r="I93" s="150" t="e">
        <f t="shared" si="123"/>
        <v>#DIV/0!</v>
      </c>
      <c r="J93" s="150" t="e">
        <f t="shared" si="123"/>
        <v>#DIV/0!</v>
      </c>
      <c r="K93" s="150" t="e">
        <f t="shared" si="123"/>
        <v>#DIV/0!</v>
      </c>
      <c r="L93" s="150" t="e">
        <f t="shared" si="123"/>
        <v>#DIV/0!</v>
      </c>
      <c r="M93" s="150" t="e">
        <f t="shared" ref="M93" si="124">M88/L88-1</f>
        <v>#DIV/0!</v>
      </c>
      <c r="N93" s="150" t="e">
        <f t="shared" ref="N93" si="125">N88/M88-1</f>
        <v>#DIV/0!</v>
      </c>
      <c r="O93" s="149"/>
    </row>
    <row r="94" spans="1:15" s="158" customFormat="1" x14ac:dyDescent="0.3">
      <c r="A94" s="325" t="s">
        <v>428</v>
      </c>
      <c r="B94" s="136" t="s">
        <v>413</v>
      </c>
      <c r="C94" s="137">
        <f>SUMIFS('2019年进销存明细 '!N:N,'2019年进销存明细 '!A:A,'分区域-依叶'!$A$1,'2019年进销存明细 '!D:D,'分区域-依叶'!A94)</f>
        <v>0</v>
      </c>
      <c r="D94" s="137">
        <f>SUMIFS('2019年进销存明细 '!T:T,'2019年进销存明细 '!$A:$A,'分区域-依叶'!$A$1,'2019年进销存明细 '!$D:$D,'分区域-依叶'!$A94)</f>
        <v>0</v>
      </c>
      <c r="E94" s="137">
        <f>SUMIFS('2019年进销存明细 '!Z:Z,'2019年进销存明细 '!$A:$A,'分区域-依叶'!$A$1,'2019年进销存明细 '!$D:$D,'分区域-依叶'!$A94)</f>
        <v>0</v>
      </c>
      <c r="F94" s="137">
        <f>SUMIFS('2019年进销存明细 '!AF:AF,'2019年进销存明细 '!$A:$A,'分区域-依叶'!$A$1,'2019年进销存明细 '!$D:$D,'分区域-依叶'!$A94)</f>
        <v>0</v>
      </c>
      <c r="G94" s="137">
        <f>SUMIFS('2019年进销存明细 '!AL:AL,'2019年进销存明细 '!$A:$A,'分区域-依叶'!$A$1,'2019年进销存明细 '!$D:$D,'分区域-依叶'!$A94)</f>
        <v>0</v>
      </c>
      <c r="H94" s="137">
        <f>SUMIFS('2019年进销存明细 '!AR:AR,'2019年进销存明细 '!$A:$A,'分区域-依叶'!$A$1,'2019年进销存明细 '!$D:$D,'分区域-依叶'!$A94)</f>
        <v>0</v>
      </c>
      <c r="I94" s="137">
        <f>SUMIFS('2019年进销存明细 '!AX:AX,'2019年进销存明细 '!$A:$A,'分区域-依叶'!$A$1,'2019年进销存明细 '!$D:$D,'分区域-依叶'!$A94)</f>
        <v>0</v>
      </c>
      <c r="J94" s="137">
        <f>SUMIFS('2019年进销存明细 '!BD:BD,'2019年进销存明细 '!$A:$A,'分区域-依叶'!$A$1,'2019年进销存明细 '!$D:$D,'分区域-依叶'!$A94)</f>
        <v>0</v>
      </c>
      <c r="K94" s="137">
        <f>SUMIFS('2019年进销存明细 '!BJ:BJ,'2019年进销存明细 '!$A:$A,'分区域-依叶'!$A$1,'2019年进销存明细 '!$D:$D,'分区域-依叶'!$A94)</f>
        <v>0</v>
      </c>
      <c r="L94" s="137">
        <f>SUMIFS('2019年进销存明细 '!BP:BP,'2019年进销存明细 '!$A:$A,'分区域-依叶'!$A$1,'2019年进销存明细 '!$D:$D,'分区域-依叶'!$A94)</f>
        <v>0</v>
      </c>
      <c r="M94" s="137">
        <f>SUMIFS('2019年进销存明细 '!BV:BV,'2019年进销存明细 '!$A:$A,'分区域-依叶'!$A$1,'2019年进销存明细 '!$D:$D,'分区域-依叶'!$A94)</f>
        <v>0</v>
      </c>
      <c r="N94" s="137">
        <f>SUMIFS('2019年进销存明细 '!CB:CB,'2019年进销存明细 '!$A:$A,'分区域-依叶'!$A$1,'2019年进销存明细 '!$D:$D,'分区域-依叶'!$A94)</f>
        <v>0</v>
      </c>
      <c r="O94" s="138">
        <f t="shared" ref="O94:O97" si="126">SUM(C94:N94)</f>
        <v>0</v>
      </c>
    </row>
    <row r="95" spans="1:15" s="158" customFormat="1" x14ac:dyDescent="0.3">
      <c r="A95" s="322"/>
      <c r="B95" s="139" t="s">
        <v>414</v>
      </c>
      <c r="C95" s="137">
        <f>SUMIFS('2019年进销存明细 '!P:P,'2019年进销存明细 '!A:A,'分区域-依叶'!$A$1,'2019年进销存明细 '!D:D,'分区域-依叶'!A94)</f>
        <v>0</v>
      </c>
      <c r="D95" s="137">
        <f>SUMIFS('2019年进销存明细 '!V:V,'2019年进销存明细 '!$A:$A,'分区域-依叶'!$A$1,'2019年进销存明细 '!$D:$D,'分区域-依叶'!$A94)</f>
        <v>0</v>
      </c>
      <c r="E95" s="137">
        <f>SUMIFS('2019年进销存明细 '!AB:AB,'2019年进销存明细 '!$A:$A,'分区域-依叶'!$A$1,'2019年进销存明细 '!$D:$D,'分区域-依叶'!$A94)</f>
        <v>0</v>
      </c>
      <c r="F95" s="137">
        <f>SUMIFS('2019年进销存明细 '!AH:AH,'2019年进销存明细 '!$A:$A,'分区域-依叶'!$A$1,'2019年进销存明细 '!$D:$D,'分区域-依叶'!$A94)</f>
        <v>0</v>
      </c>
      <c r="G95" s="137">
        <f>SUMIFS('2019年进销存明细 '!AN:AN,'2019年进销存明细 '!$A:$A,'分区域-依叶'!$A$1,'2019年进销存明细 '!$D:$D,'分区域-依叶'!$A94)</f>
        <v>0</v>
      </c>
      <c r="H95" s="137">
        <f>SUMIFS('2019年进销存明细 '!AT:AT,'2019年进销存明细 '!$A:$A,'分区域-依叶'!$A$1,'2019年进销存明细 '!$D:$D,'分区域-依叶'!$A94)</f>
        <v>0</v>
      </c>
      <c r="I95" s="137">
        <f>SUMIFS('2019年进销存明细 '!AZ:AZ,'2019年进销存明细 '!$A:$A,'分区域-依叶'!$A$1,'2019年进销存明细 '!$D:$D,'分区域-依叶'!$A94)</f>
        <v>0</v>
      </c>
      <c r="J95" s="137">
        <f>SUMIFS('2019年进销存明细 '!BF:BF,'2019年进销存明细 '!$A:$A,'分区域-依叶'!$A$1,'2019年进销存明细 '!$D:$D,'分区域-依叶'!$A94)</f>
        <v>0</v>
      </c>
      <c r="K95" s="137">
        <f>SUMIFS('2019年进销存明细 '!BL:BL,'2019年进销存明细 '!$A:$A,'分区域-依叶'!$A$1,'2019年进销存明细 '!$D:$D,'分区域-依叶'!$A94)</f>
        <v>0</v>
      </c>
      <c r="L95" s="137">
        <f>SUMIFS('2019年进销存明细 '!BR:BR,'2019年进销存明细 '!$A:$A,'分区域-依叶'!$A$1,'2019年进销存明细 '!$D:$D,'分区域-依叶'!$A94)</f>
        <v>0</v>
      </c>
      <c r="M95" s="137">
        <f>SUMIFS('2019年进销存明细 '!BX:BX,'2019年进销存明细 '!$A:$A,'分区域-依叶'!$A$1,'2019年进销存明细 '!$D:$D,'分区域-依叶'!$A94)</f>
        <v>0</v>
      </c>
      <c r="N95" s="137">
        <f>SUMIFS('2019年进销存明细 '!CD:CD,'2019年进销存明细 '!$A:$A,'分区域-依叶'!$A$1,'2019年进销存明细 '!$D:$D,'分区域-依叶'!$A94)</f>
        <v>0</v>
      </c>
      <c r="O95" s="141">
        <f t="shared" si="126"/>
        <v>0</v>
      </c>
    </row>
    <row r="96" spans="1:15" s="158" customFormat="1" x14ac:dyDescent="0.3">
      <c r="A96" s="322"/>
      <c r="B96" s="139" t="s">
        <v>468</v>
      </c>
      <c r="C96" s="137">
        <f>SUMIFS('2019年进销存明细 '!Q:Q,'2019年进销存明细 '!$A:$A,'分区域-依叶'!$A$1,'2019年进销存明细 '!$D:$D,'分区域-依叶'!$A94)</f>
        <v>0</v>
      </c>
      <c r="D96" s="137">
        <f>SUMIFS('2019年进销存明细 '!W:W,'2019年进销存明细 '!$A:$A,'分区域-依叶'!$A$1,'2019年进销存明细 '!$D:$D,'分区域-依叶'!$A94)</f>
        <v>0</v>
      </c>
      <c r="E96" s="137">
        <f>SUMIFS('2019年进销存明细 '!AC:AC,'2019年进销存明细 '!$A:$A,'分区域-依叶'!$A$1,'2019年进销存明细 '!$D:$D,'分区域-依叶'!$A94)</f>
        <v>0</v>
      </c>
      <c r="F96" s="137">
        <f>SUMIFS('2019年进销存明细 '!AI:AI,'2019年进销存明细 '!$A:$A,'分区域-依叶'!$A$1,'2019年进销存明细 '!$D:$D,'分区域-依叶'!$A94)</f>
        <v>0</v>
      </c>
      <c r="G96" s="137">
        <f>SUMIFS('2019年进销存明细 '!AO:AO,'2019年进销存明细 '!$A:$A,'分区域-依叶'!$A$1,'2019年进销存明细 '!$D:$D,'分区域-依叶'!$A94)</f>
        <v>0</v>
      </c>
      <c r="H96" s="137">
        <f>SUMIFS('2019年进销存明细 '!AU:AU,'2019年进销存明细 '!$A:$A,'分区域-依叶'!$A$1,'2019年进销存明细 '!$D:$D,'分区域-依叶'!$A94)</f>
        <v>0</v>
      </c>
      <c r="I96" s="137">
        <f>SUMIFS('2019年进销存明细 '!BA:BA,'2019年进销存明细 '!$A:$A,'分区域-依叶'!$A$1,'2019年进销存明细 '!$D:$D,'分区域-依叶'!$A94)</f>
        <v>0</v>
      </c>
      <c r="J96" s="137">
        <f>SUMIFS('2019年进销存明细 '!BG:BG,'2019年进销存明细 '!$A:$A,'分区域-依叶'!$A$1,'2019年进销存明细 '!$D:$D,'分区域-依叶'!$A94)</f>
        <v>0</v>
      </c>
      <c r="K96" s="137">
        <f>SUMIFS('2019年进销存明细 '!BM:BM,'2019年进销存明细 '!$A:$A,'分区域-依叶'!$A$1,'2019年进销存明细 '!$D:$D,'分区域-依叶'!$A94)</f>
        <v>0</v>
      </c>
      <c r="L96" s="137">
        <f>SUMIFS('2019年进销存明细 '!BS:BS,'2019年进销存明细 '!$A:$A,'分区域-依叶'!$A$1,'2019年进销存明细 '!$D:$D,'分区域-依叶'!$A94)</f>
        <v>0</v>
      </c>
      <c r="M96" s="137">
        <f>SUMIFS('2019年进销存明细 '!BY:BY,'2019年进销存明细 '!$A:$A,'分区域-依叶'!$A$1,'2019年进销存明细 '!$D:$D,'分区域-依叶'!$A94)</f>
        <v>0</v>
      </c>
      <c r="N96" s="137">
        <f>SUMIFS('2019年进销存明细 '!CE:CE,'2019年进销存明细 '!$A:$A,'分区域-依叶'!$A$1,'2019年进销存明细 '!$D:$D,'分区域-依叶'!$A94)</f>
        <v>0</v>
      </c>
      <c r="O96" s="141">
        <f t="shared" si="126"/>
        <v>0</v>
      </c>
    </row>
    <row r="97" spans="1:15" s="158" customFormat="1" x14ac:dyDescent="0.3">
      <c r="A97" s="322"/>
      <c r="B97" s="139" t="s">
        <v>443</v>
      </c>
      <c r="C97" s="152">
        <v>600</v>
      </c>
      <c r="D97" s="152">
        <v>300</v>
      </c>
      <c r="E97" s="152">
        <v>300</v>
      </c>
      <c r="F97" s="152">
        <v>600</v>
      </c>
      <c r="G97" s="152">
        <v>600</v>
      </c>
      <c r="H97" s="140">
        <v>600</v>
      </c>
      <c r="I97" s="140">
        <v>600</v>
      </c>
      <c r="J97" s="140">
        <v>630</v>
      </c>
      <c r="K97" s="140">
        <v>600</v>
      </c>
      <c r="L97" s="140">
        <v>320</v>
      </c>
      <c r="M97" s="140">
        <v>700</v>
      </c>
      <c r="N97" s="140">
        <v>750</v>
      </c>
      <c r="O97" s="141">
        <f t="shared" si="126"/>
        <v>6600</v>
      </c>
    </row>
    <row r="98" spans="1:15" s="158" customFormat="1" x14ac:dyDescent="0.3">
      <c r="A98" s="322"/>
      <c r="B98" s="155" t="s">
        <v>296</v>
      </c>
      <c r="C98" s="156" t="e">
        <f>C95/C94</f>
        <v>#DIV/0!</v>
      </c>
      <c r="D98" s="157" t="e">
        <f t="shared" ref="D98:O98" si="127">D95/D94</f>
        <v>#DIV/0!</v>
      </c>
      <c r="E98" s="157" t="e">
        <f t="shared" si="127"/>
        <v>#DIV/0!</v>
      </c>
      <c r="F98" s="157" t="e">
        <f t="shared" si="127"/>
        <v>#DIV/0!</v>
      </c>
      <c r="G98" s="157" t="e">
        <f t="shared" si="127"/>
        <v>#DIV/0!</v>
      </c>
      <c r="H98" s="157" t="e">
        <f t="shared" si="127"/>
        <v>#DIV/0!</v>
      </c>
      <c r="I98" s="157" t="e">
        <f t="shared" si="127"/>
        <v>#DIV/0!</v>
      </c>
      <c r="J98" s="157" t="e">
        <f t="shared" si="127"/>
        <v>#DIV/0!</v>
      </c>
      <c r="K98" s="157" t="e">
        <f t="shared" si="127"/>
        <v>#DIV/0!</v>
      </c>
      <c r="L98" s="157" t="e">
        <f t="shared" si="127"/>
        <v>#DIV/0!</v>
      </c>
      <c r="M98" s="157" t="e">
        <f t="shared" si="127"/>
        <v>#DIV/0!</v>
      </c>
      <c r="N98" s="157" t="e">
        <f t="shared" si="127"/>
        <v>#DIV/0!</v>
      </c>
      <c r="O98" s="157" t="e">
        <f t="shared" si="127"/>
        <v>#DIV/0!</v>
      </c>
    </row>
    <row r="99" spans="1:15" s="158" customFormat="1" x14ac:dyDescent="0.3">
      <c r="A99" s="323"/>
      <c r="B99" s="186" t="s">
        <v>440</v>
      </c>
      <c r="C99" s="150">
        <f>C95/C97-1</f>
        <v>-1</v>
      </c>
      <c r="D99" s="187">
        <f t="shared" ref="D99:O99" si="128">D95/D97-1</f>
        <v>-1</v>
      </c>
      <c r="E99" s="187">
        <f t="shared" si="128"/>
        <v>-1</v>
      </c>
      <c r="F99" s="187">
        <f t="shared" si="128"/>
        <v>-1</v>
      </c>
      <c r="G99" s="187">
        <f t="shared" si="128"/>
        <v>-1</v>
      </c>
      <c r="H99" s="187">
        <f t="shared" si="128"/>
        <v>-1</v>
      </c>
      <c r="I99" s="187">
        <f t="shared" si="128"/>
        <v>-1</v>
      </c>
      <c r="J99" s="187">
        <f t="shared" si="128"/>
        <v>-1</v>
      </c>
      <c r="K99" s="187">
        <f t="shared" si="128"/>
        <v>-1</v>
      </c>
      <c r="L99" s="187">
        <f t="shared" si="128"/>
        <v>-1</v>
      </c>
      <c r="M99" s="187">
        <f t="shared" si="128"/>
        <v>-1</v>
      </c>
      <c r="N99" s="187">
        <f t="shared" si="128"/>
        <v>-1</v>
      </c>
      <c r="O99" s="187">
        <f t="shared" si="128"/>
        <v>-1</v>
      </c>
    </row>
    <row r="100" spans="1:15" s="158" customFormat="1" x14ac:dyDescent="0.3">
      <c r="A100" s="324"/>
      <c r="B100" s="159" t="s">
        <v>409</v>
      </c>
      <c r="C100" s="150">
        <f>C95/N97-1</f>
        <v>-1</v>
      </c>
      <c r="D100" s="150" t="e">
        <f>D95/C95-1</f>
        <v>#DIV/0!</v>
      </c>
      <c r="E100" s="150" t="e">
        <f t="shared" ref="E100" si="129">E95/D95-1</f>
        <v>#DIV/0!</v>
      </c>
      <c r="F100" s="150" t="e">
        <f t="shared" ref="F100" si="130">F95/E95-1</f>
        <v>#DIV/0!</v>
      </c>
      <c r="G100" s="150" t="e">
        <f t="shared" ref="G100:L100" si="131">G95/F95-1</f>
        <v>#DIV/0!</v>
      </c>
      <c r="H100" s="150" t="e">
        <f t="shared" si="131"/>
        <v>#DIV/0!</v>
      </c>
      <c r="I100" s="150" t="e">
        <f t="shared" si="131"/>
        <v>#DIV/0!</v>
      </c>
      <c r="J100" s="150" t="e">
        <f t="shared" si="131"/>
        <v>#DIV/0!</v>
      </c>
      <c r="K100" s="150" t="e">
        <f t="shared" si="131"/>
        <v>#DIV/0!</v>
      </c>
      <c r="L100" s="150" t="e">
        <f t="shared" si="131"/>
        <v>#DIV/0!</v>
      </c>
      <c r="M100" s="150" t="e">
        <f t="shared" ref="M100" si="132">M95/L95-1</f>
        <v>#DIV/0!</v>
      </c>
      <c r="N100" s="150" t="e">
        <f t="shared" ref="N100" si="133">N95/M95-1</f>
        <v>#DIV/0!</v>
      </c>
      <c r="O100" s="149"/>
    </row>
    <row r="101" spans="1:15" s="158" customFormat="1" x14ac:dyDescent="0.3">
      <c r="A101" s="325" t="s">
        <v>437</v>
      </c>
      <c r="B101" s="136" t="s">
        <v>413</v>
      </c>
      <c r="C101" s="137">
        <f>SUMIFS('2019年进销存明细 '!N:N,'2019年进销存明细 '!A:A,'分区域-依叶'!$A$1,'2019年进销存明细 '!D:D,'分区域-依叶'!A101)</f>
        <v>0</v>
      </c>
      <c r="D101" s="137">
        <f>SUMIFS('2019年进销存明细 '!T:T,'2019年进销存明细 '!$A:$A,'分区域-依叶'!$A$1,'2019年进销存明细 '!$D:$D,'分区域-依叶'!$A101)</f>
        <v>0</v>
      </c>
      <c r="E101" s="137">
        <f>SUMIFS('2019年进销存明细 '!Z:Z,'2019年进销存明细 '!$A:$A,'分区域-依叶'!$A$1,'2019年进销存明细 '!$D:$D,'分区域-依叶'!$A101)</f>
        <v>0</v>
      </c>
      <c r="F101" s="137">
        <f>SUMIFS('2019年进销存明细 '!AF:AF,'2019年进销存明细 '!$A:$A,'分区域-依叶'!$A$1,'2019年进销存明细 '!$D:$D,'分区域-依叶'!$A101)</f>
        <v>0</v>
      </c>
      <c r="G101" s="137">
        <f>SUMIFS('2019年进销存明细 '!AL:AL,'2019年进销存明细 '!$A:$A,'分区域-依叶'!$A$1,'2019年进销存明细 '!$D:$D,'分区域-依叶'!$A101)</f>
        <v>0</v>
      </c>
      <c r="H101" s="137">
        <f>SUMIFS('2019年进销存明细 '!AR:AR,'2019年进销存明细 '!$A:$A,'分区域-依叶'!$A$1,'2019年进销存明细 '!$D:$D,'分区域-依叶'!$A101)</f>
        <v>0</v>
      </c>
      <c r="I101" s="137">
        <f>SUMIFS('2019年进销存明细 '!AX:AX,'2019年进销存明细 '!$A:$A,'分区域-依叶'!$A$1,'2019年进销存明细 '!$D:$D,'分区域-依叶'!$A101)</f>
        <v>0</v>
      </c>
      <c r="J101" s="137">
        <f>SUMIFS('2019年进销存明细 '!BD:BD,'2019年进销存明细 '!$A:$A,'分区域-依叶'!$A$1,'2019年进销存明细 '!$D:$D,'分区域-依叶'!$A101)</f>
        <v>0</v>
      </c>
      <c r="K101" s="137">
        <f>SUMIFS('2019年进销存明细 '!BJ:BJ,'2019年进销存明细 '!$A:$A,'分区域-依叶'!$A$1,'2019年进销存明细 '!$D:$D,'分区域-依叶'!$A101)</f>
        <v>0</v>
      </c>
      <c r="L101" s="137">
        <f>SUMIFS('2019年进销存明细 '!BP:BP,'2019年进销存明细 '!$A:$A,'分区域-依叶'!$A$1,'2019年进销存明细 '!$D:$D,'分区域-依叶'!$A101)</f>
        <v>0</v>
      </c>
      <c r="M101" s="137">
        <f>SUMIFS('2019年进销存明细 '!BV:BV,'2019年进销存明细 '!$A:$A,'分区域-依叶'!$A$1,'2019年进销存明细 '!$D:$D,'分区域-依叶'!$A101)</f>
        <v>0</v>
      </c>
      <c r="N101" s="137">
        <f>SUMIFS('2019年进销存明细 '!CB:CB,'2019年进销存明细 '!$A:$A,'分区域-依叶'!$A$1,'2019年进销存明细 '!$D:$D,'分区域-依叶'!$A101)</f>
        <v>0</v>
      </c>
      <c r="O101" s="138">
        <f t="shared" ref="O101:O104" si="134">SUM(C101:N101)</f>
        <v>0</v>
      </c>
    </row>
    <row r="102" spans="1:15" s="158" customFormat="1" x14ac:dyDescent="0.3">
      <c r="A102" s="322"/>
      <c r="B102" s="139" t="s">
        <v>414</v>
      </c>
      <c r="C102" s="137">
        <f>SUMIFS('2019年进销存明细 '!P:P,'2019年进销存明细 '!A:A,'分区域-依叶'!$A$1,'2019年进销存明细 '!D:D,'分区域-依叶'!A101)</f>
        <v>0</v>
      </c>
      <c r="D102" s="137">
        <f>SUMIFS('2019年进销存明细 '!V:V,'2019年进销存明细 '!$A:$A,'分区域-依叶'!$A$1,'2019年进销存明细 '!$D:$D,'分区域-依叶'!$A101)</f>
        <v>0</v>
      </c>
      <c r="E102" s="137">
        <f>SUMIFS('2019年进销存明细 '!AB:AB,'2019年进销存明细 '!$A:$A,'分区域-依叶'!$A$1,'2019年进销存明细 '!$D:$D,'分区域-依叶'!$A101)</f>
        <v>0</v>
      </c>
      <c r="F102" s="137">
        <f>SUMIFS('2019年进销存明细 '!AH:AH,'2019年进销存明细 '!$A:$A,'分区域-依叶'!$A$1,'2019年进销存明细 '!$D:$D,'分区域-依叶'!$A101)</f>
        <v>0</v>
      </c>
      <c r="G102" s="137">
        <f>SUMIFS('2019年进销存明细 '!AN:AN,'2019年进销存明细 '!$A:$A,'分区域-依叶'!$A$1,'2019年进销存明细 '!$D:$D,'分区域-依叶'!$A101)</f>
        <v>0</v>
      </c>
      <c r="H102" s="137">
        <f>SUMIFS('2019年进销存明细 '!AT:AT,'2019年进销存明细 '!$A:$A,'分区域-依叶'!$A$1,'2019年进销存明细 '!$D:$D,'分区域-依叶'!$A101)</f>
        <v>0</v>
      </c>
      <c r="I102" s="137">
        <f>SUMIFS('2019年进销存明细 '!AZ:AZ,'2019年进销存明细 '!$A:$A,'分区域-依叶'!$A$1,'2019年进销存明细 '!$D:$D,'分区域-依叶'!$A101)</f>
        <v>0</v>
      </c>
      <c r="J102" s="137">
        <f>SUMIFS('2019年进销存明细 '!BF:BF,'2019年进销存明细 '!$A:$A,'分区域-依叶'!$A$1,'2019年进销存明细 '!$D:$D,'分区域-依叶'!$A101)</f>
        <v>0</v>
      </c>
      <c r="K102" s="137">
        <f>SUMIFS('2019年进销存明细 '!BL:BL,'2019年进销存明细 '!$A:$A,'分区域-依叶'!$A$1,'2019年进销存明细 '!$D:$D,'分区域-依叶'!$A101)</f>
        <v>0</v>
      </c>
      <c r="L102" s="137">
        <f>SUMIFS('2019年进销存明细 '!BR:BR,'2019年进销存明细 '!$A:$A,'分区域-依叶'!$A$1,'2019年进销存明细 '!$D:$D,'分区域-依叶'!$A101)</f>
        <v>0</v>
      </c>
      <c r="M102" s="137">
        <f>SUMIFS('2019年进销存明细 '!BX:BX,'2019年进销存明细 '!$A:$A,'分区域-依叶'!$A$1,'2019年进销存明细 '!$D:$D,'分区域-依叶'!$A101)</f>
        <v>0</v>
      </c>
      <c r="N102" s="137">
        <f>SUMIFS('2019年进销存明细 '!CD:CD,'2019年进销存明细 '!$A:$A,'分区域-依叶'!$A$1,'2019年进销存明细 '!$D:$D,'分区域-依叶'!$A101)</f>
        <v>0</v>
      </c>
      <c r="O102" s="141">
        <f t="shared" si="134"/>
        <v>0</v>
      </c>
    </row>
    <row r="103" spans="1:15" s="158" customFormat="1" x14ac:dyDescent="0.3">
      <c r="A103" s="322"/>
      <c r="B103" s="139" t="s">
        <v>468</v>
      </c>
      <c r="C103" s="137">
        <f>SUMIFS('2019年进销存明细 '!Q:Q,'2019年进销存明细 '!$A:$A,'分区域-依叶'!$A$1,'2019年进销存明细 '!$D:$D,'分区域-依叶'!$A101)</f>
        <v>0</v>
      </c>
      <c r="D103" s="137">
        <f>SUMIFS('2019年进销存明细 '!W:W,'2019年进销存明细 '!$A:$A,'分区域-依叶'!$A$1,'2019年进销存明细 '!$D:$D,'分区域-依叶'!$A101)</f>
        <v>0</v>
      </c>
      <c r="E103" s="137">
        <f>SUMIFS('2019年进销存明细 '!AC:AC,'2019年进销存明细 '!$A:$A,'分区域-依叶'!$A$1,'2019年进销存明细 '!$D:$D,'分区域-依叶'!$A101)</f>
        <v>0</v>
      </c>
      <c r="F103" s="137">
        <f>SUMIFS('2019年进销存明细 '!AI:AI,'2019年进销存明细 '!$A:$A,'分区域-依叶'!$A$1,'2019年进销存明细 '!$D:$D,'分区域-依叶'!$A101)</f>
        <v>0</v>
      </c>
      <c r="G103" s="137">
        <f>SUMIFS('2019年进销存明细 '!AO:AO,'2019年进销存明细 '!$A:$A,'分区域-依叶'!$A$1,'2019年进销存明细 '!$D:$D,'分区域-依叶'!$A101)</f>
        <v>0</v>
      </c>
      <c r="H103" s="137">
        <f>SUMIFS('2019年进销存明细 '!AU:AU,'2019年进销存明细 '!$A:$A,'分区域-依叶'!$A$1,'2019年进销存明细 '!$D:$D,'分区域-依叶'!$A101)</f>
        <v>0</v>
      </c>
      <c r="I103" s="137">
        <f>SUMIFS('2019年进销存明细 '!BA:BA,'2019年进销存明细 '!$A:$A,'分区域-依叶'!$A$1,'2019年进销存明细 '!$D:$D,'分区域-依叶'!$A101)</f>
        <v>0</v>
      </c>
      <c r="J103" s="137">
        <f>SUMIFS('2019年进销存明细 '!BG:BG,'2019年进销存明细 '!$A:$A,'分区域-依叶'!$A$1,'2019年进销存明细 '!$D:$D,'分区域-依叶'!$A101)</f>
        <v>0</v>
      </c>
      <c r="K103" s="137">
        <f>SUMIFS('2019年进销存明细 '!BM:BM,'2019年进销存明细 '!$A:$A,'分区域-依叶'!$A$1,'2019年进销存明细 '!$D:$D,'分区域-依叶'!$A101)</f>
        <v>0</v>
      </c>
      <c r="L103" s="137">
        <f>SUMIFS('2019年进销存明细 '!BS:BS,'2019年进销存明细 '!$A:$A,'分区域-依叶'!$A$1,'2019年进销存明细 '!$D:$D,'分区域-依叶'!$A101)</f>
        <v>0</v>
      </c>
      <c r="M103" s="137">
        <f>SUMIFS('2019年进销存明细 '!BY:BY,'2019年进销存明细 '!$A:$A,'分区域-依叶'!$A$1,'2019年进销存明细 '!$D:$D,'分区域-依叶'!$A101)</f>
        <v>0</v>
      </c>
      <c r="N103" s="137">
        <f>SUMIFS('2019年进销存明细 '!CE:CE,'2019年进销存明细 '!$A:$A,'分区域-依叶'!$A$1,'2019年进销存明细 '!$D:$D,'分区域-依叶'!$A101)</f>
        <v>0</v>
      </c>
      <c r="O103" s="141">
        <f t="shared" si="134"/>
        <v>0</v>
      </c>
    </row>
    <row r="104" spans="1:15" s="158" customFormat="1" x14ac:dyDescent="0.3">
      <c r="A104" s="322"/>
      <c r="B104" s="139" t="s">
        <v>443</v>
      </c>
      <c r="C104" s="152">
        <v>150</v>
      </c>
      <c r="D104" s="152">
        <v>0</v>
      </c>
      <c r="E104" s="152">
        <v>540</v>
      </c>
      <c r="F104" s="152">
        <v>370</v>
      </c>
      <c r="G104" s="152">
        <v>170</v>
      </c>
      <c r="H104" s="140">
        <v>280</v>
      </c>
      <c r="I104" s="140">
        <v>130</v>
      </c>
      <c r="J104" s="140">
        <v>360</v>
      </c>
      <c r="K104" s="140">
        <v>220</v>
      </c>
      <c r="L104" s="140">
        <v>320</v>
      </c>
      <c r="M104" s="140">
        <v>100</v>
      </c>
      <c r="N104" s="140">
        <v>420</v>
      </c>
      <c r="O104" s="141">
        <f t="shared" si="134"/>
        <v>3060</v>
      </c>
    </row>
    <row r="105" spans="1:15" s="158" customFormat="1" x14ac:dyDescent="0.3">
      <c r="A105" s="322"/>
      <c r="B105" s="155" t="s">
        <v>296</v>
      </c>
      <c r="C105" s="156" t="e">
        <f>C102/C101</f>
        <v>#DIV/0!</v>
      </c>
      <c r="D105" s="157" t="e">
        <f t="shared" ref="D105:O105" si="135">D102/D101</f>
        <v>#DIV/0!</v>
      </c>
      <c r="E105" s="157" t="e">
        <f t="shared" si="135"/>
        <v>#DIV/0!</v>
      </c>
      <c r="F105" s="157" t="e">
        <f t="shared" si="135"/>
        <v>#DIV/0!</v>
      </c>
      <c r="G105" s="157" t="e">
        <f t="shared" si="135"/>
        <v>#DIV/0!</v>
      </c>
      <c r="H105" s="157" t="e">
        <f t="shared" ref="H105:N105" si="136">H102/H101</f>
        <v>#DIV/0!</v>
      </c>
      <c r="I105" s="157" t="e">
        <f t="shared" si="136"/>
        <v>#DIV/0!</v>
      </c>
      <c r="J105" s="157" t="e">
        <f t="shared" si="136"/>
        <v>#DIV/0!</v>
      </c>
      <c r="K105" s="157" t="e">
        <f t="shared" si="136"/>
        <v>#DIV/0!</v>
      </c>
      <c r="L105" s="157" t="e">
        <f t="shared" si="136"/>
        <v>#DIV/0!</v>
      </c>
      <c r="M105" s="157" t="e">
        <f t="shared" si="136"/>
        <v>#DIV/0!</v>
      </c>
      <c r="N105" s="157" t="e">
        <f t="shared" si="136"/>
        <v>#DIV/0!</v>
      </c>
      <c r="O105" s="157" t="e">
        <f t="shared" si="135"/>
        <v>#DIV/0!</v>
      </c>
    </row>
    <row r="106" spans="1:15" s="158" customFormat="1" x14ac:dyDescent="0.3">
      <c r="A106" s="323"/>
      <c r="B106" s="186" t="s">
        <v>440</v>
      </c>
      <c r="C106" s="150">
        <f>C102/C104-1</f>
        <v>-1</v>
      </c>
      <c r="D106" s="187" t="s">
        <v>445</v>
      </c>
      <c r="E106" s="187">
        <f t="shared" ref="E106:G106" si="137">E102/E104-1</f>
        <v>-1</v>
      </c>
      <c r="F106" s="187">
        <f t="shared" si="137"/>
        <v>-1</v>
      </c>
      <c r="G106" s="187">
        <f t="shared" si="137"/>
        <v>-1</v>
      </c>
      <c r="H106" s="187">
        <f t="shared" ref="H106:O106" si="138">H102/H104-1</f>
        <v>-1</v>
      </c>
      <c r="I106" s="187">
        <f t="shared" si="138"/>
        <v>-1</v>
      </c>
      <c r="J106" s="187">
        <f t="shared" si="138"/>
        <v>-1</v>
      </c>
      <c r="K106" s="187">
        <f t="shared" si="138"/>
        <v>-1</v>
      </c>
      <c r="L106" s="187">
        <f t="shared" si="138"/>
        <v>-1</v>
      </c>
      <c r="M106" s="187">
        <f t="shared" si="138"/>
        <v>-1</v>
      </c>
      <c r="N106" s="187">
        <f t="shared" si="138"/>
        <v>-1</v>
      </c>
      <c r="O106" s="187">
        <f t="shared" si="138"/>
        <v>-1</v>
      </c>
    </row>
    <row r="107" spans="1:15" s="158" customFormat="1" x14ac:dyDescent="0.3">
      <c r="A107" s="324"/>
      <c r="B107" s="159" t="s">
        <v>409</v>
      </c>
      <c r="C107" s="150">
        <f>C102/N104-1</f>
        <v>-1</v>
      </c>
      <c r="D107" s="150" t="e">
        <f>D102/C102-1</f>
        <v>#DIV/0!</v>
      </c>
      <c r="E107" s="150" t="e">
        <f t="shared" ref="E107" si="139">E102/D102-1</f>
        <v>#DIV/0!</v>
      </c>
      <c r="F107" s="150" t="e">
        <f t="shared" ref="F107" si="140">F102/E102-1</f>
        <v>#DIV/0!</v>
      </c>
      <c r="G107" s="150" t="e">
        <f t="shared" ref="G107:L107" si="141">G102/F102-1</f>
        <v>#DIV/0!</v>
      </c>
      <c r="H107" s="150" t="e">
        <f t="shared" si="141"/>
        <v>#DIV/0!</v>
      </c>
      <c r="I107" s="150" t="e">
        <f t="shared" si="141"/>
        <v>#DIV/0!</v>
      </c>
      <c r="J107" s="150" t="e">
        <f t="shared" si="141"/>
        <v>#DIV/0!</v>
      </c>
      <c r="K107" s="150" t="e">
        <f t="shared" si="141"/>
        <v>#DIV/0!</v>
      </c>
      <c r="L107" s="150" t="e">
        <f t="shared" si="141"/>
        <v>#DIV/0!</v>
      </c>
      <c r="M107" s="150" t="e">
        <f t="shared" ref="M107" si="142">M102/L102-1</f>
        <v>#DIV/0!</v>
      </c>
      <c r="N107" s="150" t="e">
        <f t="shared" ref="N107" si="143">N102/M102-1</f>
        <v>#DIV/0!</v>
      </c>
      <c r="O107" s="149"/>
    </row>
    <row r="108" spans="1:15" x14ac:dyDescent="0.3">
      <c r="A108" s="317" t="s">
        <v>431</v>
      </c>
      <c r="B108" s="142" t="s">
        <v>413</v>
      </c>
      <c r="C108" s="143">
        <f>C80+C87+C94+C101</f>
        <v>0</v>
      </c>
      <c r="D108" s="143">
        <f t="shared" ref="D108:N108" si="144">D80+D87+D94+D101</f>
        <v>0</v>
      </c>
      <c r="E108" s="143">
        <f t="shared" si="144"/>
        <v>0</v>
      </c>
      <c r="F108" s="143">
        <f t="shared" si="144"/>
        <v>0</v>
      </c>
      <c r="G108" s="143">
        <f t="shared" si="144"/>
        <v>0</v>
      </c>
      <c r="H108" s="143">
        <f t="shared" si="144"/>
        <v>0</v>
      </c>
      <c r="I108" s="143">
        <f t="shared" si="144"/>
        <v>0</v>
      </c>
      <c r="J108" s="143">
        <f t="shared" si="144"/>
        <v>0</v>
      </c>
      <c r="K108" s="143">
        <f t="shared" si="144"/>
        <v>0</v>
      </c>
      <c r="L108" s="143">
        <f t="shared" si="144"/>
        <v>0</v>
      </c>
      <c r="M108" s="143">
        <f t="shared" si="144"/>
        <v>0</v>
      </c>
      <c r="N108" s="143">
        <f t="shared" si="144"/>
        <v>0</v>
      </c>
      <c r="O108" s="147">
        <f t="shared" ref="O108:O110" si="145">SUM(C108:N108)</f>
        <v>0</v>
      </c>
    </row>
    <row r="109" spans="1:15" ht="15.75" customHeight="1" x14ac:dyDescent="0.3">
      <c r="A109" s="318"/>
      <c r="B109" s="145" t="s">
        <v>414</v>
      </c>
      <c r="C109" s="146">
        <f t="shared" ref="C109:N110" si="146">C81+C88+C95+C102</f>
        <v>0</v>
      </c>
      <c r="D109" s="146">
        <f t="shared" si="146"/>
        <v>0</v>
      </c>
      <c r="E109" s="146">
        <f t="shared" si="146"/>
        <v>0</v>
      </c>
      <c r="F109" s="146">
        <f t="shared" si="146"/>
        <v>0</v>
      </c>
      <c r="G109" s="146">
        <f t="shared" si="146"/>
        <v>0</v>
      </c>
      <c r="H109" s="146">
        <f t="shared" si="146"/>
        <v>0</v>
      </c>
      <c r="I109" s="146">
        <f t="shared" si="146"/>
        <v>0</v>
      </c>
      <c r="J109" s="146">
        <f t="shared" si="146"/>
        <v>0</v>
      </c>
      <c r="K109" s="146">
        <f t="shared" si="146"/>
        <v>0</v>
      </c>
      <c r="L109" s="146">
        <f t="shared" si="146"/>
        <v>0</v>
      </c>
      <c r="M109" s="146">
        <f t="shared" si="146"/>
        <v>0</v>
      </c>
      <c r="N109" s="146">
        <f t="shared" si="146"/>
        <v>0</v>
      </c>
      <c r="O109" s="147">
        <f t="shared" si="145"/>
        <v>0</v>
      </c>
    </row>
    <row r="110" spans="1:15" ht="15.75" customHeight="1" x14ac:dyDescent="0.3">
      <c r="A110" s="318"/>
      <c r="B110" s="145" t="s">
        <v>469</v>
      </c>
      <c r="C110" s="146">
        <f t="shared" si="146"/>
        <v>0</v>
      </c>
      <c r="D110" s="146">
        <f t="shared" si="146"/>
        <v>0</v>
      </c>
      <c r="E110" s="146">
        <f t="shared" si="146"/>
        <v>0</v>
      </c>
      <c r="F110" s="146">
        <f t="shared" si="146"/>
        <v>0</v>
      </c>
      <c r="G110" s="146">
        <f t="shared" si="146"/>
        <v>0</v>
      </c>
      <c r="H110" s="146">
        <f t="shared" si="146"/>
        <v>0</v>
      </c>
      <c r="I110" s="146">
        <f t="shared" si="146"/>
        <v>0</v>
      </c>
      <c r="J110" s="146">
        <f t="shared" si="146"/>
        <v>0</v>
      </c>
      <c r="K110" s="146">
        <f t="shared" si="146"/>
        <v>0</v>
      </c>
      <c r="L110" s="146">
        <f t="shared" si="146"/>
        <v>0</v>
      </c>
      <c r="M110" s="146">
        <f t="shared" si="146"/>
        <v>0</v>
      </c>
      <c r="N110" s="146">
        <f t="shared" si="146"/>
        <v>0</v>
      </c>
      <c r="O110" s="147">
        <f t="shared" si="145"/>
        <v>0</v>
      </c>
    </row>
    <row r="111" spans="1:15" ht="15.75" customHeight="1" x14ac:dyDescent="0.3">
      <c r="A111" s="318"/>
      <c r="B111" s="145" t="s">
        <v>442</v>
      </c>
      <c r="C111" s="146">
        <f t="shared" ref="C111:N111" si="147">C83+C90+C97+C104</f>
        <v>11800</v>
      </c>
      <c r="D111" s="146">
        <f t="shared" si="147"/>
        <v>9030</v>
      </c>
      <c r="E111" s="146">
        <f t="shared" si="147"/>
        <v>11595</v>
      </c>
      <c r="F111" s="146">
        <f t="shared" si="147"/>
        <v>10205</v>
      </c>
      <c r="G111" s="146">
        <f t="shared" si="147"/>
        <v>9210</v>
      </c>
      <c r="H111" s="146">
        <f t="shared" si="147"/>
        <v>10090</v>
      </c>
      <c r="I111" s="146">
        <f t="shared" si="147"/>
        <v>9355</v>
      </c>
      <c r="J111" s="146">
        <f t="shared" si="147"/>
        <v>9940</v>
      </c>
      <c r="K111" s="146">
        <f t="shared" si="147"/>
        <v>12255</v>
      </c>
      <c r="L111" s="146">
        <f t="shared" si="147"/>
        <v>9950</v>
      </c>
      <c r="M111" s="146">
        <f t="shared" si="147"/>
        <v>12090</v>
      </c>
      <c r="N111" s="146">
        <f t="shared" si="147"/>
        <v>13600</v>
      </c>
      <c r="O111" s="147">
        <f>SUM(C111:N111)</f>
        <v>129120</v>
      </c>
    </row>
    <row r="112" spans="1:15" ht="16.5" customHeight="1" x14ac:dyDescent="0.3">
      <c r="A112" s="318"/>
      <c r="B112" s="148" t="s">
        <v>441</v>
      </c>
      <c r="C112" s="161" t="e">
        <f>C109/C108</f>
        <v>#DIV/0!</v>
      </c>
      <c r="D112" s="161" t="e">
        <f t="shared" ref="D112:O112" si="148">D109/D108</f>
        <v>#DIV/0!</v>
      </c>
      <c r="E112" s="161" t="e">
        <f t="shared" si="148"/>
        <v>#DIV/0!</v>
      </c>
      <c r="F112" s="161" t="e">
        <f t="shared" si="148"/>
        <v>#DIV/0!</v>
      </c>
      <c r="G112" s="161" t="e">
        <f t="shared" si="148"/>
        <v>#DIV/0!</v>
      </c>
      <c r="H112" s="161" t="e">
        <f t="shared" ref="H112:I112" si="149">H109/H108</f>
        <v>#DIV/0!</v>
      </c>
      <c r="I112" s="161" t="e">
        <f t="shared" si="149"/>
        <v>#DIV/0!</v>
      </c>
      <c r="J112" s="161" t="e">
        <f t="shared" ref="J112:K112" si="150">J109/J108</f>
        <v>#DIV/0!</v>
      </c>
      <c r="K112" s="161" t="e">
        <f t="shared" si="150"/>
        <v>#DIV/0!</v>
      </c>
      <c r="L112" s="161" t="e">
        <f t="shared" ref="L112:N112" si="151">L109/L108</f>
        <v>#DIV/0!</v>
      </c>
      <c r="M112" s="161" t="e">
        <f t="shared" si="151"/>
        <v>#DIV/0!</v>
      </c>
      <c r="N112" s="161" t="e">
        <f t="shared" si="151"/>
        <v>#DIV/0!</v>
      </c>
      <c r="O112" s="161" t="e">
        <f t="shared" si="148"/>
        <v>#DIV/0!</v>
      </c>
    </row>
    <row r="113" spans="1:15" ht="16.5" customHeight="1" x14ac:dyDescent="0.3">
      <c r="A113" s="319"/>
      <c r="B113" s="190" t="s">
        <v>406</v>
      </c>
      <c r="C113" s="189">
        <f>C109/C111-1</f>
        <v>-1</v>
      </c>
      <c r="D113" s="189">
        <f t="shared" ref="D113:G113" si="152">D109/D111-1</f>
        <v>-1</v>
      </c>
      <c r="E113" s="189">
        <f t="shared" si="152"/>
        <v>-1</v>
      </c>
      <c r="F113" s="189">
        <f t="shared" si="152"/>
        <v>-1</v>
      </c>
      <c r="G113" s="189">
        <f t="shared" si="152"/>
        <v>-1</v>
      </c>
      <c r="H113" s="189">
        <f t="shared" ref="H113:I113" si="153">H109/H111-1</f>
        <v>-1</v>
      </c>
      <c r="I113" s="189">
        <f t="shared" si="153"/>
        <v>-1</v>
      </c>
      <c r="J113" s="189">
        <f t="shared" ref="J113:K113" si="154">J109/J111-1</f>
        <v>-1</v>
      </c>
      <c r="K113" s="189">
        <f t="shared" si="154"/>
        <v>-1</v>
      </c>
      <c r="L113" s="189">
        <f t="shared" ref="L113:O113" si="155">L109/L111-1</f>
        <v>-1</v>
      </c>
      <c r="M113" s="189">
        <f t="shared" si="155"/>
        <v>-1</v>
      </c>
      <c r="N113" s="189">
        <f t="shared" si="155"/>
        <v>-1</v>
      </c>
      <c r="O113" s="189">
        <f t="shared" si="155"/>
        <v>-1</v>
      </c>
    </row>
    <row r="114" spans="1:15" ht="16.5" customHeight="1" thickBot="1" x14ac:dyDescent="0.35">
      <c r="A114" s="320"/>
      <c r="B114" s="162" t="s">
        <v>444</v>
      </c>
      <c r="C114" s="154">
        <f>C109/N111-1</f>
        <v>-1</v>
      </c>
      <c r="D114" s="154" t="e">
        <f>D109/C109-1</f>
        <v>#DIV/0!</v>
      </c>
      <c r="E114" s="154" t="e">
        <f t="shared" ref="E114" si="156">E109/D109-1</f>
        <v>#DIV/0!</v>
      </c>
      <c r="F114" s="154" t="e">
        <f t="shared" ref="F114" si="157">F109/E109-1</f>
        <v>#DIV/0!</v>
      </c>
      <c r="G114" s="154" t="e">
        <f t="shared" ref="G114:L114" si="158">G109/F109-1</f>
        <v>#DIV/0!</v>
      </c>
      <c r="H114" s="154" t="e">
        <f t="shared" si="158"/>
        <v>#DIV/0!</v>
      </c>
      <c r="I114" s="154" t="e">
        <f t="shared" si="158"/>
        <v>#DIV/0!</v>
      </c>
      <c r="J114" s="154" t="e">
        <f t="shared" si="158"/>
        <v>#DIV/0!</v>
      </c>
      <c r="K114" s="154" t="e">
        <f t="shared" si="158"/>
        <v>#DIV/0!</v>
      </c>
      <c r="L114" s="154" t="e">
        <f t="shared" si="158"/>
        <v>#DIV/0!</v>
      </c>
      <c r="M114" s="154" t="e">
        <f t="shared" ref="M114" si="159">M109/L109-1</f>
        <v>#DIV/0!</v>
      </c>
      <c r="N114" s="154" t="e">
        <f t="shared" ref="N114" si="160">N109/M109-1</f>
        <v>#DIV/0!</v>
      </c>
      <c r="O114" s="154"/>
    </row>
    <row r="115" spans="1:15" ht="15" thickTop="1" x14ac:dyDescent="0.3">
      <c r="B115" s="163" t="s">
        <v>411</v>
      </c>
      <c r="C115" s="164">
        <f t="shared" ref="C115:N115" si="161">C31+C73+C108</f>
        <v>47100</v>
      </c>
      <c r="D115" s="164">
        <f t="shared" si="161"/>
        <v>49500</v>
      </c>
      <c r="E115" s="164">
        <f t="shared" si="161"/>
        <v>80560</v>
      </c>
      <c r="F115" s="164">
        <f t="shared" si="161"/>
        <v>101010</v>
      </c>
      <c r="G115" s="164">
        <f t="shared" si="161"/>
        <v>71450</v>
      </c>
      <c r="H115" s="164">
        <f t="shared" si="161"/>
        <v>74000</v>
      </c>
      <c r="I115" s="164">
        <f t="shared" si="161"/>
        <v>64800</v>
      </c>
      <c r="J115" s="164">
        <f t="shared" si="161"/>
        <v>72000</v>
      </c>
      <c r="K115" s="164">
        <f t="shared" si="161"/>
        <v>72000</v>
      </c>
      <c r="L115" s="164">
        <f t="shared" si="161"/>
        <v>68000</v>
      </c>
      <c r="M115" s="164">
        <f t="shared" si="161"/>
        <v>71000</v>
      </c>
      <c r="N115" s="164">
        <f t="shared" si="161"/>
        <v>78000</v>
      </c>
      <c r="O115" s="113">
        <f t="shared" ref="O115:O118" si="162">SUM(C115:N115)</f>
        <v>849420</v>
      </c>
    </row>
    <row r="116" spans="1:15" x14ac:dyDescent="0.3">
      <c r="B116" s="163" t="s">
        <v>412</v>
      </c>
      <c r="C116" s="164">
        <f>C32+C74+C109</f>
        <v>42523</v>
      </c>
      <c r="D116" s="164">
        <f t="shared" ref="D116:N116" si="163">D32+D74+D109</f>
        <v>32997</v>
      </c>
      <c r="E116" s="164">
        <f t="shared" si="163"/>
        <v>47541</v>
      </c>
      <c r="F116" s="164">
        <f t="shared" si="163"/>
        <v>55443</v>
      </c>
      <c r="G116" s="164">
        <f t="shared" si="163"/>
        <v>47851</v>
      </c>
      <c r="H116" s="164">
        <f t="shared" si="163"/>
        <v>52307</v>
      </c>
      <c r="I116" s="164">
        <f t="shared" si="163"/>
        <v>48878</v>
      </c>
      <c r="J116" s="164">
        <f t="shared" si="163"/>
        <v>48451</v>
      </c>
      <c r="K116" s="164">
        <f t="shared" si="163"/>
        <v>58885</v>
      </c>
      <c r="L116" s="164">
        <f t="shared" si="163"/>
        <v>53902</v>
      </c>
      <c r="M116" s="164">
        <f t="shared" si="163"/>
        <v>66228</v>
      </c>
      <c r="N116" s="164">
        <f t="shared" si="163"/>
        <v>28906</v>
      </c>
      <c r="O116" s="113">
        <f t="shared" si="162"/>
        <v>583912</v>
      </c>
    </row>
    <row r="117" spans="1:15" x14ac:dyDescent="0.3">
      <c r="B117" s="163" t="s">
        <v>470</v>
      </c>
      <c r="C117" s="164">
        <f>C33+C75+C110</f>
        <v>42640</v>
      </c>
      <c r="D117" s="164">
        <f t="shared" ref="D117:N117" si="164">D33+D75+D110</f>
        <v>31402</v>
      </c>
      <c r="E117" s="164">
        <f t="shared" si="164"/>
        <v>52410</v>
      </c>
      <c r="F117" s="164">
        <f t="shared" si="164"/>
        <v>48125</v>
      </c>
      <c r="G117" s="164">
        <f t="shared" si="164"/>
        <v>51559</v>
      </c>
      <c r="H117" s="164">
        <f t="shared" si="164"/>
        <v>47857</v>
      </c>
      <c r="I117" s="164">
        <f t="shared" si="164"/>
        <v>53710</v>
      </c>
      <c r="J117" s="164">
        <f t="shared" si="164"/>
        <v>51817</v>
      </c>
      <c r="K117" s="164">
        <f t="shared" si="164"/>
        <v>56817</v>
      </c>
      <c r="L117" s="164">
        <f t="shared" si="164"/>
        <v>53877</v>
      </c>
      <c r="M117" s="164">
        <f t="shared" si="164"/>
        <v>59744</v>
      </c>
      <c r="N117" s="164">
        <f t="shared" si="164"/>
        <v>0</v>
      </c>
      <c r="O117" s="113">
        <f t="shared" si="162"/>
        <v>549958</v>
      </c>
    </row>
    <row r="118" spans="1:15" x14ac:dyDescent="0.3">
      <c r="B118" s="163" t="s">
        <v>517</v>
      </c>
      <c r="C118" s="164">
        <f>C34+C76+C111</f>
        <v>34604</v>
      </c>
      <c r="D118" s="88">
        <f t="shared" ref="D118:N118" si="165">D34+D76+D111</f>
        <v>29775</v>
      </c>
      <c r="E118" s="88">
        <f t="shared" si="165"/>
        <v>34377</v>
      </c>
      <c r="F118" s="88">
        <f t="shared" si="165"/>
        <v>31583</v>
      </c>
      <c r="G118" s="88">
        <f t="shared" si="165"/>
        <v>27255</v>
      </c>
      <c r="H118" s="195">
        <f t="shared" si="165"/>
        <v>26751</v>
      </c>
      <c r="I118" s="195">
        <f t="shared" si="165"/>
        <v>23435</v>
      </c>
      <c r="J118" s="88">
        <f t="shared" si="165"/>
        <v>30086</v>
      </c>
      <c r="K118" s="88">
        <f t="shared" si="165"/>
        <v>32489</v>
      </c>
      <c r="L118" s="88">
        <f t="shared" si="165"/>
        <v>30429</v>
      </c>
      <c r="M118" s="88">
        <f t="shared" si="165"/>
        <v>35275</v>
      </c>
      <c r="N118" s="88">
        <f t="shared" si="165"/>
        <v>45171</v>
      </c>
      <c r="O118" s="113">
        <f t="shared" si="162"/>
        <v>381230</v>
      </c>
    </row>
  </sheetData>
  <mergeCells count="17">
    <mergeCell ref="A38:A44"/>
    <mergeCell ref="A2:B2"/>
    <mergeCell ref="A3:A9"/>
    <mergeCell ref="A10:A16"/>
    <mergeCell ref="A17:A23"/>
    <mergeCell ref="A31:A37"/>
    <mergeCell ref="A24:A30"/>
    <mergeCell ref="A52:A58"/>
    <mergeCell ref="A45:A51"/>
    <mergeCell ref="A59:A65"/>
    <mergeCell ref="A73:A79"/>
    <mergeCell ref="A80:A86"/>
    <mergeCell ref="A108:A114"/>
    <mergeCell ref="A66:A72"/>
    <mergeCell ref="A94:A100"/>
    <mergeCell ref="A101:A107"/>
    <mergeCell ref="A87:A93"/>
  </mergeCells>
  <phoneticPr fontId="5" type="noConversion"/>
  <conditionalFormatting sqref="A3:O114">
    <cfRule type="cellIs" dxfId="215" priority="1" operator="lessThan">
      <formula>0</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3"/>
  </sheetPr>
  <dimension ref="A1:O101"/>
  <sheetViews>
    <sheetView showGridLines="0" topLeftCell="A2" workbookViewId="0">
      <pane xSplit="1" ySplit="1" topLeftCell="B3" activePane="bottomRight" state="frozen"/>
      <selection activeCell="H80" sqref="H80"/>
      <selection pane="topRight" activeCell="H80" sqref="H80"/>
      <selection pane="bottomLeft" activeCell="H80" sqref="H80"/>
      <selection pane="bottomRight" activeCell="J52" sqref="J52:M52"/>
    </sheetView>
  </sheetViews>
  <sheetFormatPr defaultColWidth="9" defaultRowHeight="14.25" x14ac:dyDescent="0.3"/>
  <cols>
    <col min="1" max="1" width="11.375" style="88" customWidth="1"/>
    <col min="2" max="2" width="9.75" style="84" customWidth="1"/>
    <col min="3" max="14" width="7" style="88" customWidth="1"/>
    <col min="15" max="15" width="7.5" style="88" customWidth="1"/>
    <col min="16" max="16384" width="9" style="88"/>
  </cols>
  <sheetData>
    <row r="1" spans="1:15" ht="217.5" customHeight="1" x14ac:dyDescent="0.3">
      <c r="A1" s="172" t="s">
        <v>337</v>
      </c>
    </row>
    <row r="2" spans="1:15" x14ac:dyDescent="0.3">
      <c r="A2" s="329"/>
      <c r="B2" s="330"/>
      <c r="C2" s="135" t="s">
        <v>307</v>
      </c>
      <c r="D2" s="135" t="s">
        <v>308</v>
      </c>
      <c r="E2" s="135" t="s">
        <v>309</v>
      </c>
      <c r="F2" s="135" t="s">
        <v>310</v>
      </c>
      <c r="G2" s="135" t="s">
        <v>311</v>
      </c>
      <c r="H2" s="135" t="s">
        <v>312</v>
      </c>
      <c r="I2" s="135" t="s">
        <v>313</v>
      </c>
      <c r="J2" s="135" t="s">
        <v>314</v>
      </c>
      <c r="K2" s="135" t="s">
        <v>315</v>
      </c>
      <c r="L2" s="135" t="s">
        <v>316</v>
      </c>
      <c r="M2" s="135" t="s">
        <v>317</v>
      </c>
      <c r="N2" s="135" t="s">
        <v>318</v>
      </c>
      <c r="O2" s="135" t="s">
        <v>306</v>
      </c>
    </row>
    <row r="3" spans="1:15" x14ac:dyDescent="0.3">
      <c r="A3" s="325" t="s">
        <v>325</v>
      </c>
      <c r="B3" s="136" t="s">
        <v>413</v>
      </c>
      <c r="C3" s="137">
        <f>SUMIFS('2019年进销存明细 '!N:N,'2019年进销存明细 '!$A:$A,'分区域-恒康'!$A$1,'2019年进销存明细 '!$D:$D,'分区域-恒康'!$A3)</f>
        <v>360</v>
      </c>
      <c r="D3" s="137">
        <f>SUMIFS('2019年进销存明细 '!T:T,'2019年进销存明细 '!$A:$A,'分区域-恒康'!$A$1,'2019年进销存明细 '!$D:$D,'分区域-恒康'!$A3)</f>
        <v>220</v>
      </c>
      <c r="E3" s="137">
        <f>SUMIFS('2019年进销存明细 '!Z:Z,'2019年进销存明细 '!$A:$A,'分区域-恒康'!$A$1,'2019年进销存明细 '!$D:$D,'分区域-恒康'!$A3)</f>
        <v>580</v>
      </c>
      <c r="F3" s="137">
        <f>SUMIFS('2019年进销存明细 '!AF:AF,'2019年进销存明细 '!$A:$A,'分区域-恒康'!$A$1,'2019年进销存明细 '!$D:$D,'分区域-恒康'!$A3)</f>
        <v>630</v>
      </c>
      <c r="G3" s="137">
        <f>SUMIFS('2019年进销存明细 '!AL:AL,'2019年进销存明细 '!$A:$A,'分区域-恒康'!$A$1,'2019年进销存明细 '!$D:$D,'分区域-恒康'!$A3)</f>
        <v>800</v>
      </c>
      <c r="H3" s="137">
        <f>SUMIFS('2019年进销存明细 '!AR:AR,'2019年进销存明细 '!$A:$A,'分区域-恒康'!$A$1,'2019年进销存明细 '!$D:$D,'分区域-恒康'!$A3)</f>
        <v>870</v>
      </c>
      <c r="I3" s="137">
        <f>SUMIFS('2019年进销存明细 '!AX:AX,'2019年进销存明细 '!$A:$A,'分区域-恒康'!$A$1,'2019年进销存明细 '!$D:$D,'分区域-恒康'!$A3)</f>
        <v>1100</v>
      </c>
      <c r="J3" s="137">
        <f>SUMIFS('2019年进销存明细 '!BD:BD,'2019年进销存明细 '!$A:$A,'分区域-恒康'!$A$1,'2019年进销存明细 '!$D:$D,'分区域-恒康'!$A3)</f>
        <v>1100</v>
      </c>
      <c r="K3" s="137">
        <f>SUMIFS('2019年进销存明细 '!BJ:BJ,'2019年进销存明细 '!$A:$A,'分区域-恒康'!$A$1,'2019年进销存明细 '!$D:$D,'分区域-恒康'!$A3)</f>
        <v>1080</v>
      </c>
      <c r="L3" s="137">
        <f>SUMIFS('2019年进销存明细 '!BP:BP,'2019年进销存明细 '!$A:$A,'分区域-恒康'!$A$1,'2019年进销存明细 '!$D:$D,'分区域-恒康'!$A3)</f>
        <v>830</v>
      </c>
      <c r="M3" s="137">
        <f>SUMIFS('2019年进销存明细 '!BV:BV,'2019年进销存明细 '!$A:$A,'分区域-恒康'!$A$1,'2019年进销存明细 '!$D:$D,'分区域-恒康'!$A3)</f>
        <v>860</v>
      </c>
      <c r="N3" s="137">
        <f>SUMIFS('2019年进销存明细 '!CB:CB,'2019年进销存明细 '!$A:$A,'分区域-恒康'!$A$1,'2019年进销存明细 '!$D:$D,'分区域-恒康'!$A3)</f>
        <v>730</v>
      </c>
      <c r="O3" s="138">
        <f t="shared" ref="O3:O5" si="0">SUM(C3:N3)</f>
        <v>9160</v>
      </c>
    </row>
    <row r="4" spans="1:15" x14ac:dyDescent="0.3">
      <c r="A4" s="322"/>
      <c r="B4" s="139" t="s">
        <v>414</v>
      </c>
      <c r="C4" s="137">
        <f>SUMIFS('2019年进销存明细 '!P:P,'2019年进销存明细 '!$A:$A,'分区域-恒康'!$A$1,'2019年进销存明细 '!$D:$D,'分区域-恒康'!$A3)</f>
        <v>160</v>
      </c>
      <c r="D4" s="137">
        <f>SUMIFS('2019年进销存明细 '!V:V,'2019年进销存明细 '!$A:$A,'分区域-恒康'!$A$1,'2019年进销存明细 '!$D:$D,'分区域-恒康'!$A3)</f>
        <v>200</v>
      </c>
      <c r="E4" s="137">
        <f>SUMIFS('2019年进销存明细 '!AB:AB,'2019年进销存明细 '!$A:$A,'分区域-恒康'!$A$1,'2019年进销存明细 '!$D:$D,'分区域-恒康'!$A3)</f>
        <v>200</v>
      </c>
      <c r="F4" s="137">
        <f>SUMIFS('2019年进销存明细 '!AH:AH,'2019年进销存明细 '!$A:$A,'分区域-恒康'!$A$1,'2019年进销存明细 '!$D:$D,'分区域-恒康'!$A3)</f>
        <v>180</v>
      </c>
      <c r="G4" s="137">
        <f>SUMIFS('2019年进销存明细 '!AN:AN,'2019年进销存明细 '!$A:$A,'分区域-恒康'!$A$1,'2019年进销存明细 '!$D:$D,'分区域-恒康'!$A3)</f>
        <v>60</v>
      </c>
      <c r="H4" s="137">
        <f>SUMIFS('2019年进销存明细 '!AT:AT,'2019年进销存明细 '!$A:$A,'分区域-恒康'!$A$1,'2019年进销存明细 '!$D:$D,'分区域-恒康'!$A3)</f>
        <v>120</v>
      </c>
      <c r="I4" s="137">
        <f>SUMIFS('2019年进销存明细 '!AZ:AZ,'2019年进销存明细 '!$A:$A,'分区域-恒康'!$A$1,'2019年进销存明细 '!$D:$D,'分区域-恒康'!$A3)</f>
        <v>100</v>
      </c>
      <c r="J4" s="137">
        <f>SUMIFS('2019年进销存明细 '!BF:BF,'2019年进销存明细 '!$A:$A,'分区域-恒康'!$A$1,'2019年进销存明细 '!$D:$D,'分区域-恒康'!$A3)</f>
        <v>130</v>
      </c>
      <c r="K4" s="137">
        <f>SUMIFS('2019年进销存明细 '!BL:BL,'2019年进销存明细 '!$A:$A,'分区域-恒康'!$A$1,'2019年进销存明细 '!$D:$D,'分区域-恒康'!$A3)</f>
        <v>170</v>
      </c>
      <c r="L4" s="137">
        <f>SUMIFS('2019年进销存明细 '!BR:BR,'2019年进销存明细 '!$A:$A,'分区域-恒康'!$A$1,'2019年进销存明细 '!$D:$D,'分区域-恒康'!$A3)</f>
        <v>180</v>
      </c>
      <c r="M4" s="137">
        <f>SUMIFS('2019年进销存明细 '!BX:BX,'2019年进销存明细 '!$A:$A,'分区域-恒康'!$A$1,'2019年进销存明细 '!$D:$D,'分区域-恒康'!$A3)</f>
        <v>70</v>
      </c>
      <c r="N4" s="137">
        <f>SUMIFS('2019年进销存明细 '!CD:CD,'2019年进销存明细 '!$A:$A,'分区域-恒康'!$A$1,'2019年进销存明细 '!$D:$D,'分区域-恒康'!$A3)</f>
        <v>30</v>
      </c>
      <c r="O4" s="141">
        <f t="shared" si="0"/>
        <v>1600</v>
      </c>
    </row>
    <row r="5" spans="1:15" x14ac:dyDescent="0.3">
      <c r="A5" s="322"/>
      <c r="B5" s="139" t="s">
        <v>443</v>
      </c>
      <c r="C5" s="152">
        <v>1530</v>
      </c>
      <c r="D5" s="152">
        <v>2780</v>
      </c>
      <c r="E5" s="152">
        <v>3960</v>
      </c>
      <c r="F5" s="152">
        <v>3380</v>
      </c>
      <c r="G5" s="152">
        <v>3680</v>
      </c>
      <c r="H5" s="140">
        <v>4240</v>
      </c>
      <c r="I5" s="140">
        <v>3290</v>
      </c>
      <c r="J5" s="140">
        <v>4537</v>
      </c>
      <c r="K5" s="140">
        <v>3900</v>
      </c>
      <c r="L5" s="140">
        <v>420</v>
      </c>
      <c r="M5" s="140">
        <v>510</v>
      </c>
      <c r="N5" s="140">
        <v>418</v>
      </c>
      <c r="O5" s="141">
        <f t="shared" si="0"/>
        <v>32645</v>
      </c>
    </row>
    <row r="6" spans="1:15" s="158" customFormat="1" x14ac:dyDescent="0.3">
      <c r="A6" s="322"/>
      <c r="B6" s="155" t="s">
        <v>296</v>
      </c>
      <c r="C6" s="156">
        <f>C4/C3</f>
        <v>0.44444444444444442</v>
      </c>
      <c r="D6" s="157">
        <f t="shared" ref="D6:O6" si="1">D4/D3</f>
        <v>0.90909090909090906</v>
      </c>
      <c r="E6" s="157">
        <f t="shared" si="1"/>
        <v>0.34482758620689657</v>
      </c>
      <c r="F6" s="157">
        <f t="shared" si="1"/>
        <v>0.2857142857142857</v>
      </c>
      <c r="G6" s="157">
        <f t="shared" si="1"/>
        <v>7.4999999999999997E-2</v>
      </c>
      <c r="H6" s="157">
        <f t="shared" si="1"/>
        <v>0.13793103448275862</v>
      </c>
      <c r="I6" s="157">
        <f t="shared" ref="I6:L6" si="2">I4/I3</f>
        <v>9.0909090909090912E-2</v>
      </c>
      <c r="J6" s="157">
        <f t="shared" si="2"/>
        <v>0.11818181818181818</v>
      </c>
      <c r="K6" s="157">
        <f t="shared" si="2"/>
        <v>0.15740740740740741</v>
      </c>
      <c r="L6" s="157">
        <f t="shared" si="2"/>
        <v>0.21686746987951808</v>
      </c>
      <c r="M6" s="157">
        <f t="shared" ref="M6:N6" si="3">M4/M3</f>
        <v>8.1395348837209308E-2</v>
      </c>
      <c r="N6" s="157">
        <f t="shared" si="3"/>
        <v>4.1095890410958902E-2</v>
      </c>
      <c r="O6" s="157">
        <f t="shared" si="1"/>
        <v>0.17467248908296942</v>
      </c>
    </row>
    <row r="7" spans="1:15" s="158" customFormat="1" x14ac:dyDescent="0.3">
      <c r="A7" s="323"/>
      <c r="B7" s="186" t="s">
        <v>440</v>
      </c>
      <c r="C7" s="150">
        <f>C4/C5-1</f>
        <v>-0.89542483660130723</v>
      </c>
      <c r="D7" s="187">
        <f t="shared" ref="D7:H7" si="4">D4/D5-1</f>
        <v>-0.92805755395683454</v>
      </c>
      <c r="E7" s="187">
        <f t="shared" si="4"/>
        <v>-0.9494949494949495</v>
      </c>
      <c r="F7" s="187">
        <f t="shared" si="4"/>
        <v>-0.94674556213017746</v>
      </c>
      <c r="G7" s="187">
        <f t="shared" si="4"/>
        <v>-0.98369565217391308</v>
      </c>
      <c r="H7" s="187">
        <f t="shared" si="4"/>
        <v>-0.97169811320754718</v>
      </c>
      <c r="I7" s="187">
        <f t="shared" ref="I7:L7" si="5">I4/I5-1</f>
        <v>-0.96960486322188455</v>
      </c>
      <c r="J7" s="187">
        <f t="shared" si="5"/>
        <v>-0.97134670487106012</v>
      </c>
      <c r="K7" s="187">
        <f t="shared" si="5"/>
        <v>-0.95641025641025645</v>
      </c>
      <c r="L7" s="187">
        <f t="shared" si="5"/>
        <v>-0.5714285714285714</v>
      </c>
      <c r="M7" s="187">
        <f t="shared" ref="M7:O7" si="6">M4/M5-1</f>
        <v>-0.86274509803921573</v>
      </c>
      <c r="N7" s="187">
        <f t="shared" si="6"/>
        <v>-0.92822966507177029</v>
      </c>
      <c r="O7" s="187">
        <f t="shared" si="6"/>
        <v>-0.95098790013784651</v>
      </c>
    </row>
    <row r="8" spans="1:15" s="158" customFormat="1" x14ac:dyDescent="0.3">
      <c r="A8" s="324"/>
      <c r="B8" s="159" t="s">
        <v>409</v>
      </c>
      <c r="C8" s="150">
        <f>C4/N5-1</f>
        <v>-0.61722488038277512</v>
      </c>
      <c r="D8" s="150">
        <f>D4/C4-1</f>
        <v>0.25</v>
      </c>
      <c r="E8" s="150">
        <f t="shared" ref="E8:N8" si="7">E4/D4-1</f>
        <v>0</v>
      </c>
      <c r="F8" s="150">
        <f t="shared" si="7"/>
        <v>-9.9999999999999978E-2</v>
      </c>
      <c r="G8" s="150">
        <f t="shared" si="7"/>
        <v>-0.66666666666666674</v>
      </c>
      <c r="H8" s="150">
        <f t="shared" si="7"/>
        <v>1</v>
      </c>
      <c r="I8" s="150">
        <f t="shared" si="7"/>
        <v>-0.16666666666666663</v>
      </c>
      <c r="J8" s="150">
        <f t="shared" si="7"/>
        <v>0.30000000000000004</v>
      </c>
      <c r="K8" s="150">
        <f t="shared" si="7"/>
        <v>0.30769230769230771</v>
      </c>
      <c r="L8" s="150">
        <f t="shared" si="7"/>
        <v>5.8823529411764719E-2</v>
      </c>
      <c r="M8" s="150">
        <f t="shared" si="7"/>
        <v>-0.61111111111111116</v>
      </c>
      <c r="N8" s="150">
        <f t="shared" si="7"/>
        <v>-0.5714285714285714</v>
      </c>
      <c r="O8" s="149"/>
    </row>
    <row r="9" spans="1:15" x14ac:dyDescent="0.3">
      <c r="A9" s="325" t="s">
        <v>417</v>
      </c>
      <c r="B9" s="136" t="s">
        <v>413</v>
      </c>
      <c r="C9" s="137">
        <f>SUMIFS('2019年进销存明细 '!N:N,'2019年进销存明细 '!$A:$A,'分区域-恒康'!$A$1,'2019年进销存明细 '!$D:$D,'分区域-恒康'!$A9)</f>
        <v>0</v>
      </c>
      <c r="D9" s="137">
        <f>SUMIFS('2019年进销存明细 '!T:T,'2019年进销存明细 '!$A:$A,'分区域-恒康'!$A$1,'2019年进销存明细 '!$D:$D,'分区域-恒康'!$A9)</f>
        <v>0</v>
      </c>
      <c r="E9" s="137">
        <f>SUMIFS('2019年进销存明细 '!Z:Z,'2019年进销存明细 '!$A:$A,'分区域-恒康'!$A$1,'2019年进销存明细 '!$D:$D,'分区域-恒康'!$A9)</f>
        <v>0</v>
      </c>
      <c r="F9" s="137">
        <f>SUMIFS('2019年进销存明细 '!AF:AF,'2019年进销存明细 '!$A:$A,'分区域-恒康'!$A$1,'2019年进销存明细 '!$D:$D,'分区域-恒康'!$A9)</f>
        <v>0</v>
      </c>
      <c r="G9" s="137">
        <f>SUMIFS('2019年进销存明细 '!AL:AL,'2019年进销存明细 '!$A:$A,'分区域-恒康'!$A$1,'2019年进销存明细 '!$D:$D,'分区域-恒康'!$A9)</f>
        <v>0</v>
      </c>
      <c r="H9" s="137">
        <f>SUMIFS('2019年进销存明细 '!AR:AR,'2019年进销存明细 '!$A:$A,'分区域-恒康'!$A$1,'2019年进销存明细 '!$D:$D,'分区域-恒康'!$A9)</f>
        <v>0</v>
      </c>
      <c r="I9" s="137">
        <f>SUMIFS('2019年进销存明细 '!AX:AX,'2019年进销存明细 '!$A:$A,'分区域-恒康'!$A$1,'2019年进销存明细 '!$D:$D,'分区域-恒康'!$A9)</f>
        <v>0</v>
      </c>
      <c r="J9" s="137">
        <f>SUMIFS('2019年进销存明细 '!BD:BD,'2019年进销存明细 '!$A:$A,'分区域-恒康'!$A$1,'2019年进销存明细 '!$D:$D,'分区域-恒康'!$A9)</f>
        <v>0</v>
      </c>
      <c r="K9" s="137">
        <f>SUMIFS('2019年进销存明细 '!BJ:BJ,'2019年进销存明细 '!$A:$A,'分区域-恒康'!$A$1,'2019年进销存明细 '!$D:$D,'分区域-恒康'!$A9)</f>
        <v>0</v>
      </c>
      <c r="L9" s="137">
        <f>SUMIFS('2019年进销存明细 '!BP:BP,'2019年进销存明细 '!$A:$A,'分区域-恒康'!$A$1,'2019年进销存明细 '!$D:$D,'分区域-恒康'!$A9)</f>
        <v>0</v>
      </c>
      <c r="M9" s="137">
        <f>SUMIFS('2019年进销存明细 '!BV:BV,'2019年进销存明细 '!$A:$A,'分区域-恒康'!$A$1,'2019年进销存明细 '!$D:$D,'分区域-恒康'!$A9)</f>
        <v>0</v>
      </c>
      <c r="N9" s="137">
        <f>SUMIFS('2019年进销存明细 '!CB:CB,'2019年进销存明细 '!$A:$A,'分区域-恒康'!$A$1,'2019年进销存明细 '!$D:$D,'分区域-恒康'!$A9)</f>
        <v>0</v>
      </c>
      <c r="O9" s="138">
        <f t="shared" ref="O9:O11" si="8">SUM(C9:N9)</f>
        <v>0</v>
      </c>
    </row>
    <row r="10" spans="1:15" x14ac:dyDescent="0.3">
      <c r="A10" s="322"/>
      <c r="B10" s="139" t="s">
        <v>414</v>
      </c>
      <c r="C10" s="137">
        <f>SUMIFS('2019年进销存明细 '!P:P,'2019年进销存明细 '!$A:$A,'分区域-恒康'!$A$1,'2019年进销存明细 '!$D:$D,'分区域-恒康'!$A9)</f>
        <v>0</v>
      </c>
      <c r="D10" s="137">
        <f>SUMIFS('2019年进销存明细 '!V:V,'2019年进销存明细 '!$A:$A,'分区域-恒康'!$A$1,'2019年进销存明细 '!$D:$D,'分区域-恒康'!$A9)</f>
        <v>0</v>
      </c>
      <c r="E10" s="137">
        <f>SUMIFS('2019年进销存明细 '!AB:AB,'2019年进销存明细 '!$A:$A,'分区域-恒康'!$A$1,'2019年进销存明细 '!$D:$D,'分区域-恒康'!$A9)</f>
        <v>0</v>
      </c>
      <c r="F10" s="137">
        <f>SUMIFS('2019年进销存明细 '!AH:AH,'2019年进销存明细 '!$A:$A,'分区域-恒康'!$A$1,'2019年进销存明细 '!$D:$D,'分区域-恒康'!$A9)</f>
        <v>0</v>
      </c>
      <c r="G10" s="137">
        <f>SUMIFS('2019年进销存明细 '!AN:AN,'2019年进销存明细 '!$A:$A,'分区域-恒康'!$A$1,'2019年进销存明细 '!$D:$D,'分区域-恒康'!$A9)</f>
        <v>0</v>
      </c>
      <c r="H10" s="137">
        <f>SUMIFS('2019年进销存明细 '!AT:AT,'2019年进销存明细 '!$A:$A,'分区域-恒康'!$A$1,'2019年进销存明细 '!$D:$D,'分区域-恒康'!$A9)</f>
        <v>0</v>
      </c>
      <c r="I10" s="137">
        <f>SUMIFS('2019年进销存明细 '!AZ:AZ,'2019年进销存明细 '!$A:$A,'分区域-恒康'!$A$1,'2019年进销存明细 '!$D:$D,'分区域-恒康'!$A9)</f>
        <v>0</v>
      </c>
      <c r="J10" s="137">
        <f>SUMIFS('2019年进销存明细 '!BF:BF,'2019年进销存明细 '!$A:$A,'分区域-恒康'!$A$1,'2019年进销存明细 '!$D:$D,'分区域-恒康'!$A9)</f>
        <v>0</v>
      </c>
      <c r="K10" s="137">
        <f>SUMIFS('2019年进销存明细 '!BL:BL,'2019年进销存明细 '!$A:$A,'分区域-恒康'!$A$1,'2019年进销存明细 '!$D:$D,'分区域-恒康'!$A9)</f>
        <v>0</v>
      </c>
      <c r="L10" s="137">
        <f>SUMIFS('2019年进销存明细 '!BR:BR,'2019年进销存明细 '!$A:$A,'分区域-恒康'!$A$1,'2019年进销存明细 '!$D:$D,'分区域-恒康'!$A9)</f>
        <v>0</v>
      </c>
      <c r="M10" s="137">
        <f>SUMIFS('2019年进销存明细 '!BX:BX,'2019年进销存明细 '!$A:$A,'分区域-恒康'!$A$1,'2019年进销存明细 '!$D:$D,'分区域-恒康'!$A9)</f>
        <v>0</v>
      </c>
      <c r="N10" s="137">
        <f>SUMIFS('2019年进销存明细 '!CD:CD,'2019年进销存明细 '!$A:$A,'分区域-恒康'!$A$1,'2019年进销存明细 '!$D:$D,'分区域-恒康'!$A9)</f>
        <v>0</v>
      </c>
      <c r="O10" s="141">
        <f t="shared" si="8"/>
        <v>0</v>
      </c>
    </row>
    <row r="11" spans="1:15" x14ac:dyDescent="0.3">
      <c r="A11" s="322"/>
      <c r="B11" s="139" t="s">
        <v>443</v>
      </c>
      <c r="C11" s="152">
        <v>800</v>
      </c>
      <c r="D11" s="152">
        <v>200</v>
      </c>
      <c r="E11" s="152">
        <v>400</v>
      </c>
      <c r="F11" s="152">
        <v>680</v>
      </c>
      <c r="G11" s="152">
        <v>1020</v>
      </c>
      <c r="H11" s="140">
        <v>800</v>
      </c>
      <c r="I11" s="140">
        <v>1220</v>
      </c>
      <c r="J11" s="140">
        <v>1220</v>
      </c>
      <c r="K11" s="140">
        <v>816</v>
      </c>
      <c r="L11" s="140">
        <v>410</v>
      </c>
      <c r="M11" s="140">
        <v>820</v>
      </c>
      <c r="N11" s="140">
        <v>620</v>
      </c>
      <c r="O11" s="141">
        <f t="shared" si="8"/>
        <v>9006</v>
      </c>
    </row>
    <row r="12" spans="1:15" s="158" customFormat="1" x14ac:dyDescent="0.3">
      <c r="A12" s="322"/>
      <c r="B12" s="155" t="s">
        <v>296</v>
      </c>
      <c r="C12" s="156" t="e">
        <f>C10/C9</f>
        <v>#DIV/0!</v>
      </c>
      <c r="D12" s="157" t="e">
        <f t="shared" ref="D12:O12" si="9">D10/D9</f>
        <v>#DIV/0!</v>
      </c>
      <c r="E12" s="157" t="e">
        <f t="shared" si="9"/>
        <v>#DIV/0!</v>
      </c>
      <c r="F12" s="157" t="e">
        <f t="shared" si="9"/>
        <v>#DIV/0!</v>
      </c>
      <c r="G12" s="157" t="e">
        <f t="shared" si="9"/>
        <v>#DIV/0!</v>
      </c>
      <c r="H12" s="157" t="e">
        <f t="shared" si="9"/>
        <v>#DIV/0!</v>
      </c>
      <c r="I12" s="157" t="e">
        <f t="shared" si="9"/>
        <v>#DIV/0!</v>
      </c>
      <c r="J12" s="157" t="e">
        <f t="shared" si="9"/>
        <v>#DIV/0!</v>
      </c>
      <c r="K12" s="157" t="e">
        <f t="shared" si="9"/>
        <v>#DIV/0!</v>
      </c>
      <c r="L12" s="157" t="e">
        <f t="shared" si="9"/>
        <v>#DIV/0!</v>
      </c>
      <c r="M12" s="157" t="e">
        <f t="shared" si="9"/>
        <v>#DIV/0!</v>
      </c>
      <c r="N12" s="157" t="e">
        <f t="shared" si="9"/>
        <v>#DIV/0!</v>
      </c>
      <c r="O12" s="157" t="e">
        <f t="shared" si="9"/>
        <v>#DIV/0!</v>
      </c>
    </row>
    <row r="13" spans="1:15" s="158" customFormat="1" x14ac:dyDescent="0.3">
      <c r="A13" s="323"/>
      <c r="B13" s="186" t="s">
        <v>440</v>
      </c>
      <c r="C13" s="150">
        <f>C10/C11-1</f>
        <v>-1</v>
      </c>
      <c r="D13" s="187">
        <f t="shared" ref="D13:O13" si="10">D10/D11-1</f>
        <v>-1</v>
      </c>
      <c r="E13" s="187">
        <f t="shared" si="10"/>
        <v>-1</v>
      </c>
      <c r="F13" s="187">
        <f t="shared" si="10"/>
        <v>-1</v>
      </c>
      <c r="G13" s="187">
        <f t="shared" si="10"/>
        <v>-1</v>
      </c>
      <c r="H13" s="187">
        <f t="shared" si="10"/>
        <v>-1</v>
      </c>
      <c r="I13" s="187">
        <f t="shared" si="10"/>
        <v>-1</v>
      </c>
      <c r="J13" s="187">
        <f t="shared" si="10"/>
        <v>-1</v>
      </c>
      <c r="K13" s="187">
        <f t="shared" si="10"/>
        <v>-1</v>
      </c>
      <c r="L13" s="187">
        <f t="shared" si="10"/>
        <v>-1</v>
      </c>
      <c r="M13" s="187">
        <f t="shared" si="10"/>
        <v>-1</v>
      </c>
      <c r="N13" s="187">
        <f t="shared" si="10"/>
        <v>-1</v>
      </c>
      <c r="O13" s="187">
        <f t="shared" si="10"/>
        <v>-1</v>
      </c>
    </row>
    <row r="14" spans="1:15" s="158" customFormat="1" x14ac:dyDescent="0.3">
      <c r="A14" s="324"/>
      <c r="B14" s="159" t="s">
        <v>409</v>
      </c>
      <c r="C14" s="150">
        <f>C10/N11-1</f>
        <v>-1</v>
      </c>
      <c r="D14" s="150" t="e">
        <f>D10/C10-1</f>
        <v>#DIV/0!</v>
      </c>
      <c r="E14" s="150" t="e">
        <f t="shared" ref="E14:L14" si="11">E10/D10-1</f>
        <v>#DIV/0!</v>
      </c>
      <c r="F14" s="150" t="e">
        <f t="shared" si="11"/>
        <v>#DIV/0!</v>
      </c>
      <c r="G14" s="150" t="e">
        <f t="shared" si="11"/>
        <v>#DIV/0!</v>
      </c>
      <c r="H14" s="150" t="e">
        <f t="shared" si="11"/>
        <v>#DIV/0!</v>
      </c>
      <c r="I14" s="150" t="e">
        <f t="shared" si="11"/>
        <v>#DIV/0!</v>
      </c>
      <c r="J14" s="150" t="e">
        <f t="shared" si="11"/>
        <v>#DIV/0!</v>
      </c>
      <c r="K14" s="150" t="e">
        <f t="shared" si="11"/>
        <v>#DIV/0!</v>
      </c>
      <c r="L14" s="150" t="e">
        <f t="shared" si="11"/>
        <v>#DIV/0!</v>
      </c>
      <c r="M14" s="150" t="e">
        <f t="shared" ref="M14" si="12">M10/L10-1</f>
        <v>#DIV/0!</v>
      </c>
      <c r="N14" s="150" t="e">
        <f t="shared" ref="N14" si="13">N10/M10-1</f>
        <v>#DIV/0!</v>
      </c>
      <c r="O14" s="149"/>
    </row>
    <row r="15" spans="1:15" x14ac:dyDescent="0.3">
      <c r="A15" s="325" t="s">
        <v>327</v>
      </c>
      <c r="B15" s="136" t="s">
        <v>413</v>
      </c>
      <c r="C15" s="137">
        <f>SUMIFS('2019年进销存明细 '!N:N,'2019年进销存明细 '!$A:$A,'分区域-恒康'!$A$1,'2019年进销存明细 '!$D:$D,'分区域-恒康'!$A15)</f>
        <v>10610</v>
      </c>
      <c r="D15" s="137">
        <f>SUMIFS('2019年进销存明细 '!T:T,'2019年进销存明细 '!$A:$A,'分区域-恒康'!$A$1,'2019年进销存明细 '!$D:$D,'分区域-恒康'!$A15)</f>
        <v>5975</v>
      </c>
      <c r="E15" s="137">
        <f>SUMIFS('2019年进销存明细 '!Z:Z,'2019年进销存明细 '!$A:$A,'分区域-恒康'!$A$1,'2019年进销存明细 '!$D:$D,'分区域-恒康'!$A15)</f>
        <v>13810</v>
      </c>
      <c r="F15" s="137">
        <f>SUMIFS('2019年进销存明细 '!AF:AF,'2019年进销存明细 '!$A:$A,'分区域-恒康'!$A$1,'2019年进销存明细 '!$D:$D,'分区域-恒康'!$A15)</f>
        <v>11720</v>
      </c>
      <c r="G15" s="137">
        <f>SUMIFS('2019年进销存明细 '!AL:AL,'2019年进销存明细 '!$A:$A,'分区域-恒康'!$A$1,'2019年进销存明细 '!$D:$D,'分区域-恒康'!$A15)</f>
        <v>14330</v>
      </c>
      <c r="H15" s="137">
        <f>SUMIFS('2019年进销存明细 '!AR:AR,'2019年进销存明细 '!$A:$A,'分区域-恒康'!$A$1,'2019年进销存明细 '!$D:$D,'分区域-恒康'!$A15)</f>
        <v>13480</v>
      </c>
      <c r="I15" s="137">
        <f>SUMIFS('2019年进销存明细 '!AX:AX,'2019年进销存明细 '!$A:$A,'分区域-恒康'!$A$1,'2019年进销存明细 '!$D:$D,'分区域-恒康'!$A15)</f>
        <v>14320</v>
      </c>
      <c r="J15" s="137">
        <f>SUMIFS('2019年进销存明细 '!BD:BD,'2019年进销存明细 '!$A:$A,'分区域-恒康'!$A$1,'2019年进销存明细 '!$D:$D,'分区域-恒康'!$A15)</f>
        <v>14260</v>
      </c>
      <c r="K15" s="137">
        <f>SUMIFS('2019年进销存明细 '!BJ:BJ,'2019年进销存明细 '!$A:$A,'分区域-恒康'!$A$1,'2019年进销存明细 '!$D:$D,'分区域-恒康'!$A15)</f>
        <v>14520</v>
      </c>
      <c r="L15" s="137">
        <f>SUMIFS('2019年进销存明细 '!BP:BP,'2019年进销存明细 '!$A:$A,'分区域-恒康'!$A$1,'2019年进销存明细 '!$D:$D,'分区域-恒康'!$A15)</f>
        <v>12285</v>
      </c>
      <c r="M15" s="137">
        <f>SUMIFS('2019年进销存明细 '!BV:BV,'2019年进销存明细 '!$A:$A,'分区域-恒康'!$A$1,'2019年进销存明细 '!$D:$D,'分区域-恒康'!$A15)</f>
        <v>13840</v>
      </c>
      <c r="N15" s="137">
        <f>SUMIFS('2019年进销存明细 '!CB:CB,'2019年进销存明细 '!$A:$A,'分区域-恒康'!$A$1,'2019年进销存明细 '!$D:$D,'分区域-恒康'!$A15)</f>
        <v>13120</v>
      </c>
      <c r="O15" s="138">
        <f t="shared" ref="O15:O17" si="14">SUM(C15:N15)</f>
        <v>152270</v>
      </c>
    </row>
    <row r="16" spans="1:15" ht="16.5" customHeight="1" x14ac:dyDescent="0.3">
      <c r="A16" s="322"/>
      <c r="B16" s="139" t="s">
        <v>414</v>
      </c>
      <c r="C16" s="137">
        <f>SUMIFS('2019年进销存明细 '!P:P,'2019年进销存明细 '!$A:$A,'分区域-恒康'!$A$1,'2019年进销存明细 '!$D:$D,'分区域-恒康'!$A15)</f>
        <v>9363</v>
      </c>
      <c r="D16" s="137">
        <f>SUMIFS('2019年进销存明细 '!V:V,'2019年进销存明细 '!$A:$A,'分区域-恒康'!$A$1,'2019年进销存明细 '!$D:$D,'分区域-恒康'!$A15)</f>
        <v>7760</v>
      </c>
      <c r="E16" s="137">
        <f>SUMIFS('2019年进销存明细 '!AB:AB,'2019年进销存明细 '!$A:$A,'分区域-恒康'!$A$1,'2019年进销存明细 '!$D:$D,'分区域-恒康'!$A15)</f>
        <v>14040</v>
      </c>
      <c r="F16" s="137">
        <f>SUMIFS('2019年进销存明细 '!AH:AH,'2019年进销存明细 '!$A:$A,'分区域-恒康'!$A$1,'2019年进销存明细 '!$D:$D,'分区域-恒康'!$A15)</f>
        <v>13310</v>
      </c>
      <c r="G16" s="137">
        <f>SUMIFS('2019年进销存明细 '!AN:AN,'2019年进销存明细 '!$A:$A,'分区域-恒康'!$A$1,'2019年进销存明细 '!$D:$D,'分区域-恒康'!$A15)</f>
        <v>12440</v>
      </c>
      <c r="H16" s="137">
        <f>SUMIFS('2019年进销存明细 '!AT:AT,'2019年进销存明细 '!$A:$A,'分区域-恒康'!$A$1,'2019年进销存明细 '!$D:$D,'分区域-恒康'!$A15)</f>
        <v>11039</v>
      </c>
      <c r="I16" s="137">
        <f>SUMIFS('2019年进销存明细 '!AZ:AZ,'2019年进销存明细 '!$A:$A,'分区域-恒康'!$A$1,'2019年进销存明细 '!$D:$D,'分区域-恒康'!$A15)</f>
        <v>13380</v>
      </c>
      <c r="J16" s="137">
        <f>SUMIFS('2019年进销存明细 '!BF:BF,'2019年进销存明细 '!$A:$A,'分区域-恒康'!$A$1,'2019年进销存明细 '!$D:$D,'分区域-恒康'!$A15)</f>
        <v>13670</v>
      </c>
      <c r="K16" s="137">
        <f>SUMIFS('2019年进销存明细 '!BL:BL,'2019年进销存明细 '!$A:$A,'分区域-恒康'!$A$1,'2019年进销存明细 '!$D:$D,'分区域-恒康'!$A15)</f>
        <v>12790</v>
      </c>
      <c r="L16" s="137">
        <f>SUMIFS('2019年进销存明细 '!BR:BR,'2019年进销存明细 '!$A:$A,'分区域-恒康'!$A$1,'2019年进销存明细 '!$D:$D,'分区域-恒康'!$A15)</f>
        <v>12160</v>
      </c>
      <c r="M16" s="137">
        <f>SUMIFS('2019年进销存明细 '!BX:BX,'2019年进销存明细 '!$A:$A,'分区域-恒康'!$A$1,'2019年进销存明细 '!$D:$D,'分区域-恒康'!$A15)</f>
        <v>10880</v>
      </c>
      <c r="N16" s="137">
        <f>SUMIFS('2019年进销存明细 '!CD:CD,'2019年进销存明细 '!$A:$A,'分区域-恒康'!$A$1,'2019年进销存明细 '!$D:$D,'分区域-恒康'!$A15)</f>
        <v>8000</v>
      </c>
      <c r="O16" s="141">
        <f t="shared" si="14"/>
        <v>138832</v>
      </c>
    </row>
    <row r="17" spans="1:15" ht="16.5" customHeight="1" x14ac:dyDescent="0.3">
      <c r="A17" s="322"/>
      <c r="B17" s="139" t="s">
        <v>443</v>
      </c>
      <c r="C17" s="152">
        <v>1380</v>
      </c>
      <c r="D17" s="152">
        <v>2150</v>
      </c>
      <c r="E17" s="152">
        <v>2780</v>
      </c>
      <c r="F17" s="152">
        <v>2190</v>
      </c>
      <c r="G17" s="152">
        <v>2440</v>
      </c>
      <c r="H17" s="140">
        <v>2810</v>
      </c>
      <c r="I17" s="140">
        <v>2390</v>
      </c>
      <c r="J17" s="140">
        <v>2360</v>
      </c>
      <c r="K17" s="140">
        <v>3220</v>
      </c>
      <c r="L17" s="140">
        <v>2670</v>
      </c>
      <c r="M17" s="140">
        <v>2500</v>
      </c>
      <c r="N17" s="140">
        <v>1700</v>
      </c>
      <c r="O17" s="141">
        <f t="shared" si="14"/>
        <v>28590</v>
      </c>
    </row>
    <row r="18" spans="1:15" s="158" customFormat="1" x14ac:dyDescent="0.3">
      <c r="A18" s="322"/>
      <c r="B18" s="155" t="s">
        <v>296</v>
      </c>
      <c r="C18" s="156">
        <f>C16/C15</f>
        <v>0.88246936852026392</v>
      </c>
      <c r="D18" s="157">
        <f t="shared" ref="D18:O18" si="15">D16/D15</f>
        <v>1.298744769874477</v>
      </c>
      <c r="E18" s="157">
        <f t="shared" si="15"/>
        <v>1.0166545981173063</v>
      </c>
      <c r="F18" s="157">
        <f t="shared" si="15"/>
        <v>1.1356655290102389</v>
      </c>
      <c r="G18" s="157">
        <f t="shared" si="15"/>
        <v>0.86810886252616892</v>
      </c>
      <c r="H18" s="157">
        <f t="shared" si="15"/>
        <v>0.8189169139465875</v>
      </c>
      <c r="I18" s="157">
        <f t="shared" si="15"/>
        <v>0.93435754189944131</v>
      </c>
      <c r="J18" s="157">
        <f t="shared" si="15"/>
        <v>0.95862552594670403</v>
      </c>
      <c r="K18" s="157">
        <f t="shared" si="15"/>
        <v>0.88085399449035817</v>
      </c>
      <c r="L18" s="157">
        <f t="shared" si="15"/>
        <v>0.98982498982498979</v>
      </c>
      <c r="M18" s="157">
        <f t="shared" si="15"/>
        <v>0.78612716763005785</v>
      </c>
      <c r="N18" s="157">
        <f t="shared" si="15"/>
        <v>0.6097560975609756</v>
      </c>
      <c r="O18" s="157">
        <f t="shared" si="15"/>
        <v>0.91174886714388914</v>
      </c>
    </row>
    <row r="19" spans="1:15" s="158" customFormat="1" x14ac:dyDescent="0.3">
      <c r="A19" s="323"/>
      <c r="B19" s="186" t="s">
        <v>440</v>
      </c>
      <c r="C19" s="150">
        <f>C16/C17-1</f>
        <v>5.784782608695652</v>
      </c>
      <c r="D19" s="187">
        <f t="shared" ref="D19:O19" si="16">D16/D17-1</f>
        <v>2.6093023255813952</v>
      </c>
      <c r="E19" s="187">
        <f t="shared" si="16"/>
        <v>4.0503597122302155</v>
      </c>
      <c r="F19" s="187">
        <f t="shared" si="16"/>
        <v>5.0776255707762559</v>
      </c>
      <c r="G19" s="187">
        <f t="shared" si="16"/>
        <v>4.0983606557377046</v>
      </c>
      <c r="H19" s="187">
        <f t="shared" si="16"/>
        <v>2.9284697508896795</v>
      </c>
      <c r="I19" s="187">
        <f t="shared" si="16"/>
        <v>4.5983263598326358</v>
      </c>
      <c r="J19" s="187">
        <f t="shared" si="16"/>
        <v>4.7923728813559325</v>
      </c>
      <c r="K19" s="187">
        <f t="shared" si="16"/>
        <v>2.9720496894409938</v>
      </c>
      <c r="L19" s="187">
        <f t="shared" si="16"/>
        <v>3.5543071161048685</v>
      </c>
      <c r="M19" s="187">
        <f t="shared" si="16"/>
        <v>3.3520000000000003</v>
      </c>
      <c r="N19" s="187">
        <f t="shared" si="16"/>
        <v>3.7058823529411766</v>
      </c>
      <c r="O19" s="187">
        <f t="shared" si="16"/>
        <v>3.8559636236446311</v>
      </c>
    </row>
    <row r="20" spans="1:15" s="158" customFormat="1" x14ac:dyDescent="0.3">
      <c r="A20" s="324"/>
      <c r="B20" s="159" t="s">
        <v>409</v>
      </c>
      <c r="C20" s="150">
        <f>C16/N17-1</f>
        <v>4.5076470588235296</v>
      </c>
      <c r="D20" s="150">
        <f>D16/C16-1</f>
        <v>-0.17120581010359925</v>
      </c>
      <c r="E20" s="150">
        <f t="shared" ref="E20:L20" si="17">E16/D16-1</f>
        <v>0.80927835051546393</v>
      </c>
      <c r="F20" s="150">
        <f t="shared" si="17"/>
        <v>-5.1994301994301995E-2</v>
      </c>
      <c r="G20" s="150">
        <f t="shared" si="17"/>
        <v>-6.5364387678437219E-2</v>
      </c>
      <c r="H20" s="150">
        <f t="shared" si="17"/>
        <v>-0.11262057877813503</v>
      </c>
      <c r="I20" s="150">
        <f t="shared" si="17"/>
        <v>0.21206631035419865</v>
      </c>
      <c r="J20" s="150">
        <f t="shared" si="17"/>
        <v>2.1674140508221251E-2</v>
      </c>
      <c r="K20" s="150">
        <f t="shared" si="17"/>
        <v>-6.4374542794440326E-2</v>
      </c>
      <c r="L20" s="150">
        <f t="shared" si="17"/>
        <v>-4.9257232212666091E-2</v>
      </c>
      <c r="M20" s="150">
        <f t="shared" ref="M20" si="18">M16/L16-1</f>
        <v>-0.10526315789473684</v>
      </c>
      <c r="N20" s="150">
        <f t="shared" ref="N20" si="19">N16/M16-1</f>
        <v>-0.26470588235294112</v>
      </c>
      <c r="O20" s="149"/>
    </row>
    <row r="21" spans="1:15" s="158" customFormat="1" x14ac:dyDescent="0.3">
      <c r="A21" s="325" t="s">
        <v>477</v>
      </c>
      <c r="B21" s="136" t="s">
        <v>413</v>
      </c>
      <c r="C21" s="137">
        <f>SUMIFS('2019年进销存明细 '!N:N,'2019年进销存明细 '!$A:$A,'分区域-恒康'!$A$1,'2019年进销存明细 '!$D:$D,'分区域-恒康'!$A21)</f>
        <v>0</v>
      </c>
      <c r="D21" s="137">
        <f>SUMIFS('2019年进销存明细 '!T:T,'2019年进销存明细 '!$A:$A,'分区域-恒康'!$A$1,'2019年进销存明细 '!$D:$D,'分区域-恒康'!$A21)</f>
        <v>0</v>
      </c>
      <c r="E21" s="137">
        <f>SUMIFS('2019年进销存明细 '!Z:Z,'2019年进销存明细 '!$A:$A,'分区域-恒康'!$A$1,'2019年进销存明细 '!$D:$D,'分区域-恒康'!$A21)</f>
        <v>0</v>
      </c>
      <c r="F21" s="137">
        <f>SUMIFS('2019年进销存明细 '!AF:AF,'2019年进销存明细 '!$A:$A,'分区域-恒康'!$A$1,'2019年进销存明细 '!$D:$D,'分区域-恒康'!$A21)</f>
        <v>0</v>
      </c>
      <c r="G21" s="137">
        <f>SUMIFS('2019年进销存明细 '!AL:AL,'2019年进销存明细 '!$A:$A,'分区域-恒康'!$A$1,'2019年进销存明细 '!$D:$D,'分区域-恒康'!$A21)</f>
        <v>0</v>
      </c>
      <c r="H21" s="137">
        <f>SUMIFS('2019年进销存明细 '!AR:AR,'2019年进销存明细 '!$A:$A,'分区域-恒康'!$A$1,'2019年进销存明细 '!$D:$D,'分区域-恒康'!$A21)</f>
        <v>0</v>
      </c>
      <c r="I21" s="137">
        <f>SUMIFS('2019年进销存明细 '!AX:AX,'2019年进销存明细 '!$A:$A,'分区域-恒康'!$A$1,'2019年进销存明细 '!$D:$D,'分区域-恒康'!$A21)</f>
        <v>0</v>
      </c>
      <c r="J21" s="137">
        <f>SUMIFS('2019年进销存明细 '!BD:BD,'2019年进销存明细 '!$A:$A,'分区域-恒康'!$A$1,'2019年进销存明细 '!$D:$D,'分区域-恒康'!$A21)</f>
        <v>0</v>
      </c>
      <c r="K21" s="137">
        <f>SUMIFS('2019年进销存明细 '!BJ:BJ,'2019年进销存明细 '!$A:$A,'分区域-恒康'!$A$1,'2019年进销存明细 '!$D:$D,'分区域-恒康'!$A21)</f>
        <v>0</v>
      </c>
      <c r="L21" s="137">
        <f>SUMIFS('2019年进销存明细 '!BP:BP,'2019年进销存明细 '!$A:$A,'分区域-恒康'!$A$1,'2019年进销存明细 '!$D:$D,'分区域-恒康'!$A21)</f>
        <v>0</v>
      </c>
      <c r="M21" s="137">
        <f>SUMIFS('2019年进销存明细 '!BV:BV,'2019年进销存明细 '!$A:$A,'分区域-恒康'!$A$1,'2019年进销存明细 '!$D:$D,'分区域-恒康'!$A21)</f>
        <v>0</v>
      </c>
      <c r="N21" s="137">
        <f>SUMIFS('2019年进销存明细 '!CB:CB,'2019年进销存明细 '!$A:$A,'分区域-恒康'!$A$1,'2019年进销存明细 '!$D:$D,'分区域-恒康'!$A21)</f>
        <v>0</v>
      </c>
      <c r="O21" s="138">
        <f t="shared" ref="O21:O23" si="20">SUM(C21:N21)</f>
        <v>0</v>
      </c>
    </row>
    <row r="22" spans="1:15" s="158" customFormat="1" x14ac:dyDescent="0.3">
      <c r="A22" s="322"/>
      <c r="B22" s="139" t="s">
        <v>414</v>
      </c>
      <c r="C22" s="137">
        <f>SUMIFS('2019年进销存明细 '!P:P,'2019年进销存明细 '!$A:$A,'分区域-恒康'!$A$1,'2019年进销存明细 '!$D:$D,'分区域-恒康'!$A21)</f>
        <v>0</v>
      </c>
      <c r="D22" s="137">
        <f>SUMIFS('2019年进销存明细 '!V:V,'2019年进销存明细 '!$A:$A,'分区域-恒康'!$A$1,'2019年进销存明细 '!$D:$D,'分区域-恒康'!$A21)</f>
        <v>0</v>
      </c>
      <c r="E22" s="137">
        <f>SUMIFS('2019年进销存明细 '!AB:AB,'2019年进销存明细 '!$A:$A,'分区域-恒康'!$A$1,'2019年进销存明细 '!$D:$D,'分区域-恒康'!$A21)</f>
        <v>0</v>
      </c>
      <c r="F22" s="137">
        <f>SUMIFS('2019年进销存明细 '!AH:AH,'2019年进销存明细 '!$A:$A,'分区域-恒康'!$A$1,'2019年进销存明细 '!$D:$D,'分区域-恒康'!$A21)</f>
        <v>0</v>
      </c>
      <c r="G22" s="137">
        <f>SUMIFS('2019年进销存明细 '!AN:AN,'2019年进销存明细 '!$A:$A,'分区域-恒康'!$A$1,'2019年进销存明细 '!$D:$D,'分区域-恒康'!$A21)</f>
        <v>0</v>
      </c>
      <c r="H22" s="137">
        <f>SUMIFS('2019年进销存明细 '!AT:AT,'2019年进销存明细 '!$A:$A,'分区域-恒康'!$A$1,'2019年进销存明细 '!$D:$D,'分区域-恒康'!$A21)</f>
        <v>0</v>
      </c>
      <c r="I22" s="137">
        <f>SUMIFS('2019年进销存明细 '!AZ:AZ,'2019年进销存明细 '!$A:$A,'分区域-恒康'!$A$1,'2019年进销存明细 '!$D:$D,'分区域-恒康'!$A21)</f>
        <v>0</v>
      </c>
      <c r="J22" s="137">
        <f>SUMIFS('2019年进销存明细 '!BF:BF,'2019年进销存明细 '!$A:$A,'分区域-恒康'!$A$1,'2019年进销存明细 '!$D:$D,'分区域-恒康'!$A21)</f>
        <v>0</v>
      </c>
      <c r="K22" s="137">
        <f>SUMIFS('2019年进销存明细 '!BL:BL,'2019年进销存明细 '!$A:$A,'分区域-恒康'!$A$1,'2019年进销存明细 '!$D:$D,'分区域-恒康'!$A21)</f>
        <v>0</v>
      </c>
      <c r="L22" s="137">
        <f>SUMIFS('2019年进销存明细 '!BR:BR,'2019年进销存明细 '!$A:$A,'分区域-恒康'!$A$1,'2019年进销存明细 '!$D:$D,'分区域-恒康'!$A21)</f>
        <v>0</v>
      </c>
      <c r="M22" s="137">
        <f>SUMIFS('2019年进销存明细 '!BX:BX,'2019年进销存明细 '!$A:$A,'分区域-恒康'!$A$1,'2019年进销存明细 '!$D:$D,'分区域-恒康'!$A21)</f>
        <v>0</v>
      </c>
      <c r="N22" s="137">
        <f>SUMIFS('2019年进销存明细 '!CD:CD,'2019年进销存明细 '!$A:$A,'分区域-恒康'!$A$1,'2019年进销存明细 '!$D:$D,'分区域-恒康'!$A21)</f>
        <v>0</v>
      </c>
      <c r="O22" s="141">
        <f t="shared" si="20"/>
        <v>0</v>
      </c>
    </row>
    <row r="23" spans="1:15" s="158" customFormat="1" x14ac:dyDescent="0.3">
      <c r="A23" s="322"/>
      <c r="B23" s="139" t="s">
        <v>443</v>
      </c>
      <c r="C23" s="152">
        <v>600</v>
      </c>
      <c r="D23" s="152">
        <v>700</v>
      </c>
      <c r="E23" s="152">
        <v>1150</v>
      </c>
      <c r="F23" s="152">
        <v>1150</v>
      </c>
      <c r="G23" s="152">
        <v>970</v>
      </c>
      <c r="H23" s="140">
        <v>1320</v>
      </c>
      <c r="I23" s="140">
        <v>1150</v>
      </c>
      <c r="J23" s="140">
        <v>1310</v>
      </c>
      <c r="K23" s="140">
        <v>1610</v>
      </c>
      <c r="L23" s="140">
        <v>770</v>
      </c>
      <c r="M23" s="140">
        <v>1180</v>
      </c>
      <c r="N23" s="140">
        <v>960</v>
      </c>
      <c r="O23" s="141">
        <f t="shared" si="20"/>
        <v>12870</v>
      </c>
    </row>
    <row r="24" spans="1:15" s="158" customFormat="1" x14ac:dyDescent="0.3">
      <c r="A24" s="322"/>
      <c r="B24" s="155" t="s">
        <v>296</v>
      </c>
      <c r="C24" s="156" t="e">
        <f>C22/C21</f>
        <v>#DIV/0!</v>
      </c>
      <c r="D24" s="157" t="e">
        <f t="shared" ref="D24:J24" si="21">D22/D21</f>
        <v>#DIV/0!</v>
      </c>
      <c r="E24" s="157" t="e">
        <f t="shared" si="21"/>
        <v>#DIV/0!</v>
      </c>
      <c r="F24" s="157" t="e">
        <f t="shared" si="21"/>
        <v>#DIV/0!</v>
      </c>
      <c r="G24" s="157" t="e">
        <f t="shared" si="21"/>
        <v>#DIV/0!</v>
      </c>
      <c r="H24" s="157" t="e">
        <f t="shared" si="21"/>
        <v>#DIV/0!</v>
      </c>
      <c r="I24" s="157" t="e">
        <f t="shared" si="21"/>
        <v>#DIV/0!</v>
      </c>
      <c r="J24" s="157" t="e">
        <f t="shared" si="21"/>
        <v>#DIV/0!</v>
      </c>
      <c r="K24" s="157" t="e">
        <f t="shared" ref="K24:O24" si="22">K22/K21</f>
        <v>#DIV/0!</v>
      </c>
      <c r="L24" s="157" t="e">
        <f t="shared" si="22"/>
        <v>#DIV/0!</v>
      </c>
      <c r="M24" s="157" t="e">
        <f t="shared" si="22"/>
        <v>#DIV/0!</v>
      </c>
      <c r="N24" s="157" t="e">
        <f t="shared" si="22"/>
        <v>#DIV/0!</v>
      </c>
      <c r="O24" s="157" t="e">
        <f t="shared" si="22"/>
        <v>#DIV/0!</v>
      </c>
    </row>
    <row r="25" spans="1:15" s="158" customFormat="1" x14ac:dyDescent="0.3">
      <c r="A25" s="323"/>
      <c r="B25" s="186" t="s">
        <v>440</v>
      </c>
      <c r="C25" s="150">
        <f>C22/C23-1</f>
        <v>-1</v>
      </c>
      <c r="D25" s="187">
        <f t="shared" ref="D25:J25" si="23">D22/D23-1</f>
        <v>-1</v>
      </c>
      <c r="E25" s="187">
        <f t="shared" si="23"/>
        <v>-1</v>
      </c>
      <c r="F25" s="187">
        <f t="shared" si="23"/>
        <v>-1</v>
      </c>
      <c r="G25" s="187">
        <f t="shared" si="23"/>
        <v>-1</v>
      </c>
      <c r="H25" s="187">
        <f t="shared" si="23"/>
        <v>-1</v>
      </c>
      <c r="I25" s="187">
        <f t="shared" si="23"/>
        <v>-1</v>
      </c>
      <c r="J25" s="187">
        <f t="shared" si="23"/>
        <v>-1</v>
      </c>
      <c r="K25" s="187">
        <f t="shared" ref="K25:O25" si="24">K22/K23-1</f>
        <v>-1</v>
      </c>
      <c r="L25" s="187">
        <f t="shared" si="24"/>
        <v>-1</v>
      </c>
      <c r="M25" s="187">
        <f t="shared" si="24"/>
        <v>-1</v>
      </c>
      <c r="N25" s="187">
        <f t="shared" si="24"/>
        <v>-1</v>
      </c>
      <c r="O25" s="187">
        <f t="shared" si="24"/>
        <v>-1</v>
      </c>
    </row>
    <row r="26" spans="1:15" s="158" customFormat="1" x14ac:dyDescent="0.3">
      <c r="A26" s="324"/>
      <c r="B26" s="159" t="s">
        <v>409</v>
      </c>
      <c r="C26" s="150">
        <f>C22/N23-1</f>
        <v>-1</v>
      </c>
      <c r="D26" s="150" t="e">
        <f>D22/C22-1</f>
        <v>#DIV/0!</v>
      </c>
      <c r="E26" s="150" t="e">
        <f t="shared" ref="E26:L26" si="25">E22/D22-1</f>
        <v>#DIV/0!</v>
      </c>
      <c r="F26" s="150" t="e">
        <f t="shared" si="25"/>
        <v>#DIV/0!</v>
      </c>
      <c r="G26" s="150" t="e">
        <f t="shared" si="25"/>
        <v>#DIV/0!</v>
      </c>
      <c r="H26" s="150" t="e">
        <f t="shared" si="25"/>
        <v>#DIV/0!</v>
      </c>
      <c r="I26" s="150" t="e">
        <f t="shared" si="25"/>
        <v>#DIV/0!</v>
      </c>
      <c r="J26" s="150" t="e">
        <f t="shared" si="25"/>
        <v>#DIV/0!</v>
      </c>
      <c r="K26" s="150" t="e">
        <f t="shared" si="25"/>
        <v>#DIV/0!</v>
      </c>
      <c r="L26" s="150" t="e">
        <f t="shared" si="25"/>
        <v>#DIV/0!</v>
      </c>
      <c r="M26" s="150" t="e">
        <f t="shared" ref="M26" si="26">M22/L22-1</f>
        <v>#DIV/0!</v>
      </c>
      <c r="N26" s="150" t="e">
        <f t="shared" ref="N26" si="27">N22/M22-1</f>
        <v>#DIV/0!</v>
      </c>
      <c r="O26" s="149"/>
    </row>
    <row r="27" spans="1:15" x14ac:dyDescent="0.3">
      <c r="A27" s="317" t="s">
        <v>430</v>
      </c>
      <c r="B27" s="142" t="s">
        <v>413</v>
      </c>
      <c r="C27" s="143">
        <f>C3+C9+C15+C21</f>
        <v>10970</v>
      </c>
      <c r="D27" s="143">
        <f t="shared" ref="D27:O27" si="28">D3+D9+D15+D21</f>
        <v>6195</v>
      </c>
      <c r="E27" s="143">
        <f t="shared" si="28"/>
        <v>14390</v>
      </c>
      <c r="F27" s="143">
        <f t="shared" si="28"/>
        <v>12350</v>
      </c>
      <c r="G27" s="143">
        <f t="shared" si="28"/>
        <v>15130</v>
      </c>
      <c r="H27" s="143">
        <f t="shared" si="28"/>
        <v>14350</v>
      </c>
      <c r="I27" s="143">
        <f t="shared" si="28"/>
        <v>15420</v>
      </c>
      <c r="J27" s="143">
        <f t="shared" si="28"/>
        <v>15360</v>
      </c>
      <c r="K27" s="143">
        <f t="shared" si="28"/>
        <v>15600</v>
      </c>
      <c r="L27" s="143">
        <f t="shared" si="28"/>
        <v>13115</v>
      </c>
      <c r="M27" s="143">
        <f t="shared" si="28"/>
        <v>14700</v>
      </c>
      <c r="N27" s="143">
        <f t="shared" si="28"/>
        <v>13850</v>
      </c>
      <c r="O27" s="144">
        <f t="shared" si="28"/>
        <v>161430</v>
      </c>
    </row>
    <row r="28" spans="1:15" ht="15.75" customHeight="1" x14ac:dyDescent="0.3">
      <c r="A28" s="318"/>
      <c r="B28" s="145" t="s">
        <v>414</v>
      </c>
      <c r="C28" s="146">
        <f t="shared" ref="C28:O29" si="29">C4+C10+C16+C22</f>
        <v>9523</v>
      </c>
      <c r="D28" s="146">
        <f t="shared" si="29"/>
        <v>7960</v>
      </c>
      <c r="E28" s="146">
        <f t="shared" si="29"/>
        <v>14240</v>
      </c>
      <c r="F28" s="146">
        <f t="shared" si="29"/>
        <v>13490</v>
      </c>
      <c r="G28" s="146">
        <f t="shared" si="29"/>
        <v>12500</v>
      </c>
      <c r="H28" s="146">
        <f t="shared" si="29"/>
        <v>11159</v>
      </c>
      <c r="I28" s="146">
        <f t="shared" si="29"/>
        <v>13480</v>
      </c>
      <c r="J28" s="146">
        <f t="shared" si="29"/>
        <v>13800</v>
      </c>
      <c r="K28" s="146">
        <f t="shared" si="29"/>
        <v>12960</v>
      </c>
      <c r="L28" s="146">
        <f t="shared" si="29"/>
        <v>12340</v>
      </c>
      <c r="M28" s="146">
        <f t="shared" si="29"/>
        <v>10950</v>
      </c>
      <c r="N28" s="146">
        <f t="shared" si="29"/>
        <v>8030</v>
      </c>
      <c r="O28" s="147">
        <f t="shared" si="29"/>
        <v>140432</v>
      </c>
    </row>
    <row r="29" spans="1:15" ht="15.75" customHeight="1" x14ac:dyDescent="0.3">
      <c r="A29" s="318"/>
      <c r="B29" s="145" t="s">
        <v>442</v>
      </c>
      <c r="C29" s="146">
        <f t="shared" si="29"/>
        <v>4310</v>
      </c>
      <c r="D29" s="146">
        <f t="shared" si="29"/>
        <v>5830</v>
      </c>
      <c r="E29" s="146">
        <f t="shared" si="29"/>
        <v>8290</v>
      </c>
      <c r="F29" s="146">
        <f t="shared" si="29"/>
        <v>7400</v>
      </c>
      <c r="G29" s="146">
        <f t="shared" si="29"/>
        <v>8110</v>
      </c>
      <c r="H29" s="146">
        <f t="shared" si="29"/>
        <v>9170</v>
      </c>
      <c r="I29" s="146">
        <f t="shared" si="29"/>
        <v>8050</v>
      </c>
      <c r="J29" s="146">
        <f t="shared" si="29"/>
        <v>9427</v>
      </c>
      <c r="K29" s="146">
        <f t="shared" si="29"/>
        <v>9546</v>
      </c>
      <c r="L29" s="146">
        <f t="shared" si="29"/>
        <v>4270</v>
      </c>
      <c r="M29" s="146">
        <f t="shared" si="29"/>
        <v>5010</v>
      </c>
      <c r="N29" s="146">
        <f t="shared" si="29"/>
        <v>3698</v>
      </c>
      <c r="O29" s="147">
        <f t="shared" si="29"/>
        <v>83111</v>
      </c>
    </row>
    <row r="30" spans="1:15" s="158" customFormat="1" ht="16.5" customHeight="1" x14ac:dyDescent="0.3">
      <c r="A30" s="318"/>
      <c r="B30" s="160" t="s">
        <v>441</v>
      </c>
      <c r="C30" s="161">
        <f>C28/C27</f>
        <v>0.86809480401093897</v>
      </c>
      <c r="D30" s="161">
        <f t="shared" ref="D30:G30" si="30">D28/D27</f>
        <v>1.284907183212268</v>
      </c>
      <c r="E30" s="161">
        <f t="shared" si="30"/>
        <v>0.98957609451007644</v>
      </c>
      <c r="F30" s="161">
        <f t="shared" si="30"/>
        <v>1.0923076923076922</v>
      </c>
      <c r="G30" s="161">
        <f t="shared" si="30"/>
        <v>0.82617316589557166</v>
      </c>
      <c r="H30" s="161">
        <f t="shared" ref="H30:J30" si="31">H28/H27</f>
        <v>0.77763066202090592</v>
      </c>
      <c r="I30" s="161">
        <f t="shared" si="31"/>
        <v>0.87418936446173801</v>
      </c>
      <c r="J30" s="161">
        <f t="shared" si="31"/>
        <v>0.8984375</v>
      </c>
      <c r="K30" s="161">
        <f t="shared" ref="K30:O30" si="32">K28/K27</f>
        <v>0.83076923076923082</v>
      </c>
      <c r="L30" s="161">
        <f t="shared" si="32"/>
        <v>0.94090735798703773</v>
      </c>
      <c r="M30" s="161">
        <f t="shared" si="32"/>
        <v>0.74489795918367352</v>
      </c>
      <c r="N30" s="161">
        <f t="shared" si="32"/>
        <v>0.57978339350180508</v>
      </c>
      <c r="O30" s="161">
        <f t="shared" si="32"/>
        <v>0.869925044911107</v>
      </c>
    </row>
    <row r="31" spans="1:15" s="158" customFormat="1" ht="16.5" customHeight="1" x14ac:dyDescent="0.3">
      <c r="A31" s="319"/>
      <c r="B31" s="188" t="s">
        <v>406</v>
      </c>
      <c r="C31" s="189">
        <f>C28/C29-1</f>
        <v>1.2095127610208816</v>
      </c>
      <c r="D31" s="189">
        <f t="shared" ref="D31:G31" si="33">D28/D29-1</f>
        <v>0.36535162950257294</v>
      </c>
      <c r="E31" s="189">
        <f t="shared" si="33"/>
        <v>0.71773220747889033</v>
      </c>
      <c r="F31" s="189">
        <f t="shared" si="33"/>
        <v>0.82297297297297289</v>
      </c>
      <c r="G31" s="189">
        <f t="shared" si="33"/>
        <v>0.5413070283600494</v>
      </c>
      <c r="H31" s="189">
        <f t="shared" ref="H31:J31" si="34">H28/H29-1</f>
        <v>0.21690294438386037</v>
      </c>
      <c r="I31" s="189">
        <f t="shared" si="34"/>
        <v>0.67453416149068324</v>
      </c>
      <c r="J31" s="189">
        <f t="shared" si="34"/>
        <v>0.46388034369364584</v>
      </c>
      <c r="K31" s="189">
        <f t="shared" ref="K31:O31" si="35">K28/K29-1</f>
        <v>0.35763670647391588</v>
      </c>
      <c r="L31" s="189">
        <f t="shared" si="35"/>
        <v>1.8899297423887589</v>
      </c>
      <c r="M31" s="189">
        <f t="shared" si="35"/>
        <v>1.1856287425149699</v>
      </c>
      <c r="N31" s="189">
        <f t="shared" si="35"/>
        <v>1.171444023796647</v>
      </c>
      <c r="O31" s="189">
        <f t="shared" si="35"/>
        <v>0.68969209851884838</v>
      </c>
    </row>
    <row r="32" spans="1:15" s="158" customFormat="1" ht="16.5" customHeight="1" thickBot="1" x14ac:dyDescent="0.35">
      <c r="A32" s="320"/>
      <c r="B32" s="162" t="s">
        <v>408</v>
      </c>
      <c r="C32" s="154">
        <f>C28/N29-1</f>
        <v>1.5751757706868577</v>
      </c>
      <c r="D32" s="154">
        <f>D28/C28-1</f>
        <v>-0.16412895096083169</v>
      </c>
      <c r="E32" s="154">
        <f t="shared" ref="E32:L32" si="36">E28/D28-1</f>
        <v>0.78894472361809043</v>
      </c>
      <c r="F32" s="154">
        <f t="shared" si="36"/>
        <v>-5.26685393258427E-2</v>
      </c>
      <c r="G32" s="154">
        <f t="shared" si="36"/>
        <v>-7.3387694588584185E-2</v>
      </c>
      <c r="H32" s="154">
        <f t="shared" si="36"/>
        <v>-0.10728000000000004</v>
      </c>
      <c r="I32" s="154">
        <f t="shared" si="36"/>
        <v>0.20799354780894341</v>
      </c>
      <c r="J32" s="154">
        <f t="shared" si="36"/>
        <v>2.3738872403560762E-2</v>
      </c>
      <c r="K32" s="154">
        <f t="shared" si="36"/>
        <v>-6.0869565217391286E-2</v>
      </c>
      <c r="L32" s="154">
        <f t="shared" si="36"/>
        <v>-4.7839506172839497E-2</v>
      </c>
      <c r="M32" s="154">
        <f t="shared" ref="M32" si="37">M28/L28-1</f>
        <v>-0.11264181523500816</v>
      </c>
      <c r="N32" s="154">
        <f t="shared" ref="N32" si="38">N28/M28-1</f>
        <v>-0.26666666666666672</v>
      </c>
      <c r="O32" s="154"/>
    </row>
    <row r="33" spans="1:15" ht="15" thickTop="1" x14ac:dyDescent="0.3">
      <c r="A33" s="321" t="s">
        <v>328</v>
      </c>
      <c r="B33" s="136" t="s">
        <v>413</v>
      </c>
      <c r="C33" s="137">
        <f>SUMIFS('2019年进销存明细 '!N:N,'2019年进销存明细 '!$A:$A,'分区域-恒康'!$A$1,'2019年进销存明细 '!$D:$D,'分区域-恒康'!$A33)</f>
        <v>13350</v>
      </c>
      <c r="D33" s="137">
        <f>SUMIFS('2019年进销存明细 '!T:T,'2019年进销存明细 '!$A:$A,'分区域-恒康'!$A$1,'2019年进销存明细 '!$D:$D,'分区域-恒康'!$A33)</f>
        <v>8250</v>
      </c>
      <c r="E33" s="137">
        <f>SUMIFS('2019年进销存明细 '!Z:Z,'2019年进销存明细 '!$A:$A,'分区域-恒康'!$A$1,'2019年进销存明细 '!$D:$D,'分区域-恒康'!$A33)</f>
        <v>16750</v>
      </c>
      <c r="F33" s="137">
        <f>SUMIFS('2019年进销存明细 '!AF:AF,'2019年进销存明细 '!$A:$A,'分区域-恒康'!$A$1,'2019年进销存明细 '!$D:$D,'分区域-恒康'!$A33)</f>
        <v>14100</v>
      </c>
      <c r="G33" s="137">
        <f>SUMIFS('2019年进销存明细 '!AL:AL,'2019年进销存明细 '!$A:$A,'分区域-恒康'!$A$1,'2019年进销存明细 '!$D:$D,'分区域-恒康'!$A33)</f>
        <v>17550</v>
      </c>
      <c r="H33" s="137">
        <f>SUMIFS('2019年进销存明细 '!AR:AR,'2019年进销存明细 '!$A:$A,'分区域-恒康'!$A$1,'2019年进销存明细 '!$D:$D,'分区域-恒康'!$A33)</f>
        <v>16600</v>
      </c>
      <c r="I33" s="137">
        <f>SUMIFS('2019年进销存明细 '!AX:AX,'2019年进销存明细 '!$A:$A,'分区域-恒康'!$A$1,'2019年进销存明细 '!$D:$D,'分区域-恒康'!$A33)</f>
        <v>17250</v>
      </c>
      <c r="J33" s="137">
        <f>SUMIFS('2019年进销存明细 '!BD:BD,'2019年进销存明细 '!$A:$A,'分区域-恒康'!$A$1,'2019年进销存明细 '!$D:$D,'分区域-恒康'!$A33)</f>
        <v>16700</v>
      </c>
      <c r="K33" s="137">
        <f>SUMIFS('2019年进销存明细 '!BJ:BJ,'2019年进销存明细 '!$A:$A,'分区域-恒康'!$A$1,'2019年进销存明细 '!$D:$D,'分区域-恒康'!$A33)</f>
        <v>17450</v>
      </c>
      <c r="L33" s="137">
        <f>SUMIFS('2019年进销存明细 '!BP:BP,'2019年进销存明细 '!$A:$A,'分区域-恒康'!$A$1,'2019年进销存明细 '!$D:$D,'分区域-恒康'!$A33)</f>
        <v>14100</v>
      </c>
      <c r="M33" s="137">
        <f>SUMIFS('2019年进销存明细 '!BV:BV,'2019年进销存明细 '!$A:$A,'分区域-恒康'!$A$1,'2019年进销存明细 '!$D:$D,'分区域-恒康'!$A33)</f>
        <v>16600</v>
      </c>
      <c r="N33" s="137">
        <f>SUMIFS('2019年进销存明细 '!CB:CB,'2019年进销存明细 '!$A:$A,'分区域-恒康'!$A$1,'2019年进销存明细 '!$D:$D,'分区域-恒康'!$A33)</f>
        <v>16400</v>
      </c>
      <c r="O33" s="153">
        <f t="shared" ref="O33:O35" si="39">SUM(C33:N33)</f>
        <v>185100</v>
      </c>
    </row>
    <row r="34" spans="1:15" x14ac:dyDescent="0.3">
      <c r="A34" s="322"/>
      <c r="B34" s="139" t="s">
        <v>414</v>
      </c>
      <c r="C34" s="137">
        <f>SUMIFS('2019年进销存明细 '!P:P,'2019年进销存明细 '!$A:$A,'分区域-恒康'!$A$1,'2019年进销存明细 '!$D:$D,'分区域-恒康'!$A33)</f>
        <v>10620</v>
      </c>
      <c r="D34" s="137">
        <f>SUMIFS('2019年进销存明细 '!V:V,'2019年进销存明细 '!$A:$A,'分区域-恒康'!$A$1,'2019年进销存明细 '!$D:$D,'分区域-恒康'!$A33)</f>
        <v>8372</v>
      </c>
      <c r="E34" s="137">
        <f>SUMIFS('2019年进销存明细 '!AB:AB,'2019年进销存明细 '!$A:$A,'分区域-恒康'!$A$1,'2019年进销存明细 '!$D:$D,'分区域-恒康'!$A33)</f>
        <v>18847</v>
      </c>
      <c r="F34" s="137">
        <f>SUMIFS('2019年进销存明细 '!AH:AH,'2019年进销存明细 '!$A:$A,'分区域-恒康'!$A$1,'2019年进销存明细 '!$D:$D,'分区域-恒康'!$A33)</f>
        <v>14909</v>
      </c>
      <c r="G34" s="137">
        <f>SUMIFS('2019年进销存明细 '!AN:AN,'2019年进销存明细 '!$A:$A,'分区域-恒康'!$A$1,'2019年进销存明细 '!$D:$D,'分区域-恒康'!$A33)</f>
        <v>16410</v>
      </c>
      <c r="H34" s="137">
        <f>SUMIFS('2019年进销存明细 '!AT:AT,'2019年进销存明细 '!$A:$A,'分区域-恒康'!$A$1,'2019年进销存明细 '!$D:$D,'分区域-恒康'!$A33)</f>
        <v>16500</v>
      </c>
      <c r="I34" s="137">
        <f>SUMIFS('2019年进销存明细 '!AZ:AZ,'2019年进销存明细 '!$A:$A,'分区域-恒康'!$A$1,'2019年进销存明细 '!$D:$D,'分区域-恒康'!$A33)</f>
        <v>16360</v>
      </c>
      <c r="J34" s="137">
        <f>SUMIFS('2019年进销存明细 '!BF:BF,'2019年进销存明细 '!$A:$A,'分区域-恒康'!$A$1,'2019年进销存明细 '!$D:$D,'分区域-恒康'!$A33)</f>
        <v>14351</v>
      </c>
      <c r="K34" s="137">
        <f>SUMIFS('2019年进销存明细 '!BL:BL,'2019年进销存明细 '!$A:$A,'分区域-恒康'!$A$1,'2019年进销存明细 '!$D:$D,'分区域-恒康'!$A33)</f>
        <v>15339</v>
      </c>
      <c r="L34" s="137">
        <f>SUMIFS('2019年进销存明细 '!BR:BR,'2019年进销存明细 '!$A:$A,'分区域-恒康'!$A$1,'2019年进销存明细 '!$D:$D,'分区域-恒康'!$A33)</f>
        <v>10820</v>
      </c>
      <c r="M34" s="137">
        <f>SUMIFS('2019年进销存明细 '!BX:BX,'2019年进销存明细 '!$A:$A,'分区域-恒康'!$A$1,'2019年进销存明细 '!$D:$D,'分区域-恒康'!$A33)</f>
        <v>14479</v>
      </c>
      <c r="N34" s="137">
        <f>SUMIFS('2019年进销存明细 '!CD:CD,'2019年进销存明细 '!$A:$A,'分区域-恒康'!$A$1,'2019年进销存明细 '!$D:$D,'分区域-恒康'!$A33)</f>
        <v>8843</v>
      </c>
      <c r="O34" s="141">
        <f t="shared" si="39"/>
        <v>165850</v>
      </c>
    </row>
    <row r="35" spans="1:15" x14ac:dyDescent="0.3">
      <c r="A35" s="322"/>
      <c r="B35" s="139" t="s">
        <v>443</v>
      </c>
      <c r="C35" s="152">
        <v>8769</v>
      </c>
      <c r="D35" s="152">
        <v>8596</v>
      </c>
      <c r="E35" s="152">
        <v>12816</v>
      </c>
      <c r="F35" s="152">
        <v>10276</v>
      </c>
      <c r="G35" s="152">
        <v>10340</v>
      </c>
      <c r="H35" s="140">
        <v>14420</v>
      </c>
      <c r="I35" s="140">
        <v>10059</v>
      </c>
      <c r="J35" s="140">
        <v>14008</v>
      </c>
      <c r="K35" s="140">
        <v>14802</v>
      </c>
      <c r="L35" s="140">
        <v>9170</v>
      </c>
      <c r="M35" s="140">
        <v>14046</v>
      </c>
      <c r="N35" s="140">
        <v>12972</v>
      </c>
      <c r="O35" s="141">
        <f t="shared" si="39"/>
        <v>140274</v>
      </c>
    </row>
    <row r="36" spans="1:15" s="158" customFormat="1" x14ac:dyDescent="0.3">
      <c r="A36" s="322"/>
      <c r="B36" s="155" t="s">
        <v>296</v>
      </c>
      <c r="C36" s="156">
        <f>C34/C33</f>
        <v>0.79550561797752806</v>
      </c>
      <c r="D36" s="157">
        <f t="shared" ref="D36:O36" si="40">D34/D33</f>
        <v>1.0147878787878788</v>
      </c>
      <c r="E36" s="157">
        <f t="shared" si="40"/>
        <v>1.1251940298507463</v>
      </c>
      <c r="F36" s="157">
        <f t="shared" si="40"/>
        <v>1.0573758865248226</v>
      </c>
      <c r="G36" s="157">
        <f t="shared" si="40"/>
        <v>0.93504273504273505</v>
      </c>
      <c r="H36" s="157">
        <f t="shared" si="40"/>
        <v>0.99397590361445787</v>
      </c>
      <c r="I36" s="157">
        <f t="shared" si="40"/>
        <v>0.94840579710144923</v>
      </c>
      <c r="J36" s="157">
        <f t="shared" si="40"/>
        <v>0.85934131736526942</v>
      </c>
      <c r="K36" s="157">
        <f t="shared" si="40"/>
        <v>0.87902578796561603</v>
      </c>
      <c r="L36" s="157">
        <f t="shared" si="40"/>
        <v>0.76737588652482269</v>
      </c>
      <c r="M36" s="157">
        <f t="shared" si="40"/>
        <v>0.87222891566265059</v>
      </c>
      <c r="N36" s="157">
        <f t="shared" si="40"/>
        <v>0.53920731707317071</v>
      </c>
      <c r="O36" s="157">
        <f t="shared" si="40"/>
        <v>0.89600216099405727</v>
      </c>
    </row>
    <row r="37" spans="1:15" s="158" customFormat="1" x14ac:dyDescent="0.3">
      <c r="A37" s="323"/>
      <c r="B37" s="186" t="s">
        <v>440</v>
      </c>
      <c r="C37" s="150">
        <f>C34/C35-1</f>
        <v>0.21108450222374264</v>
      </c>
      <c r="D37" s="187">
        <f t="shared" ref="D37:O37" si="41">D34/D35-1</f>
        <v>-2.6058631921824116E-2</v>
      </c>
      <c r="E37" s="187">
        <f t="shared" si="41"/>
        <v>0.47058364544319597</v>
      </c>
      <c r="F37" s="187">
        <f t="shared" si="41"/>
        <v>0.45085636434410281</v>
      </c>
      <c r="G37" s="187">
        <f t="shared" si="41"/>
        <v>0.58704061895551263</v>
      </c>
      <c r="H37" s="187">
        <f t="shared" si="41"/>
        <v>0.14424410540915389</v>
      </c>
      <c r="I37" s="187">
        <f t="shared" si="41"/>
        <v>0.62640421513072875</v>
      </c>
      <c r="J37" s="187">
        <f t="shared" si="41"/>
        <v>2.4486007995431214E-2</v>
      </c>
      <c r="K37" s="187">
        <f t="shared" si="41"/>
        <v>3.6278881232265858E-2</v>
      </c>
      <c r="L37" s="187">
        <f t="shared" si="41"/>
        <v>0.17993456924754625</v>
      </c>
      <c r="M37" s="187">
        <f t="shared" si="41"/>
        <v>3.0827281788409433E-2</v>
      </c>
      <c r="N37" s="187">
        <f t="shared" si="41"/>
        <v>-0.31830095590502616</v>
      </c>
      <c r="O37" s="187">
        <f t="shared" si="41"/>
        <v>0.18232887063889236</v>
      </c>
    </row>
    <row r="38" spans="1:15" s="158" customFormat="1" x14ac:dyDescent="0.3">
      <c r="A38" s="324"/>
      <c r="B38" s="159" t="s">
        <v>409</v>
      </c>
      <c r="C38" s="150">
        <f>C34/N35-1</f>
        <v>-0.18131359851988904</v>
      </c>
      <c r="D38" s="150">
        <f>D34/C34-1</f>
        <v>-0.2116760828625236</v>
      </c>
      <c r="E38" s="150">
        <f t="shared" ref="E38:L38" si="42">E34/D34-1</f>
        <v>1.2511944577161969</v>
      </c>
      <c r="F38" s="150">
        <f t="shared" si="42"/>
        <v>-0.20894572080437201</v>
      </c>
      <c r="G38" s="150">
        <f t="shared" si="42"/>
        <v>0.10067744315514116</v>
      </c>
      <c r="H38" s="150">
        <f t="shared" si="42"/>
        <v>5.4844606946984342E-3</v>
      </c>
      <c r="I38" s="150">
        <f t="shared" si="42"/>
        <v>-8.4848484848485395E-3</v>
      </c>
      <c r="J38" s="150">
        <f t="shared" si="42"/>
        <v>-0.12279951100244502</v>
      </c>
      <c r="K38" s="150">
        <f t="shared" si="42"/>
        <v>6.884537662880641E-2</v>
      </c>
      <c r="L38" s="150">
        <f t="shared" si="42"/>
        <v>-0.29460851424473566</v>
      </c>
      <c r="M38" s="150">
        <f t="shared" ref="M38" si="43">M34/L34-1</f>
        <v>0.33817005545286505</v>
      </c>
      <c r="N38" s="150">
        <f t="shared" ref="N38" si="44">N34/M34-1</f>
        <v>-0.38925340147800258</v>
      </c>
      <c r="O38" s="149"/>
    </row>
    <row r="39" spans="1:15" x14ac:dyDescent="0.3">
      <c r="A39" s="325" t="s">
        <v>329</v>
      </c>
      <c r="B39" s="136" t="s">
        <v>413</v>
      </c>
      <c r="C39" s="137">
        <f>SUMIFS('2019年进销存明细 '!N:N,'2019年进销存明细 '!$A:$A,'分区域-恒康'!$A$1,'2019年进销存明细 '!$D:$D,'分区域-恒康'!$A39)</f>
        <v>4260</v>
      </c>
      <c r="D39" s="137">
        <f>SUMIFS('2019年进销存明细 '!T:T,'2019年进销存明细 '!$A:$A,'分区域-恒康'!$A$1,'2019年进销存明细 '!$D:$D,'分区域-恒康'!$A39)</f>
        <v>2360</v>
      </c>
      <c r="E39" s="137">
        <f>SUMIFS('2019年进销存明细 '!Z:Z,'2019年进销存明细 '!$A:$A,'分区域-恒康'!$A$1,'2019年进销存明细 '!$D:$D,'分区域-恒康'!$A39)</f>
        <v>5040</v>
      </c>
      <c r="F39" s="137">
        <f>SUMIFS('2019年进销存明细 '!AF:AF,'2019年进销存明细 '!$A:$A,'分区域-恒康'!$A$1,'2019年进销存明细 '!$D:$D,'分区域-恒康'!$A39)</f>
        <v>4010</v>
      </c>
      <c r="G39" s="137">
        <f>SUMIFS('2019年进销存明细 '!AL:AL,'2019年进销存明细 '!$A:$A,'分区域-恒康'!$A$1,'2019年进销存明细 '!$D:$D,'分区域-恒康'!$A39)</f>
        <v>5200</v>
      </c>
      <c r="H39" s="137">
        <f>SUMIFS('2019年进销存明细 '!AR:AR,'2019年进销存明细 '!$A:$A,'分区域-恒康'!$A$1,'2019年进销存明细 '!$D:$D,'分区域-恒康'!$A39)</f>
        <v>4900</v>
      </c>
      <c r="I39" s="137">
        <f>SUMIFS('2019年进销存明细 '!AX:AX,'2019年进销存明细 '!$A:$A,'分区域-恒康'!$A$1,'2019年进销存明细 '!$D:$D,'分区域-恒康'!$A39)</f>
        <v>5100</v>
      </c>
      <c r="J39" s="137">
        <f>SUMIFS('2019年进销存明细 '!BD:BD,'2019年进销存明细 '!$A:$A,'分区域-恒康'!$A$1,'2019年进销存明细 '!$D:$D,'分区域-恒康'!$A39)</f>
        <v>5250</v>
      </c>
      <c r="K39" s="137">
        <f>SUMIFS('2019年进销存明细 '!BJ:BJ,'2019年进销存明细 '!$A:$A,'分区域-恒康'!$A$1,'2019年进销存明细 '!$D:$D,'分区域-恒康'!$A39)</f>
        <v>5060</v>
      </c>
      <c r="L39" s="137">
        <f>SUMIFS('2019年进销存明细 '!BP:BP,'2019年进销存明细 '!$A:$A,'分区域-恒康'!$A$1,'2019年进销存明细 '!$D:$D,'分区域-恒康'!$A39)</f>
        <v>4210</v>
      </c>
      <c r="M39" s="137">
        <f>SUMIFS('2019年进销存明细 '!BV:BV,'2019年进销存明细 '!$A:$A,'分区域-恒康'!$A$1,'2019年进销存明细 '!$D:$D,'分区域-恒康'!$A39)</f>
        <v>4990</v>
      </c>
      <c r="N39" s="137">
        <f>SUMIFS('2019年进销存明细 '!CB:CB,'2019年进销存明细 '!$A:$A,'分区域-恒康'!$A$1,'2019年进销存明细 '!$D:$D,'分区域-恒康'!$A39)</f>
        <v>4420</v>
      </c>
      <c r="O39" s="138">
        <f t="shared" ref="O39:O41" si="45">SUM(C39:N39)</f>
        <v>54800</v>
      </c>
    </row>
    <row r="40" spans="1:15" x14ac:dyDescent="0.3">
      <c r="A40" s="322"/>
      <c r="B40" s="139" t="s">
        <v>414</v>
      </c>
      <c r="C40" s="137">
        <f>SUMIFS('2019年进销存明细 '!P:P,'2019年进销存明细 '!$A:$A,'分区域-恒康'!$A$1,'2019年进销存明细 '!$D:$D,'分区域-恒康'!$A39)</f>
        <v>3420</v>
      </c>
      <c r="D40" s="137">
        <f>SUMIFS('2019年进销存明细 '!V:V,'2019年进销存明细 '!$A:$A,'分区域-恒康'!$A$1,'2019年进销存明细 '!$D:$D,'分区域-恒康'!$A39)</f>
        <v>3520</v>
      </c>
      <c r="E40" s="137">
        <f>SUMIFS('2019年进销存明细 '!AB:AB,'2019年进销存明细 '!$A:$A,'分区域-恒康'!$A$1,'2019年进销存明细 '!$D:$D,'分区域-恒康'!$A39)</f>
        <v>4780</v>
      </c>
      <c r="F40" s="137">
        <f>SUMIFS('2019年进销存明细 '!AH:AH,'2019年进销存明细 '!$A:$A,'分区域-恒康'!$A$1,'2019年进销存明细 '!$D:$D,'分区域-恒康'!$A39)</f>
        <v>4630</v>
      </c>
      <c r="G40" s="137">
        <f>SUMIFS('2019年进销存明细 '!AN:AN,'2019年进销存明细 '!$A:$A,'分区域-恒康'!$A$1,'2019年进销存明细 '!$D:$D,'分区域-恒康'!$A39)</f>
        <v>7980</v>
      </c>
      <c r="H40" s="137">
        <f>SUMIFS('2019年进销存明细 '!AT:AT,'2019年进销存明细 '!$A:$A,'分区域-恒康'!$A$1,'2019年进销存明细 '!$D:$D,'分区域-恒康'!$A39)</f>
        <v>7300</v>
      </c>
      <c r="I40" s="137">
        <f>SUMIFS('2019年进销存明细 '!AZ:AZ,'2019年进销存明细 '!$A:$A,'分区域-恒康'!$A$1,'2019年进销存明细 '!$D:$D,'分区域-恒康'!$A39)</f>
        <v>3650</v>
      </c>
      <c r="J40" s="137">
        <f>SUMIFS('2019年进销存明细 '!BF:BF,'2019年进销存明细 '!$A:$A,'分区域-恒康'!$A$1,'2019年进销存明细 '!$D:$D,'分区域-恒康'!$A39)</f>
        <v>4269</v>
      </c>
      <c r="K40" s="137">
        <f>SUMIFS('2019年进销存明细 '!BL:BL,'2019年进销存明细 '!$A:$A,'分区域-恒康'!$A$1,'2019年进销存明细 '!$D:$D,'分区域-恒康'!$A39)</f>
        <v>5900</v>
      </c>
      <c r="L40" s="137">
        <f>SUMIFS('2019年进销存明细 '!BR:BR,'2019年进销存明细 '!$A:$A,'分区域-恒康'!$A$1,'2019年进销存明细 '!$D:$D,'分区域-恒康'!$A39)</f>
        <v>3660</v>
      </c>
      <c r="M40" s="137">
        <f>SUMIFS('2019年进销存明细 '!BX:BX,'2019年进销存明细 '!$A:$A,'分区域-恒康'!$A$1,'2019年进销存明细 '!$D:$D,'分区域-恒康'!$A39)</f>
        <v>4700</v>
      </c>
      <c r="N40" s="137">
        <f>SUMIFS('2019年进销存明细 '!CD:CD,'2019年进销存明细 '!$A:$A,'分区域-恒康'!$A$1,'2019年进销存明细 '!$D:$D,'分区域-恒康'!$A39)</f>
        <v>1730</v>
      </c>
      <c r="O40" s="141">
        <f t="shared" si="45"/>
        <v>55539</v>
      </c>
    </row>
    <row r="41" spans="1:15" x14ac:dyDescent="0.3">
      <c r="A41" s="322"/>
      <c r="B41" s="139" t="s">
        <v>443</v>
      </c>
      <c r="C41" s="152">
        <v>30</v>
      </c>
      <c r="D41" s="152">
        <v>70</v>
      </c>
      <c r="E41" s="152">
        <v>90</v>
      </c>
      <c r="F41" s="152">
        <v>90</v>
      </c>
      <c r="G41" s="152">
        <v>90</v>
      </c>
      <c r="H41" s="140">
        <v>70</v>
      </c>
      <c r="I41" s="140">
        <v>100</v>
      </c>
      <c r="J41" s="140">
        <v>100</v>
      </c>
      <c r="K41" s="140">
        <v>70</v>
      </c>
      <c r="L41" s="140">
        <v>100</v>
      </c>
      <c r="M41" s="140">
        <v>100</v>
      </c>
      <c r="N41" s="140">
        <v>50</v>
      </c>
      <c r="O41" s="141">
        <f t="shared" si="45"/>
        <v>960</v>
      </c>
    </row>
    <row r="42" spans="1:15" s="158" customFormat="1" x14ac:dyDescent="0.3">
      <c r="A42" s="322"/>
      <c r="B42" s="155" t="s">
        <v>296</v>
      </c>
      <c r="C42" s="156">
        <f>C40/C39</f>
        <v>0.80281690140845074</v>
      </c>
      <c r="D42" s="157">
        <f t="shared" ref="D42:G42" si="46">D40/D39</f>
        <v>1.4915254237288136</v>
      </c>
      <c r="E42" s="157">
        <f t="shared" si="46"/>
        <v>0.94841269841269837</v>
      </c>
      <c r="F42" s="157">
        <f t="shared" si="46"/>
        <v>1.1546134663341645</v>
      </c>
      <c r="G42" s="157">
        <f t="shared" si="46"/>
        <v>1.5346153846153847</v>
      </c>
      <c r="H42" s="157">
        <f t="shared" ref="H42:O42" si="47">H40/H39</f>
        <v>1.489795918367347</v>
      </c>
      <c r="I42" s="157">
        <f t="shared" si="47"/>
        <v>0.71568627450980393</v>
      </c>
      <c r="J42" s="157">
        <f t="shared" si="47"/>
        <v>0.81314285714285717</v>
      </c>
      <c r="K42" s="157">
        <f t="shared" si="47"/>
        <v>1.1660079051383399</v>
      </c>
      <c r="L42" s="157">
        <f t="shared" si="47"/>
        <v>0.86935866983372923</v>
      </c>
      <c r="M42" s="157">
        <f t="shared" si="47"/>
        <v>0.94188376753507019</v>
      </c>
      <c r="N42" s="157">
        <f t="shared" si="47"/>
        <v>0.39140271493212669</v>
      </c>
      <c r="O42" s="157">
        <f t="shared" si="47"/>
        <v>1.013485401459854</v>
      </c>
    </row>
    <row r="43" spans="1:15" s="158" customFormat="1" x14ac:dyDescent="0.3">
      <c r="A43" s="323"/>
      <c r="B43" s="186" t="s">
        <v>440</v>
      </c>
      <c r="C43" s="150">
        <f>C40/C41-1</f>
        <v>113</v>
      </c>
      <c r="D43" s="187">
        <f t="shared" ref="D43:G43" si="48">D40/D41-1</f>
        <v>49.285714285714285</v>
      </c>
      <c r="E43" s="187">
        <f t="shared" si="48"/>
        <v>52.111111111111114</v>
      </c>
      <c r="F43" s="187">
        <f t="shared" si="48"/>
        <v>50.444444444444443</v>
      </c>
      <c r="G43" s="187">
        <f t="shared" si="48"/>
        <v>87.666666666666671</v>
      </c>
      <c r="H43" s="187">
        <f t="shared" ref="H43:O43" si="49">H40/H41-1</f>
        <v>103.28571428571429</v>
      </c>
      <c r="I43" s="187">
        <f t="shared" si="49"/>
        <v>35.5</v>
      </c>
      <c r="J43" s="187">
        <f t="shared" si="49"/>
        <v>41.69</v>
      </c>
      <c r="K43" s="187">
        <f t="shared" si="49"/>
        <v>83.285714285714292</v>
      </c>
      <c r="L43" s="187">
        <f t="shared" si="49"/>
        <v>35.6</v>
      </c>
      <c r="M43" s="187">
        <f t="shared" si="49"/>
        <v>46</v>
      </c>
      <c r="N43" s="187">
        <f t="shared" si="49"/>
        <v>33.6</v>
      </c>
      <c r="O43" s="187">
        <f t="shared" si="49"/>
        <v>56.853124999999999</v>
      </c>
    </row>
    <row r="44" spans="1:15" s="158" customFormat="1" x14ac:dyDescent="0.3">
      <c r="A44" s="324"/>
      <c r="B44" s="159" t="s">
        <v>409</v>
      </c>
      <c r="C44" s="150">
        <f>C40/N41-1</f>
        <v>67.400000000000006</v>
      </c>
      <c r="D44" s="150">
        <f>D40/C40-1</f>
        <v>2.9239766081871288E-2</v>
      </c>
      <c r="E44" s="150">
        <f t="shared" ref="E44:L44" si="50">E40/D40-1</f>
        <v>0.35795454545454541</v>
      </c>
      <c r="F44" s="150">
        <f t="shared" si="50"/>
        <v>-3.1380753138075312E-2</v>
      </c>
      <c r="G44" s="150">
        <f t="shared" si="50"/>
        <v>0.72354211663066947</v>
      </c>
      <c r="H44" s="150">
        <f t="shared" si="50"/>
        <v>-8.5213032581453629E-2</v>
      </c>
      <c r="I44" s="150">
        <f t="shared" si="50"/>
        <v>-0.5</v>
      </c>
      <c r="J44" s="150">
        <f t="shared" si="50"/>
        <v>0.16958904109589046</v>
      </c>
      <c r="K44" s="150">
        <f t="shared" si="50"/>
        <v>0.38205668774888735</v>
      </c>
      <c r="L44" s="150">
        <f t="shared" si="50"/>
        <v>-0.37966101694915255</v>
      </c>
      <c r="M44" s="150">
        <f t="shared" ref="M44" si="51">M40/L40-1</f>
        <v>0.28415300546448097</v>
      </c>
      <c r="N44" s="150">
        <f t="shared" ref="N44" si="52">N40/M40-1</f>
        <v>-0.63191489361702136</v>
      </c>
      <c r="O44" s="149"/>
    </row>
    <row r="45" spans="1:15" s="158" customFormat="1" x14ac:dyDescent="0.3">
      <c r="A45" s="325" t="s">
        <v>448</v>
      </c>
      <c r="B45" s="136" t="s">
        <v>413</v>
      </c>
      <c r="C45" s="137">
        <f>SUMIFS('2019年进销存明细 '!N:N,'2019年进销存明细 '!$A:$A,'分区域-恒康'!$A$1,'2019年进销存明细 '!$D:$D,'分区域-恒康'!$A45)</f>
        <v>0</v>
      </c>
      <c r="D45" s="137">
        <f>SUMIFS('2019年进销存明细 '!T:T,'2019年进销存明细 '!$A:$A,'分区域-恒康'!$A$1,'2019年进销存明细 '!$D:$D,'分区域-恒康'!$A45)</f>
        <v>0</v>
      </c>
      <c r="E45" s="137">
        <f>SUMIFS('2019年进销存明细 '!Z:Z,'2019年进销存明细 '!$A:$A,'分区域-恒康'!$A$1,'2019年进销存明细 '!$D:$D,'分区域-恒康'!$A45)</f>
        <v>0</v>
      </c>
      <c r="F45" s="137">
        <f>SUMIFS('2019年进销存明细 '!AF:AF,'2019年进销存明细 '!$A:$A,'分区域-恒康'!$A$1,'2019年进销存明细 '!$D:$D,'分区域-恒康'!$A45)</f>
        <v>0</v>
      </c>
      <c r="G45" s="137">
        <f>SUMIFS('2019年进销存明细 '!AL:AL,'2019年进销存明细 '!$A:$A,'分区域-恒康'!$A$1,'2019年进销存明细 '!$D:$D,'分区域-恒康'!$A45)</f>
        <v>0</v>
      </c>
      <c r="H45" s="137">
        <f>SUMIFS('2019年进销存明细 '!AR:AR,'2019年进销存明细 '!$A:$A,'分区域-恒康'!$A$1,'2019年进销存明细 '!$D:$D,'分区域-恒康'!$A45)</f>
        <v>0</v>
      </c>
      <c r="I45" s="137">
        <f>SUMIFS('2019年进销存明细 '!AX:AX,'2019年进销存明细 '!$A:$A,'分区域-恒康'!$A$1,'2019年进销存明细 '!$D:$D,'分区域-恒康'!$A45)</f>
        <v>0</v>
      </c>
      <c r="J45" s="137">
        <f>SUMIFS('2019年进销存明细 '!BD:BD,'2019年进销存明细 '!$A:$A,'分区域-恒康'!$A$1,'2019年进销存明细 '!$D:$D,'分区域-恒康'!$A45)</f>
        <v>0</v>
      </c>
      <c r="K45" s="137">
        <f>SUMIFS('2019年进销存明细 '!BJ:BJ,'2019年进销存明细 '!$A:$A,'分区域-恒康'!$A$1,'2019年进销存明细 '!$D:$D,'分区域-恒康'!$A45)</f>
        <v>0</v>
      </c>
      <c r="L45" s="137">
        <f>SUMIFS('2019年进销存明细 '!BP:BP,'2019年进销存明细 '!$A:$A,'分区域-恒康'!$A$1,'2019年进销存明细 '!$D:$D,'分区域-恒康'!$A45)</f>
        <v>0</v>
      </c>
      <c r="M45" s="137">
        <f>SUMIFS('2019年进销存明细 '!BV:BV,'2019年进销存明细 '!$A:$A,'分区域-恒康'!$A$1,'2019年进销存明细 '!$D:$D,'分区域-恒康'!$A45)</f>
        <v>0</v>
      </c>
      <c r="N45" s="137">
        <f>SUMIFS('2019年进销存明细 '!CB:CB,'2019年进销存明细 '!$A:$A,'分区域-恒康'!$A$1,'2019年进销存明细 '!$D:$D,'分区域-恒康'!$A45)</f>
        <v>0</v>
      </c>
      <c r="O45" s="138">
        <f t="shared" ref="O45:O47" si="53">SUM(C45:N45)</f>
        <v>0</v>
      </c>
    </row>
    <row r="46" spans="1:15" s="158" customFormat="1" x14ac:dyDescent="0.3">
      <c r="A46" s="322"/>
      <c r="B46" s="139" t="s">
        <v>414</v>
      </c>
      <c r="C46" s="137">
        <f>SUMIFS('2019年进销存明细 '!P:P,'2019年进销存明细 '!$A:$A,'分区域-恒康'!$A$1,'2019年进销存明细 '!$D:$D,'分区域-恒康'!$A45)</f>
        <v>0</v>
      </c>
      <c r="D46" s="137">
        <f>SUMIFS('2019年进销存明细 '!V:V,'2019年进销存明细 '!$A:$A,'分区域-恒康'!$A$1,'2019年进销存明细 '!$D:$D,'分区域-恒康'!$A45)</f>
        <v>0</v>
      </c>
      <c r="E46" s="137">
        <f>SUMIFS('2019年进销存明细 '!AB:AB,'2019年进销存明细 '!$A:$A,'分区域-恒康'!$A$1,'2019年进销存明细 '!$D:$D,'分区域-恒康'!$A45)</f>
        <v>0</v>
      </c>
      <c r="F46" s="137">
        <f>SUMIFS('2019年进销存明细 '!AH:AH,'2019年进销存明细 '!$A:$A,'分区域-恒康'!$A$1,'2019年进销存明细 '!$D:$D,'分区域-恒康'!$A45)</f>
        <v>0</v>
      </c>
      <c r="G46" s="137">
        <f>SUMIFS('2019年进销存明细 '!AN:AN,'2019年进销存明细 '!$A:$A,'分区域-恒康'!$A$1,'2019年进销存明细 '!$D:$D,'分区域-恒康'!$A45)</f>
        <v>0</v>
      </c>
      <c r="H46" s="137">
        <f>SUMIFS('2019年进销存明细 '!AT:AT,'2019年进销存明细 '!$A:$A,'分区域-恒康'!$A$1,'2019年进销存明细 '!$D:$D,'分区域-恒康'!$A45)</f>
        <v>0</v>
      </c>
      <c r="I46" s="137">
        <f>SUMIFS('2019年进销存明细 '!AZ:AZ,'2019年进销存明细 '!$A:$A,'分区域-恒康'!$A$1,'2019年进销存明细 '!$D:$D,'分区域-恒康'!$A45)</f>
        <v>0</v>
      </c>
      <c r="J46" s="137">
        <f>SUMIFS('2019年进销存明细 '!BF:BF,'2019年进销存明细 '!$A:$A,'分区域-恒康'!$A$1,'2019年进销存明细 '!$D:$D,'分区域-恒康'!$A45)</f>
        <v>0</v>
      </c>
      <c r="K46" s="137">
        <f>SUMIFS('2019年进销存明细 '!BL:BL,'2019年进销存明细 '!$A:$A,'分区域-恒康'!$A$1,'2019年进销存明细 '!$D:$D,'分区域-恒康'!$A45)</f>
        <v>0</v>
      </c>
      <c r="L46" s="137">
        <f>SUMIFS('2019年进销存明细 '!BR:BR,'2019年进销存明细 '!$A:$A,'分区域-恒康'!$A$1,'2019年进销存明细 '!$D:$D,'分区域-恒康'!$A45)</f>
        <v>0</v>
      </c>
      <c r="M46" s="137">
        <f>SUMIFS('2019年进销存明细 '!BX:BX,'2019年进销存明细 '!$A:$A,'分区域-恒康'!$A$1,'2019年进销存明细 '!$D:$D,'分区域-恒康'!$A45)</f>
        <v>0</v>
      </c>
      <c r="N46" s="137">
        <f>SUMIFS('2019年进销存明细 '!CD:CD,'2019年进销存明细 '!$A:$A,'分区域-恒康'!$A$1,'2019年进销存明细 '!$D:$D,'分区域-恒康'!$A45)</f>
        <v>0</v>
      </c>
      <c r="O46" s="141">
        <f t="shared" si="53"/>
        <v>0</v>
      </c>
    </row>
    <row r="47" spans="1:15" s="158" customFormat="1" x14ac:dyDescent="0.3">
      <c r="A47" s="322"/>
      <c r="B47" s="139" t="s">
        <v>443</v>
      </c>
      <c r="C47" s="152">
        <v>1000</v>
      </c>
      <c r="D47" s="152">
        <v>1300</v>
      </c>
      <c r="E47" s="152">
        <v>1700</v>
      </c>
      <c r="F47" s="152">
        <v>2100</v>
      </c>
      <c r="G47" s="152">
        <v>2900</v>
      </c>
      <c r="H47" s="140">
        <v>4700</v>
      </c>
      <c r="I47" s="140">
        <v>650</v>
      </c>
      <c r="J47" s="140">
        <v>1100</v>
      </c>
      <c r="K47" s="140">
        <v>1500</v>
      </c>
      <c r="L47" s="140">
        <v>2650</v>
      </c>
      <c r="M47" s="140">
        <v>1100</v>
      </c>
      <c r="N47" s="140">
        <v>2500</v>
      </c>
      <c r="O47" s="141">
        <f t="shared" si="53"/>
        <v>23200</v>
      </c>
    </row>
    <row r="48" spans="1:15" s="158" customFormat="1" x14ac:dyDescent="0.3">
      <c r="A48" s="322"/>
      <c r="B48" s="155" t="s">
        <v>296</v>
      </c>
      <c r="C48" s="156" t="e">
        <f>C46/C45</f>
        <v>#DIV/0!</v>
      </c>
      <c r="D48" s="157" t="e">
        <f t="shared" ref="D48:G48" si="54">D46/D45</f>
        <v>#DIV/0!</v>
      </c>
      <c r="E48" s="157" t="e">
        <f t="shared" si="54"/>
        <v>#DIV/0!</v>
      </c>
      <c r="F48" s="157" t="e">
        <f t="shared" si="54"/>
        <v>#DIV/0!</v>
      </c>
      <c r="G48" s="157" t="e">
        <f t="shared" si="54"/>
        <v>#DIV/0!</v>
      </c>
      <c r="H48" s="157" t="e">
        <f t="shared" ref="H48:O48" si="55">H46/H45</f>
        <v>#DIV/0!</v>
      </c>
      <c r="I48" s="157" t="e">
        <f t="shared" si="55"/>
        <v>#DIV/0!</v>
      </c>
      <c r="J48" s="157" t="e">
        <f t="shared" si="55"/>
        <v>#DIV/0!</v>
      </c>
      <c r="K48" s="157" t="e">
        <f t="shared" si="55"/>
        <v>#DIV/0!</v>
      </c>
      <c r="L48" s="157" t="e">
        <f t="shared" si="55"/>
        <v>#DIV/0!</v>
      </c>
      <c r="M48" s="157" t="e">
        <f t="shared" si="55"/>
        <v>#DIV/0!</v>
      </c>
      <c r="N48" s="157" t="e">
        <f t="shared" si="55"/>
        <v>#DIV/0!</v>
      </c>
      <c r="O48" s="157" t="e">
        <f t="shared" si="55"/>
        <v>#DIV/0!</v>
      </c>
    </row>
    <row r="49" spans="1:15" s="158" customFormat="1" x14ac:dyDescent="0.3">
      <c r="A49" s="323"/>
      <c r="B49" s="186" t="s">
        <v>407</v>
      </c>
      <c r="C49" s="150">
        <f>C46/C47-1</f>
        <v>-1</v>
      </c>
      <c r="D49" s="187">
        <f t="shared" ref="D49:G49" si="56">D46/D47-1</f>
        <v>-1</v>
      </c>
      <c r="E49" s="187">
        <f t="shared" si="56"/>
        <v>-1</v>
      </c>
      <c r="F49" s="187">
        <f t="shared" si="56"/>
        <v>-1</v>
      </c>
      <c r="G49" s="187">
        <f t="shared" si="56"/>
        <v>-1</v>
      </c>
      <c r="H49" s="187">
        <f t="shared" ref="H49:O49" si="57">H46/H47-1</f>
        <v>-1</v>
      </c>
      <c r="I49" s="187">
        <f t="shared" si="57"/>
        <v>-1</v>
      </c>
      <c r="J49" s="187">
        <f t="shared" si="57"/>
        <v>-1</v>
      </c>
      <c r="K49" s="187">
        <f t="shared" si="57"/>
        <v>-1</v>
      </c>
      <c r="L49" s="187">
        <f t="shared" si="57"/>
        <v>-1</v>
      </c>
      <c r="M49" s="187">
        <f t="shared" si="57"/>
        <v>-1</v>
      </c>
      <c r="N49" s="187">
        <f t="shared" si="57"/>
        <v>-1</v>
      </c>
      <c r="O49" s="187">
        <f t="shared" si="57"/>
        <v>-1</v>
      </c>
    </row>
    <row r="50" spans="1:15" s="158" customFormat="1" x14ac:dyDescent="0.3">
      <c r="A50" s="324"/>
      <c r="B50" s="159" t="s">
        <v>409</v>
      </c>
      <c r="C50" s="150">
        <f>C46/N47-1</f>
        <v>-1</v>
      </c>
      <c r="D50" s="150" t="e">
        <f>D46/C46-1</f>
        <v>#DIV/0!</v>
      </c>
      <c r="E50" s="150" t="e">
        <f t="shared" ref="E50" si="58">E46/D46-1</f>
        <v>#DIV/0!</v>
      </c>
      <c r="F50" s="150" t="e">
        <f t="shared" ref="F50" si="59">F46/E46-1</f>
        <v>#DIV/0!</v>
      </c>
      <c r="G50" s="150" t="e">
        <f t="shared" ref="G50:L50" si="60">G46/F46-1</f>
        <v>#DIV/0!</v>
      </c>
      <c r="H50" s="150" t="e">
        <f t="shared" si="60"/>
        <v>#DIV/0!</v>
      </c>
      <c r="I50" s="150" t="e">
        <f t="shared" si="60"/>
        <v>#DIV/0!</v>
      </c>
      <c r="J50" s="150" t="e">
        <f t="shared" si="60"/>
        <v>#DIV/0!</v>
      </c>
      <c r="K50" s="150" t="e">
        <f t="shared" si="60"/>
        <v>#DIV/0!</v>
      </c>
      <c r="L50" s="150" t="e">
        <f t="shared" si="60"/>
        <v>#DIV/0!</v>
      </c>
      <c r="M50" s="150" t="e">
        <f t="shared" ref="M50" si="61">M46/L46-1</f>
        <v>#DIV/0!</v>
      </c>
      <c r="N50" s="150" t="e">
        <f t="shared" ref="N50" si="62">N46/M46-1</f>
        <v>#DIV/0!</v>
      </c>
      <c r="O50" s="149"/>
    </row>
    <row r="51" spans="1:15" x14ac:dyDescent="0.3">
      <c r="A51" s="325" t="s">
        <v>465</v>
      </c>
      <c r="B51" s="136" t="s">
        <v>413</v>
      </c>
      <c r="C51" s="137">
        <f>SUMIFS('2019年进销存明细 '!N:N,'2019年进销存明细 '!$A:$A,'分区域-恒康'!$A$1,'2019年进销存明细 '!$D:$D,'分区域-恒康'!$A51)</f>
        <v>4950</v>
      </c>
      <c r="D51" s="137">
        <f>SUMIFS('2019年进销存明细 '!T:T,'2019年进销存明细 '!$A:$A,'分区域-恒康'!$A$1,'2019年进销存明细 '!$D:$D,'分区域-恒康'!$A51)</f>
        <v>3100</v>
      </c>
      <c r="E51" s="137">
        <f>SUMIFS('2019年进销存明细 '!Z:Z,'2019年进销存明细 '!$A:$A,'分区域-恒康'!$A$1,'2019年进销存明细 '!$D:$D,'分区域-恒康'!$A51)</f>
        <v>7050</v>
      </c>
      <c r="F51" s="137">
        <f>SUMIFS('2019年进销存明细 '!AF:AF,'2019年进销存明细 '!$A:$A,'分区域-恒康'!$A$1,'2019年进销存明细 '!$D:$D,'分区域-恒康'!$A51)</f>
        <v>5800</v>
      </c>
      <c r="G51" s="137">
        <f>SUMIFS('2019年进销存明细 '!AL:AL,'2019年进销存明细 '!$A:$A,'分区域-恒康'!$A$1,'2019年进销存明细 '!$D:$D,'分区域-恒康'!$A51)</f>
        <v>7500</v>
      </c>
      <c r="H51" s="137">
        <f>SUMIFS('2019年进销存明细 '!AR:AR,'2019年进销存明细 '!$A:$A,'分区域-恒康'!$A$1,'2019年进销存明细 '!$D:$D,'分区域-恒康'!$A51)</f>
        <v>6850</v>
      </c>
      <c r="I51" s="137">
        <f>SUMIFS('2019年进销存明细 '!AX:AX,'2019年进销存明细 '!$A:$A,'分区域-恒康'!$A$1,'2019年进销存明细 '!$D:$D,'分区域-恒康'!$A51)</f>
        <v>7500</v>
      </c>
      <c r="J51" s="137">
        <f>SUMIFS('2019年进销存明细 '!BD:BD,'2019年进销存明细 '!$A:$A,'分区域-恒康'!$A$1,'2019年进销存明细 '!$D:$D,'分区域-恒康'!$A51)</f>
        <v>7600</v>
      </c>
      <c r="K51" s="137">
        <f>SUMIFS('2019年进销存明细 '!BJ:BJ,'2019年进销存明细 '!$A:$A,'分区域-恒康'!$A$1,'2019年进销存明细 '!$D:$D,'分区域-恒康'!$A51)</f>
        <v>7200</v>
      </c>
      <c r="L51" s="137">
        <f>SUMIFS('2019年进销存明细 '!BP:BP,'2019年进销存明细 '!$A:$A,'分区域-恒康'!$A$1,'2019年进销存明细 '!$D:$D,'分区域-恒康'!$A51)</f>
        <v>5800</v>
      </c>
      <c r="M51" s="137">
        <f>SUMIFS('2019年进销存明细 '!BV:BV,'2019年进销存明细 '!$A:$A,'分区域-恒康'!$A$1,'2019年进销存明细 '!$D:$D,'分区域-恒康'!$A51)</f>
        <v>6500</v>
      </c>
      <c r="N51" s="137">
        <f>SUMIFS('2019年进销存明细 '!CB:CB,'2019年进销存明细 '!$A:$A,'分区域-恒康'!$A$1,'2019年进销存明细 '!$D:$D,'分区域-恒康'!$A51)</f>
        <v>6150</v>
      </c>
      <c r="O51" s="138">
        <f t="shared" ref="O51:O53" si="63">SUM(C51:N51)</f>
        <v>76000</v>
      </c>
    </row>
    <row r="52" spans="1:15" x14ac:dyDescent="0.3">
      <c r="A52" s="322"/>
      <c r="B52" s="139" t="s">
        <v>414</v>
      </c>
      <c r="C52" s="137">
        <f>SUMIFS('2019年进销存明细 '!P:P,'2019年进销存明细 '!$A:$A,'分区域-恒康'!$A$1,'2019年进销存明细 '!$D:$D,'分区域-恒康'!$A51)</f>
        <v>5710</v>
      </c>
      <c r="D52" s="137">
        <f>SUMIFS('2019年进销存明细 '!V:V,'2019年进销存明细 '!$A:$A,'分区域-恒康'!$A$1,'2019年进销存明细 '!$D:$D,'分区域-恒康'!$A51)</f>
        <v>3610</v>
      </c>
      <c r="E52" s="137">
        <f>SUMIFS('2019年进销存明细 '!AB:AB,'2019年进销存明细 '!$A:$A,'分区域-恒康'!$A$1,'2019年进销存明细 '!$D:$D,'分区域-恒康'!$A51)</f>
        <v>6060</v>
      </c>
      <c r="F52" s="137">
        <f>SUMIFS('2019年进销存明细 '!AH:AH,'2019年进销存明细 '!$A:$A,'分区域-恒康'!$A$1,'2019年进销存明细 '!$D:$D,'分区域-恒康'!$A51)</f>
        <v>7958</v>
      </c>
      <c r="G52" s="137">
        <f>SUMIFS('2019年进销存明细 '!AN:AN,'2019年进销存明细 '!$A:$A,'分区域-恒康'!$A$1,'2019年进销存明细 '!$D:$D,'分区域-恒康'!$A51)</f>
        <v>6740</v>
      </c>
      <c r="H52" s="137">
        <f>SUMIFS('2019年进销存明细 '!AT:AT,'2019年进销存明细 '!$A:$A,'分区域-恒康'!$A$1,'2019年进销存明细 '!$D:$D,'分区域-恒康'!$A51)</f>
        <v>7240</v>
      </c>
      <c r="I52" s="137">
        <f>SUMIFS('2019年进销存明细 '!AZ:AZ,'2019年进销存明细 '!$A:$A,'分区域-恒康'!$A$1,'2019年进销存明细 '!$D:$D,'分区域-恒康'!$A51)</f>
        <v>8340</v>
      </c>
      <c r="J52" s="137">
        <f>SUMIFS('2019年进销存明细 '!BF:BF,'2019年进销存明细 '!$A:$A,'分区域-恒康'!$A$1,'2019年进销存明细 '!$D:$D,'分区域-恒康'!$A51)</f>
        <v>7383</v>
      </c>
      <c r="K52" s="137">
        <f>SUMIFS('2019年进销存明细 '!BL:BL,'2019年进销存明细 '!$A:$A,'分区域-恒康'!$A$1,'2019年进销存明细 '!$D:$D,'分区域-恒康'!$A51)</f>
        <v>8268</v>
      </c>
      <c r="L52" s="137">
        <f>SUMIFS('2019年进销存明细 '!BR:BR,'2019年进销存明细 '!$A:$A,'分区域-恒康'!$A$1,'2019年进销存明细 '!$D:$D,'分区域-恒康'!$A51)</f>
        <v>5660</v>
      </c>
      <c r="M52" s="137">
        <f>SUMIFS('2019年进销存明细 '!BX:BX,'2019年进销存明细 '!$A:$A,'分区域-恒康'!$A$1,'2019年进销存明细 '!$D:$D,'分区域-恒康'!$A51)</f>
        <v>7910</v>
      </c>
      <c r="N52" s="137">
        <f>SUMIFS('2019年进销存明细 '!CD:CD,'2019年进销存明细 '!$A:$A,'分区域-恒康'!$A$1,'2019年进销存明细 '!$D:$D,'分区域-恒康'!$A51)</f>
        <v>3800</v>
      </c>
      <c r="O52" s="141">
        <f t="shared" si="63"/>
        <v>78679</v>
      </c>
    </row>
    <row r="53" spans="1:15" x14ac:dyDescent="0.3">
      <c r="A53" s="322"/>
      <c r="B53" s="139" t="s">
        <v>443</v>
      </c>
      <c r="C53" s="152">
        <v>3200</v>
      </c>
      <c r="D53" s="152">
        <v>2186</v>
      </c>
      <c r="E53" s="152">
        <v>6050</v>
      </c>
      <c r="F53" s="152">
        <v>4050</v>
      </c>
      <c r="G53" s="152">
        <v>6030</v>
      </c>
      <c r="H53" s="140">
        <v>5050</v>
      </c>
      <c r="I53" s="140">
        <v>4050</v>
      </c>
      <c r="J53" s="140">
        <v>5350</v>
      </c>
      <c r="K53" s="140">
        <v>5095</v>
      </c>
      <c r="L53" s="140">
        <v>3226</v>
      </c>
      <c r="M53" s="140">
        <v>4770</v>
      </c>
      <c r="N53" s="140">
        <v>4630</v>
      </c>
      <c r="O53" s="141">
        <f t="shared" si="63"/>
        <v>53687</v>
      </c>
    </row>
    <row r="54" spans="1:15" s="158" customFormat="1" x14ac:dyDescent="0.3">
      <c r="A54" s="322"/>
      <c r="B54" s="155" t="s">
        <v>296</v>
      </c>
      <c r="C54" s="156">
        <f>C52/C51</f>
        <v>1.1535353535353536</v>
      </c>
      <c r="D54" s="157">
        <f t="shared" ref="D54:O54" si="64">D52/D51</f>
        <v>1.1645161290322581</v>
      </c>
      <c r="E54" s="157">
        <f t="shared" si="64"/>
        <v>0.8595744680851064</v>
      </c>
      <c r="F54" s="157">
        <f t="shared" si="64"/>
        <v>1.3720689655172413</v>
      </c>
      <c r="G54" s="157">
        <f t="shared" si="64"/>
        <v>0.89866666666666661</v>
      </c>
      <c r="H54" s="157">
        <f t="shared" si="64"/>
        <v>1.0569343065693431</v>
      </c>
      <c r="I54" s="157">
        <f t="shared" si="64"/>
        <v>1.1120000000000001</v>
      </c>
      <c r="J54" s="157">
        <f t="shared" si="64"/>
        <v>0.97144736842105261</v>
      </c>
      <c r="K54" s="157">
        <f t="shared" si="64"/>
        <v>1.1483333333333334</v>
      </c>
      <c r="L54" s="157">
        <f t="shared" si="64"/>
        <v>0.97586206896551719</v>
      </c>
      <c r="M54" s="157">
        <f t="shared" si="64"/>
        <v>1.216923076923077</v>
      </c>
      <c r="N54" s="157">
        <f t="shared" si="64"/>
        <v>0.61788617886178865</v>
      </c>
      <c r="O54" s="157">
        <f t="shared" si="64"/>
        <v>1.03525</v>
      </c>
    </row>
    <row r="55" spans="1:15" s="158" customFormat="1" x14ac:dyDescent="0.3">
      <c r="A55" s="323"/>
      <c r="B55" s="186" t="s">
        <v>440</v>
      </c>
      <c r="C55" s="150">
        <f>C52/C53-1</f>
        <v>0.78437500000000004</v>
      </c>
      <c r="D55" s="187">
        <f t="shared" ref="D55:O55" si="65">D52/D53-1</f>
        <v>0.65141811527904858</v>
      </c>
      <c r="E55" s="187">
        <f t="shared" si="65"/>
        <v>1.6528925619834212E-3</v>
      </c>
      <c r="F55" s="187">
        <f t="shared" si="65"/>
        <v>0.96493827160493817</v>
      </c>
      <c r="G55" s="187">
        <f t="shared" si="65"/>
        <v>0.11774461028192373</v>
      </c>
      <c r="H55" s="187">
        <f t="shared" si="65"/>
        <v>0.4336633663366336</v>
      </c>
      <c r="I55" s="187">
        <f t="shared" si="65"/>
        <v>1.0592592592592593</v>
      </c>
      <c r="J55" s="187">
        <f t="shared" si="65"/>
        <v>0.37999999999999989</v>
      </c>
      <c r="K55" s="187">
        <f t="shared" si="65"/>
        <v>0.62276741903827282</v>
      </c>
      <c r="L55" s="187">
        <f t="shared" si="65"/>
        <v>0.75449473031618108</v>
      </c>
      <c r="M55" s="187">
        <f t="shared" si="65"/>
        <v>0.65828092243186576</v>
      </c>
      <c r="N55" s="187">
        <f t="shared" si="65"/>
        <v>-0.17926565874730016</v>
      </c>
      <c r="O55" s="187">
        <f t="shared" si="65"/>
        <v>0.46551306647791835</v>
      </c>
    </row>
    <row r="56" spans="1:15" s="158" customFormat="1" x14ac:dyDescent="0.3">
      <c r="A56" s="324"/>
      <c r="B56" s="159" t="s">
        <v>409</v>
      </c>
      <c r="C56" s="150">
        <f>C52/N53-1</f>
        <v>0.23326133909287261</v>
      </c>
      <c r="D56" s="150">
        <f>D52/C52-1</f>
        <v>-0.36777583187390539</v>
      </c>
      <c r="E56" s="150">
        <f t="shared" ref="E56:L56" si="66">E52/D52-1</f>
        <v>0.67867036011080328</v>
      </c>
      <c r="F56" s="150">
        <f t="shared" si="66"/>
        <v>0.31320132013201318</v>
      </c>
      <c r="G56" s="150">
        <f t="shared" si="66"/>
        <v>-0.15305353103794928</v>
      </c>
      <c r="H56" s="150">
        <f t="shared" si="66"/>
        <v>7.4183976261127604E-2</v>
      </c>
      <c r="I56" s="150">
        <f t="shared" si="66"/>
        <v>0.15193370165745845</v>
      </c>
      <c r="J56" s="150">
        <f t="shared" si="66"/>
        <v>-0.1147482014388489</v>
      </c>
      <c r="K56" s="150">
        <f t="shared" si="66"/>
        <v>0.11986997155627788</v>
      </c>
      <c r="L56" s="150">
        <f t="shared" si="66"/>
        <v>-0.31543299467827768</v>
      </c>
      <c r="M56" s="150">
        <f t="shared" ref="M56" si="67">M52/L52-1</f>
        <v>0.39752650176678439</v>
      </c>
      <c r="N56" s="150">
        <f t="shared" ref="N56" si="68">N52/M52-1</f>
        <v>-0.51959544879898867</v>
      </c>
      <c r="O56" s="149"/>
    </row>
    <row r="57" spans="1:15" s="158" customFormat="1" x14ac:dyDescent="0.3">
      <c r="A57" s="325" t="s">
        <v>330</v>
      </c>
      <c r="B57" s="136" t="s">
        <v>413</v>
      </c>
      <c r="C57" s="137">
        <f>SUMIFS('2019年进销存明细 '!N:N,'2019年进销存明细 '!$A:$A,'分区域-恒康'!$A$1,'2019年进销存明细 '!$D:$D,'分区域-恒康'!$A57)</f>
        <v>4160</v>
      </c>
      <c r="D57" s="137">
        <f>SUMIFS('2019年进销存明细 '!T:T,'2019年进销存明细 '!$A:$A,'分区域-恒康'!$A$1,'2019年进销存明细 '!$D:$D,'分区域-恒康'!$A57)</f>
        <v>2180</v>
      </c>
      <c r="E57" s="137">
        <f>SUMIFS('2019年进销存明细 '!Z:Z,'2019年进销存明细 '!$A:$A,'分区域-恒康'!$A$1,'2019年进销存明细 '!$D:$D,'分区域-恒康'!$A57)</f>
        <v>5270</v>
      </c>
      <c r="F57" s="137">
        <f>SUMIFS('2019年进销存明细 '!AF:AF,'2019年进销存明细 '!$A:$A,'分区域-恒康'!$A$1,'2019年进销存明细 '!$D:$D,'分区域-恒康'!$A57)</f>
        <v>4890</v>
      </c>
      <c r="G57" s="137">
        <f>SUMIFS('2019年进销存明细 '!AL:AL,'2019年进销存明细 '!$A:$A,'分区域-恒康'!$A$1,'2019年进销存明细 '!$D:$D,'分区域-恒康'!$A57)</f>
        <v>5830</v>
      </c>
      <c r="H57" s="137">
        <f>SUMIFS('2019年进销存明细 '!AR:AR,'2019年进销存明细 '!$A:$A,'分区域-恒康'!$A$1,'2019年进销存明细 '!$D:$D,'分区域-恒康'!$A57)</f>
        <v>5830</v>
      </c>
      <c r="I57" s="137">
        <f>SUMIFS('2019年进销存明细 '!AX:AX,'2019年进销存明细 '!$A:$A,'分区域-恒康'!$A$1,'2019年进销存明细 '!$D:$D,'分区域-恒康'!$A57)</f>
        <v>6190</v>
      </c>
      <c r="J57" s="137">
        <f>SUMIFS('2019年进销存明细 '!BD:BD,'2019年进销存明细 '!$A:$A,'分区域-恒康'!$A$1,'2019年进销存明细 '!$D:$D,'分区域-恒康'!$A57)</f>
        <v>6140</v>
      </c>
      <c r="K57" s="137">
        <f>SUMIFS('2019年进销存明细 '!BJ:BJ,'2019年进销存明细 '!$A:$A,'分区域-恒康'!$A$1,'2019年进销存明细 '!$D:$D,'分区域-恒康'!$A57)</f>
        <v>6010</v>
      </c>
      <c r="L57" s="137">
        <f>SUMIFS('2019年进销存明细 '!BP:BP,'2019年进销存明细 '!$A:$A,'分区域-恒康'!$A$1,'2019年进销存明细 '!$D:$D,'分区域-恒康'!$A57)</f>
        <v>4990</v>
      </c>
      <c r="M57" s="137">
        <f>SUMIFS('2019年进销存明细 '!BV:BV,'2019年进销存明细 '!$A:$A,'分区域-恒康'!$A$1,'2019年进销存明细 '!$D:$D,'分区域-恒康'!$A57)</f>
        <v>5440</v>
      </c>
      <c r="N57" s="137">
        <f>SUMIFS('2019年进销存明细 '!CB:CB,'2019年进销存明细 '!$A:$A,'分区域-恒康'!$A$1,'2019年进销存明细 '!$D:$D,'分区域-恒康'!$A57)</f>
        <v>4970</v>
      </c>
      <c r="O57" s="138">
        <f t="shared" ref="O57:O59" si="69">SUM(C57:N57)</f>
        <v>61900</v>
      </c>
    </row>
    <row r="58" spans="1:15" s="158" customFormat="1" x14ac:dyDescent="0.3">
      <c r="A58" s="322"/>
      <c r="B58" s="139" t="s">
        <v>414</v>
      </c>
      <c r="C58" s="137">
        <f>SUMIFS('2019年进销存明细 '!P:P,'2019年进销存明细 '!$A:$A,'分区域-恒康'!$A$1,'2019年进销存明细 '!$D:$D,'分区域-恒康'!$A57)</f>
        <v>3150</v>
      </c>
      <c r="D58" s="137">
        <f>SUMIFS('2019年进销存明细 '!V:V,'2019年进销存明细 '!$A:$A,'分区域-恒康'!$A$1,'2019年进销存明细 '!$D:$D,'分区域-恒康'!$A57)</f>
        <v>2220</v>
      </c>
      <c r="E58" s="137">
        <f>SUMIFS('2019年进销存明细 '!AB:AB,'2019年进销存明细 '!$A:$A,'分区域-恒康'!$A$1,'2019年进销存明细 '!$D:$D,'分区域-恒康'!$A57)</f>
        <v>4000</v>
      </c>
      <c r="F58" s="137">
        <f>SUMIFS('2019年进销存明细 '!AH:AH,'2019年进销存明细 '!$A:$A,'分区域-恒康'!$A$1,'2019年进销存明细 '!$D:$D,'分区域-恒康'!$A57)</f>
        <v>4570</v>
      </c>
      <c r="G58" s="137">
        <f>SUMIFS('2019年进销存明细 '!AN:AN,'2019年进销存明细 '!$A:$A,'分区域-恒康'!$A$1,'2019年进销存明细 '!$D:$D,'分区域-恒康'!$A57)</f>
        <v>4630</v>
      </c>
      <c r="H58" s="137">
        <f>SUMIFS('2019年进销存明细 '!AT:AT,'2019年进销存明细 '!$A:$A,'分区域-恒康'!$A$1,'2019年进销存明细 '!$D:$D,'分区域-恒康'!$A57)</f>
        <v>5010</v>
      </c>
      <c r="I58" s="137">
        <f>SUMIFS('2019年进销存明细 '!AZ:AZ,'2019年进销存明细 '!$A:$A,'分区域-恒康'!$A$1,'2019年进销存明细 '!$D:$D,'分区域-恒康'!$A57)</f>
        <v>5579</v>
      </c>
      <c r="J58" s="137">
        <f>SUMIFS('2019年进销存明细 '!BF:BF,'2019年进销存明细 '!$A:$A,'分区域-恒康'!$A$1,'2019年进销存明细 '!$D:$D,'分区域-恒康'!$A57)</f>
        <v>3400</v>
      </c>
      <c r="K58" s="137">
        <f>SUMIFS('2019年进销存明细 '!BL:BL,'2019年进销存明细 '!$A:$A,'分区域-恒康'!$A$1,'2019年进销存明细 '!$D:$D,'分区域-恒康'!$A57)</f>
        <v>4220</v>
      </c>
      <c r="L58" s="137">
        <f>SUMIFS('2019年进销存明细 '!BR:BR,'2019年进销存明细 '!$A:$A,'分区域-恒康'!$A$1,'2019年进销存明细 '!$D:$D,'分区域-恒康'!$A57)</f>
        <v>2920</v>
      </c>
      <c r="M58" s="137">
        <f>SUMIFS('2019年进销存明细 '!BX:BX,'2019年进销存明细 '!$A:$A,'分区域-恒康'!$A$1,'2019年进销存明细 '!$D:$D,'分区域-恒康'!$A57)</f>
        <v>2180</v>
      </c>
      <c r="N58" s="137">
        <f>SUMIFS('2019年进销存明细 '!CD:CD,'2019年进销存明细 '!$A:$A,'分区域-恒康'!$A$1,'2019年进销存明细 '!$D:$D,'分区域-恒康'!$A57)</f>
        <v>1250</v>
      </c>
      <c r="O58" s="141">
        <f t="shared" si="69"/>
        <v>43129</v>
      </c>
    </row>
    <row r="59" spans="1:15" s="158" customFormat="1" x14ac:dyDescent="0.3">
      <c r="A59" s="322"/>
      <c r="B59" s="139" t="s">
        <v>443</v>
      </c>
      <c r="C59" s="152">
        <v>1920</v>
      </c>
      <c r="D59" s="152">
        <v>1970</v>
      </c>
      <c r="E59" s="152">
        <v>3250</v>
      </c>
      <c r="F59" s="152">
        <v>2400</v>
      </c>
      <c r="G59" s="152">
        <v>3400</v>
      </c>
      <c r="H59" s="140">
        <v>2890</v>
      </c>
      <c r="I59" s="140">
        <v>2170</v>
      </c>
      <c r="J59" s="140">
        <v>3380</v>
      </c>
      <c r="K59" s="140">
        <v>2100</v>
      </c>
      <c r="L59" s="140">
        <v>2840</v>
      </c>
      <c r="M59" s="140">
        <v>2410</v>
      </c>
      <c r="N59" s="140">
        <v>2620</v>
      </c>
      <c r="O59" s="141">
        <f t="shared" si="69"/>
        <v>31350</v>
      </c>
    </row>
    <row r="60" spans="1:15" s="158" customFormat="1" x14ac:dyDescent="0.3">
      <c r="A60" s="322"/>
      <c r="B60" s="155" t="s">
        <v>296</v>
      </c>
      <c r="C60" s="156">
        <f>C58/C57</f>
        <v>0.75721153846153844</v>
      </c>
      <c r="D60" s="157">
        <f t="shared" ref="D60:G60" si="70">D58/D57</f>
        <v>1.0183486238532109</v>
      </c>
      <c r="E60" s="157">
        <f t="shared" si="70"/>
        <v>0.75901328273244784</v>
      </c>
      <c r="F60" s="157">
        <f t="shared" si="70"/>
        <v>0.93456032719836402</v>
      </c>
      <c r="G60" s="157">
        <f t="shared" si="70"/>
        <v>0.79416809605488847</v>
      </c>
      <c r="H60" s="157">
        <f t="shared" ref="H60:J60" si="71">H58/H57</f>
        <v>0.85934819897084047</v>
      </c>
      <c r="I60" s="157">
        <f t="shared" si="71"/>
        <v>0.9012924071082391</v>
      </c>
      <c r="J60" s="157">
        <f t="shared" si="71"/>
        <v>0.55374592833876224</v>
      </c>
      <c r="K60" s="157">
        <f t="shared" ref="K60:O60" si="72">K58/K57</f>
        <v>0.70216306156405994</v>
      </c>
      <c r="L60" s="157">
        <f t="shared" si="72"/>
        <v>0.58517034068136276</v>
      </c>
      <c r="M60" s="157">
        <f t="shared" si="72"/>
        <v>0.40073529411764708</v>
      </c>
      <c r="N60" s="157">
        <f t="shared" si="72"/>
        <v>0.25150905432595572</v>
      </c>
      <c r="O60" s="157">
        <f t="shared" si="72"/>
        <v>0.69675282714054931</v>
      </c>
    </row>
    <row r="61" spans="1:15" s="158" customFormat="1" x14ac:dyDescent="0.3">
      <c r="A61" s="323"/>
      <c r="B61" s="186" t="s">
        <v>440</v>
      </c>
      <c r="C61" s="150">
        <f>C58/C59-1</f>
        <v>0.640625</v>
      </c>
      <c r="D61" s="187">
        <f t="shared" ref="D61:G61" si="73">D58/D59-1</f>
        <v>0.12690355329949243</v>
      </c>
      <c r="E61" s="187">
        <f t="shared" si="73"/>
        <v>0.23076923076923084</v>
      </c>
      <c r="F61" s="187">
        <f t="shared" si="73"/>
        <v>0.90416666666666656</v>
      </c>
      <c r="G61" s="187">
        <f t="shared" si="73"/>
        <v>0.36176470588235299</v>
      </c>
      <c r="H61" s="187">
        <f t="shared" ref="H61:J61" si="74">H58/H59-1</f>
        <v>0.73356401384083036</v>
      </c>
      <c r="I61" s="187">
        <f t="shared" si="74"/>
        <v>1.5709677419354837</v>
      </c>
      <c r="J61" s="187">
        <f t="shared" si="74"/>
        <v>5.9171597633136397E-3</v>
      </c>
      <c r="K61" s="187">
        <f t="shared" ref="K61:O61" si="75">K58/K59-1</f>
        <v>1.0095238095238095</v>
      </c>
      <c r="L61" s="187">
        <f t="shared" si="75"/>
        <v>2.8169014084507005E-2</v>
      </c>
      <c r="M61" s="187">
        <f t="shared" si="75"/>
        <v>-9.5435684647302899E-2</v>
      </c>
      <c r="N61" s="187">
        <f t="shared" si="75"/>
        <v>-0.52290076335877855</v>
      </c>
      <c r="O61" s="187">
        <f t="shared" si="75"/>
        <v>0.37572567783094102</v>
      </c>
    </row>
    <row r="62" spans="1:15" s="158" customFormat="1" x14ac:dyDescent="0.3">
      <c r="A62" s="324"/>
      <c r="B62" s="159" t="s">
        <v>409</v>
      </c>
      <c r="C62" s="150">
        <f>C58/N59-1</f>
        <v>0.20229007633587792</v>
      </c>
      <c r="D62" s="150">
        <f>D58/C58-1</f>
        <v>-0.29523809523809519</v>
      </c>
      <c r="E62" s="150">
        <f t="shared" ref="E62:L62" si="76">E58/D58-1</f>
        <v>0.80180180180180183</v>
      </c>
      <c r="F62" s="150">
        <f t="shared" si="76"/>
        <v>0.14250000000000007</v>
      </c>
      <c r="G62" s="150">
        <f t="shared" si="76"/>
        <v>1.3129102844638973E-2</v>
      </c>
      <c r="H62" s="150">
        <f t="shared" si="76"/>
        <v>8.2073434125270017E-2</v>
      </c>
      <c r="I62" s="150">
        <f t="shared" si="76"/>
        <v>0.11357285429141717</v>
      </c>
      <c r="J62" s="150">
        <f t="shared" si="76"/>
        <v>-0.39057178705861262</v>
      </c>
      <c r="K62" s="150">
        <f t="shared" si="76"/>
        <v>0.24117647058823533</v>
      </c>
      <c r="L62" s="150">
        <f t="shared" si="76"/>
        <v>-0.30805687203791465</v>
      </c>
      <c r="M62" s="150">
        <f t="shared" ref="M62" si="77">M58/L58-1</f>
        <v>-0.25342465753424659</v>
      </c>
      <c r="N62" s="150">
        <f t="shared" ref="N62" si="78">N58/M58-1</f>
        <v>-0.42660550458715596</v>
      </c>
      <c r="O62" s="149"/>
    </row>
    <row r="63" spans="1:15" x14ac:dyDescent="0.3">
      <c r="A63" s="317" t="s">
        <v>429</v>
      </c>
      <c r="B63" s="142" t="s">
        <v>413</v>
      </c>
      <c r="C63" s="143">
        <f t="shared" ref="C63:G63" si="79">C33+C39+C51+C57+C45</f>
        <v>26720</v>
      </c>
      <c r="D63" s="143">
        <f t="shared" si="79"/>
        <v>15890</v>
      </c>
      <c r="E63" s="143">
        <f t="shared" si="79"/>
        <v>34110</v>
      </c>
      <c r="F63" s="143">
        <f t="shared" si="79"/>
        <v>28800</v>
      </c>
      <c r="G63" s="143">
        <f t="shared" si="79"/>
        <v>36080</v>
      </c>
      <c r="H63" s="143">
        <f>H33+H39+H51+H57+H45</f>
        <v>34180</v>
      </c>
      <c r="I63" s="143">
        <f t="shared" ref="I63:N63" si="80">I33+I39+I51+I57+I45</f>
        <v>36040</v>
      </c>
      <c r="J63" s="143">
        <f t="shared" si="80"/>
        <v>35690</v>
      </c>
      <c r="K63" s="143">
        <f t="shared" si="80"/>
        <v>35720</v>
      </c>
      <c r="L63" s="143">
        <f t="shared" si="80"/>
        <v>29100</v>
      </c>
      <c r="M63" s="143">
        <f t="shared" si="80"/>
        <v>33530</v>
      </c>
      <c r="N63" s="143">
        <f t="shared" si="80"/>
        <v>31940</v>
      </c>
      <c r="O63" s="144">
        <f>O33+O39+O51+O57+O45</f>
        <v>377800</v>
      </c>
    </row>
    <row r="64" spans="1:15" ht="15.75" customHeight="1" x14ac:dyDescent="0.3">
      <c r="A64" s="318"/>
      <c r="B64" s="145" t="s">
        <v>414</v>
      </c>
      <c r="C64" s="146">
        <f t="shared" ref="C64:G64" si="81">C34+C40+C52+C58+C46</f>
        <v>22900</v>
      </c>
      <c r="D64" s="146">
        <f t="shared" si="81"/>
        <v>17722</v>
      </c>
      <c r="E64" s="146">
        <f t="shared" si="81"/>
        <v>33687</v>
      </c>
      <c r="F64" s="146">
        <f t="shared" si="81"/>
        <v>32067</v>
      </c>
      <c r="G64" s="146">
        <f t="shared" si="81"/>
        <v>35760</v>
      </c>
      <c r="H64" s="146">
        <f>H34+H40+H52+H58+H46</f>
        <v>36050</v>
      </c>
      <c r="I64" s="146">
        <f t="shared" ref="I64:N64" si="82">I34+I40+I52+I58+I46</f>
        <v>33929</v>
      </c>
      <c r="J64" s="146">
        <f t="shared" si="82"/>
        <v>29403</v>
      </c>
      <c r="K64" s="146">
        <f t="shared" si="82"/>
        <v>33727</v>
      </c>
      <c r="L64" s="146">
        <f t="shared" si="82"/>
        <v>23060</v>
      </c>
      <c r="M64" s="146">
        <f t="shared" si="82"/>
        <v>29269</v>
      </c>
      <c r="N64" s="146">
        <f t="shared" si="82"/>
        <v>15623</v>
      </c>
      <c r="O64" s="147">
        <f t="shared" ref="O64" si="83">O34+O40+O52+O58+O46</f>
        <v>343197</v>
      </c>
    </row>
    <row r="65" spans="1:15" ht="15.75" customHeight="1" x14ac:dyDescent="0.3">
      <c r="A65" s="318"/>
      <c r="B65" s="145" t="s">
        <v>442</v>
      </c>
      <c r="C65" s="146">
        <f t="shared" ref="C65:G65" si="84">C35+C41+C53+C59+C47</f>
        <v>14919</v>
      </c>
      <c r="D65" s="146">
        <f t="shared" si="84"/>
        <v>14122</v>
      </c>
      <c r="E65" s="146">
        <f t="shared" si="84"/>
        <v>23906</v>
      </c>
      <c r="F65" s="146">
        <f t="shared" si="84"/>
        <v>18916</v>
      </c>
      <c r="G65" s="146">
        <f t="shared" si="84"/>
        <v>22760</v>
      </c>
      <c r="H65" s="146">
        <f>H35+H41+H53+H59+H47</f>
        <v>27130</v>
      </c>
      <c r="I65" s="146">
        <f t="shared" ref="I65:N65" si="85">I35+I41+I53+I59+I47</f>
        <v>17029</v>
      </c>
      <c r="J65" s="146">
        <f t="shared" si="85"/>
        <v>23938</v>
      </c>
      <c r="K65" s="146">
        <f t="shared" si="85"/>
        <v>23567</v>
      </c>
      <c r="L65" s="146">
        <f t="shared" si="85"/>
        <v>17986</v>
      </c>
      <c r="M65" s="146">
        <f t="shared" si="85"/>
        <v>22426</v>
      </c>
      <c r="N65" s="146">
        <f t="shared" si="85"/>
        <v>22772</v>
      </c>
      <c r="O65" s="147">
        <f t="shared" ref="O65" si="86">O35+O41+O53+O59+O47</f>
        <v>249471</v>
      </c>
    </row>
    <row r="66" spans="1:15" s="158" customFormat="1" ht="16.5" customHeight="1" x14ac:dyDescent="0.3">
      <c r="A66" s="318"/>
      <c r="B66" s="160" t="s">
        <v>441</v>
      </c>
      <c r="C66" s="161">
        <f>C64/C63</f>
        <v>0.85703592814371254</v>
      </c>
      <c r="D66" s="161">
        <f t="shared" ref="D66:G66" si="87">D64/D63</f>
        <v>1.1152926368785399</v>
      </c>
      <c r="E66" s="161">
        <f t="shared" si="87"/>
        <v>0.98759894459102904</v>
      </c>
      <c r="F66" s="161">
        <f t="shared" si="87"/>
        <v>1.1134375000000001</v>
      </c>
      <c r="G66" s="161">
        <f t="shared" si="87"/>
        <v>0.99113082039911304</v>
      </c>
      <c r="H66" s="161">
        <f t="shared" ref="H66:J66" si="88">H64/H63</f>
        <v>1.0547103569338794</v>
      </c>
      <c r="I66" s="161">
        <f t="shared" si="88"/>
        <v>0.94142619311875697</v>
      </c>
      <c r="J66" s="161">
        <f t="shared" si="88"/>
        <v>0.82384421406556463</v>
      </c>
      <c r="K66" s="161">
        <f t="shared" ref="K66:O66" si="89">K64/K63</f>
        <v>0.94420492721164617</v>
      </c>
      <c r="L66" s="161">
        <f t="shared" si="89"/>
        <v>0.79243986254295529</v>
      </c>
      <c r="M66" s="161">
        <f t="shared" si="89"/>
        <v>0.87291977333730986</v>
      </c>
      <c r="N66" s="161">
        <f t="shared" si="89"/>
        <v>0.48913587977457734</v>
      </c>
      <c r="O66" s="161">
        <f t="shared" si="89"/>
        <v>0.90840921122286922</v>
      </c>
    </row>
    <row r="67" spans="1:15" s="158" customFormat="1" ht="16.5" customHeight="1" x14ac:dyDescent="0.3">
      <c r="A67" s="319"/>
      <c r="B67" s="188" t="s">
        <v>406</v>
      </c>
      <c r="C67" s="189">
        <f>C64/C65-1</f>
        <v>0.53495542596688783</v>
      </c>
      <c r="D67" s="189">
        <f t="shared" ref="D67:G67" si="90">D64/D65-1</f>
        <v>0.25492139923523571</v>
      </c>
      <c r="E67" s="189">
        <f t="shared" si="90"/>
        <v>0.40914414791265785</v>
      </c>
      <c r="F67" s="189">
        <f t="shared" si="90"/>
        <v>0.69523155001057302</v>
      </c>
      <c r="G67" s="189">
        <f t="shared" si="90"/>
        <v>0.5711775043936731</v>
      </c>
      <c r="H67" s="189">
        <f t="shared" ref="H67:J67" si="91">H64/H65-1</f>
        <v>0.32878732030962032</v>
      </c>
      <c r="I67" s="189">
        <f t="shared" si="91"/>
        <v>0.99242468729813837</v>
      </c>
      <c r="J67" s="189">
        <f t="shared" si="91"/>
        <v>0.22829810343387091</v>
      </c>
      <c r="K67" s="189">
        <f t="shared" ref="K67:O67" si="92">K64/K65-1</f>
        <v>0.43111129969873119</v>
      </c>
      <c r="L67" s="189">
        <f t="shared" si="92"/>
        <v>0.28210830646058049</v>
      </c>
      <c r="M67" s="189">
        <f t="shared" si="92"/>
        <v>0.30513689467582261</v>
      </c>
      <c r="N67" s="189">
        <f t="shared" si="92"/>
        <v>-0.31393816968206567</v>
      </c>
      <c r="O67" s="189">
        <f t="shared" si="92"/>
        <v>0.37569897903964788</v>
      </c>
    </row>
    <row r="68" spans="1:15" s="158" customFormat="1" ht="16.5" customHeight="1" thickBot="1" x14ac:dyDescent="0.35">
      <c r="A68" s="320"/>
      <c r="B68" s="162" t="s">
        <v>408</v>
      </c>
      <c r="C68" s="154">
        <f>C64/N65-1</f>
        <v>5.6209379940277415E-3</v>
      </c>
      <c r="D68" s="154">
        <f>D64/C64-1</f>
        <v>-0.22611353711790394</v>
      </c>
      <c r="E68" s="154">
        <f t="shared" ref="E68:L68" si="93">E64/D64-1</f>
        <v>0.90085769100552993</v>
      </c>
      <c r="F68" s="154">
        <f t="shared" si="93"/>
        <v>-4.8089767566123376E-2</v>
      </c>
      <c r="G68" s="154">
        <f t="shared" si="93"/>
        <v>0.11516512302366921</v>
      </c>
      <c r="H68" s="154">
        <f t="shared" si="93"/>
        <v>8.1096196868009063E-3</v>
      </c>
      <c r="I68" s="154">
        <f t="shared" si="93"/>
        <v>-5.883495145631068E-2</v>
      </c>
      <c r="J68" s="154">
        <f t="shared" si="93"/>
        <v>-0.13339620973208755</v>
      </c>
      <c r="K68" s="154">
        <f t="shared" si="93"/>
        <v>0.14705982382750049</v>
      </c>
      <c r="L68" s="154">
        <f t="shared" si="93"/>
        <v>-0.3162747946748895</v>
      </c>
      <c r="M68" s="154">
        <f t="shared" ref="M68" si="94">M64/L64-1</f>
        <v>0.26925411968777113</v>
      </c>
      <c r="N68" s="154">
        <f t="shared" ref="N68" si="95">N64/M64-1</f>
        <v>-0.46622706617923404</v>
      </c>
      <c r="O68" s="154"/>
    </row>
    <row r="69" spans="1:15" ht="15" thickTop="1" x14ac:dyDescent="0.3">
      <c r="A69" s="321" t="s">
        <v>467</v>
      </c>
      <c r="B69" s="136" t="s">
        <v>413</v>
      </c>
      <c r="C69" s="137">
        <f>SUMIFS('2019年进销存明细 '!N:N,'2019年进销存明细 '!$A:$A,'分区域-恒康'!$A$1,'2019年进销存明细 '!$D:$D,'分区域-恒康'!$A69)</f>
        <v>0</v>
      </c>
      <c r="D69" s="137">
        <f>SUMIFS('2019年进销存明细 '!T:T,'2019年进销存明细 '!$A:$A,'分区域-恒康'!$A$1,'2019年进销存明细 '!$D:$D,'分区域-恒康'!$A69)</f>
        <v>0</v>
      </c>
      <c r="E69" s="137">
        <f>SUMIFS('2019年进销存明细 '!Z:Z,'2019年进销存明细 '!$A:$A,'分区域-恒康'!$A$1,'2019年进销存明细 '!$D:$D,'分区域-恒康'!$A69)</f>
        <v>0</v>
      </c>
      <c r="F69" s="137">
        <f>SUMIFS('2019年进销存明细 '!AF:AF,'2019年进销存明细 '!$A:$A,'分区域-恒康'!$A$1,'2019年进销存明细 '!$D:$D,'分区域-恒康'!$A69)</f>
        <v>0</v>
      </c>
      <c r="G69" s="137">
        <f>SUMIFS('2019年进销存明细 '!AL:AL,'2019年进销存明细 '!$A:$A,'分区域-恒康'!$A$1,'2019年进销存明细 '!$D:$D,'分区域-恒康'!$A69)</f>
        <v>0</v>
      </c>
      <c r="H69" s="137">
        <f>SUMIFS('2019年进销存明细 '!AR:AR,'2019年进销存明细 '!$A:$A,'分区域-恒康'!$A$1,'2019年进销存明细 '!$D:$D,'分区域-恒康'!$A69)</f>
        <v>0</v>
      </c>
      <c r="I69" s="137">
        <f>SUMIFS('2019年进销存明细 '!AX:AX,'2019年进销存明细 '!$A:$A,'分区域-恒康'!$A$1,'2019年进销存明细 '!$D:$D,'分区域-恒康'!$A69)</f>
        <v>0</v>
      </c>
      <c r="J69" s="137">
        <f>SUMIFS('2019年进销存明细 '!BD:BD,'2019年进销存明细 '!$A:$A,'分区域-恒康'!$A$1,'2019年进销存明细 '!$D:$D,'分区域-恒康'!$A69)</f>
        <v>0</v>
      </c>
      <c r="K69" s="137">
        <f>SUMIFS('2019年进销存明细 '!BJ:BJ,'2019年进销存明细 '!$A:$A,'分区域-恒康'!$A$1,'2019年进销存明细 '!$D:$D,'分区域-恒康'!$A69)</f>
        <v>0</v>
      </c>
      <c r="L69" s="137">
        <f>SUMIFS('2019年进销存明细 '!BP:BP,'2019年进销存明细 '!$A:$A,'分区域-恒康'!$A$1,'2019年进销存明细 '!$D:$D,'分区域-恒康'!$A69)</f>
        <v>0</v>
      </c>
      <c r="M69" s="137">
        <f>SUMIFS('2019年进销存明细 '!BV:BV,'2019年进销存明细 '!$A:$A,'分区域-恒康'!$A$1,'2019年进销存明细 '!$D:$D,'分区域-恒康'!$A69)</f>
        <v>0</v>
      </c>
      <c r="N69" s="137">
        <f>SUMIFS('2019年进销存明细 '!CB:CB,'2019年进销存明细 '!$A:$A,'分区域-恒康'!$A$1,'2019年进销存明细 '!$D:$D,'分区域-恒康'!$A69)</f>
        <v>0</v>
      </c>
      <c r="O69" s="153">
        <f t="shared" ref="O69:O71" si="96">SUM(C69:N69)</f>
        <v>0</v>
      </c>
    </row>
    <row r="70" spans="1:15" x14ac:dyDescent="0.3">
      <c r="A70" s="322"/>
      <c r="B70" s="139" t="s">
        <v>414</v>
      </c>
      <c r="C70" s="137">
        <f>SUMIFS('2019年进销存明细 '!P:P,'2019年进销存明细 '!$A:$A,'分区域-恒康'!$A$1,'2019年进销存明细 '!$D:$D,'分区域-恒康'!$A69)</f>
        <v>0</v>
      </c>
      <c r="D70" s="137">
        <f>SUMIFS('2019年进销存明细 '!V:V,'2019年进销存明细 '!$A:$A,'分区域-恒康'!$A$1,'2019年进销存明细 '!$D:$D,'分区域-恒康'!$A69)</f>
        <v>0</v>
      </c>
      <c r="E70" s="137">
        <f>SUMIFS('2019年进销存明细 '!AB:AB,'2019年进销存明细 '!$A:$A,'分区域-恒康'!$A$1,'2019年进销存明细 '!$D:$D,'分区域-恒康'!$A69)</f>
        <v>0</v>
      </c>
      <c r="F70" s="137">
        <f>SUMIFS('2019年进销存明细 '!AH:AH,'2019年进销存明细 '!$A:$A,'分区域-恒康'!$A$1,'2019年进销存明细 '!$D:$D,'分区域-恒康'!$A69)</f>
        <v>0</v>
      </c>
      <c r="G70" s="137">
        <f>SUMIFS('2019年进销存明细 '!AN:AN,'2019年进销存明细 '!$A:$A,'分区域-恒康'!$A$1,'2019年进销存明细 '!$D:$D,'分区域-恒康'!$A69)</f>
        <v>0</v>
      </c>
      <c r="H70" s="137">
        <f>SUMIFS('2019年进销存明细 '!AT:AT,'2019年进销存明细 '!$A:$A,'分区域-恒康'!$A$1,'2019年进销存明细 '!$D:$D,'分区域-恒康'!$A69)</f>
        <v>0</v>
      </c>
      <c r="I70" s="137">
        <f>SUMIFS('2019年进销存明细 '!AZ:AZ,'2019年进销存明细 '!$A:$A,'分区域-恒康'!$A$1,'2019年进销存明细 '!$D:$D,'分区域-恒康'!$A69)</f>
        <v>0</v>
      </c>
      <c r="J70" s="137">
        <f>SUMIFS('2019年进销存明细 '!BF:BF,'2019年进销存明细 '!$A:$A,'分区域-恒康'!$A$1,'2019年进销存明细 '!$D:$D,'分区域-恒康'!$A69)</f>
        <v>0</v>
      </c>
      <c r="K70" s="137">
        <f>SUMIFS('2019年进销存明细 '!BL:BL,'2019年进销存明细 '!$A:$A,'分区域-恒康'!$A$1,'2019年进销存明细 '!$D:$D,'分区域-恒康'!$A69)</f>
        <v>0</v>
      </c>
      <c r="L70" s="137">
        <f>SUMIFS('2019年进销存明细 '!BR:BR,'2019年进销存明细 '!$A:$A,'分区域-恒康'!$A$1,'2019年进销存明细 '!$D:$D,'分区域-恒康'!$A69)</f>
        <v>0</v>
      </c>
      <c r="M70" s="137">
        <f>SUMIFS('2019年进销存明细 '!BX:BX,'2019年进销存明细 '!$A:$A,'分区域-恒康'!$A$1,'2019年进销存明细 '!$D:$D,'分区域-恒康'!$A69)</f>
        <v>0</v>
      </c>
      <c r="N70" s="137">
        <f>SUMIFS('2019年进销存明细 '!CD:CD,'2019年进销存明细 '!$A:$A,'分区域-恒康'!$A$1,'2019年进销存明细 '!$D:$D,'分区域-恒康'!$A69)</f>
        <v>0</v>
      </c>
      <c r="O70" s="141">
        <f t="shared" si="96"/>
        <v>0</v>
      </c>
    </row>
    <row r="71" spans="1:15" x14ac:dyDescent="0.3">
      <c r="A71" s="322"/>
      <c r="B71" s="139" t="s">
        <v>443</v>
      </c>
      <c r="C71" s="152">
        <v>5390</v>
      </c>
      <c r="D71" s="152">
        <v>5630</v>
      </c>
      <c r="E71" s="152">
        <v>10009</v>
      </c>
      <c r="F71" s="152">
        <v>9200</v>
      </c>
      <c r="G71" s="152">
        <v>7960</v>
      </c>
      <c r="H71" s="140">
        <v>9720</v>
      </c>
      <c r="I71" s="140">
        <v>8699</v>
      </c>
      <c r="J71" s="140">
        <v>10196</v>
      </c>
      <c r="K71" s="140">
        <v>10100</v>
      </c>
      <c r="L71" s="140">
        <v>8260</v>
      </c>
      <c r="M71" s="140">
        <v>9370</v>
      </c>
      <c r="N71" s="140">
        <v>8730</v>
      </c>
      <c r="O71" s="141">
        <f t="shared" si="96"/>
        <v>103264</v>
      </c>
    </row>
    <row r="72" spans="1:15" s="158" customFormat="1" x14ac:dyDescent="0.3">
      <c r="A72" s="322"/>
      <c r="B72" s="155" t="s">
        <v>296</v>
      </c>
      <c r="C72" s="156" t="e">
        <f>C70/C69</f>
        <v>#DIV/0!</v>
      </c>
      <c r="D72" s="157" t="e">
        <f t="shared" ref="D72:O72" si="97">D70/D69</f>
        <v>#DIV/0!</v>
      </c>
      <c r="E72" s="157" t="e">
        <f t="shared" si="97"/>
        <v>#DIV/0!</v>
      </c>
      <c r="F72" s="157" t="e">
        <f t="shared" si="97"/>
        <v>#DIV/0!</v>
      </c>
      <c r="G72" s="157" t="e">
        <f t="shared" si="97"/>
        <v>#DIV/0!</v>
      </c>
      <c r="H72" s="157" t="e">
        <f t="shared" si="97"/>
        <v>#DIV/0!</v>
      </c>
      <c r="I72" s="157" t="e">
        <f t="shared" si="97"/>
        <v>#DIV/0!</v>
      </c>
      <c r="J72" s="157" t="e">
        <f t="shared" si="97"/>
        <v>#DIV/0!</v>
      </c>
      <c r="K72" s="157" t="e">
        <f t="shared" si="97"/>
        <v>#DIV/0!</v>
      </c>
      <c r="L72" s="157" t="e">
        <f t="shared" si="97"/>
        <v>#DIV/0!</v>
      </c>
      <c r="M72" s="157" t="e">
        <f t="shared" si="97"/>
        <v>#DIV/0!</v>
      </c>
      <c r="N72" s="157" t="e">
        <f t="shared" si="97"/>
        <v>#DIV/0!</v>
      </c>
      <c r="O72" s="157" t="e">
        <f t="shared" si="97"/>
        <v>#DIV/0!</v>
      </c>
    </row>
    <row r="73" spans="1:15" s="158" customFormat="1" x14ac:dyDescent="0.3">
      <c r="A73" s="323"/>
      <c r="B73" s="186" t="s">
        <v>440</v>
      </c>
      <c r="C73" s="150">
        <f>C70/C71-1</f>
        <v>-1</v>
      </c>
      <c r="D73" s="187">
        <f t="shared" ref="D73:O73" si="98">D70/D71-1</f>
        <v>-1</v>
      </c>
      <c r="E73" s="187">
        <f t="shared" si="98"/>
        <v>-1</v>
      </c>
      <c r="F73" s="187">
        <f t="shared" si="98"/>
        <v>-1</v>
      </c>
      <c r="G73" s="187">
        <f t="shared" si="98"/>
        <v>-1</v>
      </c>
      <c r="H73" s="187">
        <f t="shared" si="98"/>
        <v>-1</v>
      </c>
      <c r="I73" s="187">
        <f t="shared" si="98"/>
        <v>-1</v>
      </c>
      <c r="J73" s="187">
        <f t="shared" si="98"/>
        <v>-1</v>
      </c>
      <c r="K73" s="187">
        <f t="shared" si="98"/>
        <v>-1</v>
      </c>
      <c r="L73" s="187">
        <f t="shared" si="98"/>
        <v>-1</v>
      </c>
      <c r="M73" s="187">
        <f t="shared" si="98"/>
        <v>-1</v>
      </c>
      <c r="N73" s="187">
        <f t="shared" si="98"/>
        <v>-1</v>
      </c>
      <c r="O73" s="187">
        <f t="shared" si="98"/>
        <v>-1</v>
      </c>
    </row>
    <row r="74" spans="1:15" s="158" customFormat="1" x14ac:dyDescent="0.3">
      <c r="A74" s="324"/>
      <c r="B74" s="159" t="s">
        <v>409</v>
      </c>
      <c r="C74" s="150">
        <f>C70/N71-1</f>
        <v>-1</v>
      </c>
      <c r="D74" s="150" t="e">
        <f>D70/C70-1</f>
        <v>#DIV/0!</v>
      </c>
      <c r="E74" s="150" t="e">
        <f t="shared" ref="E74:L74" si="99">E70/D70-1</f>
        <v>#DIV/0!</v>
      </c>
      <c r="F74" s="150" t="e">
        <f t="shared" si="99"/>
        <v>#DIV/0!</v>
      </c>
      <c r="G74" s="150" t="e">
        <f t="shared" si="99"/>
        <v>#DIV/0!</v>
      </c>
      <c r="H74" s="150" t="e">
        <f t="shared" si="99"/>
        <v>#DIV/0!</v>
      </c>
      <c r="I74" s="150" t="e">
        <f t="shared" si="99"/>
        <v>#DIV/0!</v>
      </c>
      <c r="J74" s="150" t="e">
        <f t="shared" si="99"/>
        <v>#DIV/0!</v>
      </c>
      <c r="K74" s="150" t="e">
        <f t="shared" si="99"/>
        <v>#DIV/0!</v>
      </c>
      <c r="L74" s="150" t="e">
        <f t="shared" si="99"/>
        <v>#DIV/0!</v>
      </c>
      <c r="M74" s="150" t="e">
        <f t="shared" ref="M74" si="100">M70/L70-1</f>
        <v>#DIV/0!</v>
      </c>
      <c r="N74" s="150" t="e">
        <f t="shared" ref="N74" si="101">N70/M70-1</f>
        <v>#DIV/0!</v>
      </c>
      <c r="O74" s="149"/>
    </row>
    <row r="75" spans="1:15" x14ac:dyDescent="0.3">
      <c r="A75" s="325" t="s">
        <v>405</v>
      </c>
      <c r="B75" s="136" t="s">
        <v>413</v>
      </c>
      <c r="C75" s="137">
        <f>SUMIFS('2019年进销存明细 '!N:N,'2019年进销存明细 '!$A:$A,'分区域-恒康'!$A$1,'2019年进销存明细 '!$D:$D,'分区域-恒康'!$A75)</f>
        <v>0</v>
      </c>
      <c r="D75" s="137">
        <f>SUMIFS('2019年进销存明细 '!T:T,'2019年进销存明细 '!$A:$A,'分区域-恒康'!$A$1,'2019年进销存明细 '!$D:$D,'分区域-恒康'!$A75)</f>
        <v>0</v>
      </c>
      <c r="E75" s="137">
        <f>SUMIFS('2019年进销存明细 '!Z:Z,'2019年进销存明细 '!$A:$A,'分区域-恒康'!$A$1,'2019年进销存明细 '!$D:$D,'分区域-恒康'!$A75)</f>
        <v>0</v>
      </c>
      <c r="F75" s="137">
        <f>SUMIFS('2019年进销存明细 '!AF:AF,'2019年进销存明细 '!$A:$A,'分区域-恒康'!$A$1,'2019年进销存明细 '!$D:$D,'分区域-恒康'!$A75)</f>
        <v>0</v>
      </c>
      <c r="G75" s="137">
        <f>SUMIFS('2019年进销存明细 '!AL:AL,'2019年进销存明细 '!$A:$A,'分区域-恒康'!$A$1,'2019年进销存明细 '!$D:$D,'分区域-恒康'!$A75)</f>
        <v>0</v>
      </c>
      <c r="H75" s="137">
        <f>SUMIFS('2019年进销存明细 '!AR:AR,'2019年进销存明细 '!$A:$A,'分区域-恒康'!$A$1,'2019年进销存明细 '!$D:$D,'分区域-恒康'!$A75)</f>
        <v>0</v>
      </c>
      <c r="I75" s="137">
        <f>SUMIFS('2019年进销存明细 '!AX:AX,'2019年进销存明细 '!$A:$A,'分区域-恒康'!$A$1,'2019年进销存明细 '!$D:$D,'分区域-恒康'!$A75)</f>
        <v>0</v>
      </c>
      <c r="J75" s="137">
        <f>SUMIFS('2019年进销存明细 '!BD:BD,'2019年进销存明细 '!$A:$A,'分区域-恒康'!$A$1,'2019年进销存明细 '!$D:$D,'分区域-恒康'!$A75)</f>
        <v>0</v>
      </c>
      <c r="K75" s="137">
        <f>SUMIFS('2019年进销存明细 '!BJ:BJ,'2019年进销存明细 '!$A:$A,'分区域-恒康'!$A$1,'2019年进销存明细 '!$D:$D,'分区域-恒康'!$A75)</f>
        <v>0</v>
      </c>
      <c r="L75" s="137">
        <f>SUMIFS('2019年进销存明细 '!BP:BP,'2019年进销存明细 '!$A:$A,'分区域-恒康'!$A$1,'2019年进销存明细 '!$D:$D,'分区域-恒康'!$A75)</f>
        <v>0</v>
      </c>
      <c r="M75" s="137">
        <f>SUMIFS('2019年进销存明细 '!BV:BV,'2019年进销存明细 '!$A:$A,'分区域-恒康'!$A$1,'2019年进销存明细 '!$D:$D,'分区域-恒康'!$A75)</f>
        <v>0</v>
      </c>
      <c r="N75" s="137">
        <f>SUMIFS('2019年进销存明细 '!CB:CB,'2019年进销存明细 '!$A:$A,'分区域-恒康'!$A$1,'2019年进销存明细 '!$D:$D,'分区域-恒康'!$A75)</f>
        <v>0</v>
      </c>
      <c r="O75" s="138">
        <f t="shared" ref="O75:O77" si="102">SUM(C75:N75)</f>
        <v>0</v>
      </c>
    </row>
    <row r="76" spans="1:15" x14ac:dyDescent="0.3">
      <c r="A76" s="322"/>
      <c r="B76" s="139" t="s">
        <v>414</v>
      </c>
      <c r="C76" s="137">
        <f>SUMIFS('2019年进销存明细 '!P:P,'2019年进销存明细 '!$A:$A,'分区域-恒康'!$A$1,'2019年进销存明细 '!$D:$D,'分区域-恒康'!$A75)</f>
        <v>0</v>
      </c>
      <c r="D76" s="137">
        <f>SUMIFS('2019年进销存明细 '!V:V,'2019年进销存明细 '!$A:$A,'分区域-恒康'!$A$1,'2019年进销存明细 '!$D:$D,'分区域-恒康'!$A75)</f>
        <v>0</v>
      </c>
      <c r="E76" s="137">
        <f>SUMIFS('2019年进销存明细 '!AB:AB,'2019年进销存明细 '!$A:$A,'分区域-恒康'!$A$1,'2019年进销存明细 '!$D:$D,'分区域-恒康'!$A75)</f>
        <v>0</v>
      </c>
      <c r="F76" s="137">
        <f>SUMIFS('2019年进销存明细 '!AH:AH,'2019年进销存明细 '!$A:$A,'分区域-恒康'!$A$1,'2019年进销存明细 '!$D:$D,'分区域-恒康'!$A75)</f>
        <v>0</v>
      </c>
      <c r="G76" s="137">
        <f>SUMIFS('2019年进销存明细 '!AN:AN,'2019年进销存明细 '!$A:$A,'分区域-恒康'!$A$1,'2019年进销存明细 '!$D:$D,'分区域-恒康'!$A75)</f>
        <v>0</v>
      </c>
      <c r="H76" s="137">
        <f>SUMIFS('2019年进销存明细 '!AT:AT,'2019年进销存明细 '!$A:$A,'分区域-恒康'!$A$1,'2019年进销存明细 '!$D:$D,'分区域-恒康'!$A75)</f>
        <v>0</v>
      </c>
      <c r="I76" s="137">
        <f>SUMIFS('2019年进销存明细 '!AZ:AZ,'2019年进销存明细 '!$A:$A,'分区域-恒康'!$A$1,'2019年进销存明细 '!$D:$D,'分区域-恒康'!$A75)</f>
        <v>0</v>
      </c>
      <c r="J76" s="137">
        <f>SUMIFS('2019年进销存明细 '!BF:BF,'2019年进销存明细 '!$A:$A,'分区域-恒康'!$A$1,'2019年进销存明细 '!$D:$D,'分区域-恒康'!$A75)</f>
        <v>0</v>
      </c>
      <c r="K76" s="137">
        <f>SUMIFS('2019年进销存明细 '!BL:BL,'2019年进销存明细 '!$A:$A,'分区域-恒康'!$A$1,'2019年进销存明细 '!$D:$D,'分区域-恒康'!$A75)</f>
        <v>0</v>
      </c>
      <c r="L76" s="137">
        <f>SUMIFS('2019年进销存明细 '!BR:BR,'2019年进销存明细 '!$A:$A,'分区域-恒康'!$A$1,'2019年进销存明细 '!$D:$D,'分区域-恒康'!$A75)</f>
        <v>0</v>
      </c>
      <c r="M76" s="137">
        <f>SUMIFS('2019年进销存明细 '!BX:BX,'2019年进销存明细 '!$A:$A,'分区域-恒康'!$A$1,'2019年进销存明细 '!$D:$D,'分区域-恒康'!$A75)</f>
        <v>0</v>
      </c>
      <c r="N76" s="137">
        <f>SUMIFS('2019年进销存明细 '!CD:CD,'2019年进销存明细 '!$A:$A,'分区域-恒康'!$A$1,'2019年进销存明细 '!$D:$D,'分区域-恒康'!$A75)</f>
        <v>0</v>
      </c>
      <c r="O76" s="141">
        <f t="shared" si="102"/>
        <v>0</v>
      </c>
    </row>
    <row r="77" spans="1:15" x14ac:dyDescent="0.3">
      <c r="A77" s="322"/>
      <c r="B77" s="139" t="s">
        <v>443</v>
      </c>
      <c r="C77" s="152">
        <v>2550</v>
      </c>
      <c r="D77" s="152">
        <v>3471</v>
      </c>
      <c r="E77" s="152">
        <v>4643</v>
      </c>
      <c r="F77" s="152">
        <v>3611</v>
      </c>
      <c r="G77" s="152">
        <v>5415</v>
      </c>
      <c r="H77" s="140">
        <v>6246</v>
      </c>
      <c r="I77" s="140">
        <v>4020</v>
      </c>
      <c r="J77" s="140">
        <v>4200</v>
      </c>
      <c r="K77" s="140">
        <v>4920</v>
      </c>
      <c r="L77" s="140">
        <v>3645</v>
      </c>
      <c r="M77" s="140">
        <v>3790</v>
      </c>
      <c r="N77" s="140">
        <v>3447</v>
      </c>
      <c r="O77" s="141">
        <f t="shared" si="102"/>
        <v>49958</v>
      </c>
    </row>
    <row r="78" spans="1:15" s="158" customFormat="1" x14ac:dyDescent="0.3">
      <c r="A78" s="322"/>
      <c r="B78" s="155" t="s">
        <v>296</v>
      </c>
      <c r="C78" s="156" t="e">
        <f>C76/C75</f>
        <v>#DIV/0!</v>
      </c>
      <c r="D78" s="157" t="e">
        <f t="shared" ref="D78:O78" si="103">D76/D75</f>
        <v>#DIV/0!</v>
      </c>
      <c r="E78" s="157" t="e">
        <f t="shared" si="103"/>
        <v>#DIV/0!</v>
      </c>
      <c r="F78" s="157" t="e">
        <f t="shared" si="103"/>
        <v>#DIV/0!</v>
      </c>
      <c r="G78" s="157" t="e">
        <f t="shared" si="103"/>
        <v>#DIV/0!</v>
      </c>
      <c r="H78" s="157" t="e">
        <f t="shared" si="103"/>
        <v>#DIV/0!</v>
      </c>
      <c r="I78" s="157" t="e">
        <f t="shared" si="103"/>
        <v>#DIV/0!</v>
      </c>
      <c r="J78" s="157" t="e">
        <f t="shared" si="103"/>
        <v>#DIV/0!</v>
      </c>
      <c r="K78" s="157" t="e">
        <f t="shared" si="103"/>
        <v>#DIV/0!</v>
      </c>
      <c r="L78" s="157" t="e">
        <f t="shared" si="103"/>
        <v>#DIV/0!</v>
      </c>
      <c r="M78" s="157" t="e">
        <f t="shared" si="103"/>
        <v>#DIV/0!</v>
      </c>
      <c r="N78" s="157" t="e">
        <f t="shared" si="103"/>
        <v>#DIV/0!</v>
      </c>
      <c r="O78" s="157" t="e">
        <f t="shared" si="103"/>
        <v>#DIV/0!</v>
      </c>
    </row>
    <row r="79" spans="1:15" s="158" customFormat="1" x14ac:dyDescent="0.3">
      <c r="A79" s="323"/>
      <c r="B79" s="186" t="s">
        <v>440</v>
      </c>
      <c r="C79" s="150">
        <f>C76/C77-1</f>
        <v>-1</v>
      </c>
      <c r="D79" s="187">
        <f t="shared" ref="D79:O79" si="104">D76/D77-1</f>
        <v>-1</v>
      </c>
      <c r="E79" s="187">
        <f t="shared" si="104"/>
        <v>-1</v>
      </c>
      <c r="F79" s="187">
        <f t="shared" si="104"/>
        <v>-1</v>
      </c>
      <c r="G79" s="187">
        <f t="shared" si="104"/>
        <v>-1</v>
      </c>
      <c r="H79" s="187">
        <f t="shared" si="104"/>
        <v>-1</v>
      </c>
      <c r="I79" s="187">
        <f t="shared" si="104"/>
        <v>-1</v>
      </c>
      <c r="J79" s="187">
        <f t="shared" si="104"/>
        <v>-1</v>
      </c>
      <c r="K79" s="187">
        <f t="shared" si="104"/>
        <v>-1</v>
      </c>
      <c r="L79" s="187">
        <f t="shared" si="104"/>
        <v>-1</v>
      </c>
      <c r="M79" s="187">
        <f t="shared" si="104"/>
        <v>-1</v>
      </c>
      <c r="N79" s="187">
        <f t="shared" si="104"/>
        <v>-1</v>
      </c>
      <c r="O79" s="187">
        <f t="shared" si="104"/>
        <v>-1</v>
      </c>
    </row>
    <row r="80" spans="1:15" s="158" customFormat="1" x14ac:dyDescent="0.3">
      <c r="A80" s="324"/>
      <c r="B80" s="159" t="s">
        <v>409</v>
      </c>
      <c r="C80" s="150">
        <f>C76/N77-1</f>
        <v>-1</v>
      </c>
      <c r="D80" s="150" t="e">
        <f>D76/C76-1</f>
        <v>#DIV/0!</v>
      </c>
      <c r="E80" s="150" t="e">
        <f t="shared" ref="E80:L80" si="105">E76/D76-1</f>
        <v>#DIV/0!</v>
      </c>
      <c r="F80" s="150" t="e">
        <f t="shared" si="105"/>
        <v>#DIV/0!</v>
      </c>
      <c r="G80" s="150" t="e">
        <f t="shared" si="105"/>
        <v>#DIV/0!</v>
      </c>
      <c r="H80" s="150" t="e">
        <f t="shared" si="105"/>
        <v>#DIV/0!</v>
      </c>
      <c r="I80" s="150" t="e">
        <f t="shared" si="105"/>
        <v>#DIV/0!</v>
      </c>
      <c r="J80" s="150" t="e">
        <f t="shared" si="105"/>
        <v>#DIV/0!</v>
      </c>
      <c r="K80" s="150" t="e">
        <f t="shared" si="105"/>
        <v>#DIV/0!</v>
      </c>
      <c r="L80" s="150" t="e">
        <f t="shared" si="105"/>
        <v>#DIV/0!</v>
      </c>
      <c r="M80" s="150" t="e">
        <f t="shared" ref="M80" si="106">M76/L76-1</f>
        <v>#DIV/0!</v>
      </c>
      <c r="N80" s="150" t="e">
        <f t="shared" ref="N80" si="107">N76/M76-1</f>
        <v>#DIV/0!</v>
      </c>
      <c r="O80" s="149"/>
    </row>
    <row r="81" spans="1:15" s="158" customFormat="1" x14ac:dyDescent="0.3">
      <c r="A81" s="325" t="s">
        <v>428</v>
      </c>
      <c r="B81" s="136" t="s">
        <v>413</v>
      </c>
      <c r="C81" s="137">
        <f>SUMIFS('2019年进销存明细 '!N:N,'2019年进销存明细 '!$A:$A,'分区域-恒康'!$A$1,'2019年进销存明细 '!$D:$D,'分区域-恒康'!$A81)</f>
        <v>0</v>
      </c>
      <c r="D81" s="137">
        <f>SUMIFS('2019年进销存明细 '!T:T,'2019年进销存明细 '!$A:$A,'分区域-恒康'!$A$1,'2019年进销存明细 '!$D:$D,'分区域-恒康'!$A81)</f>
        <v>0</v>
      </c>
      <c r="E81" s="137">
        <f>SUMIFS('2019年进销存明细 '!Z:Z,'2019年进销存明细 '!$A:$A,'分区域-恒康'!$A$1,'2019年进销存明细 '!$D:$D,'分区域-恒康'!$A81)</f>
        <v>0</v>
      </c>
      <c r="F81" s="137">
        <f>SUMIFS('2019年进销存明细 '!AF:AF,'2019年进销存明细 '!$A:$A,'分区域-恒康'!$A$1,'2019年进销存明细 '!$D:$D,'分区域-恒康'!$A81)</f>
        <v>0</v>
      </c>
      <c r="G81" s="137">
        <f>SUMIFS('2019年进销存明细 '!AL:AL,'2019年进销存明细 '!$A:$A,'分区域-恒康'!$A$1,'2019年进销存明细 '!$D:$D,'分区域-恒康'!$A81)</f>
        <v>0</v>
      </c>
      <c r="H81" s="137">
        <f>SUMIFS('2019年进销存明细 '!AR:AR,'2019年进销存明细 '!$A:$A,'分区域-恒康'!$A$1,'2019年进销存明细 '!$D:$D,'分区域-恒康'!$A81)</f>
        <v>0</v>
      </c>
      <c r="I81" s="137">
        <f>SUMIFS('2019年进销存明细 '!AX:AX,'2019年进销存明细 '!$A:$A,'分区域-恒康'!$A$1,'2019年进销存明细 '!$D:$D,'分区域-恒康'!$A81)</f>
        <v>0</v>
      </c>
      <c r="J81" s="137">
        <f>SUMIFS('2019年进销存明细 '!BD:BD,'2019年进销存明细 '!$A:$A,'分区域-恒康'!$A$1,'2019年进销存明细 '!$D:$D,'分区域-恒康'!$A81)</f>
        <v>0</v>
      </c>
      <c r="K81" s="137">
        <f>SUMIFS('2019年进销存明细 '!BJ:BJ,'2019年进销存明细 '!$A:$A,'分区域-恒康'!$A$1,'2019年进销存明细 '!$D:$D,'分区域-恒康'!$A81)</f>
        <v>0</v>
      </c>
      <c r="L81" s="137">
        <f>SUMIFS('2019年进销存明细 '!BP:BP,'2019年进销存明细 '!$A:$A,'分区域-恒康'!$A$1,'2019年进销存明细 '!$D:$D,'分区域-恒康'!$A81)</f>
        <v>0</v>
      </c>
      <c r="M81" s="137">
        <f>SUMIFS('2019年进销存明细 '!BV:BV,'2019年进销存明细 '!$A:$A,'分区域-恒康'!$A$1,'2019年进销存明细 '!$D:$D,'分区域-恒康'!$A81)</f>
        <v>0</v>
      </c>
      <c r="N81" s="137">
        <f>SUMIFS('2019年进销存明细 '!CB:CB,'2019年进销存明细 '!$A:$A,'分区域-恒康'!$A$1,'2019年进销存明细 '!$D:$D,'分区域-恒康'!$A81)</f>
        <v>0</v>
      </c>
      <c r="O81" s="138">
        <f t="shared" ref="O81:O83" si="108">SUM(C81:N81)</f>
        <v>0</v>
      </c>
    </row>
    <row r="82" spans="1:15" s="158" customFormat="1" x14ac:dyDescent="0.3">
      <c r="A82" s="322"/>
      <c r="B82" s="139" t="s">
        <v>414</v>
      </c>
      <c r="C82" s="137">
        <f>SUMIFS('2019年进销存明细 '!P:P,'2019年进销存明细 '!$A:$A,'分区域-恒康'!$A$1,'2019年进销存明细 '!$D:$D,'分区域-恒康'!$A81)</f>
        <v>0</v>
      </c>
      <c r="D82" s="137">
        <f>SUMIFS('2019年进销存明细 '!V:V,'2019年进销存明细 '!$A:$A,'分区域-恒康'!$A$1,'2019年进销存明细 '!$D:$D,'分区域-恒康'!$A81)</f>
        <v>0</v>
      </c>
      <c r="E82" s="137">
        <f>SUMIFS('2019年进销存明细 '!AB:AB,'2019年进销存明细 '!$A:$A,'分区域-恒康'!$A$1,'2019年进销存明细 '!$D:$D,'分区域-恒康'!$A81)</f>
        <v>0</v>
      </c>
      <c r="F82" s="137">
        <f>SUMIFS('2019年进销存明细 '!AH:AH,'2019年进销存明细 '!$A:$A,'分区域-恒康'!$A$1,'2019年进销存明细 '!$D:$D,'分区域-恒康'!$A81)</f>
        <v>0</v>
      </c>
      <c r="G82" s="137">
        <f>SUMIFS('2019年进销存明细 '!AN:AN,'2019年进销存明细 '!$A:$A,'分区域-恒康'!$A$1,'2019年进销存明细 '!$D:$D,'分区域-恒康'!$A81)</f>
        <v>0</v>
      </c>
      <c r="H82" s="137">
        <f>SUMIFS('2019年进销存明细 '!AT:AT,'2019年进销存明细 '!$A:$A,'分区域-恒康'!$A$1,'2019年进销存明细 '!$D:$D,'分区域-恒康'!$A81)</f>
        <v>0</v>
      </c>
      <c r="I82" s="137">
        <f>SUMIFS('2019年进销存明细 '!AZ:AZ,'2019年进销存明细 '!$A:$A,'分区域-恒康'!$A$1,'2019年进销存明细 '!$D:$D,'分区域-恒康'!$A81)</f>
        <v>0</v>
      </c>
      <c r="J82" s="137">
        <f>SUMIFS('2019年进销存明细 '!BF:BF,'2019年进销存明细 '!$A:$A,'分区域-恒康'!$A$1,'2019年进销存明细 '!$D:$D,'分区域-恒康'!$A81)</f>
        <v>0</v>
      </c>
      <c r="K82" s="137">
        <f>SUMIFS('2019年进销存明细 '!BL:BL,'2019年进销存明细 '!$A:$A,'分区域-恒康'!$A$1,'2019年进销存明细 '!$D:$D,'分区域-恒康'!$A81)</f>
        <v>0</v>
      </c>
      <c r="L82" s="137">
        <f>SUMIFS('2019年进销存明细 '!BR:BR,'2019年进销存明细 '!$A:$A,'分区域-恒康'!$A$1,'2019年进销存明细 '!$D:$D,'分区域-恒康'!$A81)</f>
        <v>0</v>
      </c>
      <c r="M82" s="137">
        <f>SUMIFS('2019年进销存明细 '!BX:BX,'2019年进销存明细 '!$A:$A,'分区域-恒康'!$A$1,'2019年进销存明细 '!$D:$D,'分区域-恒康'!$A81)</f>
        <v>0</v>
      </c>
      <c r="N82" s="137">
        <f>SUMIFS('2019年进销存明细 '!CD:CD,'2019年进销存明细 '!$A:$A,'分区域-恒康'!$A$1,'2019年进销存明细 '!$D:$D,'分区域-恒康'!$A81)</f>
        <v>0</v>
      </c>
      <c r="O82" s="141">
        <f t="shared" si="108"/>
        <v>0</v>
      </c>
    </row>
    <row r="83" spans="1:15" s="158" customFormat="1" x14ac:dyDescent="0.3">
      <c r="A83" s="322"/>
      <c r="B83" s="139" t="s">
        <v>443</v>
      </c>
      <c r="C83" s="152">
        <v>1300</v>
      </c>
      <c r="D83" s="152">
        <v>2000</v>
      </c>
      <c r="E83" s="152">
        <v>800</v>
      </c>
      <c r="F83" s="152">
        <v>1700</v>
      </c>
      <c r="G83" s="152">
        <v>1600</v>
      </c>
      <c r="H83" s="140">
        <v>2800</v>
      </c>
      <c r="I83" s="140">
        <v>800</v>
      </c>
      <c r="J83" s="140">
        <v>1600</v>
      </c>
      <c r="K83" s="140">
        <v>1000</v>
      </c>
      <c r="L83" s="140">
        <v>600</v>
      </c>
      <c r="M83" s="140">
        <v>1000</v>
      </c>
      <c r="N83" s="140">
        <v>1600</v>
      </c>
      <c r="O83" s="141">
        <f t="shared" si="108"/>
        <v>16800</v>
      </c>
    </row>
    <row r="84" spans="1:15" s="158" customFormat="1" x14ac:dyDescent="0.3">
      <c r="A84" s="322"/>
      <c r="B84" s="155" t="s">
        <v>296</v>
      </c>
      <c r="C84" s="156" t="e">
        <f>C82/C81</f>
        <v>#DIV/0!</v>
      </c>
      <c r="D84" s="157" t="e">
        <f t="shared" ref="D84:G84" si="109">D82/D81</f>
        <v>#DIV/0!</v>
      </c>
      <c r="E84" s="157" t="e">
        <f t="shared" si="109"/>
        <v>#DIV/0!</v>
      </c>
      <c r="F84" s="157" t="e">
        <f t="shared" si="109"/>
        <v>#DIV/0!</v>
      </c>
      <c r="G84" s="157" t="e">
        <f t="shared" si="109"/>
        <v>#DIV/0!</v>
      </c>
      <c r="H84" s="157" t="e">
        <f t="shared" ref="H84:O84" si="110">H82/H81</f>
        <v>#DIV/0!</v>
      </c>
      <c r="I84" s="157" t="e">
        <f t="shared" si="110"/>
        <v>#DIV/0!</v>
      </c>
      <c r="J84" s="157" t="e">
        <f t="shared" si="110"/>
        <v>#DIV/0!</v>
      </c>
      <c r="K84" s="157" t="e">
        <f t="shared" si="110"/>
        <v>#DIV/0!</v>
      </c>
      <c r="L84" s="157" t="e">
        <f t="shared" si="110"/>
        <v>#DIV/0!</v>
      </c>
      <c r="M84" s="157" t="e">
        <f t="shared" si="110"/>
        <v>#DIV/0!</v>
      </c>
      <c r="N84" s="157" t="e">
        <f t="shared" si="110"/>
        <v>#DIV/0!</v>
      </c>
      <c r="O84" s="157" t="e">
        <f t="shared" si="110"/>
        <v>#DIV/0!</v>
      </c>
    </row>
    <row r="85" spans="1:15" s="158" customFormat="1" x14ac:dyDescent="0.3">
      <c r="A85" s="323"/>
      <c r="B85" s="186" t="s">
        <v>440</v>
      </c>
      <c r="C85" s="150">
        <f>C82/C83-1</f>
        <v>-1</v>
      </c>
      <c r="D85" s="187">
        <f t="shared" ref="D85:G85" si="111">D82/D83-1</f>
        <v>-1</v>
      </c>
      <c r="E85" s="187">
        <f t="shared" si="111"/>
        <v>-1</v>
      </c>
      <c r="F85" s="187">
        <f t="shared" si="111"/>
        <v>-1</v>
      </c>
      <c r="G85" s="187">
        <f t="shared" si="111"/>
        <v>-1</v>
      </c>
      <c r="H85" s="187">
        <f t="shared" ref="H85:O85" si="112">H82/H83-1</f>
        <v>-1</v>
      </c>
      <c r="I85" s="187">
        <f t="shared" si="112"/>
        <v>-1</v>
      </c>
      <c r="J85" s="187">
        <f t="shared" si="112"/>
        <v>-1</v>
      </c>
      <c r="K85" s="187">
        <f t="shared" si="112"/>
        <v>-1</v>
      </c>
      <c r="L85" s="187">
        <f t="shared" si="112"/>
        <v>-1</v>
      </c>
      <c r="M85" s="187">
        <f t="shared" si="112"/>
        <v>-1</v>
      </c>
      <c r="N85" s="187">
        <f t="shared" si="112"/>
        <v>-1</v>
      </c>
      <c r="O85" s="187">
        <f t="shared" si="112"/>
        <v>-1</v>
      </c>
    </row>
    <row r="86" spans="1:15" s="158" customFormat="1" x14ac:dyDescent="0.3">
      <c r="A86" s="324"/>
      <c r="B86" s="159" t="s">
        <v>409</v>
      </c>
      <c r="C86" s="150">
        <f>C82/N83-1</f>
        <v>-1</v>
      </c>
      <c r="D86" s="150" t="e">
        <f>D82/C82-1</f>
        <v>#DIV/0!</v>
      </c>
      <c r="E86" s="150" t="e">
        <f t="shared" ref="E86:L86" si="113">E82/D82-1</f>
        <v>#DIV/0!</v>
      </c>
      <c r="F86" s="150" t="e">
        <f t="shared" si="113"/>
        <v>#DIV/0!</v>
      </c>
      <c r="G86" s="150" t="e">
        <f t="shared" si="113"/>
        <v>#DIV/0!</v>
      </c>
      <c r="H86" s="150" t="e">
        <f t="shared" si="113"/>
        <v>#DIV/0!</v>
      </c>
      <c r="I86" s="150" t="e">
        <f t="shared" si="113"/>
        <v>#DIV/0!</v>
      </c>
      <c r="J86" s="150" t="e">
        <f t="shared" si="113"/>
        <v>#DIV/0!</v>
      </c>
      <c r="K86" s="150" t="e">
        <f t="shared" si="113"/>
        <v>#DIV/0!</v>
      </c>
      <c r="L86" s="150" t="e">
        <f t="shared" si="113"/>
        <v>#DIV/0!</v>
      </c>
      <c r="M86" s="150" t="e">
        <f t="shared" ref="M86" si="114">M82/L82-1</f>
        <v>#DIV/0!</v>
      </c>
      <c r="N86" s="150" t="e">
        <f t="shared" ref="N86" si="115">N82/M82-1</f>
        <v>#DIV/0!</v>
      </c>
      <c r="O86" s="149"/>
    </row>
    <row r="87" spans="1:15" s="158" customFormat="1" x14ac:dyDescent="0.3">
      <c r="A87" s="325" t="s">
        <v>437</v>
      </c>
      <c r="B87" s="136" t="s">
        <v>413</v>
      </c>
      <c r="C87" s="137">
        <f>SUMIFS('2019年进销存明细 '!N:N,'2019年进销存明细 '!$A:$A,'分区域-恒康'!$A$1,'2019年进销存明细 '!$D:$D,'分区域-恒康'!$A87)</f>
        <v>0</v>
      </c>
      <c r="D87" s="137">
        <f>SUMIFS('2019年进销存明细 '!T:T,'2019年进销存明细 '!$A:$A,'分区域-恒康'!$A$1,'2019年进销存明细 '!$D:$D,'分区域-恒康'!$A87)</f>
        <v>0</v>
      </c>
      <c r="E87" s="137">
        <f>SUMIFS('2019年进销存明细 '!Z:Z,'2019年进销存明细 '!$A:$A,'分区域-恒康'!$A$1,'2019年进销存明细 '!$D:$D,'分区域-恒康'!$A87)</f>
        <v>0</v>
      </c>
      <c r="F87" s="137">
        <f>SUMIFS('2019年进销存明细 '!AF:AF,'2019年进销存明细 '!$A:$A,'分区域-恒康'!$A$1,'2019年进销存明细 '!$D:$D,'分区域-恒康'!$A87)</f>
        <v>0</v>
      </c>
      <c r="G87" s="137">
        <f>SUMIFS('2019年进销存明细 '!AL:AL,'2019年进销存明细 '!$A:$A,'分区域-恒康'!$A$1,'2019年进销存明细 '!$D:$D,'分区域-恒康'!$A87)</f>
        <v>0</v>
      </c>
      <c r="H87" s="137">
        <f>SUMIFS('2019年进销存明细 '!AR:AR,'2019年进销存明细 '!$A:$A,'分区域-恒康'!$A$1,'2019年进销存明细 '!$D:$D,'分区域-恒康'!$A87)</f>
        <v>0</v>
      </c>
      <c r="I87" s="137">
        <f>SUMIFS('2019年进销存明细 '!AX:AX,'2019年进销存明细 '!$A:$A,'分区域-恒康'!$A$1,'2019年进销存明细 '!$D:$D,'分区域-恒康'!$A87)</f>
        <v>0</v>
      </c>
      <c r="J87" s="137">
        <f>SUMIFS('2019年进销存明细 '!BD:BD,'2019年进销存明细 '!$A:$A,'分区域-恒康'!$A$1,'2019年进销存明细 '!$D:$D,'分区域-恒康'!$A87)</f>
        <v>0</v>
      </c>
      <c r="K87" s="137">
        <f>SUMIFS('2019年进销存明细 '!BJ:BJ,'2019年进销存明细 '!$A:$A,'分区域-恒康'!$A$1,'2019年进销存明细 '!$D:$D,'分区域-恒康'!$A87)</f>
        <v>0</v>
      </c>
      <c r="L87" s="137">
        <f>SUMIFS('2019年进销存明细 '!BP:BP,'2019年进销存明细 '!$A:$A,'分区域-恒康'!$A$1,'2019年进销存明细 '!$D:$D,'分区域-恒康'!$A87)</f>
        <v>0</v>
      </c>
      <c r="M87" s="137">
        <f>SUMIFS('2019年进销存明细 '!BV:BV,'2019年进销存明细 '!$A:$A,'分区域-恒康'!$A$1,'2019年进销存明细 '!$D:$D,'分区域-恒康'!$A87)</f>
        <v>0</v>
      </c>
      <c r="N87" s="137">
        <f>SUMIFS('2019年进销存明细 '!CB:CB,'2019年进销存明细 '!$A:$A,'分区域-恒康'!$A$1,'2019年进销存明细 '!$D:$D,'分区域-恒康'!$A87)</f>
        <v>0</v>
      </c>
      <c r="O87" s="138">
        <f t="shared" ref="O87:O89" si="116">SUM(C87:N87)</f>
        <v>0</v>
      </c>
    </row>
    <row r="88" spans="1:15" s="158" customFormat="1" x14ac:dyDescent="0.3">
      <c r="A88" s="322"/>
      <c r="B88" s="139" t="s">
        <v>414</v>
      </c>
      <c r="C88" s="137">
        <f>SUMIFS('2019年进销存明细 '!P:P,'2019年进销存明细 '!$A:$A,'分区域-恒康'!$A$1,'2019年进销存明细 '!$D:$D,'分区域-恒康'!$A87)</f>
        <v>0</v>
      </c>
      <c r="D88" s="137">
        <f>SUMIFS('2019年进销存明细 '!V:V,'2019年进销存明细 '!$A:$A,'分区域-恒康'!$A$1,'2019年进销存明细 '!$D:$D,'分区域-恒康'!$A87)</f>
        <v>0</v>
      </c>
      <c r="E88" s="137">
        <f>SUMIFS('2019年进销存明细 '!AB:AB,'2019年进销存明细 '!$A:$A,'分区域-恒康'!$A$1,'2019年进销存明细 '!$D:$D,'分区域-恒康'!$A87)</f>
        <v>0</v>
      </c>
      <c r="F88" s="137">
        <f>SUMIFS('2019年进销存明细 '!AH:AH,'2019年进销存明细 '!$A:$A,'分区域-恒康'!$A$1,'2019年进销存明细 '!$D:$D,'分区域-恒康'!$A87)</f>
        <v>0</v>
      </c>
      <c r="G88" s="137">
        <f>SUMIFS('2019年进销存明细 '!AN:AN,'2019年进销存明细 '!$A:$A,'分区域-恒康'!$A$1,'2019年进销存明细 '!$D:$D,'分区域-恒康'!$A87)</f>
        <v>0</v>
      </c>
      <c r="H88" s="137">
        <f>SUMIFS('2019年进销存明细 '!AT:AT,'2019年进销存明细 '!$A:$A,'分区域-恒康'!$A$1,'2019年进销存明细 '!$D:$D,'分区域-恒康'!$A87)</f>
        <v>0</v>
      </c>
      <c r="I88" s="137">
        <f>SUMIFS('2019年进销存明细 '!AZ:AZ,'2019年进销存明细 '!$A:$A,'分区域-恒康'!$A$1,'2019年进销存明细 '!$D:$D,'分区域-恒康'!$A87)</f>
        <v>0</v>
      </c>
      <c r="J88" s="137">
        <f>SUMIFS('2019年进销存明细 '!BF:BF,'2019年进销存明细 '!$A:$A,'分区域-恒康'!$A$1,'2019年进销存明细 '!$D:$D,'分区域-恒康'!$A87)</f>
        <v>0</v>
      </c>
      <c r="K88" s="137">
        <f>SUMIFS('2019年进销存明细 '!BL:BL,'2019年进销存明细 '!$A:$A,'分区域-恒康'!$A$1,'2019年进销存明细 '!$D:$D,'分区域-恒康'!$A87)</f>
        <v>0</v>
      </c>
      <c r="L88" s="137">
        <f>SUMIFS('2019年进销存明细 '!BR:BR,'2019年进销存明细 '!$A:$A,'分区域-恒康'!$A$1,'2019年进销存明细 '!$D:$D,'分区域-恒康'!$A87)</f>
        <v>0</v>
      </c>
      <c r="M88" s="137">
        <f>SUMIFS('2019年进销存明细 '!BX:BX,'2019年进销存明细 '!$A:$A,'分区域-恒康'!$A$1,'2019年进销存明细 '!$D:$D,'分区域-恒康'!$A87)</f>
        <v>0</v>
      </c>
      <c r="N88" s="137">
        <f>SUMIFS('2019年进销存明细 '!CD:CD,'2019年进销存明细 '!$A:$A,'分区域-恒康'!$A$1,'2019年进销存明细 '!$D:$D,'分区域-恒康'!$A87)</f>
        <v>0</v>
      </c>
      <c r="O88" s="141">
        <f t="shared" si="116"/>
        <v>0</v>
      </c>
    </row>
    <row r="89" spans="1:15" s="158" customFormat="1" x14ac:dyDescent="0.3">
      <c r="A89" s="322"/>
      <c r="B89" s="139" t="s">
        <v>443</v>
      </c>
      <c r="C89" s="152">
        <v>1100</v>
      </c>
      <c r="D89" s="152">
        <v>400</v>
      </c>
      <c r="E89" s="152">
        <v>1305</v>
      </c>
      <c r="F89" s="152">
        <v>1000</v>
      </c>
      <c r="G89" s="152">
        <v>1200</v>
      </c>
      <c r="H89" s="140">
        <v>1500</v>
      </c>
      <c r="I89" s="140">
        <v>1700</v>
      </c>
      <c r="J89" s="140">
        <v>1400</v>
      </c>
      <c r="K89" s="140">
        <v>1440</v>
      </c>
      <c r="L89" s="140">
        <v>1100</v>
      </c>
      <c r="M89" s="140">
        <v>1200</v>
      </c>
      <c r="N89" s="140">
        <v>1300</v>
      </c>
      <c r="O89" s="141">
        <f t="shared" si="116"/>
        <v>14645</v>
      </c>
    </row>
    <row r="90" spans="1:15" s="158" customFormat="1" x14ac:dyDescent="0.3">
      <c r="A90" s="322"/>
      <c r="B90" s="155" t="s">
        <v>296</v>
      </c>
      <c r="C90" s="156" t="e">
        <f>C88/C87</f>
        <v>#DIV/0!</v>
      </c>
      <c r="D90" s="157" t="e">
        <f t="shared" ref="D90:G90" si="117">D88/D87</f>
        <v>#DIV/0!</v>
      </c>
      <c r="E90" s="157" t="e">
        <f t="shared" si="117"/>
        <v>#DIV/0!</v>
      </c>
      <c r="F90" s="157" t="e">
        <f t="shared" si="117"/>
        <v>#DIV/0!</v>
      </c>
      <c r="G90" s="157" t="e">
        <f t="shared" si="117"/>
        <v>#DIV/0!</v>
      </c>
      <c r="H90" s="157" t="e">
        <f t="shared" ref="H90:J90" si="118">H88/H87</f>
        <v>#DIV/0!</v>
      </c>
      <c r="I90" s="157" t="e">
        <f t="shared" si="118"/>
        <v>#DIV/0!</v>
      </c>
      <c r="J90" s="157" t="e">
        <f t="shared" si="118"/>
        <v>#DIV/0!</v>
      </c>
      <c r="K90" s="157" t="e">
        <f t="shared" ref="K90:O90" si="119">K88/K87</f>
        <v>#DIV/0!</v>
      </c>
      <c r="L90" s="157" t="e">
        <f t="shared" si="119"/>
        <v>#DIV/0!</v>
      </c>
      <c r="M90" s="157" t="e">
        <f t="shared" si="119"/>
        <v>#DIV/0!</v>
      </c>
      <c r="N90" s="157" t="e">
        <f t="shared" si="119"/>
        <v>#DIV/0!</v>
      </c>
      <c r="O90" s="157" t="e">
        <f t="shared" si="119"/>
        <v>#DIV/0!</v>
      </c>
    </row>
    <row r="91" spans="1:15" s="158" customFormat="1" x14ac:dyDescent="0.3">
      <c r="A91" s="323"/>
      <c r="B91" s="186" t="s">
        <v>440</v>
      </c>
      <c r="C91" s="150">
        <f>C88/C89-1</f>
        <v>-1</v>
      </c>
      <c r="D91" s="187">
        <f t="shared" ref="D91:G91" si="120">D88/D89-1</f>
        <v>-1</v>
      </c>
      <c r="E91" s="187">
        <f t="shared" si="120"/>
        <v>-1</v>
      </c>
      <c r="F91" s="187">
        <f t="shared" si="120"/>
        <v>-1</v>
      </c>
      <c r="G91" s="187">
        <f t="shared" si="120"/>
        <v>-1</v>
      </c>
      <c r="H91" s="187">
        <f t="shared" ref="H91:J91" si="121">H88/H89-1</f>
        <v>-1</v>
      </c>
      <c r="I91" s="187">
        <f t="shared" si="121"/>
        <v>-1</v>
      </c>
      <c r="J91" s="187">
        <f t="shared" si="121"/>
        <v>-1</v>
      </c>
      <c r="K91" s="187">
        <f t="shared" ref="K91:O91" si="122">K88/K89-1</f>
        <v>-1</v>
      </c>
      <c r="L91" s="187">
        <f t="shared" si="122"/>
        <v>-1</v>
      </c>
      <c r="M91" s="187">
        <f t="shared" si="122"/>
        <v>-1</v>
      </c>
      <c r="N91" s="187">
        <f t="shared" si="122"/>
        <v>-1</v>
      </c>
      <c r="O91" s="187">
        <f t="shared" si="122"/>
        <v>-1</v>
      </c>
    </row>
    <row r="92" spans="1:15" s="158" customFormat="1" x14ac:dyDescent="0.3">
      <c r="A92" s="324"/>
      <c r="B92" s="159" t="s">
        <v>409</v>
      </c>
      <c r="C92" s="150">
        <f>C88/N89-1</f>
        <v>-1</v>
      </c>
      <c r="D92" s="150" t="e">
        <f>D88/C88-1</f>
        <v>#DIV/0!</v>
      </c>
      <c r="E92" s="150" t="e">
        <f t="shared" ref="E92:L92" si="123">E88/D88-1</f>
        <v>#DIV/0!</v>
      </c>
      <c r="F92" s="150" t="e">
        <f t="shared" si="123"/>
        <v>#DIV/0!</v>
      </c>
      <c r="G92" s="150" t="e">
        <f t="shared" si="123"/>
        <v>#DIV/0!</v>
      </c>
      <c r="H92" s="150" t="e">
        <f t="shared" si="123"/>
        <v>#DIV/0!</v>
      </c>
      <c r="I92" s="150" t="e">
        <f t="shared" si="123"/>
        <v>#DIV/0!</v>
      </c>
      <c r="J92" s="150" t="e">
        <f t="shared" si="123"/>
        <v>#DIV/0!</v>
      </c>
      <c r="K92" s="150" t="e">
        <f t="shared" si="123"/>
        <v>#DIV/0!</v>
      </c>
      <c r="L92" s="150" t="e">
        <f t="shared" si="123"/>
        <v>#DIV/0!</v>
      </c>
      <c r="M92" s="150" t="e">
        <f t="shared" ref="M92" si="124">M88/L88-1</f>
        <v>#DIV/0!</v>
      </c>
      <c r="N92" s="150" t="e">
        <f t="shared" ref="N92" si="125">N88/M88-1</f>
        <v>#DIV/0!</v>
      </c>
      <c r="O92" s="149"/>
    </row>
    <row r="93" spans="1:15" x14ac:dyDescent="0.3">
      <c r="A93" s="317" t="s">
        <v>431</v>
      </c>
      <c r="B93" s="142" t="s">
        <v>413</v>
      </c>
      <c r="C93" s="143">
        <f>C69+C75+C81+C87</f>
        <v>0</v>
      </c>
      <c r="D93" s="143">
        <f t="shared" ref="D93:O93" si="126">D69+D75+D81+D87</f>
        <v>0</v>
      </c>
      <c r="E93" s="143">
        <f t="shared" si="126"/>
        <v>0</v>
      </c>
      <c r="F93" s="143">
        <f t="shared" si="126"/>
        <v>0</v>
      </c>
      <c r="G93" s="143">
        <f t="shared" si="126"/>
        <v>0</v>
      </c>
      <c r="H93" s="143">
        <f t="shared" si="126"/>
        <v>0</v>
      </c>
      <c r="I93" s="143">
        <f t="shared" si="126"/>
        <v>0</v>
      </c>
      <c r="J93" s="143">
        <f t="shared" si="126"/>
        <v>0</v>
      </c>
      <c r="K93" s="143">
        <f t="shared" si="126"/>
        <v>0</v>
      </c>
      <c r="L93" s="143">
        <f t="shared" si="126"/>
        <v>0</v>
      </c>
      <c r="M93" s="143">
        <f t="shared" si="126"/>
        <v>0</v>
      </c>
      <c r="N93" s="143">
        <f t="shared" si="126"/>
        <v>0</v>
      </c>
      <c r="O93" s="144">
        <f t="shared" si="126"/>
        <v>0</v>
      </c>
    </row>
    <row r="94" spans="1:15" ht="15.75" customHeight="1" x14ac:dyDescent="0.3">
      <c r="A94" s="318"/>
      <c r="B94" s="145" t="s">
        <v>414</v>
      </c>
      <c r="C94" s="146">
        <f t="shared" ref="C94:O95" si="127">C70+C76+C82+C88</f>
        <v>0</v>
      </c>
      <c r="D94" s="146">
        <f t="shared" si="127"/>
        <v>0</v>
      </c>
      <c r="E94" s="146">
        <f t="shared" si="127"/>
        <v>0</v>
      </c>
      <c r="F94" s="146">
        <f t="shared" si="127"/>
        <v>0</v>
      </c>
      <c r="G94" s="146">
        <f t="shared" si="127"/>
        <v>0</v>
      </c>
      <c r="H94" s="146">
        <f t="shared" si="127"/>
        <v>0</v>
      </c>
      <c r="I94" s="146">
        <f t="shared" si="127"/>
        <v>0</v>
      </c>
      <c r="J94" s="146">
        <f t="shared" si="127"/>
        <v>0</v>
      </c>
      <c r="K94" s="146">
        <f t="shared" si="127"/>
        <v>0</v>
      </c>
      <c r="L94" s="146">
        <f t="shared" si="127"/>
        <v>0</v>
      </c>
      <c r="M94" s="146">
        <f t="shared" si="127"/>
        <v>0</v>
      </c>
      <c r="N94" s="146">
        <f t="shared" si="127"/>
        <v>0</v>
      </c>
      <c r="O94" s="147">
        <f t="shared" si="127"/>
        <v>0</v>
      </c>
    </row>
    <row r="95" spans="1:15" ht="15.75" customHeight="1" x14ac:dyDescent="0.3">
      <c r="A95" s="318"/>
      <c r="B95" s="145" t="s">
        <v>442</v>
      </c>
      <c r="C95" s="146">
        <f t="shared" si="127"/>
        <v>10340</v>
      </c>
      <c r="D95" s="146">
        <f t="shared" si="127"/>
        <v>11501</v>
      </c>
      <c r="E95" s="146">
        <f t="shared" si="127"/>
        <v>16757</v>
      </c>
      <c r="F95" s="146">
        <f t="shared" si="127"/>
        <v>15511</v>
      </c>
      <c r="G95" s="146">
        <f t="shared" si="127"/>
        <v>16175</v>
      </c>
      <c r="H95" s="146">
        <f t="shared" si="127"/>
        <v>20266</v>
      </c>
      <c r="I95" s="146">
        <f t="shared" si="127"/>
        <v>15219</v>
      </c>
      <c r="J95" s="146">
        <f t="shared" si="127"/>
        <v>17396</v>
      </c>
      <c r="K95" s="146">
        <f t="shared" si="127"/>
        <v>17460</v>
      </c>
      <c r="L95" s="146">
        <f t="shared" si="127"/>
        <v>13605</v>
      </c>
      <c r="M95" s="146">
        <f t="shared" si="127"/>
        <v>15360</v>
      </c>
      <c r="N95" s="146">
        <f t="shared" si="127"/>
        <v>15077</v>
      </c>
      <c r="O95" s="147">
        <f t="shared" si="127"/>
        <v>184667</v>
      </c>
    </row>
    <row r="96" spans="1:15" ht="16.5" customHeight="1" x14ac:dyDescent="0.3">
      <c r="A96" s="318"/>
      <c r="B96" s="148" t="s">
        <v>441</v>
      </c>
      <c r="C96" s="161" t="e">
        <f>C94/C93</f>
        <v>#DIV/0!</v>
      </c>
      <c r="D96" s="161" t="e">
        <f t="shared" ref="D96:G96" si="128">D94/D93</f>
        <v>#DIV/0!</v>
      </c>
      <c r="E96" s="161" t="e">
        <f t="shared" si="128"/>
        <v>#DIV/0!</v>
      </c>
      <c r="F96" s="161" t="e">
        <f t="shared" si="128"/>
        <v>#DIV/0!</v>
      </c>
      <c r="G96" s="161" t="e">
        <f t="shared" si="128"/>
        <v>#DIV/0!</v>
      </c>
      <c r="H96" s="161" t="e">
        <f t="shared" ref="H96:I96" si="129">H94/H93</f>
        <v>#DIV/0!</v>
      </c>
      <c r="I96" s="161" t="e">
        <f t="shared" si="129"/>
        <v>#DIV/0!</v>
      </c>
      <c r="J96" s="161" t="e">
        <f t="shared" ref="J96:K96" si="130">J94/J93</f>
        <v>#DIV/0!</v>
      </c>
      <c r="K96" s="161" t="e">
        <f t="shared" si="130"/>
        <v>#DIV/0!</v>
      </c>
      <c r="L96" s="161" t="e">
        <f t="shared" ref="L96:O96" si="131">L94/L93</f>
        <v>#DIV/0!</v>
      </c>
      <c r="M96" s="161" t="e">
        <f t="shared" si="131"/>
        <v>#DIV/0!</v>
      </c>
      <c r="N96" s="161" t="e">
        <f t="shared" si="131"/>
        <v>#DIV/0!</v>
      </c>
      <c r="O96" s="161" t="e">
        <f t="shared" si="131"/>
        <v>#DIV/0!</v>
      </c>
    </row>
    <row r="97" spans="1:15" ht="16.5" customHeight="1" x14ac:dyDescent="0.3">
      <c r="A97" s="319"/>
      <c r="B97" s="190" t="s">
        <v>406</v>
      </c>
      <c r="C97" s="189">
        <f>C94/C95-1</f>
        <v>-1</v>
      </c>
      <c r="D97" s="189">
        <f t="shared" ref="D97:G97" si="132">D94/D95-1</f>
        <v>-1</v>
      </c>
      <c r="E97" s="189">
        <f t="shared" si="132"/>
        <v>-1</v>
      </c>
      <c r="F97" s="189">
        <f t="shared" si="132"/>
        <v>-1</v>
      </c>
      <c r="G97" s="189">
        <f t="shared" si="132"/>
        <v>-1</v>
      </c>
      <c r="H97" s="189">
        <f t="shared" ref="H97:I97" si="133">H94/H95-1</f>
        <v>-1</v>
      </c>
      <c r="I97" s="189">
        <f t="shared" si="133"/>
        <v>-1</v>
      </c>
      <c r="J97" s="189">
        <f t="shared" ref="J97:K97" si="134">J94/J95-1</f>
        <v>-1</v>
      </c>
      <c r="K97" s="189">
        <f t="shared" si="134"/>
        <v>-1</v>
      </c>
      <c r="L97" s="189">
        <f t="shared" ref="L97:O97" si="135">L94/L95-1</f>
        <v>-1</v>
      </c>
      <c r="M97" s="189">
        <f t="shared" si="135"/>
        <v>-1</v>
      </c>
      <c r="N97" s="189">
        <f t="shared" si="135"/>
        <v>-1</v>
      </c>
      <c r="O97" s="189">
        <f t="shared" si="135"/>
        <v>-1</v>
      </c>
    </row>
    <row r="98" spans="1:15" ht="16.5" customHeight="1" thickBot="1" x14ac:dyDescent="0.35">
      <c r="A98" s="320"/>
      <c r="B98" s="162" t="s">
        <v>444</v>
      </c>
      <c r="C98" s="154">
        <f>C94/N95-1</f>
        <v>-1</v>
      </c>
      <c r="D98" s="154" t="e">
        <f>D94/C94-1</f>
        <v>#DIV/0!</v>
      </c>
      <c r="E98" s="154" t="e">
        <f t="shared" ref="E98:L98" si="136">E94/D94-1</f>
        <v>#DIV/0!</v>
      </c>
      <c r="F98" s="154" t="e">
        <f t="shared" si="136"/>
        <v>#DIV/0!</v>
      </c>
      <c r="G98" s="154" t="e">
        <f t="shared" si="136"/>
        <v>#DIV/0!</v>
      </c>
      <c r="H98" s="154" t="e">
        <f t="shared" si="136"/>
        <v>#DIV/0!</v>
      </c>
      <c r="I98" s="154" t="e">
        <f t="shared" si="136"/>
        <v>#DIV/0!</v>
      </c>
      <c r="J98" s="154" t="e">
        <f t="shared" si="136"/>
        <v>#DIV/0!</v>
      </c>
      <c r="K98" s="154" t="e">
        <f t="shared" si="136"/>
        <v>#DIV/0!</v>
      </c>
      <c r="L98" s="154" t="e">
        <f t="shared" si="136"/>
        <v>#DIV/0!</v>
      </c>
      <c r="M98" s="154" t="e">
        <f t="shared" ref="M98" si="137">M94/L94-1</f>
        <v>#DIV/0!</v>
      </c>
      <c r="N98" s="154" t="e">
        <f t="shared" ref="N98" si="138">N94/M94-1</f>
        <v>#DIV/0!</v>
      </c>
      <c r="O98" s="154"/>
    </row>
    <row r="99" spans="1:15" ht="15" thickTop="1" x14ac:dyDescent="0.3">
      <c r="B99" s="163" t="s">
        <v>411</v>
      </c>
      <c r="C99" s="164">
        <f>C27+C63+C93</f>
        <v>37690</v>
      </c>
      <c r="D99" s="164">
        <f t="shared" ref="D99:N99" si="139">D27+D63+D93</f>
        <v>22085</v>
      </c>
      <c r="E99" s="164">
        <f t="shared" si="139"/>
        <v>48500</v>
      </c>
      <c r="F99" s="164">
        <f t="shared" si="139"/>
        <v>41150</v>
      </c>
      <c r="G99" s="164">
        <f t="shared" si="139"/>
        <v>51210</v>
      </c>
      <c r="H99" s="164">
        <f t="shared" si="139"/>
        <v>48530</v>
      </c>
      <c r="I99" s="164">
        <f t="shared" si="139"/>
        <v>51460</v>
      </c>
      <c r="J99" s="164">
        <f t="shared" si="139"/>
        <v>51050</v>
      </c>
      <c r="K99" s="164">
        <f t="shared" si="139"/>
        <v>51320</v>
      </c>
      <c r="L99" s="164">
        <f t="shared" si="139"/>
        <v>42215</v>
      </c>
      <c r="M99" s="164">
        <f t="shared" si="139"/>
        <v>48230</v>
      </c>
      <c r="N99" s="164">
        <f t="shared" si="139"/>
        <v>45790</v>
      </c>
      <c r="O99" s="113">
        <f t="shared" ref="O99:O101" si="140">SUM(C99:N99)</f>
        <v>539230</v>
      </c>
    </row>
    <row r="100" spans="1:15" x14ac:dyDescent="0.3">
      <c r="B100" s="163" t="s">
        <v>412</v>
      </c>
      <c r="C100" s="164">
        <f t="shared" ref="C100:N101" si="141">C28+C64+C94</f>
        <v>32423</v>
      </c>
      <c r="D100" s="164">
        <f t="shared" si="141"/>
        <v>25682</v>
      </c>
      <c r="E100" s="164">
        <f t="shared" si="141"/>
        <v>47927</v>
      </c>
      <c r="F100" s="164">
        <f t="shared" si="141"/>
        <v>45557</v>
      </c>
      <c r="G100" s="164">
        <f t="shared" si="141"/>
        <v>48260</v>
      </c>
      <c r="H100" s="164">
        <f t="shared" si="141"/>
        <v>47209</v>
      </c>
      <c r="I100" s="164">
        <f t="shared" si="141"/>
        <v>47409</v>
      </c>
      <c r="J100" s="164">
        <f t="shared" si="141"/>
        <v>43203</v>
      </c>
      <c r="K100" s="164">
        <f t="shared" si="141"/>
        <v>46687</v>
      </c>
      <c r="L100" s="164">
        <f t="shared" si="141"/>
        <v>35400</v>
      </c>
      <c r="M100" s="164">
        <f t="shared" si="141"/>
        <v>40219</v>
      </c>
      <c r="N100" s="164">
        <f t="shared" si="141"/>
        <v>23653</v>
      </c>
      <c r="O100" s="113">
        <f t="shared" si="140"/>
        <v>483629</v>
      </c>
    </row>
    <row r="101" spans="1:15" x14ac:dyDescent="0.3">
      <c r="B101" s="163" t="s">
        <v>517</v>
      </c>
      <c r="C101" s="164">
        <f t="shared" si="141"/>
        <v>29569</v>
      </c>
      <c r="D101" s="164">
        <f t="shared" si="141"/>
        <v>31453</v>
      </c>
      <c r="E101" s="164">
        <f t="shared" si="141"/>
        <v>48953</v>
      </c>
      <c r="F101" s="164">
        <f t="shared" si="141"/>
        <v>41827</v>
      </c>
      <c r="G101" s="164">
        <f t="shared" si="141"/>
        <v>47045</v>
      </c>
      <c r="H101" s="164">
        <f t="shared" si="141"/>
        <v>56566</v>
      </c>
      <c r="I101" s="164">
        <f t="shared" si="141"/>
        <v>40298</v>
      </c>
      <c r="J101" s="164">
        <f t="shared" si="141"/>
        <v>50761</v>
      </c>
      <c r="K101" s="164">
        <f t="shared" si="141"/>
        <v>50573</v>
      </c>
      <c r="L101" s="164">
        <f t="shared" si="141"/>
        <v>35861</v>
      </c>
      <c r="M101" s="164">
        <f t="shared" si="141"/>
        <v>42796</v>
      </c>
      <c r="N101" s="164">
        <f t="shared" si="141"/>
        <v>41547</v>
      </c>
      <c r="O101" s="113">
        <f t="shared" si="140"/>
        <v>517249</v>
      </c>
    </row>
  </sheetData>
  <mergeCells count="17">
    <mergeCell ref="A27:A32"/>
    <mergeCell ref="A2:B2"/>
    <mergeCell ref="A3:A8"/>
    <mergeCell ref="A9:A14"/>
    <mergeCell ref="A15:A20"/>
    <mergeCell ref="A21:A26"/>
    <mergeCell ref="A75:A80"/>
    <mergeCell ref="A81:A86"/>
    <mergeCell ref="A87:A92"/>
    <mergeCell ref="A93:A98"/>
    <mergeCell ref="A33:A38"/>
    <mergeCell ref="A39:A44"/>
    <mergeCell ref="A51:A56"/>
    <mergeCell ref="A57:A62"/>
    <mergeCell ref="A63:A68"/>
    <mergeCell ref="A69:A74"/>
    <mergeCell ref="A45:A50"/>
  </mergeCells>
  <phoneticPr fontId="5" type="noConversion"/>
  <conditionalFormatting sqref="A3:O98">
    <cfRule type="cellIs" dxfId="214" priority="1" operator="lessThan">
      <formula>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3"/>
  </sheetPr>
  <dimension ref="A1:O89"/>
  <sheetViews>
    <sheetView showGridLines="0" topLeftCell="A2" workbookViewId="0">
      <pane xSplit="1" ySplit="1" topLeftCell="B3" activePane="bottomRight" state="frozen"/>
      <selection activeCell="H80" sqref="H80"/>
      <selection pane="topRight" activeCell="H80" sqref="H80"/>
      <selection pane="bottomLeft" activeCell="H80" sqref="H80"/>
      <selection pane="bottomRight" activeCell="R9" sqref="R9"/>
    </sheetView>
  </sheetViews>
  <sheetFormatPr defaultColWidth="9" defaultRowHeight="14.25" x14ac:dyDescent="0.3"/>
  <cols>
    <col min="1" max="1" width="11.375" style="88" customWidth="1"/>
    <col min="2" max="2" width="9.75" style="84" customWidth="1"/>
    <col min="3" max="14" width="7.25" style="88" customWidth="1"/>
    <col min="15" max="15" width="7.5" style="88" customWidth="1"/>
    <col min="16" max="16384" width="9" style="88"/>
  </cols>
  <sheetData>
    <row r="1" spans="1:15" ht="217.5" customHeight="1" x14ac:dyDescent="0.3">
      <c r="A1" s="172" t="s">
        <v>338</v>
      </c>
    </row>
    <row r="2" spans="1:15" x14ac:dyDescent="0.3">
      <c r="A2" s="329"/>
      <c r="B2" s="330"/>
      <c r="C2" s="135" t="s">
        <v>307</v>
      </c>
      <c r="D2" s="135" t="s">
        <v>308</v>
      </c>
      <c r="E2" s="135" t="s">
        <v>309</v>
      </c>
      <c r="F2" s="135" t="s">
        <v>310</v>
      </c>
      <c r="G2" s="135" t="s">
        <v>311</v>
      </c>
      <c r="H2" s="135" t="s">
        <v>312</v>
      </c>
      <c r="I2" s="135" t="s">
        <v>313</v>
      </c>
      <c r="J2" s="135" t="s">
        <v>314</v>
      </c>
      <c r="K2" s="135" t="s">
        <v>315</v>
      </c>
      <c r="L2" s="135" t="s">
        <v>316</v>
      </c>
      <c r="M2" s="135" t="s">
        <v>317</v>
      </c>
      <c r="N2" s="135" t="s">
        <v>318</v>
      </c>
      <c r="O2" s="135" t="s">
        <v>306</v>
      </c>
    </row>
    <row r="3" spans="1:15" x14ac:dyDescent="0.3">
      <c r="A3" s="325" t="s">
        <v>325</v>
      </c>
      <c r="B3" s="136" t="s">
        <v>413</v>
      </c>
      <c r="C3" s="137">
        <f>SUMIFS('2019年进销存明细 '!N:N,'2019年进销存明细 '!$A:$A,'分区域-润坦'!$A$1,'2019年进销存明细 '!$D:$D,'分区域-润坦'!$A3)</f>
        <v>13800</v>
      </c>
      <c r="D3" s="137">
        <f>SUMIFS('2019年进销存明细 '!T:T,'2019年进销存明细 '!$A:$A,'分区域-润坦'!$A$1,'2019年进销存明细 '!$D:$D,'分区域-润坦'!$A3)</f>
        <v>12200</v>
      </c>
      <c r="E3" s="137">
        <f>SUMIFS('2019年进销存明细 '!Z:Z,'2019年进销存明细 '!$A:$A,'分区域-润坦'!$A$1,'2019年进销存明细 '!$D:$D,'分区域-润坦'!$A3)</f>
        <v>14200</v>
      </c>
      <c r="F3" s="137">
        <f>SUMIFS('2019年进销存明细 '!AF:AF,'2019年进销存明细 '!$A:$A,'分区域-润坦'!$A$1,'2019年进销存明细 '!$D:$D,'分区域-润坦'!$A3)</f>
        <v>14200</v>
      </c>
      <c r="G3" s="137">
        <f>SUMIFS('2019年进销存明细 '!AL:AL,'2019年进销存明细 '!$A:$A,'分区域-润坦'!$A$1,'2019年进销存明细 '!$D:$D,'分区域-润坦'!$A3)</f>
        <v>12400</v>
      </c>
      <c r="H3" s="137">
        <f>SUMIFS('2019年进销存明细 '!AR:AR,'2019年进销存明细 '!$A:$A,'分区域-润坦'!$A$1,'2019年进销存明细 '!$D:$D,'分区域-润坦'!$A3)</f>
        <v>12400</v>
      </c>
      <c r="I3" s="137">
        <f>SUMIFS('2019年进销存明细 '!AX:AX,'2019年进销存明细 '!$A:$A,'分区域-润坦'!$A$1,'2019年进销存明细 '!$D:$D,'分区域-润坦'!$A3)</f>
        <v>12500</v>
      </c>
      <c r="J3" s="137">
        <f>SUMIFS('2019年进销存明细 '!BD:BD,'2019年进销存明细 '!$A:$A,'分区域-润坦'!$A$1,'2019年进销存明细 '!$D:$D,'分区域-润坦'!$A3)</f>
        <v>12500</v>
      </c>
      <c r="K3" s="137">
        <f>SUMIFS('2019年进销存明细 '!BJ:BJ,'2019年进销存明细 '!$A:$A,'分区域-润坦'!$A$1,'2019年进销存明细 '!$D:$D,'分区域-润坦'!$A3)</f>
        <v>12900</v>
      </c>
      <c r="L3" s="137">
        <f>SUMIFS('2019年进销存明细 '!BP:BP,'2019年进销存明细 '!$A:$A,'分区域-润坦'!$A$1,'2019年进销存明细 '!$D:$D,'分区域-润坦'!$A3)</f>
        <v>12400</v>
      </c>
      <c r="M3" s="137">
        <f>SUMIFS('2019年进销存明细 '!BV:BV,'2019年进销存明细 '!$A:$A,'分区域-润坦'!$A$1,'2019年进销存明细 '!$D:$D,'分区域-润坦'!$A3)</f>
        <v>14200</v>
      </c>
      <c r="N3" s="137">
        <f>SUMIFS('2019年进销存明细 '!CB:CB,'2019年进销存明细 '!$A:$A,'分区域-润坦'!$A$1,'2019年进销存明细 '!$D:$D,'分区域-润坦'!$A3)</f>
        <v>14000</v>
      </c>
      <c r="O3" s="138">
        <f t="shared" ref="O3:O5" si="0">SUM(C3:N3)</f>
        <v>157700</v>
      </c>
    </row>
    <row r="4" spans="1:15" x14ac:dyDescent="0.3">
      <c r="A4" s="322"/>
      <c r="B4" s="139" t="s">
        <v>414</v>
      </c>
      <c r="C4" s="137">
        <f>SUMIFS('2019年进销存明细 '!P:P,'2019年进销存明细 '!$A:$A,'分区域-润坦'!$A$1,'2019年进销存明细 '!$D:$D,'分区域-润坦'!$A3)</f>
        <v>13230</v>
      </c>
      <c r="D4" s="137">
        <f>SUMIFS('2019年进销存明细 '!V:V,'2019年进销存明细 '!$A:$A,'分区域-润坦'!$A$1,'2019年进销存明细 '!$D:$D,'分区域-润坦'!$A3)</f>
        <v>9534</v>
      </c>
      <c r="E4" s="137">
        <f>SUMIFS('2019年进销存明细 '!AB:AB,'2019年进销存明细 '!$A:$A,'分区域-润坦'!$A$1,'2019年进销存明细 '!$D:$D,'分区域-润坦'!$A3)</f>
        <v>11424</v>
      </c>
      <c r="F4" s="137">
        <f>SUMIFS('2019年进销存明细 '!AH:AH,'2019年进销存明细 '!$A:$A,'分区域-润坦'!$A$1,'2019年进销存明细 '!$D:$D,'分区域-润坦'!$A3)</f>
        <v>13116</v>
      </c>
      <c r="G4" s="137">
        <f>SUMIFS('2019年进销存明细 '!AN:AN,'2019年进销存明细 '!$A:$A,'分区域-润坦'!$A$1,'2019年进销存明细 '!$D:$D,'分区域-润坦'!$A3)</f>
        <v>9312</v>
      </c>
      <c r="H4" s="137">
        <f>SUMIFS('2019年进销存明细 '!AT:AT,'2019年进销存明细 '!$A:$A,'分区域-润坦'!$A$1,'2019年进销存明细 '!$D:$D,'分区域-润坦'!$A3)</f>
        <v>12702</v>
      </c>
      <c r="I4" s="137">
        <f>SUMIFS('2019年进销存明细 '!AZ:AZ,'2019年进销存明细 '!$A:$A,'分区域-润坦'!$A$1,'2019年进销存明细 '!$D:$D,'分区域-润坦'!$A3)</f>
        <v>8124</v>
      </c>
      <c r="J4" s="137">
        <f>SUMIFS('2019年进销存明细 '!BF:BF,'2019年进销存明细 '!$A:$A,'分区域-润坦'!$A$1,'2019年进销存明细 '!$D:$D,'分区域-润坦'!$A3)</f>
        <v>5903</v>
      </c>
      <c r="K4" s="137">
        <f>SUMIFS('2019年进销存明细 '!BL:BL,'2019年进销存明细 '!$A:$A,'分区域-润坦'!$A$1,'2019年进销存明细 '!$D:$D,'分区域-润坦'!$A3)</f>
        <v>438</v>
      </c>
      <c r="L4" s="137">
        <f>SUMIFS('2019年进销存明细 '!BR:BR,'2019年进销存明细 '!$A:$A,'分区域-润坦'!$A$1,'2019年进销存明细 '!$D:$D,'分区域-润坦'!$A3)</f>
        <v>1800</v>
      </c>
      <c r="M4" s="137">
        <f>SUMIFS('2019年进销存明细 '!BX:BX,'2019年进销存明细 '!$A:$A,'分区域-润坦'!$A$1,'2019年进销存明细 '!$D:$D,'分区域-润坦'!$A3)</f>
        <v>150</v>
      </c>
      <c r="N4" s="137">
        <f>SUMIFS('2019年进销存明细 '!CD:CD,'2019年进销存明细 '!$A:$A,'分区域-润坦'!$A$1,'2019年进销存明细 '!$D:$D,'分区域-润坦'!$A3)</f>
        <v>0</v>
      </c>
      <c r="O4" s="141">
        <f t="shared" si="0"/>
        <v>85733</v>
      </c>
    </row>
    <row r="5" spans="1:15" x14ac:dyDescent="0.3">
      <c r="A5" s="322"/>
      <c r="B5" s="139" t="s">
        <v>443</v>
      </c>
      <c r="C5" s="152">
        <v>17950</v>
      </c>
      <c r="D5" s="152">
        <v>16070</v>
      </c>
      <c r="E5" s="152">
        <v>20260</v>
      </c>
      <c r="F5" s="152">
        <v>16680</v>
      </c>
      <c r="G5" s="152">
        <v>20560</v>
      </c>
      <c r="H5" s="140">
        <v>13070</v>
      </c>
      <c r="I5" s="140">
        <v>16090</v>
      </c>
      <c r="J5" s="140">
        <v>12555</v>
      </c>
      <c r="K5" s="140">
        <v>16326</v>
      </c>
      <c r="L5" s="140">
        <v>19293</v>
      </c>
      <c r="M5" s="140">
        <v>14874</v>
      </c>
      <c r="N5" s="140">
        <v>17700</v>
      </c>
      <c r="O5" s="141">
        <f t="shared" si="0"/>
        <v>201428</v>
      </c>
    </row>
    <row r="6" spans="1:15" s="158" customFormat="1" x14ac:dyDescent="0.3">
      <c r="A6" s="322"/>
      <c r="B6" s="155" t="s">
        <v>296</v>
      </c>
      <c r="C6" s="156">
        <f>C4/C3</f>
        <v>0.95869565217391306</v>
      </c>
      <c r="D6" s="157">
        <f t="shared" ref="D6:O6" si="1">D4/D3</f>
        <v>0.78147540983606556</v>
      </c>
      <c r="E6" s="157">
        <f t="shared" si="1"/>
        <v>0.8045070422535211</v>
      </c>
      <c r="F6" s="157">
        <f t="shared" si="1"/>
        <v>0.92366197183098586</v>
      </c>
      <c r="G6" s="157">
        <f t="shared" si="1"/>
        <v>0.75096774193548388</v>
      </c>
      <c r="H6" s="157">
        <f t="shared" si="1"/>
        <v>1.0243548387096775</v>
      </c>
      <c r="I6" s="157">
        <f t="shared" ref="I6:J6" si="2">I4/I3</f>
        <v>0.64992000000000005</v>
      </c>
      <c r="J6" s="157">
        <f t="shared" si="2"/>
        <v>0.47223999999999999</v>
      </c>
      <c r="K6" s="157">
        <f t="shared" ref="K6:L6" si="3">K4/K3</f>
        <v>3.395348837209302E-2</v>
      </c>
      <c r="L6" s="157">
        <f t="shared" si="3"/>
        <v>0.14516129032258066</v>
      </c>
      <c r="M6" s="157">
        <f t="shared" ref="M6:N6" si="4">M4/M3</f>
        <v>1.0563380281690141E-2</v>
      </c>
      <c r="N6" s="157">
        <f t="shared" si="4"/>
        <v>0</v>
      </c>
      <c r="O6" s="157">
        <f t="shared" si="1"/>
        <v>0.54364616360177553</v>
      </c>
    </row>
    <row r="7" spans="1:15" s="158" customFormat="1" x14ac:dyDescent="0.3">
      <c r="A7" s="323"/>
      <c r="B7" s="186" t="s">
        <v>440</v>
      </c>
      <c r="C7" s="150">
        <f>C4/C5-1</f>
        <v>-0.26295264623955428</v>
      </c>
      <c r="D7" s="187">
        <f t="shared" ref="D7:H7" si="5">D4/D5-1</f>
        <v>-0.4067205973864344</v>
      </c>
      <c r="E7" s="187">
        <f t="shared" si="5"/>
        <v>-0.43613030602171765</v>
      </c>
      <c r="F7" s="187">
        <f t="shared" si="5"/>
        <v>-0.21366906474820146</v>
      </c>
      <c r="G7" s="187">
        <f t="shared" si="5"/>
        <v>-0.54708171206225686</v>
      </c>
      <c r="H7" s="187">
        <f t="shared" si="5"/>
        <v>-2.815608263198166E-2</v>
      </c>
      <c r="I7" s="187">
        <f t="shared" ref="I7:J7" si="6">I4/I5-1</f>
        <v>-0.49509011808576753</v>
      </c>
      <c r="J7" s="187">
        <f t="shared" si="6"/>
        <v>-0.52982875348466751</v>
      </c>
      <c r="K7" s="187">
        <f t="shared" ref="K7:L7" si="7">K4/K5-1</f>
        <v>-0.97317162807791258</v>
      </c>
      <c r="L7" s="187">
        <f t="shared" si="7"/>
        <v>-0.90670191261079147</v>
      </c>
      <c r="M7" s="187">
        <f t="shared" ref="M7:O7" si="8">M4/M5-1</f>
        <v>-0.98991528842275112</v>
      </c>
      <c r="N7" s="187">
        <f t="shared" si="8"/>
        <v>-1</v>
      </c>
      <c r="O7" s="187">
        <f t="shared" si="8"/>
        <v>-0.5743739698552337</v>
      </c>
    </row>
    <row r="8" spans="1:15" s="158" customFormat="1" x14ac:dyDescent="0.3">
      <c r="A8" s="324"/>
      <c r="B8" s="159" t="s">
        <v>409</v>
      </c>
      <c r="C8" s="150">
        <f>C4/N5-1</f>
        <v>-0.25254237288135595</v>
      </c>
      <c r="D8" s="150">
        <f>D4/C4-1</f>
        <v>-0.27936507936507937</v>
      </c>
      <c r="E8" s="150">
        <f t="shared" ref="E8:L8" si="9">E4/D4-1</f>
        <v>0.19823788546255505</v>
      </c>
      <c r="F8" s="150">
        <f t="shared" si="9"/>
        <v>0.14810924369747891</v>
      </c>
      <c r="G8" s="150">
        <f t="shared" si="9"/>
        <v>-0.29002744739249775</v>
      </c>
      <c r="H8" s="150">
        <f t="shared" si="9"/>
        <v>0.36404639175257736</v>
      </c>
      <c r="I8" s="150">
        <f t="shared" si="9"/>
        <v>-0.36041568256967405</v>
      </c>
      <c r="J8" s="150">
        <f t="shared" si="9"/>
        <v>-0.2733874938453964</v>
      </c>
      <c r="K8" s="150">
        <f t="shared" si="9"/>
        <v>-0.92580044045400645</v>
      </c>
      <c r="L8" s="150">
        <f t="shared" si="9"/>
        <v>3.1095890410958908</v>
      </c>
      <c r="M8" s="150">
        <f t="shared" ref="M8" si="10">M4/L4-1</f>
        <v>-0.91666666666666663</v>
      </c>
      <c r="N8" s="150">
        <f t="shared" ref="N8" si="11">N4/M4-1</f>
        <v>-1</v>
      </c>
      <c r="O8" s="149"/>
    </row>
    <row r="9" spans="1:15" x14ac:dyDescent="0.3">
      <c r="A9" s="325" t="s">
        <v>417</v>
      </c>
      <c r="B9" s="136" t="s">
        <v>413</v>
      </c>
      <c r="C9" s="137">
        <f>SUMIFS('2019年进销存明细 '!N:N,'2019年进销存明细 '!$A:$A,'分区域-润坦'!$A$1,'2019年进销存明细 '!$D:$D,'分区域-润坦'!$A9)</f>
        <v>0</v>
      </c>
      <c r="D9" s="137">
        <f>SUMIFS('2019年进销存明细 '!T:T,'2019年进销存明细 '!$A:$A,'分区域-润坦'!$A$1,'2019年进销存明细 '!$D:$D,'分区域-润坦'!$A9)</f>
        <v>0</v>
      </c>
      <c r="E9" s="137">
        <f>SUMIFS('2019年进销存明细 '!Z:Z,'2019年进销存明细 '!$A:$A,'分区域-润坦'!$A$1,'2019年进销存明细 '!$D:$D,'分区域-润坦'!$A9)</f>
        <v>0</v>
      </c>
      <c r="F9" s="137">
        <f>SUMIFS('2019年进销存明细 '!AF:AF,'2019年进销存明细 '!$A:$A,'分区域-润坦'!$A$1,'2019年进销存明细 '!$D:$D,'分区域-润坦'!$A9)</f>
        <v>0</v>
      </c>
      <c r="G9" s="137">
        <f>SUMIFS('2019年进销存明细 '!AL:AL,'2019年进销存明细 '!$A:$A,'分区域-润坦'!$A$1,'2019年进销存明细 '!$D:$D,'分区域-润坦'!$A9)</f>
        <v>0</v>
      </c>
      <c r="H9" s="137">
        <f>SUMIFS('2019年进销存明细 '!AR:AR,'2019年进销存明细 '!$A:$A,'分区域-润坦'!$A$1,'2019年进销存明细 '!$D:$D,'分区域-润坦'!$A9)</f>
        <v>0</v>
      </c>
      <c r="I9" s="137">
        <f>SUMIFS('2019年进销存明细 '!AX:AX,'2019年进销存明细 '!$A:$A,'分区域-润坦'!$A$1,'2019年进销存明细 '!$D:$D,'分区域-润坦'!$A9)</f>
        <v>0</v>
      </c>
      <c r="J9" s="137">
        <f>SUMIFS('2019年进销存明细 '!BD:BD,'2019年进销存明细 '!$A:$A,'分区域-润坦'!$A$1,'2019年进销存明细 '!$D:$D,'分区域-润坦'!$A9)</f>
        <v>0</v>
      </c>
      <c r="K9" s="137">
        <f>SUMIFS('2019年进销存明细 '!BJ:BJ,'2019年进销存明细 '!$A:$A,'分区域-润坦'!$A$1,'2019年进销存明细 '!$D:$D,'分区域-润坦'!$A9)</f>
        <v>0</v>
      </c>
      <c r="L9" s="137">
        <f>SUMIFS('2019年进销存明细 '!BP:BP,'2019年进销存明细 '!$A:$A,'分区域-润坦'!$A$1,'2019年进销存明细 '!$D:$D,'分区域-润坦'!$A9)</f>
        <v>0</v>
      </c>
      <c r="M9" s="137">
        <f>SUMIFS('2019年进销存明细 '!BV:BV,'2019年进销存明细 '!$A:$A,'分区域-润坦'!$A$1,'2019年进销存明细 '!$D:$D,'分区域-润坦'!$A9)</f>
        <v>0</v>
      </c>
      <c r="N9" s="137">
        <f>SUMIFS('2019年进销存明细 '!CB:CB,'2019年进销存明细 '!$A:$A,'分区域-润坦'!$A$1,'2019年进销存明细 '!$D:$D,'分区域-润坦'!$A9)</f>
        <v>0</v>
      </c>
      <c r="O9" s="138">
        <f t="shared" ref="O9:O11" si="12">SUM(C9:N9)</f>
        <v>0</v>
      </c>
    </row>
    <row r="10" spans="1:15" x14ac:dyDescent="0.3">
      <c r="A10" s="322"/>
      <c r="B10" s="139" t="s">
        <v>414</v>
      </c>
      <c r="C10" s="137">
        <f>SUMIFS('2019年进销存明细 '!P:P,'2019年进销存明细 '!$A:$A,'分区域-润坦'!$A$1,'2019年进销存明细 '!$D:$D,'分区域-润坦'!$A9)</f>
        <v>0</v>
      </c>
      <c r="D10" s="137">
        <f>SUMIFS('2019年进销存明细 '!V:V,'2019年进销存明细 '!$A:$A,'分区域-润坦'!$A$1,'2019年进销存明细 '!$D:$D,'分区域-润坦'!$A9)</f>
        <v>0</v>
      </c>
      <c r="E10" s="137">
        <f>SUMIFS('2019年进销存明细 '!AB:AB,'2019年进销存明细 '!$A:$A,'分区域-润坦'!$A$1,'2019年进销存明细 '!$D:$D,'分区域-润坦'!$A9)</f>
        <v>0</v>
      </c>
      <c r="F10" s="137">
        <f>SUMIFS('2019年进销存明细 '!AH:AH,'2019年进销存明细 '!$A:$A,'分区域-润坦'!$A$1,'2019年进销存明细 '!$D:$D,'分区域-润坦'!$A9)</f>
        <v>0</v>
      </c>
      <c r="G10" s="137">
        <f>SUMIFS('2019年进销存明细 '!AN:AN,'2019年进销存明细 '!$A:$A,'分区域-润坦'!$A$1,'2019年进销存明细 '!$D:$D,'分区域-润坦'!$A9)</f>
        <v>0</v>
      </c>
      <c r="H10" s="137">
        <f>SUMIFS('2019年进销存明细 '!AT:AT,'2019年进销存明细 '!$A:$A,'分区域-润坦'!$A$1,'2019年进销存明细 '!$D:$D,'分区域-润坦'!$A9)</f>
        <v>0</v>
      </c>
      <c r="I10" s="137">
        <f>SUMIFS('2019年进销存明细 '!AZ:AZ,'2019年进销存明细 '!$A:$A,'分区域-润坦'!$A$1,'2019年进销存明细 '!$D:$D,'分区域-润坦'!$A9)</f>
        <v>0</v>
      </c>
      <c r="J10" s="137">
        <f>SUMIFS('2019年进销存明细 '!BF:BF,'2019年进销存明细 '!$A:$A,'分区域-润坦'!$A$1,'2019年进销存明细 '!$D:$D,'分区域-润坦'!$A9)</f>
        <v>0</v>
      </c>
      <c r="K10" s="137">
        <f>SUMIFS('2019年进销存明细 '!BL:BL,'2019年进销存明细 '!$A:$A,'分区域-润坦'!$A$1,'2019年进销存明细 '!$D:$D,'分区域-润坦'!$A9)</f>
        <v>0</v>
      </c>
      <c r="L10" s="137">
        <f>SUMIFS('2019年进销存明细 '!BR:BR,'2019年进销存明细 '!$A:$A,'分区域-润坦'!$A$1,'2019年进销存明细 '!$D:$D,'分区域-润坦'!$A9)</f>
        <v>0</v>
      </c>
      <c r="M10" s="137">
        <f>SUMIFS('2019年进销存明细 '!BX:BX,'2019年进销存明细 '!$A:$A,'分区域-润坦'!$A$1,'2019年进销存明细 '!$D:$D,'分区域-润坦'!$A9)</f>
        <v>0</v>
      </c>
      <c r="N10" s="137">
        <f>SUMIFS('2019年进销存明细 '!CD:CD,'2019年进销存明细 '!$A:$A,'分区域-润坦'!$A$1,'2019年进销存明细 '!$D:$D,'分区域-润坦'!$A9)</f>
        <v>0</v>
      </c>
      <c r="O10" s="141">
        <f t="shared" si="12"/>
        <v>0</v>
      </c>
    </row>
    <row r="11" spans="1:15" x14ac:dyDescent="0.3">
      <c r="A11" s="322"/>
      <c r="B11" s="139" t="s">
        <v>443</v>
      </c>
      <c r="C11" s="152">
        <v>3600</v>
      </c>
      <c r="D11" s="152">
        <v>2400</v>
      </c>
      <c r="E11" s="152">
        <v>4200</v>
      </c>
      <c r="F11" s="152">
        <v>4800</v>
      </c>
      <c r="G11" s="152">
        <v>7200</v>
      </c>
      <c r="H11" s="140">
        <v>5400</v>
      </c>
      <c r="I11" s="140">
        <v>1200</v>
      </c>
      <c r="J11" s="140">
        <v>6000</v>
      </c>
      <c r="K11" s="140">
        <v>6000</v>
      </c>
      <c r="L11" s="140">
        <v>3000</v>
      </c>
      <c r="M11" s="140">
        <v>4200</v>
      </c>
      <c r="N11" s="140">
        <v>5310</v>
      </c>
      <c r="O11" s="141">
        <f t="shared" si="12"/>
        <v>53310</v>
      </c>
    </row>
    <row r="12" spans="1:15" s="158" customFormat="1" x14ac:dyDescent="0.3">
      <c r="A12" s="322"/>
      <c r="B12" s="155" t="s">
        <v>296</v>
      </c>
      <c r="C12" s="156" t="e">
        <f>C10/C9</f>
        <v>#DIV/0!</v>
      </c>
      <c r="D12" s="157" t="e">
        <f t="shared" ref="D12:O12" si="13">D10/D9</f>
        <v>#DIV/0!</v>
      </c>
      <c r="E12" s="157" t="e">
        <f t="shared" si="13"/>
        <v>#DIV/0!</v>
      </c>
      <c r="F12" s="157" t="e">
        <f t="shared" si="13"/>
        <v>#DIV/0!</v>
      </c>
      <c r="G12" s="157" t="e">
        <f t="shared" si="13"/>
        <v>#DIV/0!</v>
      </c>
      <c r="H12" s="157" t="e">
        <f t="shared" si="13"/>
        <v>#DIV/0!</v>
      </c>
      <c r="I12" s="157" t="e">
        <f t="shared" si="13"/>
        <v>#DIV/0!</v>
      </c>
      <c r="J12" s="157" t="e">
        <f t="shared" si="13"/>
        <v>#DIV/0!</v>
      </c>
      <c r="K12" s="157" t="e">
        <f t="shared" si="13"/>
        <v>#DIV/0!</v>
      </c>
      <c r="L12" s="157" t="e">
        <f t="shared" si="13"/>
        <v>#DIV/0!</v>
      </c>
      <c r="M12" s="157" t="e">
        <f t="shared" si="13"/>
        <v>#DIV/0!</v>
      </c>
      <c r="N12" s="157" t="e">
        <f t="shared" si="13"/>
        <v>#DIV/0!</v>
      </c>
      <c r="O12" s="157" t="e">
        <f t="shared" si="13"/>
        <v>#DIV/0!</v>
      </c>
    </row>
    <row r="13" spans="1:15" s="158" customFormat="1" x14ac:dyDescent="0.3">
      <c r="A13" s="323"/>
      <c r="B13" s="186" t="s">
        <v>440</v>
      </c>
      <c r="C13" s="150">
        <f>C10/C11-1</f>
        <v>-1</v>
      </c>
      <c r="D13" s="187">
        <f t="shared" ref="D13:O13" si="14">D10/D11-1</f>
        <v>-1</v>
      </c>
      <c r="E13" s="187">
        <f t="shared" si="14"/>
        <v>-1</v>
      </c>
      <c r="F13" s="187">
        <f t="shared" si="14"/>
        <v>-1</v>
      </c>
      <c r="G13" s="187">
        <f t="shared" si="14"/>
        <v>-1</v>
      </c>
      <c r="H13" s="187">
        <f t="shared" si="14"/>
        <v>-1</v>
      </c>
      <c r="I13" s="187">
        <f t="shared" si="14"/>
        <v>-1</v>
      </c>
      <c r="J13" s="187">
        <f t="shared" si="14"/>
        <v>-1</v>
      </c>
      <c r="K13" s="187">
        <f t="shared" si="14"/>
        <v>-1</v>
      </c>
      <c r="L13" s="187">
        <f t="shared" si="14"/>
        <v>-1</v>
      </c>
      <c r="M13" s="187">
        <f t="shared" si="14"/>
        <v>-1</v>
      </c>
      <c r="N13" s="187">
        <f t="shared" si="14"/>
        <v>-1</v>
      </c>
      <c r="O13" s="187">
        <f t="shared" si="14"/>
        <v>-1</v>
      </c>
    </row>
    <row r="14" spans="1:15" s="158" customFormat="1" x14ac:dyDescent="0.3">
      <c r="A14" s="324"/>
      <c r="B14" s="159" t="s">
        <v>409</v>
      </c>
      <c r="C14" s="150">
        <f>C10/N11-1</f>
        <v>-1</v>
      </c>
      <c r="D14" s="150" t="e">
        <f>D10/C10-1</f>
        <v>#DIV/0!</v>
      </c>
      <c r="E14" s="150" t="e">
        <f t="shared" ref="E14:L14" si="15">E10/D10-1</f>
        <v>#DIV/0!</v>
      </c>
      <c r="F14" s="150" t="e">
        <f t="shared" si="15"/>
        <v>#DIV/0!</v>
      </c>
      <c r="G14" s="150" t="e">
        <f t="shared" si="15"/>
        <v>#DIV/0!</v>
      </c>
      <c r="H14" s="150" t="e">
        <f t="shared" si="15"/>
        <v>#DIV/0!</v>
      </c>
      <c r="I14" s="150" t="e">
        <f t="shared" si="15"/>
        <v>#DIV/0!</v>
      </c>
      <c r="J14" s="150" t="e">
        <f t="shared" si="15"/>
        <v>#DIV/0!</v>
      </c>
      <c r="K14" s="150" t="e">
        <f t="shared" si="15"/>
        <v>#DIV/0!</v>
      </c>
      <c r="L14" s="150" t="e">
        <f t="shared" si="15"/>
        <v>#DIV/0!</v>
      </c>
      <c r="M14" s="150" t="e">
        <f t="shared" ref="M14" si="16">M10/L10-1</f>
        <v>#DIV/0!</v>
      </c>
      <c r="N14" s="150" t="e">
        <f t="shared" ref="N14" si="17">N10/M10-1</f>
        <v>#DIV/0!</v>
      </c>
      <c r="O14" s="149"/>
    </row>
    <row r="15" spans="1:15" x14ac:dyDescent="0.3">
      <c r="A15" s="325" t="s">
        <v>327</v>
      </c>
      <c r="B15" s="136" t="s">
        <v>413</v>
      </c>
      <c r="C15" s="137">
        <f>SUMIFS('2019年进销存明细 '!N:N,'2019年进销存明细 '!$A:$A,'分区域-润坦'!$A$1,'2019年进销存明细 '!$D:$D,'分区域-润坦'!$A15)</f>
        <v>3800</v>
      </c>
      <c r="D15" s="137">
        <f>SUMIFS('2019年进销存明细 '!T:T,'2019年进销存明细 '!$A:$A,'分区域-润坦'!$A$1,'2019年进销存明细 '!$D:$D,'分区域-润坦'!$A15)</f>
        <v>2700</v>
      </c>
      <c r="E15" s="137">
        <f>SUMIFS('2019年进销存明细 '!Z:Z,'2019年进销存明细 '!$A:$A,'分区域-润坦'!$A$1,'2019年进销存明细 '!$D:$D,'分区域-润坦'!$A15)</f>
        <v>4300</v>
      </c>
      <c r="F15" s="137">
        <f>SUMIFS('2019年进销存明细 '!AF:AF,'2019年进销存明细 '!$A:$A,'分区域-润坦'!$A$1,'2019年进销存明细 '!$D:$D,'分区域-润坦'!$A15)</f>
        <v>4700</v>
      </c>
      <c r="G15" s="137">
        <f>SUMIFS('2019年进销存明细 '!AL:AL,'2019年进销存明细 '!$A:$A,'分区域-润坦'!$A$1,'2019年进销存明细 '!$D:$D,'分区域-润坦'!$A15)</f>
        <v>4700</v>
      </c>
      <c r="H15" s="137">
        <f>SUMIFS('2019年进销存明细 '!AR:AR,'2019年进销存明细 '!$A:$A,'分区域-润坦'!$A$1,'2019年进销存明细 '!$D:$D,'分区域-润坦'!$A15)</f>
        <v>5100</v>
      </c>
      <c r="I15" s="137">
        <f>SUMIFS('2019年进销存明细 '!AX:AX,'2019年进销存明细 '!$A:$A,'分区域-润坦'!$A$1,'2019年进销存明细 '!$D:$D,'分区域-润坦'!$A15)</f>
        <v>5100</v>
      </c>
      <c r="J15" s="137">
        <f>SUMIFS('2019年进销存明细 '!BD:BD,'2019年进销存明细 '!$A:$A,'分区域-润坦'!$A$1,'2019年进销存明细 '!$D:$D,'分区域-润坦'!$A15)</f>
        <v>5400</v>
      </c>
      <c r="K15" s="137">
        <f>SUMIFS('2019年进销存明细 '!BJ:BJ,'2019年进销存明细 '!$A:$A,'分区域-润坦'!$A$1,'2019年进销存明细 '!$D:$D,'分区域-润坦'!$A15)</f>
        <v>5400</v>
      </c>
      <c r="L15" s="137">
        <f>SUMIFS('2019年进销存明细 '!BP:BP,'2019年进销存明细 '!$A:$A,'分区域-润坦'!$A$1,'2019年进销存明细 '!$D:$D,'分区域-润坦'!$A15)</f>
        <v>4800</v>
      </c>
      <c r="M15" s="137">
        <f>SUMIFS('2019年进销存明细 '!BV:BV,'2019年进销存明细 '!$A:$A,'分区域-润坦'!$A$1,'2019年进销存明细 '!$D:$D,'分区域-润坦'!$A15)</f>
        <v>5400</v>
      </c>
      <c r="N15" s="137">
        <f>SUMIFS('2019年进销存明细 '!CB:CB,'2019年进销存明细 '!$A:$A,'分区域-润坦'!$A$1,'2019年进销存明细 '!$D:$D,'分区域-润坦'!$A15)</f>
        <v>5400</v>
      </c>
      <c r="O15" s="138">
        <f t="shared" ref="O15:O17" si="18">SUM(C15:N15)</f>
        <v>56800</v>
      </c>
    </row>
    <row r="16" spans="1:15" ht="16.5" customHeight="1" x14ac:dyDescent="0.3">
      <c r="A16" s="322"/>
      <c r="B16" s="139" t="s">
        <v>414</v>
      </c>
      <c r="C16" s="137">
        <f>SUMIFS('2019年进销存明细 '!P:P,'2019年进销存明细 '!$A:$A,'分区域-润坦'!$A$1,'2019年进销存明细 '!$D:$D,'分区域-润坦'!$A15)</f>
        <v>4500</v>
      </c>
      <c r="D16" s="137">
        <f>SUMIFS('2019年进销存明细 '!V:V,'2019年进销存明细 '!$A:$A,'分区域-润坦'!$A$1,'2019年进销存明细 '!$D:$D,'分区域-润坦'!$A15)</f>
        <v>2280</v>
      </c>
      <c r="E16" s="137">
        <f>SUMIFS('2019年进销存明细 '!AB:AB,'2019年进销存明细 '!$A:$A,'分区域-润坦'!$A$1,'2019年进销存明细 '!$D:$D,'分区域-润坦'!$A15)</f>
        <v>5040</v>
      </c>
      <c r="F16" s="137">
        <f>SUMIFS('2019年进销存明细 '!AH:AH,'2019年进销存明细 '!$A:$A,'分区域-润坦'!$A$1,'2019年进销存明细 '!$D:$D,'分区域-润坦'!$A15)</f>
        <v>4620</v>
      </c>
      <c r="G16" s="137">
        <f>SUMIFS('2019年进销存明细 '!AN:AN,'2019年进销存明细 '!$A:$A,'分区域-润坦'!$A$1,'2019年进销存明细 '!$D:$D,'分区域-润坦'!$A15)</f>
        <v>4200</v>
      </c>
      <c r="H16" s="137">
        <f>SUMIFS('2019年进销存明细 '!AT:AT,'2019年进销存明细 '!$A:$A,'分区域-润坦'!$A$1,'2019年进销存明细 '!$D:$D,'分区域-润坦'!$A15)</f>
        <v>4080</v>
      </c>
      <c r="I16" s="137">
        <f>SUMIFS('2019年进销存明细 '!AZ:AZ,'2019年进销存明细 '!$A:$A,'分区域-润坦'!$A$1,'2019年进销存明细 '!$D:$D,'分区域-润坦'!$A15)</f>
        <v>2760</v>
      </c>
      <c r="J16" s="137">
        <f>SUMIFS('2019年进销存明细 '!BF:BF,'2019年进销存明细 '!$A:$A,'分区域-润坦'!$A$1,'2019年进销存明细 '!$D:$D,'分区域-润坦'!$A15)</f>
        <v>2520</v>
      </c>
      <c r="K16" s="137">
        <f>SUMIFS('2019年进销存明细 '!BL:BL,'2019年进销存明细 '!$A:$A,'分区域-润坦'!$A$1,'2019年进销存明细 '!$D:$D,'分区域-润坦'!$A15)</f>
        <v>4740</v>
      </c>
      <c r="L16" s="137">
        <f>SUMIFS('2019年进销存明细 '!BR:BR,'2019年进销存明细 '!$A:$A,'分区域-润坦'!$A$1,'2019年进销存明细 '!$D:$D,'分区域-润坦'!$A15)</f>
        <v>2700</v>
      </c>
      <c r="M16" s="137">
        <f>SUMIFS('2019年进销存明细 '!BX:BX,'2019年进销存明细 '!$A:$A,'分区域-润坦'!$A$1,'2019年进销存明细 '!$D:$D,'分区域-润坦'!$A15)</f>
        <v>3474</v>
      </c>
      <c r="N16" s="137">
        <f>SUMIFS('2019年进销存明细 '!CD:CD,'2019年进销存明细 '!$A:$A,'分区域-润坦'!$A$1,'2019年进销存明细 '!$D:$D,'分区域-润坦'!$A15)</f>
        <v>1620</v>
      </c>
      <c r="O16" s="141">
        <f t="shared" si="18"/>
        <v>42534</v>
      </c>
    </row>
    <row r="17" spans="1:15" ht="16.5" customHeight="1" x14ac:dyDescent="0.3">
      <c r="A17" s="322"/>
      <c r="B17" s="139" t="s">
        <v>443</v>
      </c>
      <c r="C17" s="152">
        <v>950</v>
      </c>
      <c r="D17" s="152">
        <v>1030</v>
      </c>
      <c r="E17" s="152">
        <v>440</v>
      </c>
      <c r="F17" s="152">
        <v>1020</v>
      </c>
      <c r="G17" s="152">
        <v>440</v>
      </c>
      <c r="H17" s="140">
        <v>1030</v>
      </c>
      <c r="I17" s="140">
        <v>410</v>
      </c>
      <c r="J17" s="140">
        <v>345</v>
      </c>
      <c r="K17" s="140">
        <v>930</v>
      </c>
      <c r="L17" s="140">
        <v>507</v>
      </c>
      <c r="M17" s="140">
        <v>0</v>
      </c>
      <c r="N17" s="140">
        <v>0</v>
      </c>
      <c r="O17" s="141">
        <f t="shared" si="18"/>
        <v>7102</v>
      </c>
    </row>
    <row r="18" spans="1:15" s="158" customFormat="1" x14ac:dyDescent="0.3">
      <c r="A18" s="322"/>
      <c r="B18" s="155" t="s">
        <v>296</v>
      </c>
      <c r="C18" s="156">
        <f>C16/C15</f>
        <v>1.1842105263157894</v>
      </c>
      <c r="D18" s="157">
        <f t="shared" ref="D18:O18" si="19">D16/D15</f>
        <v>0.84444444444444444</v>
      </c>
      <c r="E18" s="157">
        <f t="shared" si="19"/>
        <v>1.172093023255814</v>
      </c>
      <c r="F18" s="157">
        <f t="shared" si="19"/>
        <v>0.98297872340425529</v>
      </c>
      <c r="G18" s="157">
        <f t="shared" si="19"/>
        <v>0.8936170212765957</v>
      </c>
      <c r="H18" s="157">
        <f t="shared" si="19"/>
        <v>0.8</v>
      </c>
      <c r="I18" s="157">
        <f t="shared" si="19"/>
        <v>0.54117647058823526</v>
      </c>
      <c r="J18" s="157">
        <f t="shared" si="19"/>
        <v>0.46666666666666667</v>
      </c>
      <c r="K18" s="157">
        <f t="shared" si="19"/>
        <v>0.87777777777777777</v>
      </c>
      <c r="L18" s="157">
        <f t="shared" si="19"/>
        <v>0.5625</v>
      </c>
      <c r="M18" s="157">
        <f t="shared" si="19"/>
        <v>0.64333333333333331</v>
      </c>
      <c r="N18" s="157">
        <f t="shared" si="19"/>
        <v>0.3</v>
      </c>
      <c r="O18" s="157">
        <f t="shared" si="19"/>
        <v>0.74883802816901412</v>
      </c>
    </row>
    <row r="19" spans="1:15" s="158" customFormat="1" x14ac:dyDescent="0.3">
      <c r="A19" s="323"/>
      <c r="B19" s="186" t="s">
        <v>440</v>
      </c>
      <c r="C19" s="150">
        <f>C16/C17-1</f>
        <v>3.7368421052631575</v>
      </c>
      <c r="D19" s="187">
        <f t="shared" ref="D19:O19" si="20">D16/D17-1</f>
        <v>1.2135922330097086</v>
      </c>
      <c r="E19" s="187">
        <f t="shared" si="20"/>
        <v>10.454545454545455</v>
      </c>
      <c r="F19" s="187">
        <f t="shared" si="20"/>
        <v>3.5294117647058822</v>
      </c>
      <c r="G19" s="187">
        <f t="shared" si="20"/>
        <v>8.545454545454545</v>
      </c>
      <c r="H19" s="187">
        <f t="shared" si="20"/>
        <v>2.9611650485436893</v>
      </c>
      <c r="I19" s="187">
        <f t="shared" si="20"/>
        <v>5.7317073170731705</v>
      </c>
      <c r="J19" s="187">
        <f t="shared" si="20"/>
        <v>6.3043478260869561</v>
      </c>
      <c r="K19" s="187">
        <f t="shared" si="20"/>
        <v>4.096774193548387</v>
      </c>
      <c r="L19" s="187">
        <f t="shared" si="20"/>
        <v>4.3254437869822482</v>
      </c>
      <c r="M19" s="187" t="e">
        <f t="shared" si="20"/>
        <v>#DIV/0!</v>
      </c>
      <c r="N19" s="187" t="e">
        <f t="shared" si="20"/>
        <v>#DIV/0!</v>
      </c>
      <c r="O19" s="187">
        <f t="shared" si="20"/>
        <v>4.9890171782596449</v>
      </c>
    </row>
    <row r="20" spans="1:15" s="158" customFormat="1" x14ac:dyDescent="0.3">
      <c r="A20" s="324"/>
      <c r="B20" s="159" t="s">
        <v>409</v>
      </c>
      <c r="C20" s="150" t="e">
        <f>C16/N17-1</f>
        <v>#DIV/0!</v>
      </c>
      <c r="D20" s="150">
        <f>D16/C16-1</f>
        <v>-0.49333333333333329</v>
      </c>
      <c r="E20" s="150">
        <f t="shared" ref="E20:L20" si="21">E16/D16-1</f>
        <v>1.2105263157894739</v>
      </c>
      <c r="F20" s="150">
        <f t="shared" si="21"/>
        <v>-8.333333333333337E-2</v>
      </c>
      <c r="G20" s="150">
        <f t="shared" si="21"/>
        <v>-9.0909090909090939E-2</v>
      </c>
      <c r="H20" s="150">
        <f t="shared" si="21"/>
        <v>-2.8571428571428581E-2</v>
      </c>
      <c r="I20" s="150">
        <f t="shared" si="21"/>
        <v>-0.32352941176470584</v>
      </c>
      <c r="J20" s="150">
        <f t="shared" si="21"/>
        <v>-8.6956521739130488E-2</v>
      </c>
      <c r="K20" s="150">
        <f t="shared" si="21"/>
        <v>0.88095238095238093</v>
      </c>
      <c r="L20" s="150">
        <f t="shared" si="21"/>
        <v>-0.430379746835443</v>
      </c>
      <c r="M20" s="150">
        <f t="shared" ref="M20" si="22">M16/L16-1</f>
        <v>0.28666666666666663</v>
      </c>
      <c r="N20" s="150">
        <f t="shared" ref="N20" si="23">N16/M16-1</f>
        <v>-0.53367875647668395</v>
      </c>
      <c r="O20" s="149"/>
    </row>
    <row r="21" spans="1:15" x14ac:dyDescent="0.3">
      <c r="A21" s="317" t="s">
        <v>430</v>
      </c>
      <c r="B21" s="142" t="s">
        <v>413</v>
      </c>
      <c r="C21" s="143">
        <f>C3+C9+C15</f>
        <v>17600</v>
      </c>
      <c r="D21" s="143">
        <f t="shared" ref="D21:O21" si="24">D3+D9+D15</f>
        <v>14900</v>
      </c>
      <c r="E21" s="143">
        <f t="shared" si="24"/>
        <v>18500</v>
      </c>
      <c r="F21" s="143">
        <f t="shared" si="24"/>
        <v>18900</v>
      </c>
      <c r="G21" s="143">
        <f t="shared" si="24"/>
        <v>17100</v>
      </c>
      <c r="H21" s="143">
        <f t="shared" si="24"/>
        <v>17500</v>
      </c>
      <c r="I21" s="143">
        <f t="shared" si="24"/>
        <v>17600</v>
      </c>
      <c r="J21" s="143">
        <f t="shared" si="24"/>
        <v>17900</v>
      </c>
      <c r="K21" s="143">
        <f t="shared" si="24"/>
        <v>18300</v>
      </c>
      <c r="L21" s="143">
        <f t="shared" si="24"/>
        <v>17200</v>
      </c>
      <c r="M21" s="143">
        <f t="shared" si="24"/>
        <v>19600</v>
      </c>
      <c r="N21" s="143">
        <f t="shared" si="24"/>
        <v>19400</v>
      </c>
      <c r="O21" s="144">
        <f t="shared" si="24"/>
        <v>214500</v>
      </c>
    </row>
    <row r="22" spans="1:15" ht="15.75" customHeight="1" x14ac:dyDescent="0.3">
      <c r="A22" s="318"/>
      <c r="B22" s="145" t="s">
        <v>414</v>
      </c>
      <c r="C22" s="146">
        <f t="shared" ref="C22:O22" si="25">C4+C10+C16</f>
        <v>17730</v>
      </c>
      <c r="D22" s="146">
        <f t="shared" si="25"/>
        <v>11814</v>
      </c>
      <c r="E22" s="146">
        <f t="shared" si="25"/>
        <v>16464</v>
      </c>
      <c r="F22" s="146">
        <f t="shared" si="25"/>
        <v>17736</v>
      </c>
      <c r="G22" s="146">
        <f t="shared" si="25"/>
        <v>13512</v>
      </c>
      <c r="H22" s="146">
        <f t="shared" si="25"/>
        <v>16782</v>
      </c>
      <c r="I22" s="146">
        <f t="shared" si="25"/>
        <v>10884</v>
      </c>
      <c r="J22" s="146">
        <f t="shared" si="25"/>
        <v>8423</v>
      </c>
      <c r="K22" s="146">
        <f t="shared" si="25"/>
        <v>5178</v>
      </c>
      <c r="L22" s="146">
        <f t="shared" si="25"/>
        <v>4500</v>
      </c>
      <c r="M22" s="146">
        <f t="shared" si="25"/>
        <v>3624</v>
      </c>
      <c r="N22" s="146">
        <f t="shared" si="25"/>
        <v>1620</v>
      </c>
      <c r="O22" s="147">
        <f t="shared" si="25"/>
        <v>128267</v>
      </c>
    </row>
    <row r="23" spans="1:15" ht="15.75" customHeight="1" x14ac:dyDescent="0.3">
      <c r="A23" s="318"/>
      <c r="B23" s="145" t="s">
        <v>442</v>
      </c>
      <c r="C23" s="146">
        <f t="shared" ref="C23:O23" si="26">C5+C11+C17</f>
        <v>22500</v>
      </c>
      <c r="D23" s="146">
        <f t="shared" si="26"/>
        <v>19500</v>
      </c>
      <c r="E23" s="146">
        <f t="shared" si="26"/>
        <v>24900</v>
      </c>
      <c r="F23" s="146">
        <f t="shared" si="26"/>
        <v>22500</v>
      </c>
      <c r="G23" s="146">
        <f t="shared" si="26"/>
        <v>28200</v>
      </c>
      <c r="H23" s="146">
        <f t="shared" si="26"/>
        <v>19500</v>
      </c>
      <c r="I23" s="146">
        <f t="shared" si="26"/>
        <v>17700</v>
      </c>
      <c r="J23" s="146">
        <f t="shared" si="26"/>
        <v>18900</v>
      </c>
      <c r="K23" s="146">
        <f t="shared" si="26"/>
        <v>23256</v>
      </c>
      <c r="L23" s="146">
        <f t="shared" si="26"/>
        <v>22800</v>
      </c>
      <c r="M23" s="146">
        <f t="shared" si="26"/>
        <v>19074</v>
      </c>
      <c r="N23" s="146">
        <f t="shared" si="26"/>
        <v>23010</v>
      </c>
      <c r="O23" s="147">
        <f t="shared" si="26"/>
        <v>261840</v>
      </c>
    </row>
    <row r="24" spans="1:15" s="158" customFormat="1" ht="16.5" customHeight="1" x14ac:dyDescent="0.3">
      <c r="A24" s="318"/>
      <c r="B24" s="160" t="s">
        <v>441</v>
      </c>
      <c r="C24" s="161">
        <f>C22/C21</f>
        <v>1.0073863636363636</v>
      </c>
      <c r="D24" s="161">
        <f t="shared" ref="D24:G24" si="27">D22/D21</f>
        <v>0.79288590604026843</v>
      </c>
      <c r="E24" s="161">
        <f t="shared" si="27"/>
        <v>0.88994594594594589</v>
      </c>
      <c r="F24" s="161">
        <f t="shared" si="27"/>
        <v>0.93841269841269837</v>
      </c>
      <c r="G24" s="161">
        <f t="shared" si="27"/>
        <v>0.7901754385964912</v>
      </c>
      <c r="H24" s="161">
        <f t="shared" ref="H24:O24" si="28">H22/H21</f>
        <v>0.95897142857142859</v>
      </c>
      <c r="I24" s="161">
        <f t="shared" si="28"/>
        <v>0.61840909090909091</v>
      </c>
      <c r="J24" s="161">
        <f t="shared" si="28"/>
        <v>0.4705586592178771</v>
      </c>
      <c r="K24" s="161">
        <f t="shared" si="28"/>
        <v>0.28295081967213115</v>
      </c>
      <c r="L24" s="161">
        <f t="shared" si="28"/>
        <v>0.26162790697674421</v>
      </c>
      <c r="M24" s="161">
        <f t="shared" si="28"/>
        <v>0.18489795918367347</v>
      </c>
      <c r="N24" s="161">
        <f t="shared" si="28"/>
        <v>8.3505154639175252E-2</v>
      </c>
      <c r="O24" s="161">
        <f t="shared" si="28"/>
        <v>0.59798135198135194</v>
      </c>
    </row>
    <row r="25" spans="1:15" s="158" customFormat="1" ht="16.5" customHeight="1" x14ac:dyDescent="0.3">
      <c r="A25" s="319"/>
      <c r="B25" s="188" t="s">
        <v>406</v>
      </c>
      <c r="C25" s="189">
        <f>C22/C23-1</f>
        <v>-0.21199999999999997</v>
      </c>
      <c r="D25" s="189">
        <f t="shared" ref="D25:G25" si="29">D22/D23-1</f>
        <v>-0.39415384615384619</v>
      </c>
      <c r="E25" s="189">
        <f t="shared" si="29"/>
        <v>-0.33879518072289161</v>
      </c>
      <c r="F25" s="189">
        <f t="shared" si="29"/>
        <v>-0.21173333333333333</v>
      </c>
      <c r="G25" s="189">
        <f t="shared" si="29"/>
        <v>-0.52085106382978719</v>
      </c>
      <c r="H25" s="189">
        <f t="shared" ref="H25:O25" si="30">H22/H23-1</f>
        <v>-0.13938461538461544</v>
      </c>
      <c r="I25" s="189">
        <f t="shared" si="30"/>
        <v>-0.3850847457627119</v>
      </c>
      <c r="J25" s="189">
        <f t="shared" si="30"/>
        <v>-0.55433862433862435</v>
      </c>
      <c r="K25" s="189">
        <f t="shared" si="30"/>
        <v>-0.77734778121775028</v>
      </c>
      <c r="L25" s="189">
        <f t="shared" si="30"/>
        <v>-0.80263157894736836</v>
      </c>
      <c r="M25" s="189">
        <f t="shared" si="30"/>
        <v>-0.81000314564328402</v>
      </c>
      <c r="N25" s="189">
        <f t="shared" si="30"/>
        <v>-0.92959582790091266</v>
      </c>
      <c r="O25" s="189">
        <f t="shared" si="30"/>
        <v>-0.51013214176596389</v>
      </c>
    </row>
    <row r="26" spans="1:15" s="158" customFormat="1" ht="16.5" customHeight="1" thickBot="1" x14ac:dyDescent="0.35">
      <c r="A26" s="320"/>
      <c r="B26" s="162" t="s">
        <v>408</v>
      </c>
      <c r="C26" s="154">
        <f>C22/N23-1</f>
        <v>-0.22946544980443284</v>
      </c>
      <c r="D26" s="154">
        <f>D22/C22-1</f>
        <v>-0.33367174280879863</v>
      </c>
      <c r="E26" s="154">
        <f t="shared" ref="E26:L26" si="31">E22/D22-1</f>
        <v>0.39360081259522595</v>
      </c>
      <c r="F26" s="154">
        <f t="shared" si="31"/>
        <v>7.7259475218658835E-2</v>
      </c>
      <c r="G26" s="154">
        <f t="shared" si="31"/>
        <v>-0.23815967523680648</v>
      </c>
      <c r="H26" s="154">
        <f t="shared" si="31"/>
        <v>0.24200710479573706</v>
      </c>
      <c r="I26" s="154">
        <f t="shared" si="31"/>
        <v>-0.35144797997854849</v>
      </c>
      <c r="J26" s="154">
        <f t="shared" si="31"/>
        <v>-0.22611172363101806</v>
      </c>
      <c r="K26" s="154">
        <f t="shared" si="31"/>
        <v>-0.38525465985990737</v>
      </c>
      <c r="L26" s="154">
        <f t="shared" si="31"/>
        <v>-0.13093858632676714</v>
      </c>
      <c r="M26" s="154">
        <f t="shared" ref="M26" si="32">M22/L22-1</f>
        <v>-0.19466666666666665</v>
      </c>
      <c r="N26" s="154">
        <f t="shared" ref="N26" si="33">N22/M22-1</f>
        <v>-0.55298013245033117</v>
      </c>
      <c r="O26" s="154"/>
    </row>
    <row r="27" spans="1:15" ht="15" thickTop="1" x14ac:dyDescent="0.3">
      <c r="A27" s="321" t="s">
        <v>328</v>
      </c>
      <c r="B27" s="136" t="s">
        <v>413</v>
      </c>
      <c r="C27" s="137">
        <f>SUMIFS('2019年进销存明细 '!N:N,'2019年进销存明细 '!$A:$A,'分区域-润坦'!$A$1,'2019年进销存明细 '!$D:$D,'分区域-润坦'!$A27)</f>
        <v>5000</v>
      </c>
      <c r="D27" s="137">
        <f>SUMIFS('2019年进销存明细 '!T:T,'2019年进销存明细 '!$A:$A,'分区域-润坦'!$A$1,'2019年进销存明细 '!$D:$D,'分区域-润坦'!$A27)</f>
        <v>3500</v>
      </c>
      <c r="E27" s="137">
        <f>SUMIFS('2019年进销存明细 '!Z:Z,'2019年进销存明细 '!$A:$A,'分区域-润坦'!$A$1,'2019年进销存明细 '!$D:$D,'分区域-润坦'!$A27)</f>
        <v>5000</v>
      </c>
      <c r="F27" s="137">
        <f>SUMIFS('2019年进销存明细 '!AF:AF,'2019年进销存明细 '!$A:$A,'分区域-润坦'!$A$1,'2019年进销存明细 '!$D:$D,'分区域-润坦'!$A27)</f>
        <v>5000</v>
      </c>
      <c r="G27" s="137">
        <f>SUMIFS('2019年进销存明细 '!AL:AL,'2019年进销存明细 '!$A:$A,'分区域-润坦'!$A$1,'2019年进销存明细 '!$D:$D,'分区域-润坦'!$A27)</f>
        <v>5000</v>
      </c>
      <c r="H27" s="137">
        <f>SUMIFS('2019年进销存明细 '!AR:AR,'2019年进销存明细 '!$A:$A,'分区域-润坦'!$A$1,'2019年进销存明细 '!$D:$D,'分区域-润坦'!$A27)</f>
        <v>5000</v>
      </c>
      <c r="I27" s="137">
        <f>SUMIFS('2019年进销存明细 '!AX:AX,'2019年进销存明细 '!$A:$A,'分区域-润坦'!$A$1,'2019年进销存明细 '!$D:$D,'分区域-润坦'!$A27)</f>
        <v>3600</v>
      </c>
      <c r="J27" s="137">
        <f>SUMIFS('2019年进销存明细 '!BD:BD,'2019年进销存明细 '!$A:$A,'分区域-润坦'!$A$1,'2019年进销存明细 '!$D:$D,'分区域-润坦'!$A27)</f>
        <v>4000</v>
      </c>
      <c r="K27" s="137">
        <f>SUMIFS('2019年进销存明细 '!BJ:BJ,'2019年进销存明细 '!$A:$A,'分区域-润坦'!$A$1,'2019年进销存明细 '!$D:$D,'分区域-润坦'!$A27)</f>
        <v>5000</v>
      </c>
      <c r="L27" s="137">
        <f>SUMIFS('2019年进销存明细 '!BP:BP,'2019年进销存明细 '!$A:$A,'分区域-润坦'!$A$1,'2019年进销存明细 '!$D:$D,'分区域-润坦'!$A27)</f>
        <v>4500</v>
      </c>
      <c r="M27" s="137">
        <f>SUMIFS('2019年进销存明细 '!BV:BV,'2019年进销存明细 '!$A:$A,'分区域-润坦'!$A$1,'2019年进销存明细 '!$D:$D,'分区域-润坦'!$A27)</f>
        <v>5000</v>
      </c>
      <c r="N27" s="137">
        <f>SUMIFS('2019年进销存明细 '!CB:CB,'2019年进销存明细 '!$A:$A,'分区域-润坦'!$A$1,'2019年进销存明细 '!$D:$D,'分区域-润坦'!$A27)</f>
        <v>5000</v>
      </c>
      <c r="O27" s="153">
        <f t="shared" ref="O27:O29" si="34">SUM(C27:N27)</f>
        <v>55600</v>
      </c>
    </row>
    <row r="28" spans="1:15" x14ac:dyDescent="0.3">
      <c r="A28" s="322"/>
      <c r="B28" s="139" t="s">
        <v>414</v>
      </c>
      <c r="C28" s="137">
        <f>SUMIFS('2019年进销存明细 '!P:P,'2019年进销存明细 '!$A:$A,'分区域-润坦'!$A$1,'2019年进销存明细 '!$D:$D,'分区域-润坦'!$A27)</f>
        <v>0</v>
      </c>
      <c r="D28" s="137">
        <f>SUMIFS('2019年进销存明细 '!V:V,'2019年进销存明细 '!$A:$A,'分区域-润坦'!$A$1,'2019年进销存明细 '!$D:$D,'分区域-润坦'!$A27)</f>
        <v>7800</v>
      </c>
      <c r="E28" s="137">
        <f>SUMIFS('2019年进销存明细 '!AB:AB,'2019年进销存明细 '!$A:$A,'分区域-润坦'!$A$1,'2019年进销存明细 '!$D:$D,'分区域-润坦'!$A27)</f>
        <v>0</v>
      </c>
      <c r="F28" s="137">
        <f>SUMIFS('2019年进销存明细 '!AH:AH,'2019年进销存明细 '!$A:$A,'分区域-润坦'!$A$1,'2019年进销存明细 '!$D:$D,'分区域-润坦'!$A27)</f>
        <v>2400</v>
      </c>
      <c r="G28" s="137">
        <f>SUMIFS('2019年进销存明细 '!AN:AN,'2019年进销存明细 '!$A:$A,'分区域-润坦'!$A$1,'2019年进销存明细 '!$D:$D,'分区域-润坦'!$A27)</f>
        <v>2400</v>
      </c>
      <c r="H28" s="137">
        <f>SUMIFS('2019年进销存明细 '!AT:AT,'2019年进销存明细 '!$A:$A,'分区域-润坦'!$A$1,'2019年进销存明细 '!$D:$D,'分区域-润坦'!$A27)</f>
        <v>6300</v>
      </c>
      <c r="I28" s="137">
        <f>SUMIFS('2019年进销存明细 '!AZ:AZ,'2019年进销存明细 '!$A:$A,'分区域-润坦'!$A$1,'2019年进销存明细 '!$D:$D,'分区域-润坦'!$A27)</f>
        <v>2400</v>
      </c>
      <c r="J28" s="137">
        <f>SUMIFS('2019年进销存明细 '!BF:BF,'2019年进销存明细 '!$A:$A,'分区域-润坦'!$A$1,'2019年进销存明细 '!$D:$D,'分区域-润坦'!$A27)</f>
        <v>0</v>
      </c>
      <c r="K28" s="137">
        <f>SUMIFS('2019年进销存明细 '!BL:BL,'2019年进销存明细 '!$A:$A,'分区域-润坦'!$A$1,'2019年进销存明细 '!$D:$D,'分区域-润坦'!$A27)</f>
        <v>-4086</v>
      </c>
      <c r="L28" s="137">
        <f>SUMIFS('2019年进销存明细 '!BR:BR,'2019年进销存明细 '!$A:$A,'分区域-润坦'!$A$1,'2019年进销存明细 '!$D:$D,'分区域-润坦'!$A27)</f>
        <v>0</v>
      </c>
      <c r="M28" s="137">
        <f>SUMIFS('2019年进销存明细 '!BX:BX,'2019年进销存明细 '!$A:$A,'分区域-润坦'!$A$1,'2019年进销存明细 '!$D:$D,'分区域-润坦'!$A27)</f>
        <v>0</v>
      </c>
      <c r="N28" s="137">
        <f>SUMIFS('2019年进销存明细 '!CD:CD,'2019年进销存明细 '!$A:$A,'分区域-润坦'!$A$1,'2019年进销存明细 '!$D:$D,'分区域-润坦'!$A27)</f>
        <v>0</v>
      </c>
      <c r="O28" s="141">
        <f t="shared" si="34"/>
        <v>17214</v>
      </c>
    </row>
    <row r="29" spans="1:15" x14ac:dyDescent="0.3">
      <c r="A29" s="322"/>
      <c r="B29" s="139" t="s">
        <v>443</v>
      </c>
      <c r="C29" s="152">
        <v>4800</v>
      </c>
      <c r="D29" s="152">
        <v>9600</v>
      </c>
      <c r="E29" s="152">
        <v>6000</v>
      </c>
      <c r="F29" s="152">
        <v>7200</v>
      </c>
      <c r="G29" s="152">
        <v>7200</v>
      </c>
      <c r="H29" s="140">
        <v>6000</v>
      </c>
      <c r="I29" s="140">
        <v>8400</v>
      </c>
      <c r="J29" s="140">
        <v>4800</v>
      </c>
      <c r="K29" s="140">
        <v>3600</v>
      </c>
      <c r="L29" s="140">
        <v>8400</v>
      </c>
      <c r="M29" s="140">
        <v>5040</v>
      </c>
      <c r="N29" s="140">
        <v>8400</v>
      </c>
      <c r="O29" s="141">
        <f t="shared" si="34"/>
        <v>79440</v>
      </c>
    </row>
    <row r="30" spans="1:15" s="158" customFormat="1" x14ac:dyDescent="0.3">
      <c r="A30" s="322"/>
      <c r="B30" s="155" t="s">
        <v>296</v>
      </c>
      <c r="C30" s="156">
        <f>C28/C27</f>
        <v>0</v>
      </c>
      <c r="D30" s="157">
        <f t="shared" ref="D30:O30" si="35">D28/D27</f>
        <v>2.2285714285714286</v>
      </c>
      <c r="E30" s="157">
        <f t="shared" si="35"/>
        <v>0</v>
      </c>
      <c r="F30" s="157">
        <f t="shared" si="35"/>
        <v>0.48</v>
      </c>
      <c r="G30" s="157">
        <f t="shared" si="35"/>
        <v>0.48</v>
      </c>
      <c r="H30" s="157">
        <f t="shared" si="35"/>
        <v>1.26</v>
      </c>
      <c r="I30" s="157">
        <f t="shared" si="35"/>
        <v>0.66666666666666663</v>
      </c>
      <c r="J30" s="157">
        <f t="shared" si="35"/>
        <v>0</v>
      </c>
      <c r="K30" s="157">
        <f t="shared" si="35"/>
        <v>-0.81720000000000004</v>
      </c>
      <c r="L30" s="157">
        <f t="shared" si="35"/>
        <v>0</v>
      </c>
      <c r="M30" s="157">
        <f t="shared" si="35"/>
        <v>0</v>
      </c>
      <c r="N30" s="157">
        <f t="shared" si="35"/>
        <v>0</v>
      </c>
      <c r="O30" s="157">
        <f t="shared" si="35"/>
        <v>0.30960431654676257</v>
      </c>
    </row>
    <row r="31" spans="1:15" s="158" customFormat="1" x14ac:dyDescent="0.3">
      <c r="A31" s="323"/>
      <c r="B31" s="186" t="s">
        <v>440</v>
      </c>
      <c r="C31" s="150">
        <f>C28/C29-1</f>
        <v>-1</v>
      </c>
      <c r="D31" s="187">
        <f t="shared" ref="D31:O31" si="36">D28/D29-1</f>
        <v>-0.1875</v>
      </c>
      <c r="E31" s="187">
        <f t="shared" si="36"/>
        <v>-1</v>
      </c>
      <c r="F31" s="187">
        <f t="shared" si="36"/>
        <v>-0.66666666666666674</v>
      </c>
      <c r="G31" s="187">
        <f t="shared" si="36"/>
        <v>-0.66666666666666674</v>
      </c>
      <c r="H31" s="187">
        <f t="shared" si="36"/>
        <v>5.0000000000000044E-2</v>
      </c>
      <c r="I31" s="187">
        <f t="shared" si="36"/>
        <v>-0.7142857142857143</v>
      </c>
      <c r="J31" s="187">
        <f t="shared" si="36"/>
        <v>-1</v>
      </c>
      <c r="K31" s="187">
        <f t="shared" si="36"/>
        <v>-2.1349999999999998</v>
      </c>
      <c r="L31" s="187">
        <f t="shared" si="36"/>
        <v>-1</v>
      </c>
      <c r="M31" s="187">
        <f t="shared" si="36"/>
        <v>-1</v>
      </c>
      <c r="N31" s="187">
        <f t="shared" si="36"/>
        <v>-1</v>
      </c>
      <c r="O31" s="187">
        <f t="shared" si="36"/>
        <v>-0.78330815709969792</v>
      </c>
    </row>
    <row r="32" spans="1:15" s="158" customFormat="1" x14ac:dyDescent="0.3">
      <c r="A32" s="324"/>
      <c r="B32" s="159" t="s">
        <v>409</v>
      </c>
      <c r="C32" s="150">
        <f>C28/N29-1</f>
        <v>-1</v>
      </c>
      <c r="D32" s="150" t="e">
        <f>D28/C28-1</f>
        <v>#DIV/0!</v>
      </c>
      <c r="E32" s="150">
        <f t="shared" ref="E32:L32" si="37">E28/D28-1</f>
        <v>-1</v>
      </c>
      <c r="F32" s="150" t="e">
        <f t="shared" si="37"/>
        <v>#DIV/0!</v>
      </c>
      <c r="G32" s="150">
        <f t="shared" si="37"/>
        <v>0</v>
      </c>
      <c r="H32" s="150">
        <f t="shared" si="37"/>
        <v>1.625</v>
      </c>
      <c r="I32" s="150">
        <f t="shared" si="37"/>
        <v>-0.61904761904761907</v>
      </c>
      <c r="J32" s="150">
        <f t="shared" si="37"/>
        <v>-1</v>
      </c>
      <c r="K32" s="150" t="e">
        <f t="shared" si="37"/>
        <v>#DIV/0!</v>
      </c>
      <c r="L32" s="150">
        <f t="shared" si="37"/>
        <v>-1</v>
      </c>
      <c r="M32" s="150" t="e">
        <f t="shared" ref="M32" si="38">M28/L28-1</f>
        <v>#DIV/0!</v>
      </c>
      <c r="N32" s="150" t="e">
        <f t="shared" ref="N32" si="39">N28/M28-1</f>
        <v>#DIV/0!</v>
      </c>
      <c r="O32" s="149"/>
    </row>
    <row r="33" spans="1:15" x14ac:dyDescent="0.3">
      <c r="A33" s="325" t="s">
        <v>329</v>
      </c>
      <c r="B33" s="136" t="s">
        <v>413</v>
      </c>
      <c r="C33" s="137">
        <f>SUMIFS('2019年进销存明细 '!N:N,'2019年进销存明细 '!$A:$A,'分区域-润坦'!$A$1,'2019年进销存明细 '!$D:$D,'分区域-润坦'!$A33)</f>
        <v>5900</v>
      </c>
      <c r="D33" s="137">
        <f>SUMIFS('2019年进销存明细 '!T:T,'2019年进销存明细 '!$A:$A,'分区域-润坦'!$A$1,'2019年进销存明细 '!$D:$D,'分区域-润坦'!$A33)</f>
        <v>4100</v>
      </c>
      <c r="E33" s="137">
        <f>SUMIFS('2019年进销存明细 '!Z:Z,'2019年进销存明细 '!$A:$A,'分区域-润坦'!$A$1,'2019年进销存明细 '!$D:$D,'分区域-润坦'!$A33)</f>
        <v>6400</v>
      </c>
      <c r="F33" s="137">
        <f>SUMIFS('2019年进销存明细 '!AF:AF,'2019年进销存明细 '!$A:$A,'分区域-润坦'!$A$1,'2019年进销存明细 '!$D:$D,'分区域-润坦'!$A33)</f>
        <v>6500</v>
      </c>
      <c r="G33" s="137">
        <f>SUMIFS('2019年进销存明细 '!AL:AL,'2019年进销存明细 '!$A:$A,'分区域-润坦'!$A$1,'2019年进销存明细 '!$D:$D,'分区域-润坦'!$A33)</f>
        <v>6500</v>
      </c>
      <c r="H33" s="137">
        <f>SUMIFS('2019年进销存明细 '!AR:AR,'2019年进销存明细 '!$A:$A,'分区域-润坦'!$A$1,'2019年进销存明细 '!$D:$D,'分区域-润坦'!$A33)</f>
        <v>6700</v>
      </c>
      <c r="I33" s="137">
        <f>SUMIFS('2019年进销存明细 '!AX:AX,'2019年进销存明细 '!$A:$A,'分区域-润坦'!$A$1,'2019年进销存明细 '!$D:$D,'分区域-润坦'!$A33)</f>
        <v>6600</v>
      </c>
      <c r="J33" s="137">
        <f>SUMIFS('2019年进销存明细 '!BD:BD,'2019年进销存明细 '!$A:$A,'分区域-润坦'!$A$1,'2019年进销存明细 '!$D:$D,'分区域-润坦'!$A33)</f>
        <v>6700</v>
      </c>
      <c r="K33" s="137">
        <f>SUMIFS('2019年进销存明细 '!BJ:BJ,'2019年进销存明细 '!$A:$A,'分区域-润坦'!$A$1,'2019年进销存明细 '!$D:$D,'分区域-润坦'!$A33)</f>
        <v>6700</v>
      </c>
      <c r="L33" s="137">
        <f>SUMIFS('2019年进销存明细 '!BP:BP,'2019年进销存明细 '!$A:$A,'分区域-润坦'!$A$1,'2019年进销存明细 '!$D:$D,'分区域-润坦'!$A33)</f>
        <v>5600</v>
      </c>
      <c r="M33" s="137">
        <f>SUMIFS('2019年进销存明细 '!BV:BV,'2019年进销存明细 '!$A:$A,'分区域-润坦'!$A$1,'2019年进销存明细 '!$D:$D,'分区域-润坦'!$A33)</f>
        <v>6600</v>
      </c>
      <c r="N33" s="137">
        <f>SUMIFS('2019年进销存明细 '!CB:CB,'2019年进销存明细 '!$A:$A,'分区域-润坦'!$A$1,'2019年进销存明细 '!$D:$D,'分区域-润坦'!$A33)</f>
        <v>6700</v>
      </c>
      <c r="O33" s="138">
        <f t="shared" ref="O33:O35" si="40">SUM(C33:N33)</f>
        <v>75000</v>
      </c>
    </row>
    <row r="34" spans="1:15" x14ac:dyDescent="0.3">
      <c r="A34" s="322"/>
      <c r="B34" s="139" t="s">
        <v>414</v>
      </c>
      <c r="C34" s="137">
        <f>SUMIFS('2019年进销存明细 '!P:P,'2019年进销存明细 '!$A:$A,'分区域-润坦'!$A$1,'2019年进销存明细 '!$D:$D,'分区域-润坦'!$A33)</f>
        <v>7500</v>
      </c>
      <c r="D34" s="137">
        <f>SUMIFS('2019年进销存明细 '!V:V,'2019年进销存明细 '!$A:$A,'分区域-润坦'!$A$1,'2019年进销存明细 '!$D:$D,'分区域-润坦'!$A33)</f>
        <v>3720</v>
      </c>
      <c r="E34" s="137">
        <f>SUMIFS('2019年进销存明细 '!AB:AB,'2019年进销存明细 '!$A:$A,'分区域-润坦'!$A$1,'2019年进销存明细 '!$D:$D,'分区域-润坦'!$A33)</f>
        <v>4740</v>
      </c>
      <c r="F34" s="137">
        <f>SUMIFS('2019年进销存明细 '!AH:AH,'2019年进销存明细 '!$A:$A,'分区域-润坦'!$A$1,'2019年进销存明细 '!$D:$D,'分区域-润坦'!$A33)</f>
        <v>7920</v>
      </c>
      <c r="G34" s="137">
        <f>SUMIFS('2019年进销存明细 '!AN:AN,'2019年进销存明细 '!$A:$A,'分区域-润坦'!$A$1,'2019年进销存明细 '!$D:$D,'分区域-润坦'!$A33)</f>
        <v>8220</v>
      </c>
      <c r="H34" s="137">
        <f>SUMIFS('2019年进销存明细 '!AT:AT,'2019年进销存明细 '!$A:$A,'分区域-润坦'!$A$1,'2019年进销存明细 '!$D:$D,'分区域-润坦'!$A33)</f>
        <v>7320</v>
      </c>
      <c r="I34" s="137">
        <f>SUMIFS('2019年进销存明细 '!AZ:AZ,'2019年进销存明细 '!$A:$A,'分区域-润坦'!$A$1,'2019年进销存明细 '!$D:$D,'分区域-润坦'!$A33)</f>
        <v>10800</v>
      </c>
      <c r="J34" s="137">
        <f>SUMIFS('2019年进销存明细 '!BF:BF,'2019年进销存明细 '!$A:$A,'分区域-润坦'!$A$1,'2019年进销存明细 '!$D:$D,'分区域-润坦'!$A33)</f>
        <v>4800</v>
      </c>
      <c r="K34" s="137">
        <f>SUMIFS('2019年进销存明细 '!BL:BL,'2019年进销存明细 '!$A:$A,'分区域-润坦'!$A$1,'2019年进销存明细 '!$D:$D,'分区域-润坦'!$A33)</f>
        <v>2100</v>
      </c>
      <c r="L34" s="137">
        <f>SUMIFS('2019年进销存明细 '!BR:BR,'2019年进销存明细 '!$A:$A,'分区域-润坦'!$A$1,'2019年进销存明细 '!$D:$D,'分区域-润坦'!$A33)</f>
        <v>5028</v>
      </c>
      <c r="M34" s="137">
        <f>SUMIFS('2019年进销存明细 '!BX:BX,'2019年进销存明细 '!$A:$A,'分区域-润坦'!$A$1,'2019年进销存明细 '!$D:$D,'分区域-润坦'!$A33)</f>
        <v>1200</v>
      </c>
      <c r="N34" s="137">
        <f>SUMIFS('2019年进销存明细 '!CD:CD,'2019年进销存明细 '!$A:$A,'分区域-润坦'!$A$1,'2019年进销存明细 '!$D:$D,'分区域-润坦'!$A33)</f>
        <v>120</v>
      </c>
      <c r="O34" s="141">
        <f t="shared" si="40"/>
        <v>63468</v>
      </c>
    </row>
    <row r="35" spans="1:15" x14ac:dyDescent="0.3">
      <c r="A35" s="322"/>
      <c r="B35" s="139" t="s">
        <v>443</v>
      </c>
      <c r="C35" s="152">
        <v>0</v>
      </c>
      <c r="D35" s="152">
        <v>0</v>
      </c>
      <c r="E35" s="152">
        <v>1500</v>
      </c>
      <c r="F35" s="152">
        <v>0</v>
      </c>
      <c r="G35" s="152">
        <v>0</v>
      </c>
      <c r="H35" s="140">
        <v>1800</v>
      </c>
      <c r="I35" s="140">
        <v>1800</v>
      </c>
      <c r="J35" s="140">
        <v>2580</v>
      </c>
      <c r="K35" s="140">
        <v>0</v>
      </c>
      <c r="L35" s="140">
        <v>0</v>
      </c>
      <c r="M35" s="140">
        <v>1380</v>
      </c>
      <c r="N35" s="140">
        <v>360</v>
      </c>
      <c r="O35" s="141">
        <f t="shared" si="40"/>
        <v>9420</v>
      </c>
    </row>
    <row r="36" spans="1:15" s="158" customFormat="1" x14ac:dyDescent="0.3">
      <c r="A36" s="322"/>
      <c r="B36" s="155" t="s">
        <v>296</v>
      </c>
      <c r="C36" s="156">
        <f>C34/C33</f>
        <v>1.271186440677966</v>
      </c>
      <c r="D36" s="157">
        <f t="shared" ref="D36:O36" si="41">D34/D33</f>
        <v>0.90731707317073174</v>
      </c>
      <c r="E36" s="157">
        <f t="shared" si="41"/>
        <v>0.74062499999999998</v>
      </c>
      <c r="F36" s="157">
        <f t="shared" si="41"/>
        <v>1.2184615384615385</v>
      </c>
      <c r="G36" s="157">
        <f t="shared" si="41"/>
        <v>1.2646153846153847</v>
      </c>
      <c r="H36" s="157">
        <f t="shared" si="41"/>
        <v>1.0925373134328358</v>
      </c>
      <c r="I36" s="157">
        <f t="shared" si="41"/>
        <v>1.6363636363636365</v>
      </c>
      <c r="J36" s="157">
        <f t="shared" si="41"/>
        <v>0.71641791044776115</v>
      </c>
      <c r="K36" s="157">
        <f t="shared" si="41"/>
        <v>0.31343283582089554</v>
      </c>
      <c r="L36" s="157">
        <f t="shared" si="41"/>
        <v>0.89785714285714291</v>
      </c>
      <c r="M36" s="157">
        <f t="shared" si="41"/>
        <v>0.18181818181818182</v>
      </c>
      <c r="N36" s="157">
        <f t="shared" si="41"/>
        <v>1.7910447761194031E-2</v>
      </c>
      <c r="O36" s="157">
        <f t="shared" si="41"/>
        <v>0.84623999999999999</v>
      </c>
    </row>
    <row r="37" spans="1:15" s="158" customFormat="1" x14ac:dyDescent="0.3">
      <c r="A37" s="323"/>
      <c r="B37" s="186" t="s">
        <v>440</v>
      </c>
      <c r="C37" s="150" t="e">
        <f>C34/C35-1</f>
        <v>#DIV/0!</v>
      </c>
      <c r="D37" s="187" t="e">
        <f t="shared" ref="D37:O37" si="42">D34/D35-1</f>
        <v>#DIV/0!</v>
      </c>
      <c r="E37" s="187">
        <f t="shared" si="42"/>
        <v>2.16</v>
      </c>
      <c r="F37" s="187" t="e">
        <f t="shared" si="42"/>
        <v>#DIV/0!</v>
      </c>
      <c r="G37" s="187" t="e">
        <f t="shared" si="42"/>
        <v>#DIV/0!</v>
      </c>
      <c r="H37" s="187">
        <f t="shared" si="42"/>
        <v>3.0666666666666664</v>
      </c>
      <c r="I37" s="187">
        <f t="shared" si="42"/>
        <v>5</v>
      </c>
      <c r="J37" s="187">
        <f t="shared" si="42"/>
        <v>0.86046511627906974</v>
      </c>
      <c r="K37" s="187" t="e">
        <f t="shared" si="42"/>
        <v>#DIV/0!</v>
      </c>
      <c r="L37" s="187" t="e">
        <f t="shared" si="42"/>
        <v>#DIV/0!</v>
      </c>
      <c r="M37" s="187">
        <f t="shared" si="42"/>
        <v>-0.13043478260869568</v>
      </c>
      <c r="N37" s="187">
        <f t="shared" si="42"/>
        <v>-0.66666666666666674</v>
      </c>
      <c r="O37" s="187">
        <f t="shared" si="42"/>
        <v>5.7375796178343945</v>
      </c>
    </row>
    <row r="38" spans="1:15" s="158" customFormat="1" x14ac:dyDescent="0.3">
      <c r="A38" s="324"/>
      <c r="B38" s="159" t="s">
        <v>409</v>
      </c>
      <c r="C38" s="150">
        <f>C34/N35-1</f>
        <v>19.833333333333332</v>
      </c>
      <c r="D38" s="150">
        <f>D34/C34-1</f>
        <v>-0.504</v>
      </c>
      <c r="E38" s="150">
        <f t="shared" ref="E38:L38" si="43">E34/D34-1</f>
        <v>0.27419354838709675</v>
      </c>
      <c r="F38" s="150">
        <f t="shared" si="43"/>
        <v>0.67088607594936711</v>
      </c>
      <c r="G38" s="150">
        <f t="shared" si="43"/>
        <v>3.7878787878787845E-2</v>
      </c>
      <c r="H38" s="150">
        <f t="shared" si="43"/>
        <v>-0.10948905109489049</v>
      </c>
      <c r="I38" s="150">
        <f t="shared" si="43"/>
        <v>0.47540983606557385</v>
      </c>
      <c r="J38" s="150">
        <f t="shared" si="43"/>
        <v>-0.55555555555555558</v>
      </c>
      <c r="K38" s="150">
        <f t="shared" si="43"/>
        <v>-0.5625</v>
      </c>
      <c r="L38" s="150">
        <f t="shared" si="43"/>
        <v>1.3942857142857141</v>
      </c>
      <c r="M38" s="150">
        <f t="shared" ref="M38" si="44">M34/L34-1</f>
        <v>-0.76133651551312653</v>
      </c>
      <c r="N38" s="150">
        <f t="shared" ref="N38" si="45">N34/M34-1</f>
        <v>-0.9</v>
      </c>
      <c r="O38" s="149"/>
    </row>
    <row r="39" spans="1:15" x14ac:dyDescent="0.3">
      <c r="A39" s="325" t="s">
        <v>448</v>
      </c>
      <c r="B39" s="136" t="s">
        <v>413</v>
      </c>
      <c r="C39" s="137">
        <f>SUMIFS('2019年进销存明细 '!N:N,'2019年进销存明细 '!$A:$A,'分区域-润坦'!$A$1,'2019年进销存明细 '!$D:$D,'分区域-润坦'!$A39)</f>
        <v>0</v>
      </c>
      <c r="D39" s="137">
        <f>SUMIFS('2019年进销存明细 '!T:T,'2019年进销存明细 '!$A:$A,'分区域-润坦'!$A$1,'2019年进销存明细 '!$D:$D,'分区域-润坦'!$A39)</f>
        <v>0</v>
      </c>
      <c r="E39" s="137">
        <f>SUMIFS('2019年进销存明细 '!Z:Z,'2019年进销存明细 '!$A:$A,'分区域-润坦'!$A$1,'2019年进销存明细 '!$D:$D,'分区域-润坦'!$A39)</f>
        <v>0</v>
      </c>
      <c r="F39" s="137">
        <f>SUMIFS('2019年进销存明细 '!AF:AF,'2019年进销存明细 '!$A:$A,'分区域-润坦'!$A$1,'2019年进销存明细 '!$D:$D,'分区域-润坦'!$A39)</f>
        <v>0</v>
      </c>
      <c r="G39" s="137">
        <f>SUMIFS('2019年进销存明细 '!AL:AL,'2019年进销存明细 '!$A:$A,'分区域-润坦'!$A$1,'2019年进销存明细 '!$D:$D,'分区域-润坦'!$A39)</f>
        <v>0</v>
      </c>
      <c r="H39" s="137">
        <f>SUMIFS('2019年进销存明细 '!AR:AR,'2019年进销存明细 '!$A:$A,'分区域-润坦'!$A$1,'2019年进销存明细 '!$D:$D,'分区域-润坦'!$A39)</f>
        <v>0</v>
      </c>
      <c r="I39" s="137">
        <f>SUMIFS('2019年进销存明细 '!AX:AX,'2019年进销存明细 '!$A:$A,'分区域-润坦'!$A$1,'2019年进销存明细 '!$D:$D,'分区域-润坦'!$A39)</f>
        <v>0</v>
      </c>
      <c r="J39" s="137">
        <f>SUMIFS('2019年进销存明细 '!BD:BD,'2019年进销存明细 '!$A:$A,'分区域-润坦'!$A$1,'2019年进销存明细 '!$D:$D,'分区域-润坦'!$A39)</f>
        <v>0</v>
      </c>
      <c r="K39" s="137">
        <f>SUMIFS('2019年进销存明细 '!BJ:BJ,'2019年进销存明细 '!$A:$A,'分区域-润坦'!$A$1,'2019年进销存明细 '!$D:$D,'分区域-润坦'!$A39)</f>
        <v>0</v>
      </c>
      <c r="L39" s="137">
        <f>SUMIFS('2019年进销存明细 '!BP:BP,'2019年进销存明细 '!$A:$A,'分区域-润坦'!$A$1,'2019年进销存明细 '!$D:$D,'分区域-润坦'!$A39)</f>
        <v>0</v>
      </c>
      <c r="M39" s="137">
        <f>SUMIFS('2019年进销存明细 '!BV:BV,'2019年进销存明细 '!$A:$A,'分区域-润坦'!$A$1,'2019年进销存明细 '!$D:$D,'分区域-润坦'!$A39)</f>
        <v>0</v>
      </c>
      <c r="N39" s="137">
        <f>SUMIFS('2019年进销存明细 '!CB:CB,'2019年进销存明细 '!$A:$A,'分区域-润坦'!$A$1,'2019年进销存明细 '!$D:$D,'分区域-润坦'!$A39)</f>
        <v>0</v>
      </c>
      <c r="O39" s="138">
        <f t="shared" ref="O39:O41" si="46">SUM(C39:N39)</f>
        <v>0</v>
      </c>
    </row>
    <row r="40" spans="1:15" x14ac:dyDescent="0.3">
      <c r="A40" s="322"/>
      <c r="B40" s="139" t="s">
        <v>414</v>
      </c>
      <c r="C40" s="137">
        <f>SUMIFS('2019年进销存明细 '!P:P,'2019年进销存明细 '!$A:$A,'分区域-润坦'!$A$1,'2019年进销存明细 '!$D:$D,'分区域-润坦'!$A39)</f>
        <v>0</v>
      </c>
      <c r="D40" s="137">
        <f>SUMIFS('2019年进销存明细 '!V:V,'2019年进销存明细 '!$A:$A,'分区域-润坦'!$A$1,'2019年进销存明细 '!$D:$D,'分区域-润坦'!$A39)</f>
        <v>0</v>
      </c>
      <c r="E40" s="137">
        <f>SUMIFS('2019年进销存明细 '!AB:AB,'2019年进销存明细 '!$A:$A,'分区域-润坦'!$A$1,'2019年进销存明细 '!$D:$D,'分区域-润坦'!$A39)</f>
        <v>0</v>
      </c>
      <c r="F40" s="137">
        <f>SUMIFS('2019年进销存明细 '!AH:AH,'2019年进销存明细 '!$A:$A,'分区域-润坦'!$A$1,'2019年进销存明细 '!$D:$D,'分区域-润坦'!$A39)</f>
        <v>0</v>
      </c>
      <c r="G40" s="137">
        <f>SUMIFS('2019年进销存明细 '!AN:AN,'2019年进销存明细 '!$A:$A,'分区域-润坦'!$A$1,'2019年进销存明细 '!$D:$D,'分区域-润坦'!$A39)</f>
        <v>0</v>
      </c>
      <c r="H40" s="137">
        <f>SUMIFS('2019年进销存明细 '!AT:AT,'2019年进销存明细 '!$A:$A,'分区域-润坦'!$A$1,'2019年进销存明细 '!$D:$D,'分区域-润坦'!$A39)</f>
        <v>0</v>
      </c>
      <c r="I40" s="137">
        <f>SUMIFS('2019年进销存明细 '!AZ:AZ,'2019年进销存明细 '!$A:$A,'分区域-润坦'!$A$1,'2019年进销存明细 '!$D:$D,'分区域-润坦'!$A39)</f>
        <v>0</v>
      </c>
      <c r="J40" s="137">
        <f>SUMIFS('2019年进销存明细 '!BF:BF,'2019年进销存明细 '!$A:$A,'分区域-润坦'!$A$1,'2019年进销存明细 '!$D:$D,'分区域-润坦'!$A39)</f>
        <v>0</v>
      </c>
      <c r="K40" s="137">
        <f>SUMIFS('2019年进销存明细 '!BL:BL,'2019年进销存明细 '!$A:$A,'分区域-润坦'!$A$1,'2019年进销存明细 '!$D:$D,'分区域-润坦'!$A39)</f>
        <v>0</v>
      </c>
      <c r="L40" s="137">
        <f>SUMIFS('2019年进销存明细 '!BR:BR,'2019年进销存明细 '!$A:$A,'分区域-润坦'!$A$1,'2019年进销存明细 '!$D:$D,'分区域-润坦'!$A39)</f>
        <v>0</v>
      </c>
      <c r="M40" s="137">
        <f>SUMIFS('2019年进销存明细 '!BX:BX,'2019年进销存明细 '!$A:$A,'分区域-润坦'!$A$1,'2019年进销存明细 '!$D:$D,'分区域-润坦'!$A39)</f>
        <v>0</v>
      </c>
      <c r="N40" s="137">
        <f>SUMIFS('2019年进销存明细 '!CD:CD,'2019年进销存明细 '!$A:$A,'分区域-润坦'!$A$1,'2019年进销存明细 '!$D:$D,'分区域-润坦'!$A39)</f>
        <v>0</v>
      </c>
      <c r="O40" s="141">
        <f t="shared" si="46"/>
        <v>0</v>
      </c>
    </row>
    <row r="41" spans="1:15" x14ac:dyDescent="0.3">
      <c r="A41" s="322"/>
      <c r="B41" s="139" t="s">
        <v>443</v>
      </c>
      <c r="C41" s="152">
        <v>3600</v>
      </c>
      <c r="D41" s="152">
        <v>0</v>
      </c>
      <c r="E41" s="152">
        <v>1200</v>
      </c>
      <c r="F41" s="152">
        <v>3600</v>
      </c>
      <c r="G41" s="152">
        <v>0</v>
      </c>
      <c r="H41" s="140">
        <v>3600</v>
      </c>
      <c r="I41" s="140">
        <v>0</v>
      </c>
      <c r="J41" s="140">
        <v>2400</v>
      </c>
      <c r="K41" s="140">
        <v>1800</v>
      </c>
      <c r="L41" s="140">
        <v>1200</v>
      </c>
      <c r="M41" s="140">
        <v>1800</v>
      </c>
      <c r="N41" s="140">
        <v>3600</v>
      </c>
      <c r="O41" s="141">
        <f t="shared" si="46"/>
        <v>22800</v>
      </c>
    </row>
    <row r="42" spans="1:15" s="158" customFormat="1" x14ac:dyDescent="0.3">
      <c r="A42" s="322"/>
      <c r="B42" s="155" t="s">
        <v>296</v>
      </c>
      <c r="C42" s="156" t="e">
        <f>C40/C39</f>
        <v>#DIV/0!</v>
      </c>
      <c r="D42" s="157" t="e">
        <f t="shared" ref="D42:O42" si="47">D40/D39</f>
        <v>#DIV/0!</v>
      </c>
      <c r="E42" s="157" t="e">
        <f t="shared" si="47"/>
        <v>#DIV/0!</v>
      </c>
      <c r="F42" s="157" t="e">
        <f t="shared" si="47"/>
        <v>#DIV/0!</v>
      </c>
      <c r="G42" s="157" t="e">
        <f t="shared" si="47"/>
        <v>#DIV/0!</v>
      </c>
      <c r="H42" s="157" t="e">
        <f t="shared" si="47"/>
        <v>#DIV/0!</v>
      </c>
      <c r="I42" s="157" t="e">
        <f t="shared" si="47"/>
        <v>#DIV/0!</v>
      </c>
      <c r="J42" s="157" t="e">
        <f t="shared" si="47"/>
        <v>#DIV/0!</v>
      </c>
      <c r="K42" s="157" t="e">
        <f t="shared" si="47"/>
        <v>#DIV/0!</v>
      </c>
      <c r="L42" s="157" t="e">
        <f t="shared" si="47"/>
        <v>#DIV/0!</v>
      </c>
      <c r="M42" s="157" t="e">
        <f t="shared" si="47"/>
        <v>#DIV/0!</v>
      </c>
      <c r="N42" s="157" t="e">
        <f t="shared" si="47"/>
        <v>#DIV/0!</v>
      </c>
      <c r="O42" s="157" t="e">
        <f t="shared" si="47"/>
        <v>#DIV/0!</v>
      </c>
    </row>
    <row r="43" spans="1:15" s="158" customFormat="1" x14ac:dyDescent="0.3">
      <c r="A43" s="323"/>
      <c r="B43" s="186" t="s">
        <v>440</v>
      </c>
      <c r="C43" s="150">
        <f>C40/C41-1</f>
        <v>-1</v>
      </c>
      <c r="D43" s="187" t="e">
        <f t="shared" ref="D43:O43" si="48">D40/D41-1</f>
        <v>#DIV/0!</v>
      </c>
      <c r="E43" s="187">
        <f t="shared" si="48"/>
        <v>-1</v>
      </c>
      <c r="F43" s="187">
        <f t="shared" si="48"/>
        <v>-1</v>
      </c>
      <c r="G43" s="187" t="e">
        <f t="shared" si="48"/>
        <v>#DIV/0!</v>
      </c>
      <c r="H43" s="187">
        <f t="shared" si="48"/>
        <v>-1</v>
      </c>
      <c r="I43" s="187" t="e">
        <f t="shared" si="48"/>
        <v>#DIV/0!</v>
      </c>
      <c r="J43" s="187">
        <f t="shared" si="48"/>
        <v>-1</v>
      </c>
      <c r="K43" s="187">
        <f t="shared" si="48"/>
        <v>-1</v>
      </c>
      <c r="L43" s="187">
        <f t="shared" si="48"/>
        <v>-1</v>
      </c>
      <c r="M43" s="187">
        <f t="shared" si="48"/>
        <v>-1</v>
      </c>
      <c r="N43" s="187">
        <f t="shared" si="48"/>
        <v>-1</v>
      </c>
      <c r="O43" s="187">
        <f t="shared" si="48"/>
        <v>-1</v>
      </c>
    </row>
    <row r="44" spans="1:15" s="158" customFormat="1" x14ac:dyDescent="0.3">
      <c r="A44" s="324"/>
      <c r="B44" s="159" t="s">
        <v>409</v>
      </c>
      <c r="C44" s="150">
        <f>C40/N41-1</f>
        <v>-1</v>
      </c>
      <c r="D44" s="150" t="e">
        <f>D40/C40-1</f>
        <v>#DIV/0!</v>
      </c>
      <c r="E44" s="150" t="e">
        <f t="shared" ref="E44:L44" si="49">E40/D40-1</f>
        <v>#DIV/0!</v>
      </c>
      <c r="F44" s="150" t="e">
        <f t="shared" si="49"/>
        <v>#DIV/0!</v>
      </c>
      <c r="G44" s="150" t="e">
        <f t="shared" si="49"/>
        <v>#DIV/0!</v>
      </c>
      <c r="H44" s="150" t="e">
        <f t="shared" si="49"/>
        <v>#DIV/0!</v>
      </c>
      <c r="I44" s="150" t="e">
        <f t="shared" si="49"/>
        <v>#DIV/0!</v>
      </c>
      <c r="J44" s="150" t="e">
        <f t="shared" si="49"/>
        <v>#DIV/0!</v>
      </c>
      <c r="K44" s="150" t="e">
        <f t="shared" si="49"/>
        <v>#DIV/0!</v>
      </c>
      <c r="L44" s="150" t="e">
        <f t="shared" si="49"/>
        <v>#DIV/0!</v>
      </c>
      <c r="M44" s="150" t="e">
        <f t="shared" ref="M44" si="50">M40/L40-1</f>
        <v>#DIV/0!</v>
      </c>
      <c r="N44" s="150" t="e">
        <f t="shared" ref="N44" si="51">N40/M40-1</f>
        <v>#DIV/0!</v>
      </c>
      <c r="O44" s="149"/>
    </row>
    <row r="45" spans="1:15" s="158" customFormat="1" x14ac:dyDescent="0.3">
      <c r="A45" s="325" t="s">
        <v>330</v>
      </c>
      <c r="B45" s="136" t="s">
        <v>413</v>
      </c>
      <c r="C45" s="137">
        <f>SUMIFS('2019年进销存明细 '!N:N,'2019年进销存明细 '!$A:$A,'分区域-润坦'!$A$1,'2019年进销存明细 '!$D:$D,'分区域-润坦'!$A45)</f>
        <v>7800</v>
      </c>
      <c r="D45" s="137">
        <f>SUMIFS('2019年进销存明细 '!T:T,'2019年进销存明细 '!$A:$A,'分区域-润坦'!$A$1,'2019年进销存明细 '!$D:$D,'分区域-润坦'!$A45)</f>
        <v>5600</v>
      </c>
      <c r="E45" s="137">
        <f>SUMIFS('2019年进销存明细 '!Z:Z,'2019年进销存明细 '!$A:$A,'分区域-润坦'!$A$1,'2019年进销存明细 '!$D:$D,'分区域-润坦'!$A45)</f>
        <v>7800</v>
      </c>
      <c r="F45" s="137">
        <f>SUMIFS('2019年进销存明细 '!AF:AF,'2019年进销存明细 '!$A:$A,'分区域-润坦'!$A$1,'2019年进销存明细 '!$D:$D,'分区域-润坦'!$A45)</f>
        <v>7800</v>
      </c>
      <c r="G45" s="137">
        <f>SUMIFS('2019年进销存明细 '!AL:AL,'2019年进销存明细 '!$A:$A,'分区域-润坦'!$A$1,'2019年进销存明细 '!$D:$D,'分区域-润坦'!$A45)</f>
        <v>7800</v>
      </c>
      <c r="H45" s="137">
        <f>SUMIFS('2019年进销存明细 '!AR:AR,'2019年进销存明细 '!$A:$A,'分区域-润坦'!$A$1,'2019年进销存明细 '!$D:$D,'分区域-润坦'!$A45)</f>
        <v>7800</v>
      </c>
      <c r="I45" s="137">
        <f>SUMIFS('2019年进销存明细 '!AX:AX,'2019年进销存明细 '!$A:$A,'分区域-润坦'!$A$1,'2019年进销存明细 '!$D:$D,'分区域-润坦'!$A45)</f>
        <v>7000</v>
      </c>
      <c r="J45" s="137">
        <f>SUMIFS('2019年进销存明细 '!BD:BD,'2019年进销存明细 '!$A:$A,'分区域-润坦'!$A$1,'2019年进销存明细 '!$D:$D,'分区域-润坦'!$A45)</f>
        <v>7000</v>
      </c>
      <c r="K45" s="137">
        <f>SUMIFS('2019年进销存明细 '!BJ:BJ,'2019年进销存明细 '!$A:$A,'分区域-润坦'!$A$1,'2019年进销存明细 '!$D:$D,'分区域-润坦'!$A45)</f>
        <v>7000</v>
      </c>
      <c r="L45" s="137">
        <f>SUMIFS('2019年进销存明细 '!BP:BP,'2019年进销存明细 '!$A:$A,'分区域-润坦'!$A$1,'2019年进销存明细 '!$D:$D,'分区域-润坦'!$A45)</f>
        <v>6400</v>
      </c>
      <c r="M45" s="137">
        <f>SUMIFS('2019年进销存明细 '!BV:BV,'2019年进销存明细 '!$A:$A,'分区域-润坦'!$A$1,'2019年进销存明细 '!$D:$D,'分区域-润坦'!$A45)</f>
        <v>7000</v>
      </c>
      <c r="N45" s="137">
        <f>SUMIFS('2019年进销存明细 '!CB:CB,'2019年进销存明细 '!$A:$A,'分区域-润坦'!$A$1,'2019年进销存明细 '!$D:$D,'分区域-润坦'!$A45)</f>
        <v>7000</v>
      </c>
      <c r="O45" s="138">
        <f t="shared" ref="O45:O47" si="52">SUM(C45:N45)</f>
        <v>86000</v>
      </c>
    </row>
    <row r="46" spans="1:15" s="158" customFormat="1" x14ac:dyDescent="0.3">
      <c r="A46" s="322"/>
      <c r="B46" s="139" t="s">
        <v>414</v>
      </c>
      <c r="C46" s="137">
        <f>SUMIFS('2019年进销存明细 '!P:P,'2019年进销存明细 '!$A:$A,'分区域-润坦'!$A$1,'2019年进销存明细 '!$D:$D,'分区域-润坦'!$A45)</f>
        <v>10638</v>
      </c>
      <c r="D46" s="137">
        <f>SUMIFS('2019年进销存明细 '!V:V,'2019年进销存明细 '!$A:$A,'分区域-润坦'!$A$1,'2019年进销存明细 '!$D:$D,'分区域-润坦'!$A45)</f>
        <v>1800</v>
      </c>
      <c r="E46" s="137">
        <f>SUMIFS('2019年进销存明细 '!AB:AB,'2019年进销存明细 '!$A:$A,'分区域-润坦'!$A$1,'2019年进销存明细 '!$D:$D,'分区域-润坦'!$A45)</f>
        <v>7500</v>
      </c>
      <c r="F46" s="137">
        <f>SUMIFS('2019年进销存明细 '!AH:AH,'2019年进销存明细 '!$A:$A,'分区域-润坦'!$A$1,'2019年进销存明细 '!$D:$D,'分区域-润坦'!$A45)</f>
        <v>4596</v>
      </c>
      <c r="G46" s="137">
        <f>SUMIFS('2019年进销存明细 '!AN:AN,'2019年进销存明细 '!$A:$A,'分区域-润坦'!$A$1,'2019年进销存明细 '!$D:$D,'分区域-润坦'!$A45)</f>
        <v>7800</v>
      </c>
      <c r="H46" s="137">
        <f>SUMIFS('2019年进销存明细 '!AT:AT,'2019年进销存明细 '!$A:$A,'分区域-润坦'!$A$1,'2019年进销存明细 '!$D:$D,'分区域-润坦'!$A45)</f>
        <v>3600</v>
      </c>
      <c r="I46" s="137">
        <f>SUMIFS('2019年进销存明细 '!AZ:AZ,'2019年进销存明细 '!$A:$A,'分区域-润坦'!$A$1,'2019年进销存明细 '!$D:$D,'分区域-润坦'!$A45)</f>
        <v>4500</v>
      </c>
      <c r="J46" s="137">
        <f>SUMIFS('2019年进销存明细 '!BF:BF,'2019年进销存明细 '!$A:$A,'分区域-润坦'!$A$1,'2019年进销存明细 '!$D:$D,'分区域-润坦'!$A45)</f>
        <v>4380</v>
      </c>
      <c r="K46" s="137">
        <f>SUMIFS('2019年进销存明细 '!BL:BL,'2019年进销存明细 '!$A:$A,'分区域-润坦'!$A$1,'2019年进销存明细 '!$D:$D,'分区域-润坦'!$A45)</f>
        <v>4800</v>
      </c>
      <c r="L46" s="137">
        <f>SUMIFS('2019年进销存明细 '!BR:BR,'2019年进销存明细 '!$A:$A,'分区域-润坦'!$A$1,'2019年进销存明细 '!$D:$D,'分区域-润坦'!$A45)</f>
        <v>678</v>
      </c>
      <c r="M46" s="137">
        <f>SUMIFS('2019年进销存明细 '!BX:BX,'2019年进销存明细 '!$A:$A,'分区域-润坦'!$A$1,'2019年进销存明细 '!$D:$D,'分区域-润坦'!$A45)</f>
        <v>1200</v>
      </c>
      <c r="N46" s="137">
        <f>SUMIFS('2019年进销存明细 '!CD:CD,'2019年进销存明细 '!$A:$A,'分区域-润坦'!$A$1,'2019年进销存明细 '!$D:$D,'分区域-润坦'!$A45)</f>
        <v>0</v>
      </c>
      <c r="O46" s="141">
        <f t="shared" si="52"/>
        <v>51492</v>
      </c>
    </row>
    <row r="47" spans="1:15" s="158" customFormat="1" x14ac:dyDescent="0.3">
      <c r="A47" s="322"/>
      <c r="B47" s="139" t="s">
        <v>443</v>
      </c>
      <c r="C47" s="152">
        <v>1800</v>
      </c>
      <c r="D47" s="152">
        <v>3174</v>
      </c>
      <c r="E47" s="152">
        <v>1200</v>
      </c>
      <c r="F47" s="152">
        <v>1800</v>
      </c>
      <c r="G47" s="152">
        <v>3000</v>
      </c>
      <c r="H47" s="140">
        <v>4200</v>
      </c>
      <c r="I47" s="140">
        <v>1500</v>
      </c>
      <c r="J47" s="140">
        <v>300</v>
      </c>
      <c r="K47" s="140">
        <v>2400</v>
      </c>
      <c r="L47" s="140">
        <v>3300</v>
      </c>
      <c r="M47" s="140">
        <v>0</v>
      </c>
      <c r="N47" s="140">
        <v>300</v>
      </c>
      <c r="O47" s="141">
        <f t="shared" si="52"/>
        <v>22974</v>
      </c>
    </row>
    <row r="48" spans="1:15" s="158" customFormat="1" x14ac:dyDescent="0.3">
      <c r="A48" s="322"/>
      <c r="B48" s="155" t="s">
        <v>296</v>
      </c>
      <c r="C48" s="156">
        <f>C46/C45</f>
        <v>1.3638461538461539</v>
      </c>
      <c r="D48" s="157">
        <f t="shared" ref="D48:O48" si="53">D46/D45</f>
        <v>0.32142857142857145</v>
      </c>
      <c r="E48" s="157">
        <f t="shared" si="53"/>
        <v>0.96153846153846156</v>
      </c>
      <c r="F48" s="157">
        <f t="shared" si="53"/>
        <v>0.58923076923076922</v>
      </c>
      <c r="G48" s="157">
        <f t="shared" si="53"/>
        <v>1</v>
      </c>
      <c r="H48" s="157">
        <f t="shared" si="53"/>
        <v>0.46153846153846156</v>
      </c>
      <c r="I48" s="157">
        <f t="shared" si="53"/>
        <v>0.6428571428571429</v>
      </c>
      <c r="J48" s="157">
        <f t="shared" si="53"/>
        <v>0.62571428571428567</v>
      </c>
      <c r="K48" s="157">
        <f t="shared" si="53"/>
        <v>0.68571428571428572</v>
      </c>
      <c r="L48" s="157">
        <f t="shared" si="53"/>
        <v>0.1059375</v>
      </c>
      <c r="M48" s="157">
        <f t="shared" si="53"/>
        <v>0.17142857142857143</v>
      </c>
      <c r="N48" s="157">
        <f t="shared" si="53"/>
        <v>0</v>
      </c>
      <c r="O48" s="157">
        <f t="shared" si="53"/>
        <v>0.59874418604651158</v>
      </c>
    </row>
    <row r="49" spans="1:15" s="158" customFormat="1" x14ac:dyDescent="0.3">
      <c r="A49" s="323"/>
      <c r="B49" s="186" t="s">
        <v>440</v>
      </c>
      <c r="C49" s="150">
        <f>C46/C47-1</f>
        <v>4.91</v>
      </c>
      <c r="D49" s="187">
        <f t="shared" ref="D49:O49" si="54">D46/D47-1</f>
        <v>-0.43289224952741023</v>
      </c>
      <c r="E49" s="187">
        <f t="shared" si="54"/>
        <v>5.25</v>
      </c>
      <c r="F49" s="187">
        <f t="shared" si="54"/>
        <v>1.5533333333333332</v>
      </c>
      <c r="G49" s="187">
        <f t="shared" si="54"/>
        <v>1.6</v>
      </c>
      <c r="H49" s="187">
        <f t="shared" si="54"/>
        <v>-0.1428571428571429</v>
      </c>
      <c r="I49" s="187">
        <f t="shared" si="54"/>
        <v>2</v>
      </c>
      <c r="J49" s="187">
        <f t="shared" si="54"/>
        <v>13.6</v>
      </c>
      <c r="K49" s="187">
        <f t="shared" si="54"/>
        <v>1</v>
      </c>
      <c r="L49" s="187">
        <f t="shared" si="54"/>
        <v>-0.79454545454545455</v>
      </c>
      <c r="M49" s="187" t="e">
        <f t="shared" si="54"/>
        <v>#DIV/0!</v>
      </c>
      <c r="N49" s="187">
        <f t="shared" si="54"/>
        <v>-1</v>
      </c>
      <c r="O49" s="187">
        <f t="shared" si="54"/>
        <v>1.2413162705667276</v>
      </c>
    </row>
    <row r="50" spans="1:15" s="158" customFormat="1" x14ac:dyDescent="0.3">
      <c r="A50" s="324"/>
      <c r="B50" s="159" t="s">
        <v>409</v>
      </c>
      <c r="C50" s="150">
        <f>C46/N47-1</f>
        <v>34.46</v>
      </c>
      <c r="D50" s="150">
        <f>D46/C46-1</f>
        <v>-0.83079526226734346</v>
      </c>
      <c r="E50" s="150">
        <f t="shared" ref="E50:L50" si="55">E46/D46-1</f>
        <v>3.166666666666667</v>
      </c>
      <c r="F50" s="150">
        <f t="shared" si="55"/>
        <v>-0.38719999999999999</v>
      </c>
      <c r="G50" s="150">
        <f t="shared" si="55"/>
        <v>0.69712793733681466</v>
      </c>
      <c r="H50" s="150">
        <f t="shared" si="55"/>
        <v>-0.53846153846153844</v>
      </c>
      <c r="I50" s="150">
        <f t="shared" si="55"/>
        <v>0.25</v>
      </c>
      <c r="J50" s="150">
        <f t="shared" si="55"/>
        <v>-2.6666666666666616E-2</v>
      </c>
      <c r="K50" s="150">
        <f t="shared" si="55"/>
        <v>9.5890410958904049E-2</v>
      </c>
      <c r="L50" s="150">
        <f t="shared" si="55"/>
        <v>-0.85875000000000001</v>
      </c>
      <c r="M50" s="150">
        <f t="shared" ref="M50" si="56">M46/L46-1</f>
        <v>0.76991150442477885</v>
      </c>
      <c r="N50" s="150">
        <f t="shared" ref="N50" si="57">N46/M46-1</f>
        <v>-1</v>
      </c>
      <c r="O50" s="149"/>
    </row>
    <row r="51" spans="1:15" x14ac:dyDescent="0.3">
      <c r="A51" s="317" t="s">
        <v>429</v>
      </c>
      <c r="B51" s="142" t="s">
        <v>413</v>
      </c>
      <c r="C51" s="143">
        <f>C27+C33+C39+C45</f>
        <v>18700</v>
      </c>
      <c r="D51" s="143">
        <f t="shared" ref="D51:O51" si="58">D27+D33+D39+D45</f>
        <v>13200</v>
      </c>
      <c r="E51" s="143">
        <f t="shared" si="58"/>
        <v>19200</v>
      </c>
      <c r="F51" s="143">
        <f t="shared" si="58"/>
        <v>19300</v>
      </c>
      <c r="G51" s="143">
        <f t="shared" si="58"/>
        <v>19300</v>
      </c>
      <c r="H51" s="143">
        <f t="shared" si="58"/>
        <v>19500</v>
      </c>
      <c r="I51" s="143">
        <f t="shared" si="58"/>
        <v>17200</v>
      </c>
      <c r="J51" s="143">
        <f t="shared" si="58"/>
        <v>17700</v>
      </c>
      <c r="K51" s="143">
        <f t="shared" si="58"/>
        <v>18700</v>
      </c>
      <c r="L51" s="143">
        <f t="shared" si="58"/>
        <v>16500</v>
      </c>
      <c r="M51" s="143">
        <f t="shared" si="58"/>
        <v>18600</v>
      </c>
      <c r="N51" s="143">
        <f t="shared" si="58"/>
        <v>18700</v>
      </c>
      <c r="O51" s="144">
        <f t="shared" si="58"/>
        <v>216600</v>
      </c>
    </row>
    <row r="52" spans="1:15" ht="15.75" customHeight="1" x14ac:dyDescent="0.3">
      <c r="A52" s="318"/>
      <c r="B52" s="145" t="s">
        <v>414</v>
      </c>
      <c r="C52" s="146">
        <f t="shared" ref="C52:O53" si="59">C28+C34+C40+C46</f>
        <v>18138</v>
      </c>
      <c r="D52" s="146">
        <f t="shared" si="59"/>
        <v>13320</v>
      </c>
      <c r="E52" s="146">
        <f t="shared" si="59"/>
        <v>12240</v>
      </c>
      <c r="F52" s="146">
        <f t="shared" si="59"/>
        <v>14916</v>
      </c>
      <c r="G52" s="146">
        <f t="shared" si="59"/>
        <v>18420</v>
      </c>
      <c r="H52" s="146">
        <f t="shared" si="59"/>
        <v>17220</v>
      </c>
      <c r="I52" s="146">
        <f t="shared" si="59"/>
        <v>17700</v>
      </c>
      <c r="J52" s="146">
        <f t="shared" si="59"/>
        <v>9180</v>
      </c>
      <c r="K52" s="146">
        <f t="shared" si="59"/>
        <v>2814</v>
      </c>
      <c r="L52" s="146">
        <f t="shared" si="59"/>
        <v>5706</v>
      </c>
      <c r="M52" s="146">
        <f t="shared" si="59"/>
        <v>2400</v>
      </c>
      <c r="N52" s="146">
        <f t="shared" si="59"/>
        <v>120</v>
      </c>
      <c r="O52" s="147">
        <f t="shared" si="59"/>
        <v>132174</v>
      </c>
    </row>
    <row r="53" spans="1:15" ht="15.75" customHeight="1" x14ac:dyDescent="0.3">
      <c r="A53" s="318"/>
      <c r="B53" s="145" t="s">
        <v>442</v>
      </c>
      <c r="C53" s="146">
        <f t="shared" si="59"/>
        <v>10200</v>
      </c>
      <c r="D53" s="146">
        <f t="shared" si="59"/>
        <v>12774</v>
      </c>
      <c r="E53" s="146">
        <f t="shared" si="59"/>
        <v>9900</v>
      </c>
      <c r="F53" s="146">
        <f t="shared" si="59"/>
        <v>12600</v>
      </c>
      <c r="G53" s="146">
        <f t="shared" si="59"/>
        <v>10200</v>
      </c>
      <c r="H53" s="146">
        <f t="shared" si="59"/>
        <v>15600</v>
      </c>
      <c r="I53" s="146">
        <f t="shared" si="59"/>
        <v>11700</v>
      </c>
      <c r="J53" s="146">
        <f t="shared" si="59"/>
        <v>10080</v>
      </c>
      <c r="K53" s="146">
        <f t="shared" si="59"/>
        <v>7800</v>
      </c>
      <c r="L53" s="146">
        <f t="shared" si="59"/>
        <v>12900</v>
      </c>
      <c r="M53" s="146">
        <f t="shared" si="59"/>
        <v>8220</v>
      </c>
      <c r="N53" s="146">
        <f t="shared" si="59"/>
        <v>12660</v>
      </c>
      <c r="O53" s="147">
        <f t="shared" si="59"/>
        <v>134634</v>
      </c>
    </row>
    <row r="54" spans="1:15" s="158" customFormat="1" ht="16.5" customHeight="1" x14ac:dyDescent="0.3">
      <c r="A54" s="318"/>
      <c r="B54" s="160" t="s">
        <v>441</v>
      </c>
      <c r="C54" s="161">
        <f>C52/C51</f>
        <v>0.96994652406417114</v>
      </c>
      <c r="D54" s="161">
        <f t="shared" ref="D54:J54" si="60">D52/D51</f>
        <v>1.009090909090909</v>
      </c>
      <c r="E54" s="161">
        <f t="shared" si="60"/>
        <v>0.63749999999999996</v>
      </c>
      <c r="F54" s="161">
        <f t="shared" si="60"/>
        <v>0.77284974093264247</v>
      </c>
      <c r="G54" s="161">
        <f t="shared" si="60"/>
        <v>0.9544041450777202</v>
      </c>
      <c r="H54" s="161">
        <f t="shared" si="60"/>
        <v>0.88307692307692309</v>
      </c>
      <c r="I54" s="161">
        <f t="shared" si="60"/>
        <v>1.0290697674418605</v>
      </c>
      <c r="J54" s="161">
        <f t="shared" si="60"/>
        <v>0.51864406779661021</v>
      </c>
      <c r="K54" s="161">
        <f t="shared" ref="K54:O54" si="61">K52/K51</f>
        <v>0.15048128342245989</v>
      </c>
      <c r="L54" s="161">
        <f t="shared" si="61"/>
        <v>0.3458181818181818</v>
      </c>
      <c r="M54" s="161">
        <f t="shared" si="61"/>
        <v>0.12903225806451613</v>
      </c>
      <c r="N54" s="161">
        <f t="shared" si="61"/>
        <v>6.4171122994652408E-3</v>
      </c>
      <c r="O54" s="161">
        <f t="shared" si="61"/>
        <v>0.61022160664819947</v>
      </c>
    </row>
    <row r="55" spans="1:15" s="158" customFormat="1" ht="16.5" customHeight="1" x14ac:dyDescent="0.3">
      <c r="A55" s="319"/>
      <c r="B55" s="188" t="s">
        <v>406</v>
      </c>
      <c r="C55" s="189">
        <f>C52/C53-1</f>
        <v>0.77823529411764714</v>
      </c>
      <c r="D55" s="189">
        <f t="shared" ref="D55:J55" si="62">D52/D53-1</f>
        <v>4.2743071864725257E-2</v>
      </c>
      <c r="E55" s="189">
        <f t="shared" si="62"/>
        <v>0.23636363636363633</v>
      </c>
      <c r="F55" s="189">
        <f t="shared" si="62"/>
        <v>0.18380952380952387</v>
      </c>
      <c r="G55" s="189">
        <f t="shared" si="62"/>
        <v>0.80588235294117649</v>
      </c>
      <c r="H55" s="189">
        <f t="shared" si="62"/>
        <v>0.10384615384615392</v>
      </c>
      <c r="I55" s="189">
        <f t="shared" si="62"/>
        <v>0.51282051282051277</v>
      </c>
      <c r="J55" s="189">
        <f t="shared" si="62"/>
        <v>-8.9285714285714302E-2</v>
      </c>
      <c r="K55" s="189">
        <f t="shared" ref="K55:O55" si="63">K52/K53-1</f>
        <v>-0.63923076923076927</v>
      </c>
      <c r="L55" s="189">
        <f t="shared" si="63"/>
        <v>-0.55767441860465117</v>
      </c>
      <c r="M55" s="189">
        <f t="shared" si="63"/>
        <v>-0.70802919708029199</v>
      </c>
      <c r="N55" s="189">
        <f t="shared" si="63"/>
        <v>-0.99052132701421802</v>
      </c>
      <c r="O55" s="189">
        <f t="shared" si="63"/>
        <v>-1.8271758991042386E-2</v>
      </c>
    </row>
    <row r="56" spans="1:15" s="158" customFormat="1" ht="16.5" customHeight="1" thickBot="1" x14ac:dyDescent="0.35">
      <c r="A56" s="320"/>
      <c r="B56" s="162" t="s">
        <v>408</v>
      </c>
      <c r="C56" s="154">
        <f>C52/N53-1</f>
        <v>0.43270142180094795</v>
      </c>
      <c r="D56" s="154">
        <f>D52/C52-1</f>
        <v>-0.26563016870658285</v>
      </c>
      <c r="E56" s="154">
        <f t="shared" ref="E56:L56" si="64">E52/D52-1</f>
        <v>-8.108108108108103E-2</v>
      </c>
      <c r="F56" s="154">
        <f t="shared" si="64"/>
        <v>0.21862745098039205</v>
      </c>
      <c r="G56" s="154">
        <f t="shared" si="64"/>
        <v>0.2349155269509251</v>
      </c>
      <c r="H56" s="154">
        <f t="shared" si="64"/>
        <v>-6.514657980456029E-2</v>
      </c>
      <c r="I56" s="154">
        <f t="shared" si="64"/>
        <v>2.7874564459930307E-2</v>
      </c>
      <c r="J56" s="154">
        <f t="shared" si="64"/>
        <v>-0.48135593220338979</v>
      </c>
      <c r="K56" s="154">
        <f t="shared" si="64"/>
        <v>-0.69346405228758168</v>
      </c>
      <c r="L56" s="154">
        <f t="shared" si="64"/>
        <v>1.0277185501066097</v>
      </c>
      <c r="M56" s="154">
        <f t="shared" ref="M56" si="65">M52/L52-1</f>
        <v>-0.57939011566771814</v>
      </c>
      <c r="N56" s="154">
        <f t="shared" ref="N56" si="66">N52/M52-1</f>
        <v>-0.95</v>
      </c>
      <c r="O56" s="154"/>
    </row>
    <row r="57" spans="1:15" ht="15" thickTop="1" x14ac:dyDescent="0.3">
      <c r="A57" s="321" t="s">
        <v>467</v>
      </c>
      <c r="B57" s="136" t="s">
        <v>413</v>
      </c>
      <c r="C57" s="137">
        <f>SUMIFS('2019年进销存明细 '!N:N,'2019年进销存明细 '!$A:$A,'分区域-润坦'!$A$1,'2019年进销存明细 '!$D:$D,'分区域-润坦'!$A57)</f>
        <v>0</v>
      </c>
      <c r="D57" s="137">
        <f>SUMIFS('2019年进销存明细 '!T:T,'2019年进销存明细 '!$A:$A,'分区域-润坦'!$A$1,'2019年进销存明细 '!$D:$D,'分区域-润坦'!$A57)</f>
        <v>0</v>
      </c>
      <c r="E57" s="137">
        <f>SUMIFS('2019年进销存明细 '!Z:Z,'2019年进销存明细 '!$A:$A,'分区域-润坦'!$A$1,'2019年进销存明细 '!$D:$D,'分区域-润坦'!$A57)</f>
        <v>0</v>
      </c>
      <c r="F57" s="137">
        <f>SUMIFS('2019年进销存明细 '!AF:AF,'2019年进销存明细 '!$A:$A,'分区域-润坦'!$A$1,'2019年进销存明细 '!$D:$D,'分区域-润坦'!$A57)</f>
        <v>0</v>
      </c>
      <c r="G57" s="137">
        <f>SUMIFS('2019年进销存明细 '!AL:AL,'2019年进销存明细 '!$A:$A,'分区域-润坦'!$A$1,'2019年进销存明细 '!$D:$D,'分区域-润坦'!$A57)</f>
        <v>0</v>
      </c>
      <c r="H57" s="137">
        <f>SUMIFS('2019年进销存明细 '!AR:AR,'2019年进销存明细 '!$A:$A,'分区域-润坦'!$A$1,'2019年进销存明细 '!$D:$D,'分区域-润坦'!$A57)</f>
        <v>0</v>
      </c>
      <c r="I57" s="137">
        <f>SUMIFS('2019年进销存明细 '!AX:AX,'2019年进销存明细 '!$A:$A,'分区域-润坦'!$A$1,'2019年进销存明细 '!$D:$D,'分区域-润坦'!$A57)</f>
        <v>0</v>
      </c>
      <c r="J57" s="137">
        <f>SUMIFS('2019年进销存明细 '!BD:BD,'2019年进销存明细 '!$A:$A,'分区域-润坦'!$A$1,'2019年进销存明细 '!$D:$D,'分区域-润坦'!$A57)</f>
        <v>0</v>
      </c>
      <c r="K57" s="137">
        <f>SUMIFS('2019年进销存明细 '!BJ:BJ,'2019年进销存明细 '!$A:$A,'分区域-润坦'!$A$1,'2019年进销存明细 '!$D:$D,'分区域-润坦'!$A57)</f>
        <v>0</v>
      </c>
      <c r="L57" s="137">
        <f>SUMIFS('2019年进销存明细 '!BP:BP,'2019年进销存明细 '!$A:$A,'分区域-润坦'!$A$1,'2019年进销存明细 '!$D:$D,'分区域-润坦'!$A57)</f>
        <v>0</v>
      </c>
      <c r="M57" s="137">
        <f>SUMIFS('2019年进销存明细 '!BV:BV,'2019年进销存明细 '!$A:$A,'分区域-润坦'!$A$1,'2019年进销存明细 '!$D:$D,'分区域-润坦'!$A57)</f>
        <v>0</v>
      </c>
      <c r="N57" s="137">
        <f>SUMIFS('2019年进销存明细 '!CB:CB,'2019年进销存明细 '!$A:$A,'分区域-润坦'!$A$1,'2019年进销存明细 '!$D:$D,'分区域-润坦'!$A57)</f>
        <v>0</v>
      </c>
      <c r="O57" s="153">
        <f t="shared" ref="O57:O59" si="67">SUM(C57:N57)</f>
        <v>0</v>
      </c>
    </row>
    <row r="58" spans="1:15" x14ac:dyDescent="0.3">
      <c r="A58" s="322"/>
      <c r="B58" s="139" t="s">
        <v>414</v>
      </c>
      <c r="C58" s="137">
        <f>SUMIFS('2019年进销存明细 '!P:P,'2019年进销存明细 '!$A:$A,'分区域-润坦'!$A$1,'2019年进销存明细 '!$D:$D,'分区域-润坦'!$A57)</f>
        <v>0</v>
      </c>
      <c r="D58" s="137">
        <f>SUMIFS('2019年进销存明细 '!V:V,'2019年进销存明细 '!$A:$A,'分区域-润坦'!$A$1,'2019年进销存明细 '!$D:$D,'分区域-润坦'!$A57)</f>
        <v>0</v>
      </c>
      <c r="E58" s="137">
        <f>SUMIFS('2019年进销存明细 '!AB:AB,'2019年进销存明细 '!$A:$A,'分区域-润坦'!$A$1,'2019年进销存明细 '!$D:$D,'分区域-润坦'!$A57)</f>
        <v>0</v>
      </c>
      <c r="F58" s="137">
        <f>SUMIFS('2019年进销存明细 '!AH:AH,'2019年进销存明细 '!$A:$A,'分区域-润坦'!$A$1,'2019年进销存明细 '!$D:$D,'分区域-润坦'!$A57)</f>
        <v>0</v>
      </c>
      <c r="G58" s="137">
        <f>SUMIFS('2019年进销存明细 '!AN:AN,'2019年进销存明细 '!$A:$A,'分区域-润坦'!$A$1,'2019年进销存明细 '!$D:$D,'分区域-润坦'!$A57)</f>
        <v>0</v>
      </c>
      <c r="H58" s="137">
        <f>SUMIFS('2019年进销存明细 '!AT:AT,'2019年进销存明细 '!$A:$A,'分区域-润坦'!$A$1,'2019年进销存明细 '!$D:$D,'分区域-润坦'!$A57)</f>
        <v>0</v>
      </c>
      <c r="I58" s="137">
        <f>SUMIFS('2019年进销存明细 '!AZ:AZ,'2019年进销存明细 '!$A:$A,'分区域-润坦'!$A$1,'2019年进销存明细 '!$D:$D,'分区域-润坦'!$A57)</f>
        <v>0</v>
      </c>
      <c r="J58" s="137">
        <f>SUMIFS('2019年进销存明细 '!BF:BF,'2019年进销存明细 '!$A:$A,'分区域-润坦'!$A$1,'2019年进销存明细 '!$D:$D,'分区域-润坦'!$A57)</f>
        <v>0</v>
      </c>
      <c r="K58" s="137">
        <f>SUMIFS('2019年进销存明细 '!BL:BL,'2019年进销存明细 '!$A:$A,'分区域-润坦'!$A$1,'2019年进销存明细 '!$D:$D,'分区域-润坦'!$A57)</f>
        <v>0</v>
      </c>
      <c r="L58" s="137">
        <f>SUMIFS('2019年进销存明细 '!BR:BR,'2019年进销存明细 '!$A:$A,'分区域-润坦'!$A$1,'2019年进销存明细 '!$D:$D,'分区域-润坦'!$A57)</f>
        <v>0</v>
      </c>
      <c r="M58" s="137">
        <f>SUMIFS('2019年进销存明细 '!BX:BX,'2019年进销存明细 '!$A:$A,'分区域-润坦'!$A$1,'2019年进销存明细 '!$D:$D,'分区域-润坦'!$A57)</f>
        <v>0</v>
      </c>
      <c r="N58" s="137">
        <f>SUMIFS('2019年进销存明细 '!CD:CD,'2019年进销存明细 '!$A:$A,'分区域-润坦'!$A$1,'2019年进销存明细 '!$D:$D,'分区域-润坦'!$A57)</f>
        <v>0</v>
      </c>
      <c r="O58" s="141">
        <f t="shared" si="67"/>
        <v>0</v>
      </c>
    </row>
    <row r="59" spans="1:15" x14ac:dyDescent="0.3">
      <c r="A59" s="322"/>
      <c r="B59" s="139" t="s">
        <v>443</v>
      </c>
      <c r="C59" s="152">
        <v>5940</v>
      </c>
      <c r="D59" s="152">
        <v>4950</v>
      </c>
      <c r="E59" s="152">
        <v>3720</v>
      </c>
      <c r="F59" s="152">
        <v>5136</v>
      </c>
      <c r="G59" s="152">
        <v>5550</v>
      </c>
      <c r="H59" s="140">
        <v>10650</v>
      </c>
      <c r="I59" s="140">
        <v>8970</v>
      </c>
      <c r="J59" s="140">
        <v>8190</v>
      </c>
      <c r="K59" s="140">
        <v>12540</v>
      </c>
      <c r="L59" s="140">
        <v>5880</v>
      </c>
      <c r="M59" s="140">
        <v>180</v>
      </c>
      <c r="N59" s="140">
        <v>3852</v>
      </c>
      <c r="O59" s="141">
        <f t="shared" si="67"/>
        <v>75558</v>
      </c>
    </row>
    <row r="60" spans="1:15" s="158" customFormat="1" x14ac:dyDescent="0.3">
      <c r="A60" s="322"/>
      <c r="B60" s="155" t="s">
        <v>296</v>
      </c>
      <c r="C60" s="156" t="e">
        <f>C58/C57</f>
        <v>#DIV/0!</v>
      </c>
      <c r="D60" s="157" t="e">
        <f t="shared" ref="D60:O60" si="68">D58/D57</f>
        <v>#DIV/0!</v>
      </c>
      <c r="E60" s="157" t="e">
        <f t="shared" si="68"/>
        <v>#DIV/0!</v>
      </c>
      <c r="F60" s="157" t="e">
        <f t="shared" si="68"/>
        <v>#DIV/0!</v>
      </c>
      <c r="G60" s="157" t="e">
        <f t="shared" si="68"/>
        <v>#DIV/0!</v>
      </c>
      <c r="H60" s="157" t="e">
        <f t="shared" si="68"/>
        <v>#DIV/0!</v>
      </c>
      <c r="I60" s="157" t="e">
        <f t="shared" si="68"/>
        <v>#DIV/0!</v>
      </c>
      <c r="J60" s="157" t="e">
        <f t="shared" si="68"/>
        <v>#DIV/0!</v>
      </c>
      <c r="K60" s="157" t="e">
        <f t="shared" si="68"/>
        <v>#DIV/0!</v>
      </c>
      <c r="L60" s="157" t="e">
        <f t="shared" si="68"/>
        <v>#DIV/0!</v>
      </c>
      <c r="M60" s="157" t="e">
        <f t="shared" si="68"/>
        <v>#DIV/0!</v>
      </c>
      <c r="N60" s="157" t="e">
        <f t="shared" si="68"/>
        <v>#DIV/0!</v>
      </c>
      <c r="O60" s="157" t="e">
        <f t="shared" si="68"/>
        <v>#DIV/0!</v>
      </c>
    </row>
    <row r="61" spans="1:15" s="158" customFormat="1" x14ac:dyDescent="0.3">
      <c r="A61" s="323"/>
      <c r="B61" s="186" t="s">
        <v>440</v>
      </c>
      <c r="C61" s="150">
        <f>C58/C59-1</f>
        <v>-1</v>
      </c>
      <c r="D61" s="187">
        <f t="shared" ref="D61:O61" si="69">D58/D59-1</f>
        <v>-1</v>
      </c>
      <c r="E61" s="187">
        <f t="shared" si="69"/>
        <v>-1</v>
      </c>
      <c r="F61" s="187">
        <f t="shared" si="69"/>
        <v>-1</v>
      </c>
      <c r="G61" s="187">
        <f t="shared" si="69"/>
        <v>-1</v>
      </c>
      <c r="H61" s="187">
        <f t="shared" si="69"/>
        <v>-1</v>
      </c>
      <c r="I61" s="187">
        <f t="shared" si="69"/>
        <v>-1</v>
      </c>
      <c r="J61" s="187">
        <f t="shared" si="69"/>
        <v>-1</v>
      </c>
      <c r="K61" s="187">
        <f t="shared" si="69"/>
        <v>-1</v>
      </c>
      <c r="L61" s="187">
        <f t="shared" si="69"/>
        <v>-1</v>
      </c>
      <c r="M61" s="187">
        <f t="shared" si="69"/>
        <v>-1</v>
      </c>
      <c r="N61" s="187">
        <f t="shared" si="69"/>
        <v>-1</v>
      </c>
      <c r="O61" s="187">
        <f t="shared" si="69"/>
        <v>-1</v>
      </c>
    </row>
    <row r="62" spans="1:15" s="158" customFormat="1" x14ac:dyDescent="0.3">
      <c r="A62" s="324"/>
      <c r="B62" s="159" t="s">
        <v>409</v>
      </c>
      <c r="C62" s="150">
        <f>C58/N59-1</f>
        <v>-1</v>
      </c>
      <c r="D62" s="150" t="e">
        <f>D58/C58-1</f>
        <v>#DIV/0!</v>
      </c>
      <c r="E62" s="150" t="e">
        <f t="shared" ref="E62:L62" si="70">E58/D58-1</f>
        <v>#DIV/0!</v>
      </c>
      <c r="F62" s="150" t="e">
        <f t="shared" si="70"/>
        <v>#DIV/0!</v>
      </c>
      <c r="G62" s="150" t="e">
        <f t="shared" si="70"/>
        <v>#DIV/0!</v>
      </c>
      <c r="H62" s="150" t="e">
        <f t="shared" si="70"/>
        <v>#DIV/0!</v>
      </c>
      <c r="I62" s="150" t="e">
        <f t="shared" si="70"/>
        <v>#DIV/0!</v>
      </c>
      <c r="J62" s="150" t="e">
        <f t="shared" si="70"/>
        <v>#DIV/0!</v>
      </c>
      <c r="K62" s="150" t="e">
        <f t="shared" si="70"/>
        <v>#DIV/0!</v>
      </c>
      <c r="L62" s="150" t="e">
        <f t="shared" si="70"/>
        <v>#DIV/0!</v>
      </c>
      <c r="M62" s="150" t="e">
        <f t="shared" ref="M62" si="71">M58/L58-1</f>
        <v>#DIV/0!</v>
      </c>
      <c r="N62" s="150" t="e">
        <f t="shared" ref="N62" si="72">N58/M58-1</f>
        <v>#DIV/0!</v>
      </c>
      <c r="O62" s="149"/>
    </row>
    <row r="63" spans="1:15" x14ac:dyDescent="0.3">
      <c r="A63" s="325" t="s">
        <v>405</v>
      </c>
      <c r="B63" s="136" t="s">
        <v>413</v>
      </c>
      <c r="C63" s="137">
        <f>SUMIFS('2019年进销存明细 '!N:N,'2019年进销存明细 '!$A:$A,'分区域-润坦'!$A$1,'2019年进销存明细 '!$D:$D,'分区域-润坦'!$A63)</f>
        <v>0</v>
      </c>
      <c r="D63" s="137">
        <f>SUMIFS('2019年进销存明细 '!T:T,'2019年进销存明细 '!$A:$A,'分区域-润坦'!$A$1,'2019年进销存明细 '!$D:$D,'分区域-润坦'!$A63)</f>
        <v>0</v>
      </c>
      <c r="E63" s="137">
        <f>SUMIFS('2019年进销存明细 '!Z:Z,'2019年进销存明细 '!$A:$A,'分区域-润坦'!$A$1,'2019年进销存明细 '!$D:$D,'分区域-润坦'!$A63)</f>
        <v>0</v>
      </c>
      <c r="F63" s="137">
        <f>SUMIFS('2019年进销存明细 '!AF:AF,'2019年进销存明细 '!$A:$A,'分区域-润坦'!$A$1,'2019年进销存明细 '!$D:$D,'分区域-润坦'!$A63)</f>
        <v>0</v>
      </c>
      <c r="G63" s="137">
        <f>SUMIFS('2019年进销存明细 '!AL:AL,'2019年进销存明细 '!$A:$A,'分区域-润坦'!$A$1,'2019年进销存明细 '!$D:$D,'分区域-润坦'!$A63)</f>
        <v>0</v>
      </c>
      <c r="H63" s="137">
        <f>SUMIFS('2019年进销存明细 '!AR:AR,'2019年进销存明细 '!$A:$A,'分区域-润坦'!$A$1,'2019年进销存明细 '!$D:$D,'分区域-润坦'!$A63)</f>
        <v>0</v>
      </c>
      <c r="I63" s="137">
        <f>SUMIFS('2019年进销存明细 '!AX:AX,'2019年进销存明细 '!$A:$A,'分区域-润坦'!$A$1,'2019年进销存明细 '!$D:$D,'分区域-润坦'!$A63)</f>
        <v>0</v>
      </c>
      <c r="J63" s="137">
        <f>SUMIFS('2019年进销存明细 '!BD:BD,'2019年进销存明细 '!$A:$A,'分区域-润坦'!$A$1,'2019年进销存明细 '!$D:$D,'分区域-润坦'!$A63)</f>
        <v>0</v>
      </c>
      <c r="K63" s="137">
        <f>SUMIFS('2019年进销存明细 '!BJ:BJ,'2019年进销存明细 '!$A:$A,'分区域-润坦'!$A$1,'2019年进销存明细 '!$D:$D,'分区域-润坦'!$A63)</f>
        <v>0</v>
      </c>
      <c r="L63" s="137">
        <f>SUMIFS('2019年进销存明细 '!BP:BP,'2019年进销存明细 '!$A:$A,'分区域-润坦'!$A$1,'2019年进销存明细 '!$D:$D,'分区域-润坦'!$A63)</f>
        <v>0</v>
      </c>
      <c r="M63" s="137">
        <f>SUMIFS('2019年进销存明细 '!BV:BV,'2019年进销存明细 '!$A:$A,'分区域-润坦'!$A$1,'2019年进销存明细 '!$D:$D,'分区域-润坦'!$A63)</f>
        <v>0</v>
      </c>
      <c r="N63" s="137">
        <f>SUMIFS('2019年进销存明细 '!CB:CB,'2019年进销存明细 '!$A:$A,'分区域-润坦'!$A$1,'2019年进销存明细 '!$D:$D,'分区域-润坦'!$A63)</f>
        <v>0</v>
      </c>
      <c r="O63" s="138">
        <f t="shared" ref="O63:O65" si="73">SUM(C63:N63)</f>
        <v>0</v>
      </c>
    </row>
    <row r="64" spans="1:15" x14ac:dyDescent="0.3">
      <c r="A64" s="322"/>
      <c r="B64" s="139" t="s">
        <v>414</v>
      </c>
      <c r="C64" s="137">
        <f>SUMIFS('2019年进销存明细 '!P:P,'2019年进销存明细 '!$A:$A,'分区域-润坦'!$A$1,'2019年进销存明细 '!$D:$D,'分区域-润坦'!$A63)</f>
        <v>0</v>
      </c>
      <c r="D64" s="137">
        <f>SUMIFS('2019年进销存明细 '!V:V,'2019年进销存明细 '!$A:$A,'分区域-润坦'!$A$1,'2019年进销存明细 '!$D:$D,'分区域-润坦'!$A63)</f>
        <v>0</v>
      </c>
      <c r="E64" s="137">
        <f>SUMIFS('2019年进销存明细 '!AB:AB,'2019年进销存明细 '!$A:$A,'分区域-润坦'!$A$1,'2019年进销存明细 '!$D:$D,'分区域-润坦'!$A63)</f>
        <v>0</v>
      </c>
      <c r="F64" s="137">
        <f>SUMIFS('2019年进销存明细 '!AH:AH,'2019年进销存明细 '!$A:$A,'分区域-润坦'!$A$1,'2019年进销存明细 '!$D:$D,'分区域-润坦'!$A63)</f>
        <v>0</v>
      </c>
      <c r="G64" s="137">
        <f>SUMIFS('2019年进销存明细 '!AN:AN,'2019年进销存明细 '!$A:$A,'分区域-润坦'!$A$1,'2019年进销存明细 '!$D:$D,'分区域-润坦'!$A63)</f>
        <v>0</v>
      </c>
      <c r="H64" s="137">
        <f>SUMIFS('2019年进销存明细 '!AT:AT,'2019年进销存明细 '!$A:$A,'分区域-润坦'!$A$1,'2019年进销存明细 '!$D:$D,'分区域-润坦'!$A63)</f>
        <v>0</v>
      </c>
      <c r="I64" s="137">
        <f>SUMIFS('2019年进销存明细 '!AZ:AZ,'2019年进销存明细 '!$A:$A,'分区域-润坦'!$A$1,'2019年进销存明细 '!$D:$D,'分区域-润坦'!$A63)</f>
        <v>0</v>
      </c>
      <c r="J64" s="137">
        <f>SUMIFS('2019年进销存明细 '!BF:BF,'2019年进销存明细 '!$A:$A,'分区域-润坦'!$A$1,'2019年进销存明细 '!$D:$D,'分区域-润坦'!$A63)</f>
        <v>0</v>
      </c>
      <c r="K64" s="137">
        <f>SUMIFS('2019年进销存明细 '!BL:BL,'2019年进销存明细 '!$A:$A,'分区域-润坦'!$A$1,'2019年进销存明细 '!$D:$D,'分区域-润坦'!$A63)</f>
        <v>0</v>
      </c>
      <c r="L64" s="137">
        <f>SUMIFS('2019年进销存明细 '!BR:BR,'2019年进销存明细 '!$A:$A,'分区域-润坦'!$A$1,'2019年进销存明细 '!$D:$D,'分区域-润坦'!$A63)</f>
        <v>0</v>
      </c>
      <c r="M64" s="137">
        <f>SUMIFS('2019年进销存明细 '!BX:BX,'2019年进销存明细 '!$A:$A,'分区域-润坦'!$A$1,'2019年进销存明细 '!$D:$D,'分区域-润坦'!$A63)</f>
        <v>0</v>
      </c>
      <c r="N64" s="137">
        <f>SUMIFS('2019年进销存明细 '!CD:CD,'2019年进销存明细 '!$A:$A,'分区域-润坦'!$A$1,'2019年进销存明细 '!$D:$D,'分区域-润坦'!$A63)</f>
        <v>0</v>
      </c>
      <c r="O64" s="141">
        <f t="shared" si="73"/>
        <v>0</v>
      </c>
    </row>
    <row r="65" spans="1:15" x14ac:dyDescent="0.3">
      <c r="A65" s="322"/>
      <c r="B65" s="139" t="s">
        <v>443</v>
      </c>
      <c r="C65" s="152">
        <v>780</v>
      </c>
      <c r="D65" s="152">
        <v>1320</v>
      </c>
      <c r="E65" s="152">
        <v>3960</v>
      </c>
      <c r="F65" s="152">
        <v>2358</v>
      </c>
      <c r="G65" s="152">
        <v>2430</v>
      </c>
      <c r="H65" s="140">
        <v>2190</v>
      </c>
      <c r="I65" s="140">
        <v>3090</v>
      </c>
      <c r="J65" s="140">
        <v>2250</v>
      </c>
      <c r="K65" s="140">
        <v>4020</v>
      </c>
      <c r="L65" s="140">
        <v>3120</v>
      </c>
      <c r="M65" s="140">
        <v>2430</v>
      </c>
      <c r="N65" s="140">
        <v>4380</v>
      </c>
      <c r="O65" s="141">
        <f t="shared" si="73"/>
        <v>32328</v>
      </c>
    </row>
    <row r="66" spans="1:15" s="158" customFormat="1" x14ac:dyDescent="0.3">
      <c r="A66" s="322"/>
      <c r="B66" s="155" t="s">
        <v>296</v>
      </c>
      <c r="C66" s="156" t="e">
        <f>C64/C63</f>
        <v>#DIV/0!</v>
      </c>
      <c r="D66" s="157" t="e">
        <f t="shared" ref="D66:O66" si="74">D64/D63</f>
        <v>#DIV/0!</v>
      </c>
      <c r="E66" s="157" t="e">
        <f t="shared" si="74"/>
        <v>#DIV/0!</v>
      </c>
      <c r="F66" s="157" t="e">
        <f t="shared" si="74"/>
        <v>#DIV/0!</v>
      </c>
      <c r="G66" s="157" t="e">
        <f t="shared" si="74"/>
        <v>#DIV/0!</v>
      </c>
      <c r="H66" s="157" t="e">
        <f t="shared" si="74"/>
        <v>#DIV/0!</v>
      </c>
      <c r="I66" s="157" t="e">
        <f t="shared" si="74"/>
        <v>#DIV/0!</v>
      </c>
      <c r="J66" s="157" t="e">
        <f t="shared" si="74"/>
        <v>#DIV/0!</v>
      </c>
      <c r="K66" s="157" t="e">
        <f t="shared" si="74"/>
        <v>#DIV/0!</v>
      </c>
      <c r="L66" s="157" t="e">
        <f t="shared" si="74"/>
        <v>#DIV/0!</v>
      </c>
      <c r="M66" s="157" t="e">
        <f t="shared" si="74"/>
        <v>#DIV/0!</v>
      </c>
      <c r="N66" s="157" t="e">
        <f t="shared" si="74"/>
        <v>#DIV/0!</v>
      </c>
      <c r="O66" s="157" t="e">
        <f t="shared" si="74"/>
        <v>#DIV/0!</v>
      </c>
    </row>
    <row r="67" spans="1:15" s="158" customFormat="1" x14ac:dyDescent="0.3">
      <c r="A67" s="323"/>
      <c r="B67" s="186" t="s">
        <v>440</v>
      </c>
      <c r="C67" s="150">
        <f>C64/C65-1</f>
        <v>-1</v>
      </c>
      <c r="D67" s="187">
        <f t="shared" ref="D67:O67" si="75">D64/D65-1</f>
        <v>-1</v>
      </c>
      <c r="E67" s="187">
        <f t="shared" si="75"/>
        <v>-1</v>
      </c>
      <c r="F67" s="187">
        <f t="shared" si="75"/>
        <v>-1</v>
      </c>
      <c r="G67" s="187">
        <f t="shared" si="75"/>
        <v>-1</v>
      </c>
      <c r="H67" s="187">
        <f t="shared" si="75"/>
        <v>-1</v>
      </c>
      <c r="I67" s="187">
        <f t="shared" si="75"/>
        <v>-1</v>
      </c>
      <c r="J67" s="187">
        <f t="shared" si="75"/>
        <v>-1</v>
      </c>
      <c r="K67" s="187">
        <f t="shared" si="75"/>
        <v>-1</v>
      </c>
      <c r="L67" s="187">
        <f t="shared" si="75"/>
        <v>-1</v>
      </c>
      <c r="M67" s="187">
        <f t="shared" si="75"/>
        <v>-1</v>
      </c>
      <c r="N67" s="187">
        <f t="shared" si="75"/>
        <v>-1</v>
      </c>
      <c r="O67" s="187">
        <f t="shared" si="75"/>
        <v>-1</v>
      </c>
    </row>
    <row r="68" spans="1:15" s="158" customFormat="1" x14ac:dyDescent="0.3">
      <c r="A68" s="324"/>
      <c r="B68" s="159" t="s">
        <v>409</v>
      </c>
      <c r="C68" s="150">
        <f>C64/N65-1</f>
        <v>-1</v>
      </c>
      <c r="D68" s="150" t="e">
        <f>D64/C64-1</f>
        <v>#DIV/0!</v>
      </c>
      <c r="E68" s="150" t="e">
        <f t="shared" ref="E68:L68" si="76">E64/D64-1</f>
        <v>#DIV/0!</v>
      </c>
      <c r="F68" s="150" t="e">
        <f t="shared" si="76"/>
        <v>#DIV/0!</v>
      </c>
      <c r="G68" s="150" t="e">
        <f t="shared" si="76"/>
        <v>#DIV/0!</v>
      </c>
      <c r="H68" s="150" t="e">
        <f t="shared" si="76"/>
        <v>#DIV/0!</v>
      </c>
      <c r="I68" s="150" t="e">
        <f t="shared" si="76"/>
        <v>#DIV/0!</v>
      </c>
      <c r="J68" s="150" t="e">
        <f t="shared" si="76"/>
        <v>#DIV/0!</v>
      </c>
      <c r="K68" s="150" t="e">
        <f t="shared" si="76"/>
        <v>#DIV/0!</v>
      </c>
      <c r="L68" s="150" t="e">
        <f t="shared" si="76"/>
        <v>#DIV/0!</v>
      </c>
      <c r="M68" s="150" t="e">
        <f t="shared" ref="M68" si="77">M64/L64-1</f>
        <v>#DIV/0!</v>
      </c>
      <c r="N68" s="150" t="e">
        <f t="shared" ref="N68" si="78">N64/M64-1</f>
        <v>#DIV/0!</v>
      </c>
      <c r="O68" s="149"/>
    </row>
    <row r="69" spans="1:15" s="158" customFormat="1" x14ac:dyDescent="0.3">
      <c r="A69" s="325" t="s">
        <v>428</v>
      </c>
      <c r="B69" s="136" t="s">
        <v>413</v>
      </c>
      <c r="C69" s="137">
        <f>SUMIFS('2019年进销存明细 '!N:N,'2019年进销存明细 '!$A:$A,'分区域-润坦'!$A$1,'2019年进销存明细 '!$D:$D,'分区域-润坦'!$A69)</f>
        <v>0</v>
      </c>
      <c r="D69" s="137">
        <f>SUMIFS('2019年进销存明细 '!T:T,'2019年进销存明细 '!$A:$A,'分区域-润坦'!$A$1,'2019年进销存明细 '!$D:$D,'分区域-润坦'!$A69)</f>
        <v>0</v>
      </c>
      <c r="E69" s="137">
        <f>SUMIFS('2019年进销存明细 '!Z:Z,'2019年进销存明细 '!$A:$A,'分区域-润坦'!$A$1,'2019年进销存明细 '!$D:$D,'分区域-润坦'!$A69)</f>
        <v>0</v>
      </c>
      <c r="F69" s="137">
        <f>SUMIFS('2019年进销存明细 '!AF:AF,'2019年进销存明细 '!$A:$A,'分区域-润坦'!$A$1,'2019年进销存明细 '!$D:$D,'分区域-润坦'!$A69)</f>
        <v>0</v>
      </c>
      <c r="G69" s="137">
        <f>SUMIFS('2019年进销存明细 '!AL:AL,'2019年进销存明细 '!$A:$A,'分区域-润坦'!$A$1,'2019年进销存明细 '!$D:$D,'分区域-润坦'!$A69)</f>
        <v>0</v>
      </c>
      <c r="H69" s="137">
        <f>SUMIFS('2019年进销存明细 '!AR:AR,'2019年进销存明细 '!$A:$A,'分区域-润坦'!$A$1,'2019年进销存明细 '!$D:$D,'分区域-润坦'!$A69)</f>
        <v>0</v>
      </c>
      <c r="I69" s="137">
        <f>SUMIFS('2019年进销存明细 '!AX:AX,'2019年进销存明细 '!$A:$A,'分区域-润坦'!$A$1,'2019年进销存明细 '!$D:$D,'分区域-润坦'!$A69)</f>
        <v>0</v>
      </c>
      <c r="J69" s="137">
        <f>SUMIFS('2019年进销存明细 '!BD:BD,'2019年进销存明细 '!$A:$A,'分区域-润坦'!$A$1,'2019年进销存明细 '!$D:$D,'分区域-润坦'!$A69)</f>
        <v>0</v>
      </c>
      <c r="K69" s="137">
        <f>SUMIFS('2019年进销存明细 '!BJ:BJ,'2019年进销存明细 '!$A:$A,'分区域-润坦'!$A$1,'2019年进销存明细 '!$D:$D,'分区域-润坦'!$A69)</f>
        <v>0</v>
      </c>
      <c r="L69" s="137">
        <f>SUMIFS('2019年进销存明细 '!BP:BP,'2019年进销存明细 '!$A:$A,'分区域-润坦'!$A$1,'2019年进销存明细 '!$D:$D,'分区域-润坦'!$A69)</f>
        <v>0</v>
      </c>
      <c r="M69" s="137">
        <f>SUMIFS('2019年进销存明细 '!BV:BV,'2019年进销存明细 '!$A:$A,'分区域-润坦'!$A$1,'2019年进销存明细 '!$D:$D,'分区域-润坦'!$A69)</f>
        <v>0</v>
      </c>
      <c r="N69" s="137">
        <f>SUMIFS('2019年进销存明细 '!CB:CB,'2019年进销存明细 '!$A:$A,'分区域-润坦'!$A$1,'2019年进销存明细 '!$D:$D,'分区域-润坦'!$A69)</f>
        <v>0</v>
      </c>
      <c r="O69" s="138">
        <f t="shared" ref="O69:O71" si="79">SUM(C69:N69)</f>
        <v>0</v>
      </c>
    </row>
    <row r="70" spans="1:15" s="158" customFormat="1" x14ac:dyDescent="0.3">
      <c r="A70" s="322"/>
      <c r="B70" s="139" t="s">
        <v>414</v>
      </c>
      <c r="C70" s="137">
        <f>SUMIFS('2019年进销存明细 '!P:P,'2019年进销存明细 '!$A:$A,'分区域-润坦'!$A$1,'2019年进销存明细 '!$D:$D,'分区域-润坦'!$A69)</f>
        <v>0</v>
      </c>
      <c r="D70" s="137">
        <f>SUMIFS('2019年进销存明细 '!V:V,'2019年进销存明细 '!$A:$A,'分区域-润坦'!$A$1,'2019年进销存明细 '!$D:$D,'分区域-润坦'!$A69)</f>
        <v>0</v>
      </c>
      <c r="E70" s="137">
        <f>SUMIFS('2019年进销存明细 '!AB:AB,'2019年进销存明细 '!$A:$A,'分区域-润坦'!$A$1,'2019年进销存明细 '!$D:$D,'分区域-润坦'!$A69)</f>
        <v>0</v>
      </c>
      <c r="F70" s="137">
        <f>SUMIFS('2019年进销存明细 '!AH:AH,'2019年进销存明细 '!$A:$A,'分区域-润坦'!$A$1,'2019年进销存明细 '!$D:$D,'分区域-润坦'!$A69)</f>
        <v>0</v>
      </c>
      <c r="G70" s="137">
        <f>SUMIFS('2019年进销存明细 '!AN:AN,'2019年进销存明细 '!$A:$A,'分区域-润坦'!$A$1,'2019年进销存明细 '!$D:$D,'分区域-润坦'!$A69)</f>
        <v>0</v>
      </c>
      <c r="H70" s="137">
        <f>SUMIFS('2019年进销存明细 '!AT:AT,'2019年进销存明细 '!$A:$A,'分区域-润坦'!$A$1,'2019年进销存明细 '!$D:$D,'分区域-润坦'!$A69)</f>
        <v>0</v>
      </c>
      <c r="I70" s="137">
        <f>SUMIFS('2019年进销存明细 '!AZ:AZ,'2019年进销存明细 '!$A:$A,'分区域-润坦'!$A$1,'2019年进销存明细 '!$D:$D,'分区域-润坦'!$A69)</f>
        <v>0</v>
      </c>
      <c r="J70" s="137">
        <f>SUMIFS('2019年进销存明细 '!BF:BF,'2019年进销存明细 '!$A:$A,'分区域-润坦'!$A$1,'2019年进销存明细 '!$D:$D,'分区域-润坦'!$A69)</f>
        <v>0</v>
      </c>
      <c r="K70" s="137">
        <f>SUMIFS('2019年进销存明细 '!BL:BL,'2019年进销存明细 '!$A:$A,'分区域-润坦'!$A$1,'2019年进销存明细 '!$D:$D,'分区域-润坦'!$A69)</f>
        <v>0</v>
      </c>
      <c r="L70" s="137">
        <f>SUMIFS('2019年进销存明细 '!BR:BR,'2019年进销存明细 '!$A:$A,'分区域-润坦'!$A$1,'2019年进销存明细 '!$D:$D,'分区域-润坦'!$A69)</f>
        <v>0</v>
      </c>
      <c r="M70" s="137">
        <f>SUMIFS('2019年进销存明细 '!BX:BX,'2019年进销存明细 '!$A:$A,'分区域-润坦'!$A$1,'2019年进销存明细 '!$D:$D,'分区域-润坦'!$A69)</f>
        <v>0</v>
      </c>
      <c r="N70" s="137">
        <f>SUMIFS('2019年进销存明细 '!CD:CD,'2019年进销存明细 '!$A:$A,'分区域-润坦'!$A$1,'2019年进销存明细 '!$D:$D,'分区域-润坦'!$A69)</f>
        <v>0</v>
      </c>
      <c r="O70" s="141">
        <f t="shared" si="79"/>
        <v>0</v>
      </c>
    </row>
    <row r="71" spans="1:15" s="158" customFormat="1" x14ac:dyDescent="0.3">
      <c r="A71" s="322"/>
      <c r="B71" s="139" t="s">
        <v>443</v>
      </c>
      <c r="C71" s="152">
        <v>0</v>
      </c>
      <c r="D71" s="152">
        <v>1200</v>
      </c>
      <c r="E71" s="152">
        <v>0</v>
      </c>
      <c r="F71" s="152">
        <v>1200</v>
      </c>
      <c r="G71" s="152">
        <v>0</v>
      </c>
      <c r="H71" s="140">
        <v>120</v>
      </c>
      <c r="I71" s="140">
        <v>0</v>
      </c>
      <c r="J71" s="140">
        <v>1080</v>
      </c>
      <c r="K71" s="140">
        <v>2400</v>
      </c>
      <c r="L71" s="140">
        <v>1200</v>
      </c>
      <c r="M71" s="140">
        <v>1200</v>
      </c>
      <c r="N71" s="140">
        <v>3000</v>
      </c>
      <c r="O71" s="141">
        <f t="shared" si="79"/>
        <v>11400</v>
      </c>
    </row>
    <row r="72" spans="1:15" s="158" customFormat="1" x14ac:dyDescent="0.3">
      <c r="A72" s="322"/>
      <c r="B72" s="155" t="s">
        <v>296</v>
      </c>
      <c r="C72" s="156" t="e">
        <f>C70/C69</f>
        <v>#DIV/0!</v>
      </c>
      <c r="D72" s="157" t="e">
        <f t="shared" ref="D72:O72" si="80">D70/D69</f>
        <v>#DIV/0!</v>
      </c>
      <c r="E72" s="157" t="e">
        <f t="shared" si="80"/>
        <v>#DIV/0!</v>
      </c>
      <c r="F72" s="157" t="e">
        <f t="shared" si="80"/>
        <v>#DIV/0!</v>
      </c>
      <c r="G72" s="157" t="e">
        <f t="shared" si="80"/>
        <v>#DIV/0!</v>
      </c>
      <c r="H72" s="157" t="e">
        <f t="shared" si="80"/>
        <v>#DIV/0!</v>
      </c>
      <c r="I72" s="157" t="e">
        <f t="shared" si="80"/>
        <v>#DIV/0!</v>
      </c>
      <c r="J72" s="157" t="e">
        <f t="shared" si="80"/>
        <v>#DIV/0!</v>
      </c>
      <c r="K72" s="157" t="e">
        <f t="shared" si="80"/>
        <v>#DIV/0!</v>
      </c>
      <c r="L72" s="157" t="e">
        <f t="shared" si="80"/>
        <v>#DIV/0!</v>
      </c>
      <c r="M72" s="157" t="e">
        <f t="shared" si="80"/>
        <v>#DIV/0!</v>
      </c>
      <c r="N72" s="157" t="e">
        <f t="shared" si="80"/>
        <v>#DIV/0!</v>
      </c>
      <c r="O72" s="157" t="e">
        <f t="shared" si="80"/>
        <v>#DIV/0!</v>
      </c>
    </row>
    <row r="73" spans="1:15" s="158" customFormat="1" x14ac:dyDescent="0.3">
      <c r="A73" s="323"/>
      <c r="B73" s="186" t="s">
        <v>440</v>
      </c>
      <c r="C73" s="150" t="e">
        <f>C70/C71-1</f>
        <v>#DIV/0!</v>
      </c>
      <c r="D73" s="187">
        <f t="shared" ref="D73:O73" si="81">D70/D71-1</f>
        <v>-1</v>
      </c>
      <c r="E73" s="187" t="e">
        <f t="shared" si="81"/>
        <v>#DIV/0!</v>
      </c>
      <c r="F73" s="187">
        <f t="shared" si="81"/>
        <v>-1</v>
      </c>
      <c r="G73" s="187" t="e">
        <f t="shared" si="81"/>
        <v>#DIV/0!</v>
      </c>
      <c r="H73" s="187">
        <f t="shared" si="81"/>
        <v>-1</v>
      </c>
      <c r="I73" s="187" t="e">
        <f t="shared" si="81"/>
        <v>#DIV/0!</v>
      </c>
      <c r="J73" s="187">
        <f t="shared" si="81"/>
        <v>-1</v>
      </c>
      <c r="K73" s="187">
        <f t="shared" si="81"/>
        <v>-1</v>
      </c>
      <c r="L73" s="187">
        <f t="shared" si="81"/>
        <v>-1</v>
      </c>
      <c r="M73" s="187">
        <f t="shared" si="81"/>
        <v>-1</v>
      </c>
      <c r="N73" s="187">
        <f t="shared" si="81"/>
        <v>-1</v>
      </c>
      <c r="O73" s="187">
        <f t="shared" si="81"/>
        <v>-1</v>
      </c>
    </row>
    <row r="74" spans="1:15" s="158" customFormat="1" x14ac:dyDescent="0.3">
      <c r="A74" s="324"/>
      <c r="B74" s="159" t="s">
        <v>409</v>
      </c>
      <c r="C74" s="150">
        <f>C70/N71-1</f>
        <v>-1</v>
      </c>
      <c r="D74" s="150" t="e">
        <f>D70/C70-1</f>
        <v>#DIV/0!</v>
      </c>
      <c r="E74" s="150" t="e">
        <f t="shared" ref="E74:L74" si="82">E70/D70-1</f>
        <v>#DIV/0!</v>
      </c>
      <c r="F74" s="150" t="e">
        <f t="shared" si="82"/>
        <v>#DIV/0!</v>
      </c>
      <c r="G74" s="150" t="e">
        <f t="shared" si="82"/>
        <v>#DIV/0!</v>
      </c>
      <c r="H74" s="150" t="e">
        <f t="shared" si="82"/>
        <v>#DIV/0!</v>
      </c>
      <c r="I74" s="150" t="e">
        <f t="shared" si="82"/>
        <v>#DIV/0!</v>
      </c>
      <c r="J74" s="150" t="e">
        <f t="shared" si="82"/>
        <v>#DIV/0!</v>
      </c>
      <c r="K74" s="150" t="e">
        <f t="shared" si="82"/>
        <v>#DIV/0!</v>
      </c>
      <c r="L74" s="150" t="e">
        <f t="shared" si="82"/>
        <v>#DIV/0!</v>
      </c>
      <c r="M74" s="150" t="e">
        <f t="shared" ref="M74" si="83">M70/L70-1</f>
        <v>#DIV/0!</v>
      </c>
      <c r="N74" s="150" t="e">
        <f t="shared" ref="N74" si="84">N70/M70-1</f>
        <v>#DIV/0!</v>
      </c>
      <c r="O74" s="149"/>
    </row>
    <row r="75" spans="1:15" s="158" customFormat="1" x14ac:dyDescent="0.3">
      <c r="A75" s="325" t="s">
        <v>437</v>
      </c>
      <c r="B75" s="136" t="s">
        <v>413</v>
      </c>
      <c r="C75" s="137">
        <f>SUMIFS('2019年进销存明细 '!N:N,'2019年进销存明细 '!$A:$A,'分区域-润坦'!$A$1,'2019年进销存明细 '!$D:$D,'分区域-润坦'!$A75)</f>
        <v>0</v>
      </c>
      <c r="D75" s="137">
        <f>SUMIFS('2019年进销存明细 '!T:T,'2019年进销存明细 '!$A:$A,'分区域-润坦'!$A$1,'2019年进销存明细 '!$D:$D,'分区域-润坦'!$A75)</f>
        <v>0</v>
      </c>
      <c r="E75" s="137">
        <f>SUMIFS('2019年进销存明细 '!Z:Z,'2019年进销存明细 '!$A:$A,'分区域-润坦'!$A$1,'2019年进销存明细 '!$D:$D,'分区域-润坦'!$A75)</f>
        <v>0</v>
      </c>
      <c r="F75" s="137">
        <f>SUMIFS('2019年进销存明细 '!AF:AF,'2019年进销存明细 '!$A:$A,'分区域-润坦'!$A$1,'2019年进销存明细 '!$D:$D,'分区域-润坦'!$A75)</f>
        <v>0</v>
      </c>
      <c r="G75" s="137">
        <f>SUMIFS('2019年进销存明细 '!AL:AL,'2019年进销存明细 '!$A:$A,'分区域-润坦'!$A$1,'2019年进销存明细 '!$D:$D,'分区域-润坦'!$A75)</f>
        <v>0</v>
      </c>
      <c r="H75" s="137">
        <f>SUMIFS('2019年进销存明细 '!AR:AR,'2019年进销存明细 '!$A:$A,'分区域-润坦'!$A$1,'2019年进销存明细 '!$D:$D,'分区域-润坦'!$A75)</f>
        <v>0</v>
      </c>
      <c r="I75" s="137">
        <f>SUMIFS('2019年进销存明细 '!AX:AX,'2019年进销存明细 '!$A:$A,'分区域-润坦'!$A$1,'2019年进销存明细 '!$D:$D,'分区域-润坦'!$A75)</f>
        <v>0</v>
      </c>
      <c r="J75" s="137">
        <f>SUMIFS('2019年进销存明细 '!BD:BD,'2019年进销存明细 '!$A:$A,'分区域-润坦'!$A$1,'2019年进销存明细 '!$D:$D,'分区域-润坦'!$A75)</f>
        <v>0</v>
      </c>
      <c r="K75" s="137">
        <f>SUMIFS('2019年进销存明细 '!BJ:BJ,'2019年进销存明细 '!$A:$A,'分区域-润坦'!$A$1,'2019年进销存明细 '!$D:$D,'分区域-润坦'!$A75)</f>
        <v>0</v>
      </c>
      <c r="L75" s="137">
        <f>SUMIFS('2019年进销存明细 '!BP:BP,'2019年进销存明细 '!$A:$A,'分区域-润坦'!$A$1,'2019年进销存明细 '!$D:$D,'分区域-润坦'!$A75)</f>
        <v>0</v>
      </c>
      <c r="M75" s="137">
        <f>SUMIFS('2019年进销存明细 '!BV:BV,'2019年进销存明细 '!$A:$A,'分区域-润坦'!$A$1,'2019年进销存明细 '!$D:$D,'分区域-润坦'!$A75)</f>
        <v>0</v>
      </c>
      <c r="N75" s="137">
        <f>SUMIFS('2019年进销存明细 '!CB:CB,'2019年进销存明细 '!$A:$A,'分区域-润坦'!$A$1,'2019年进销存明细 '!$D:$D,'分区域-润坦'!$A75)</f>
        <v>0</v>
      </c>
      <c r="O75" s="138">
        <f t="shared" ref="O75:O77" si="85">SUM(C75:N75)</f>
        <v>0</v>
      </c>
    </row>
    <row r="76" spans="1:15" s="158" customFormat="1" x14ac:dyDescent="0.3">
      <c r="A76" s="322"/>
      <c r="B76" s="139" t="s">
        <v>414</v>
      </c>
      <c r="C76" s="137">
        <f>SUMIFS('2019年进销存明细 '!P:P,'2019年进销存明细 '!$A:$A,'分区域-润坦'!$A$1,'2019年进销存明细 '!$D:$D,'分区域-润坦'!$A75)</f>
        <v>0</v>
      </c>
      <c r="D76" s="137">
        <f>SUMIFS('2019年进销存明细 '!V:V,'2019年进销存明细 '!$A:$A,'分区域-润坦'!$A$1,'2019年进销存明细 '!$D:$D,'分区域-润坦'!$A75)</f>
        <v>0</v>
      </c>
      <c r="E76" s="137">
        <f>SUMIFS('2019年进销存明细 '!AB:AB,'2019年进销存明细 '!$A:$A,'分区域-润坦'!$A$1,'2019年进销存明细 '!$D:$D,'分区域-润坦'!$A75)</f>
        <v>0</v>
      </c>
      <c r="F76" s="137">
        <f>SUMIFS('2019年进销存明细 '!AH:AH,'2019年进销存明细 '!$A:$A,'分区域-润坦'!$A$1,'2019年进销存明细 '!$D:$D,'分区域-润坦'!$A75)</f>
        <v>0</v>
      </c>
      <c r="G76" s="137">
        <f>SUMIFS('2019年进销存明细 '!AN:AN,'2019年进销存明细 '!$A:$A,'分区域-润坦'!$A$1,'2019年进销存明细 '!$D:$D,'分区域-润坦'!$A75)</f>
        <v>0</v>
      </c>
      <c r="H76" s="137">
        <f>SUMIFS('2019年进销存明细 '!AT:AT,'2019年进销存明细 '!$A:$A,'分区域-润坦'!$A$1,'2019年进销存明细 '!$D:$D,'分区域-润坦'!$A75)</f>
        <v>0</v>
      </c>
      <c r="I76" s="137">
        <f>SUMIFS('2019年进销存明细 '!AZ:AZ,'2019年进销存明细 '!$A:$A,'分区域-润坦'!$A$1,'2019年进销存明细 '!$D:$D,'分区域-润坦'!$A75)</f>
        <v>0</v>
      </c>
      <c r="J76" s="137">
        <f>SUMIFS('2019年进销存明细 '!BF:BF,'2019年进销存明细 '!$A:$A,'分区域-润坦'!$A$1,'2019年进销存明细 '!$D:$D,'分区域-润坦'!$A75)</f>
        <v>0</v>
      </c>
      <c r="K76" s="137">
        <f>SUMIFS('2019年进销存明细 '!BL:BL,'2019年进销存明细 '!$A:$A,'分区域-润坦'!$A$1,'2019年进销存明细 '!$D:$D,'分区域-润坦'!$A75)</f>
        <v>0</v>
      </c>
      <c r="L76" s="137">
        <f>SUMIFS('2019年进销存明细 '!BR:BR,'2019年进销存明细 '!$A:$A,'分区域-润坦'!$A$1,'2019年进销存明细 '!$D:$D,'分区域-润坦'!$A75)</f>
        <v>0</v>
      </c>
      <c r="M76" s="137">
        <f>SUMIFS('2019年进销存明细 '!BX:BX,'2019年进销存明细 '!$A:$A,'分区域-润坦'!$A$1,'2019年进销存明细 '!$D:$D,'分区域-润坦'!$A75)</f>
        <v>0</v>
      </c>
      <c r="N76" s="137">
        <f>SUMIFS('2019年进销存明细 '!CD:CD,'2019年进销存明细 '!$A:$A,'分区域-润坦'!$A$1,'2019年进销存明细 '!$D:$D,'分区域-润坦'!$A75)</f>
        <v>0</v>
      </c>
      <c r="O76" s="141">
        <f t="shared" si="85"/>
        <v>0</v>
      </c>
    </row>
    <row r="77" spans="1:15" s="158" customFormat="1" x14ac:dyDescent="0.3">
      <c r="A77" s="322"/>
      <c r="B77" s="139" t="s">
        <v>443</v>
      </c>
      <c r="C77" s="152">
        <v>3600</v>
      </c>
      <c r="D77" s="152">
        <v>1200</v>
      </c>
      <c r="E77" s="152">
        <v>3600</v>
      </c>
      <c r="F77" s="152">
        <v>2400</v>
      </c>
      <c r="G77" s="152">
        <v>3600</v>
      </c>
      <c r="H77" s="140">
        <v>6000</v>
      </c>
      <c r="I77" s="140">
        <v>3600</v>
      </c>
      <c r="J77" s="140">
        <v>7200</v>
      </c>
      <c r="K77" s="140">
        <v>2400</v>
      </c>
      <c r="L77" s="140">
        <v>690</v>
      </c>
      <c r="M77" s="140">
        <v>7200</v>
      </c>
      <c r="N77" s="140">
        <v>1200</v>
      </c>
      <c r="O77" s="141">
        <f t="shared" si="85"/>
        <v>42690</v>
      </c>
    </row>
    <row r="78" spans="1:15" s="158" customFormat="1" x14ac:dyDescent="0.3">
      <c r="A78" s="322"/>
      <c r="B78" s="155" t="s">
        <v>296</v>
      </c>
      <c r="C78" s="156" t="e">
        <f>C76/C75</f>
        <v>#DIV/0!</v>
      </c>
      <c r="D78" s="157" t="e">
        <f t="shared" ref="D78:G78" si="86">D76/D75</f>
        <v>#DIV/0!</v>
      </c>
      <c r="E78" s="157" t="e">
        <f t="shared" si="86"/>
        <v>#DIV/0!</v>
      </c>
      <c r="F78" s="157" t="e">
        <f t="shared" si="86"/>
        <v>#DIV/0!</v>
      </c>
      <c r="G78" s="157" t="e">
        <f t="shared" si="86"/>
        <v>#DIV/0!</v>
      </c>
      <c r="H78" s="157" t="e">
        <f t="shared" ref="H78:J78" si="87">H76/H75</f>
        <v>#DIV/0!</v>
      </c>
      <c r="I78" s="157" t="e">
        <f t="shared" si="87"/>
        <v>#DIV/0!</v>
      </c>
      <c r="J78" s="157" t="e">
        <f t="shared" si="87"/>
        <v>#DIV/0!</v>
      </c>
      <c r="K78" s="157" t="e">
        <f t="shared" ref="K78:O78" si="88">K76/K75</f>
        <v>#DIV/0!</v>
      </c>
      <c r="L78" s="157" t="e">
        <f t="shared" si="88"/>
        <v>#DIV/0!</v>
      </c>
      <c r="M78" s="157" t="e">
        <f t="shared" si="88"/>
        <v>#DIV/0!</v>
      </c>
      <c r="N78" s="157" t="e">
        <f t="shared" si="88"/>
        <v>#DIV/0!</v>
      </c>
      <c r="O78" s="157" t="e">
        <f t="shared" si="88"/>
        <v>#DIV/0!</v>
      </c>
    </row>
    <row r="79" spans="1:15" s="158" customFormat="1" x14ac:dyDescent="0.3">
      <c r="A79" s="323"/>
      <c r="B79" s="186" t="s">
        <v>440</v>
      </c>
      <c r="C79" s="150">
        <f>C76/C77-1</f>
        <v>-1</v>
      </c>
      <c r="D79" s="187">
        <f t="shared" ref="D79:G79" si="89">D76/D77-1</f>
        <v>-1</v>
      </c>
      <c r="E79" s="187">
        <f t="shared" si="89"/>
        <v>-1</v>
      </c>
      <c r="F79" s="187">
        <f t="shared" si="89"/>
        <v>-1</v>
      </c>
      <c r="G79" s="187">
        <f t="shared" si="89"/>
        <v>-1</v>
      </c>
      <c r="H79" s="187">
        <f t="shared" ref="H79:J79" si="90">H76/H77-1</f>
        <v>-1</v>
      </c>
      <c r="I79" s="187">
        <f t="shared" si="90"/>
        <v>-1</v>
      </c>
      <c r="J79" s="187">
        <f t="shared" si="90"/>
        <v>-1</v>
      </c>
      <c r="K79" s="187">
        <f t="shared" ref="K79:O79" si="91">K76/K77-1</f>
        <v>-1</v>
      </c>
      <c r="L79" s="187">
        <f t="shared" si="91"/>
        <v>-1</v>
      </c>
      <c r="M79" s="187">
        <f t="shared" si="91"/>
        <v>-1</v>
      </c>
      <c r="N79" s="187">
        <f t="shared" si="91"/>
        <v>-1</v>
      </c>
      <c r="O79" s="187">
        <f t="shared" si="91"/>
        <v>-1</v>
      </c>
    </row>
    <row r="80" spans="1:15" s="158" customFormat="1" x14ac:dyDescent="0.3">
      <c r="A80" s="324"/>
      <c r="B80" s="159" t="s">
        <v>409</v>
      </c>
      <c r="C80" s="150">
        <f>C76/N77-1</f>
        <v>-1</v>
      </c>
      <c r="D80" s="150" t="e">
        <f>D76/C76-1</f>
        <v>#DIV/0!</v>
      </c>
      <c r="E80" s="150" t="e">
        <f t="shared" ref="E80:L80" si="92">E76/D76-1</f>
        <v>#DIV/0!</v>
      </c>
      <c r="F80" s="150" t="e">
        <f t="shared" si="92"/>
        <v>#DIV/0!</v>
      </c>
      <c r="G80" s="150" t="e">
        <f t="shared" si="92"/>
        <v>#DIV/0!</v>
      </c>
      <c r="H80" s="150" t="e">
        <f t="shared" si="92"/>
        <v>#DIV/0!</v>
      </c>
      <c r="I80" s="150" t="e">
        <f t="shared" si="92"/>
        <v>#DIV/0!</v>
      </c>
      <c r="J80" s="150" t="e">
        <f t="shared" si="92"/>
        <v>#DIV/0!</v>
      </c>
      <c r="K80" s="150" t="e">
        <f t="shared" si="92"/>
        <v>#DIV/0!</v>
      </c>
      <c r="L80" s="150" t="e">
        <f t="shared" si="92"/>
        <v>#DIV/0!</v>
      </c>
      <c r="M80" s="150" t="e">
        <f t="shared" ref="M80" si="93">M76/L76-1</f>
        <v>#DIV/0!</v>
      </c>
      <c r="N80" s="150" t="e">
        <f t="shared" ref="N80" si="94">N76/M76-1</f>
        <v>#DIV/0!</v>
      </c>
      <c r="O80" s="149"/>
    </row>
    <row r="81" spans="1:15" x14ac:dyDescent="0.3">
      <c r="A81" s="317" t="s">
        <v>431</v>
      </c>
      <c r="B81" s="142" t="s">
        <v>413</v>
      </c>
      <c r="C81" s="143">
        <f>C57+C63+C69+C75</f>
        <v>0</v>
      </c>
      <c r="D81" s="143">
        <f t="shared" ref="D81:O81" si="95">D57+D63+D69+D75</f>
        <v>0</v>
      </c>
      <c r="E81" s="143">
        <f t="shared" si="95"/>
        <v>0</v>
      </c>
      <c r="F81" s="143">
        <f t="shared" si="95"/>
        <v>0</v>
      </c>
      <c r="G81" s="143">
        <f t="shared" si="95"/>
        <v>0</v>
      </c>
      <c r="H81" s="143">
        <f t="shared" si="95"/>
        <v>0</v>
      </c>
      <c r="I81" s="143">
        <f t="shared" si="95"/>
        <v>0</v>
      </c>
      <c r="J81" s="143">
        <f t="shared" si="95"/>
        <v>0</v>
      </c>
      <c r="K81" s="143">
        <f t="shared" si="95"/>
        <v>0</v>
      </c>
      <c r="L81" s="143">
        <f t="shared" si="95"/>
        <v>0</v>
      </c>
      <c r="M81" s="143">
        <f t="shared" si="95"/>
        <v>0</v>
      </c>
      <c r="N81" s="143">
        <f t="shared" si="95"/>
        <v>0</v>
      </c>
      <c r="O81" s="144">
        <f t="shared" si="95"/>
        <v>0</v>
      </c>
    </row>
    <row r="82" spans="1:15" ht="15.75" customHeight="1" x14ac:dyDescent="0.3">
      <c r="A82" s="318"/>
      <c r="B82" s="145" t="s">
        <v>414</v>
      </c>
      <c r="C82" s="146">
        <f t="shared" ref="C82:O83" si="96">C58+C64+C70+C76</f>
        <v>0</v>
      </c>
      <c r="D82" s="146">
        <f t="shared" si="96"/>
        <v>0</v>
      </c>
      <c r="E82" s="146">
        <f t="shared" si="96"/>
        <v>0</v>
      </c>
      <c r="F82" s="146">
        <f t="shared" si="96"/>
        <v>0</v>
      </c>
      <c r="G82" s="146">
        <f t="shared" si="96"/>
        <v>0</v>
      </c>
      <c r="H82" s="146">
        <f t="shared" si="96"/>
        <v>0</v>
      </c>
      <c r="I82" s="146">
        <f t="shared" si="96"/>
        <v>0</v>
      </c>
      <c r="J82" s="146">
        <f t="shared" si="96"/>
        <v>0</v>
      </c>
      <c r="K82" s="146">
        <f t="shared" si="96"/>
        <v>0</v>
      </c>
      <c r="L82" s="146">
        <f t="shared" si="96"/>
        <v>0</v>
      </c>
      <c r="M82" s="146">
        <f t="shared" si="96"/>
        <v>0</v>
      </c>
      <c r="N82" s="146">
        <f t="shared" si="96"/>
        <v>0</v>
      </c>
      <c r="O82" s="147">
        <f t="shared" si="96"/>
        <v>0</v>
      </c>
    </row>
    <row r="83" spans="1:15" ht="15.75" customHeight="1" x14ac:dyDescent="0.3">
      <c r="A83" s="318"/>
      <c r="B83" s="145" t="s">
        <v>442</v>
      </c>
      <c r="C83" s="146">
        <f t="shared" si="96"/>
        <v>10320</v>
      </c>
      <c r="D83" s="146">
        <f t="shared" si="96"/>
        <v>8670</v>
      </c>
      <c r="E83" s="146">
        <f t="shared" si="96"/>
        <v>11280</v>
      </c>
      <c r="F83" s="146">
        <f t="shared" si="96"/>
        <v>11094</v>
      </c>
      <c r="G83" s="146">
        <f t="shared" si="96"/>
        <v>11580</v>
      </c>
      <c r="H83" s="146">
        <f t="shared" si="96"/>
        <v>18960</v>
      </c>
      <c r="I83" s="146">
        <f t="shared" si="96"/>
        <v>15660</v>
      </c>
      <c r="J83" s="146">
        <f t="shared" si="96"/>
        <v>18720</v>
      </c>
      <c r="K83" s="146">
        <f t="shared" si="96"/>
        <v>21360</v>
      </c>
      <c r="L83" s="146">
        <f t="shared" si="96"/>
        <v>10890</v>
      </c>
      <c r="M83" s="146">
        <f t="shared" si="96"/>
        <v>11010</v>
      </c>
      <c r="N83" s="146">
        <f t="shared" si="96"/>
        <v>12432</v>
      </c>
      <c r="O83" s="147">
        <f t="shared" si="96"/>
        <v>161976</v>
      </c>
    </row>
    <row r="84" spans="1:15" ht="16.5" customHeight="1" x14ac:dyDescent="0.3">
      <c r="A84" s="318"/>
      <c r="B84" s="148" t="s">
        <v>441</v>
      </c>
      <c r="C84" s="161" t="e">
        <f>C82/C81</f>
        <v>#DIV/0!</v>
      </c>
      <c r="D84" s="161" t="e">
        <f t="shared" ref="D84:G84" si="97">D82/D81</f>
        <v>#DIV/0!</v>
      </c>
      <c r="E84" s="161" t="e">
        <f t="shared" si="97"/>
        <v>#DIV/0!</v>
      </c>
      <c r="F84" s="161" t="e">
        <f t="shared" si="97"/>
        <v>#DIV/0!</v>
      </c>
      <c r="G84" s="161" t="e">
        <f t="shared" si="97"/>
        <v>#DIV/0!</v>
      </c>
      <c r="H84" s="161" t="e">
        <f t="shared" ref="H84:I84" si="98">H82/H81</f>
        <v>#DIV/0!</v>
      </c>
      <c r="I84" s="161" t="e">
        <f t="shared" si="98"/>
        <v>#DIV/0!</v>
      </c>
      <c r="J84" s="161" t="e">
        <f t="shared" ref="J84:K84" si="99">J82/J81</f>
        <v>#DIV/0!</v>
      </c>
      <c r="K84" s="161" t="e">
        <f t="shared" si="99"/>
        <v>#DIV/0!</v>
      </c>
      <c r="L84" s="161" t="e">
        <f t="shared" ref="L84:O84" si="100">L82/L81</f>
        <v>#DIV/0!</v>
      </c>
      <c r="M84" s="161" t="e">
        <f t="shared" si="100"/>
        <v>#DIV/0!</v>
      </c>
      <c r="N84" s="161" t="e">
        <f t="shared" si="100"/>
        <v>#DIV/0!</v>
      </c>
      <c r="O84" s="161" t="e">
        <f t="shared" si="100"/>
        <v>#DIV/0!</v>
      </c>
    </row>
    <row r="85" spans="1:15" ht="16.5" customHeight="1" x14ac:dyDescent="0.3">
      <c r="A85" s="319"/>
      <c r="B85" s="190" t="s">
        <v>406</v>
      </c>
      <c r="C85" s="189">
        <f>C82/C83-1</f>
        <v>-1</v>
      </c>
      <c r="D85" s="189">
        <f t="shared" ref="D85:G85" si="101">D82/D83-1</f>
        <v>-1</v>
      </c>
      <c r="E85" s="189">
        <f t="shared" si="101"/>
        <v>-1</v>
      </c>
      <c r="F85" s="189">
        <f t="shared" si="101"/>
        <v>-1</v>
      </c>
      <c r="G85" s="189">
        <f t="shared" si="101"/>
        <v>-1</v>
      </c>
      <c r="H85" s="189">
        <f t="shared" ref="H85:I85" si="102">H82/H83-1</f>
        <v>-1</v>
      </c>
      <c r="I85" s="189">
        <f t="shared" si="102"/>
        <v>-1</v>
      </c>
      <c r="J85" s="189">
        <f t="shared" ref="J85:K85" si="103">J82/J83-1</f>
        <v>-1</v>
      </c>
      <c r="K85" s="189">
        <f t="shared" si="103"/>
        <v>-1</v>
      </c>
      <c r="L85" s="189">
        <f t="shared" ref="L85:O85" si="104">L82/L83-1</f>
        <v>-1</v>
      </c>
      <c r="M85" s="189">
        <f t="shared" si="104"/>
        <v>-1</v>
      </c>
      <c r="N85" s="189">
        <f t="shared" si="104"/>
        <v>-1</v>
      </c>
      <c r="O85" s="189">
        <f t="shared" si="104"/>
        <v>-1</v>
      </c>
    </row>
    <row r="86" spans="1:15" ht="16.5" customHeight="1" thickBot="1" x14ac:dyDescent="0.35">
      <c r="A86" s="320"/>
      <c r="B86" s="162" t="s">
        <v>444</v>
      </c>
      <c r="C86" s="154">
        <f>C82/N83-1</f>
        <v>-1</v>
      </c>
      <c r="D86" s="154" t="e">
        <f>D82/C82-1</f>
        <v>#DIV/0!</v>
      </c>
      <c r="E86" s="154" t="e">
        <f t="shared" ref="E86:L86" si="105">E82/D82-1</f>
        <v>#DIV/0!</v>
      </c>
      <c r="F86" s="154" t="e">
        <f t="shared" si="105"/>
        <v>#DIV/0!</v>
      </c>
      <c r="G86" s="154" t="e">
        <f t="shared" si="105"/>
        <v>#DIV/0!</v>
      </c>
      <c r="H86" s="154" t="e">
        <f t="shared" si="105"/>
        <v>#DIV/0!</v>
      </c>
      <c r="I86" s="154" t="e">
        <f t="shared" si="105"/>
        <v>#DIV/0!</v>
      </c>
      <c r="J86" s="154" t="e">
        <f t="shared" si="105"/>
        <v>#DIV/0!</v>
      </c>
      <c r="K86" s="154" t="e">
        <f t="shared" si="105"/>
        <v>#DIV/0!</v>
      </c>
      <c r="L86" s="154" t="e">
        <f t="shared" si="105"/>
        <v>#DIV/0!</v>
      </c>
      <c r="M86" s="154" t="e">
        <f t="shared" ref="M86" si="106">M82/L82-1</f>
        <v>#DIV/0!</v>
      </c>
      <c r="N86" s="154" t="e">
        <f t="shared" ref="N86" si="107">N82/M82-1</f>
        <v>#DIV/0!</v>
      </c>
      <c r="O86" s="154"/>
    </row>
    <row r="87" spans="1:15" ht="15" thickTop="1" x14ac:dyDescent="0.3">
      <c r="B87" s="163" t="s">
        <v>411</v>
      </c>
      <c r="C87" s="164">
        <f>C21+C51+C81</f>
        <v>36300</v>
      </c>
      <c r="D87" s="164">
        <f t="shared" ref="D87:N87" si="108">D21+D51+D81</f>
        <v>28100</v>
      </c>
      <c r="E87" s="164">
        <f t="shared" si="108"/>
        <v>37700</v>
      </c>
      <c r="F87" s="164">
        <f t="shared" si="108"/>
        <v>38200</v>
      </c>
      <c r="G87" s="164">
        <f t="shared" si="108"/>
        <v>36400</v>
      </c>
      <c r="H87" s="164">
        <f t="shared" si="108"/>
        <v>37000</v>
      </c>
      <c r="I87" s="164">
        <f t="shared" si="108"/>
        <v>34800</v>
      </c>
      <c r="J87" s="164">
        <f t="shared" si="108"/>
        <v>35600</v>
      </c>
      <c r="K87" s="164">
        <f t="shared" si="108"/>
        <v>37000</v>
      </c>
      <c r="L87" s="164">
        <f t="shared" si="108"/>
        <v>33700</v>
      </c>
      <c r="M87" s="164">
        <f t="shared" si="108"/>
        <v>38200</v>
      </c>
      <c r="N87" s="164">
        <f t="shared" si="108"/>
        <v>38100</v>
      </c>
      <c r="O87" s="202">
        <f>SUM(C87:N87)</f>
        <v>431100</v>
      </c>
    </row>
    <row r="88" spans="1:15" x14ac:dyDescent="0.3">
      <c r="B88" s="163" t="s">
        <v>412</v>
      </c>
      <c r="C88" s="164">
        <f t="shared" ref="C88:N89" si="109">C22+C52+C82</f>
        <v>35868</v>
      </c>
      <c r="D88" s="164">
        <f t="shared" si="109"/>
        <v>25134</v>
      </c>
      <c r="E88" s="164">
        <f t="shared" si="109"/>
        <v>28704</v>
      </c>
      <c r="F88" s="164">
        <f t="shared" si="109"/>
        <v>32652</v>
      </c>
      <c r="G88" s="164">
        <f t="shared" si="109"/>
        <v>31932</v>
      </c>
      <c r="H88" s="164">
        <f t="shared" si="109"/>
        <v>34002</v>
      </c>
      <c r="I88" s="164">
        <f t="shared" si="109"/>
        <v>28584</v>
      </c>
      <c r="J88" s="164">
        <f t="shared" si="109"/>
        <v>17603</v>
      </c>
      <c r="K88" s="164">
        <f t="shared" si="109"/>
        <v>7992</v>
      </c>
      <c r="L88" s="164">
        <f t="shared" si="109"/>
        <v>10206</v>
      </c>
      <c r="M88" s="164">
        <f t="shared" si="109"/>
        <v>6024</v>
      </c>
      <c r="N88" s="164">
        <f t="shared" si="109"/>
        <v>1740</v>
      </c>
      <c r="O88" s="113">
        <f t="shared" ref="O88:O89" si="110">SUM(C88:N88)</f>
        <v>260441</v>
      </c>
    </row>
    <row r="89" spans="1:15" x14ac:dyDescent="0.3">
      <c r="B89" s="163" t="s">
        <v>517</v>
      </c>
      <c r="C89" s="164">
        <f t="shared" si="109"/>
        <v>43020</v>
      </c>
      <c r="D89" s="164">
        <f t="shared" si="109"/>
        <v>40944</v>
      </c>
      <c r="E89" s="164">
        <f t="shared" si="109"/>
        <v>46080</v>
      </c>
      <c r="F89" s="164">
        <f t="shared" si="109"/>
        <v>46194</v>
      </c>
      <c r="G89" s="164">
        <f t="shared" si="109"/>
        <v>49980</v>
      </c>
      <c r="H89" s="164">
        <f t="shared" si="109"/>
        <v>54060</v>
      </c>
      <c r="I89" s="164">
        <f t="shared" si="109"/>
        <v>45060</v>
      </c>
      <c r="J89" s="164">
        <f t="shared" si="109"/>
        <v>47700</v>
      </c>
      <c r="K89" s="164">
        <f t="shared" si="109"/>
        <v>52416</v>
      </c>
      <c r="L89" s="164">
        <f t="shared" si="109"/>
        <v>46590</v>
      </c>
      <c r="M89" s="164">
        <f t="shared" si="109"/>
        <v>38304</v>
      </c>
      <c r="N89" s="164">
        <f t="shared" si="109"/>
        <v>48102</v>
      </c>
      <c r="O89" s="113">
        <f t="shared" si="110"/>
        <v>558450</v>
      </c>
    </row>
  </sheetData>
  <mergeCells count="15">
    <mergeCell ref="A21:A26"/>
    <mergeCell ref="A2:B2"/>
    <mergeCell ref="A3:A8"/>
    <mergeCell ref="A9:A14"/>
    <mergeCell ref="A15:A20"/>
    <mergeCell ref="A63:A68"/>
    <mergeCell ref="A69:A74"/>
    <mergeCell ref="A75:A80"/>
    <mergeCell ref="A81:A86"/>
    <mergeCell ref="A27:A32"/>
    <mergeCell ref="A33:A38"/>
    <mergeCell ref="A39:A44"/>
    <mergeCell ref="A45:A50"/>
    <mergeCell ref="A51:A56"/>
    <mergeCell ref="A57:A62"/>
  </mergeCells>
  <phoneticPr fontId="5" type="noConversion"/>
  <conditionalFormatting sqref="A3:O86">
    <cfRule type="cellIs" dxfId="213" priority="1" operator="lessThan">
      <formula>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sheetPr>
  <dimension ref="A1:Q53"/>
  <sheetViews>
    <sheetView showGridLines="0" topLeftCell="A2" workbookViewId="0">
      <pane xSplit="1" ySplit="1" topLeftCell="B33" activePane="bottomRight" state="frozen"/>
      <selection activeCell="H80" sqref="H80"/>
      <selection pane="topRight" activeCell="H80" sqref="H80"/>
      <selection pane="bottomLeft" activeCell="H80" sqref="H80"/>
      <selection pane="bottomRight" activeCell="M39" sqref="M39:N40"/>
    </sheetView>
  </sheetViews>
  <sheetFormatPr defaultColWidth="9" defaultRowHeight="14.25" x14ac:dyDescent="0.3"/>
  <cols>
    <col min="1" max="1" width="11.375" style="88" customWidth="1"/>
    <col min="2" max="2" width="10.25" style="84" customWidth="1"/>
    <col min="3" max="15" width="7.5" style="88" customWidth="1"/>
    <col min="16" max="16384" width="9" style="88"/>
  </cols>
  <sheetData>
    <row r="1" spans="1:15" ht="217.5" customHeight="1" x14ac:dyDescent="0.3">
      <c r="A1" s="172" t="s">
        <v>336</v>
      </c>
    </row>
    <row r="2" spans="1:15" x14ac:dyDescent="0.3">
      <c r="A2" s="329"/>
      <c r="B2" s="330"/>
      <c r="C2" s="135" t="s">
        <v>307</v>
      </c>
      <c r="D2" s="135" t="s">
        <v>308</v>
      </c>
      <c r="E2" s="135" t="s">
        <v>309</v>
      </c>
      <c r="F2" s="135" t="s">
        <v>310</v>
      </c>
      <c r="G2" s="135" t="s">
        <v>311</v>
      </c>
      <c r="H2" s="135" t="s">
        <v>312</v>
      </c>
      <c r="I2" s="135" t="s">
        <v>313</v>
      </c>
      <c r="J2" s="135" t="s">
        <v>314</v>
      </c>
      <c r="K2" s="135" t="s">
        <v>315</v>
      </c>
      <c r="L2" s="135" t="s">
        <v>316</v>
      </c>
      <c r="M2" s="135" t="s">
        <v>317</v>
      </c>
      <c r="N2" s="135" t="s">
        <v>318</v>
      </c>
      <c r="O2" s="135" t="s">
        <v>306</v>
      </c>
    </row>
    <row r="3" spans="1:15" x14ac:dyDescent="0.3">
      <c r="A3" s="325" t="s">
        <v>327</v>
      </c>
      <c r="B3" s="136" t="s">
        <v>413</v>
      </c>
      <c r="C3" s="137">
        <f>SUMIFS('2019年进销存明细 '!N:N,'2019年进销存明细 '!$A:$A,'分区域-翰唯'!$A$1,'2019年进销存明细 '!$D:$D,'分区域-翰唯'!$A3)</f>
        <v>2120</v>
      </c>
      <c r="D3" s="137">
        <f>SUMIFS('2019年进销存明细 '!T:T,'2019年进销存明细 '!$A:$A,'分区域-翰唯'!$A$1,'2019年进销存明细 '!$D:$D,'分区域-翰唯'!$A3)</f>
        <v>1305</v>
      </c>
      <c r="E3" s="137">
        <f>SUMIFS('2019年进销存明细 '!Z:Z,'2019年进销存明细 '!$A:$A,'分区域-翰唯'!$A$1,'2019年进销存明细 '!$D:$D,'分区域-翰唯'!$A3)</f>
        <v>2270</v>
      </c>
      <c r="F3" s="137">
        <f>SUMIFS('2019年进销存明细 '!AF:AF,'2019年进销存明细 '!$A:$A,'分区域-翰唯'!$A$1,'2019年进销存明细 '!$D:$D,'分区域-翰唯'!$A3)</f>
        <v>2270</v>
      </c>
      <c r="G3" s="137">
        <f>SUMIFS('2019年进销存明细 '!AL:AL,'2019年进销存明细 '!$A:$A,'分区域-翰唯'!$A$1,'2019年进销存明细 '!$D:$D,'分区域-翰唯'!$A3)</f>
        <v>1730</v>
      </c>
      <c r="H3" s="137">
        <f>SUMIFS('2019年进销存明细 '!AR:AR,'2019年进销存明细 '!$A:$A,'分区域-翰唯'!$A$1,'2019年进销存明细 '!$D:$D,'分区域-翰唯'!$A3)</f>
        <v>1980</v>
      </c>
      <c r="I3" s="137">
        <f>SUMIFS('2019年进销存明细 '!AX:AX,'2019年进销存明细 '!$A:$A,'分区域-翰唯'!$A$1,'2019年进销存明细 '!$D:$D,'分区域-翰唯'!$A3)</f>
        <v>330</v>
      </c>
      <c r="J3" s="137">
        <f>SUMIFS('2019年进销存明细 '!BD:BD,'2019年进销存明细 '!$A:$A,'分区域-翰唯'!$A$1,'2019年进销存明细 '!$D:$D,'分区域-翰唯'!$A3)</f>
        <v>2530</v>
      </c>
      <c r="K3" s="137">
        <f>SUMIFS('2019年进销存明细 '!BJ:BJ,'2019年进销存明细 '!$A:$A,'分区域-翰唯'!$A$1,'2019年进销存明细 '!$D:$D,'分区域-翰唯'!$A3)</f>
        <v>1980</v>
      </c>
      <c r="L3" s="137">
        <f>SUMIFS('2019年进销存明细 '!BP:BP,'2019年进销存明细 '!$A:$A,'分区域-翰唯'!$A$1,'2019年进销存明细 '!$D:$D,'分区域-翰唯'!$A3)</f>
        <v>1775</v>
      </c>
      <c r="M3" s="137">
        <f>SUMIFS('2019年进销存明细 '!BV:BV,'2019年进销存明细 '!$A:$A,'分区域-翰唯'!$A$1,'2019年进销存明细 '!$D:$D,'分区域-翰唯'!$A3)</f>
        <v>2680</v>
      </c>
      <c r="N3" s="137">
        <f>SUMIFS('2019年进销存明细 '!CB:CB,'2019年进销存明细 '!$A:$A,'分区域-翰唯'!$A$1,'2019年进销存明细 '!$D:$D,'分区域-翰唯'!$A3)</f>
        <v>2730</v>
      </c>
      <c r="O3" s="138">
        <f t="shared" ref="O3:O5" si="0">SUM(C3:N3)</f>
        <v>23700</v>
      </c>
    </row>
    <row r="4" spans="1:15" ht="16.5" customHeight="1" x14ac:dyDescent="0.3">
      <c r="A4" s="322"/>
      <c r="B4" s="139" t="s">
        <v>414</v>
      </c>
      <c r="C4" s="137">
        <f>SUMIFS('2019年进销存明细 '!P:P,'2019年进销存明细 '!$A:$A,'分区域-翰唯'!$A$1,'2019年进销存明细 '!$D:$D,'分区域-翰唯'!$A3)</f>
        <v>2120</v>
      </c>
      <c r="D4" s="137">
        <f>SUMIFS('2019年进销存明细 '!V:V,'2019年进销存明细 '!$A:$A,'分区域-翰唯'!$A$1,'2019年进销存明细 '!$D:$D,'分区域-翰唯'!$A3)</f>
        <v>930</v>
      </c>
      <c r="E4" s="137">
        <f>SUMIFS('2019年进销存明细 '!AB:AB,'2019年进销存明细 '!$A:$A,'分区域-翰唯'!$A$1,'2019年进销存明细 '!$D:$D,'分区域-翰唯'!$A3)</f>
        <v>1700</v>
      </c>
      <c r="F4" s="137">
        <f>SUMIFS('2019年进销存明细 '!AH:AH,'2019年进销存明细 '!$A:$A,'分区域-翰唯'!$A$1,'2019年进销存明细 '!$D:$D,'分区域-翰唯'!$A3)</f>
        <v>1840</v>
      </c>
      <c r="G4" s="137">
        <f>SUMIFS('2019年进销存明细 '!AN:AN,'2019年进销存明细 '!$A:$A,'分区域-翰唯'!$A$1,'2019年进销存明细 '!$D:$D,'分区域-翰唯'!$A3)</f>
        <v>1330</v>
      </c>
      <c r="H4" s="137">
        <f>SUMIFS('2019年进销存明细 '!AT:AT,'2019年进销存明细 '!$A:$A,'分区域-翰唯'!$A$1,'2019年进销存明细 '!$D:$D,'分区域-翰唯'!$A3)</f>
        <v>970</v>
      </c>
      <c r="I4" s="137">
        <f>SUMIFS('2019年进销存明细 '!AZ:AZ,'2019年进销存明细 '!$A:$A,'分区域-翰唯'!$A$1,'2019年进销存明细 '!$D:$D,'分区域-翰唯'!$A3)</f>
        <v>1980</v>
      </c>
      <c r="J4" s="137">
        <f>SUMIFS('2019年进销存明细 '!BF:BF,'2019年进销存明细 '!$A:$A,'分区域-翰唯'!$A$1,'2019年进销存明细 '!$D:$D,'分区域-翰唯'!$A3)</f>
        <v>1800</v>
      </c>
      <c r="K4" s="137">
        <f>SUMIFS('2019年进销存明细 '!BL:BL,'2019年进销存明细 '!$A:$A,'分区域-翰唯'!$A$1,'2019年进销存明细 '!$D:$D,'分区域-翰唯'!$A3)</f>
        <v>2600</v>
      </c>
      <c r="L4" s="137">
        <f>SUMIFS('2019年进销存明细 '!BR:BR,'2019年进销存明细 '!$A:$A,'分区域-翰唯'!$A$1,'2019年进销存明细 '!$D:$D,'分区域-翰唯'!$A3)</f>
        <v>1310</v>
      </c>
      <c r="M4" s="137">
        <f>SUMIFS('2019年进销存明细 '!BX:BX,'2019年进销存明细 '!$A:$A,'分区域-翰唯'!$A$1,'2019年进销存明细 '!$D:$D,'分区域-翰唯'!$A3)</f>
        <v>890</v>
      </c>
      <c r="N4" s="137">
        <f>SUMIFS('2019年进销存明细 '!CD:CD,'2019年进销存明细 '!$A:$A,'分区域-翰唯'!$A$1,'2019年进销存明细 '!$D:$D,'分区域-翰唯'!$A3)</f>
        <v>410</v>
      </c>
      <c r="O4" s="141">
        <f t="shared" si="0"/>
        <v>17880</v>
      </c>
    </row>
    <row r="5" spans="1:15" ht="16.5" customHeight="1" x14ac:dyDescent="0.3">
      <c r="A5" s="322"/>
      <c r="B5" s="139" t="s">
        <v>443</v>
      </c>
      <c r="C5" s="152">
        <v>770</v>
      </c>
      <c r="D5" s="152">
        <v>580</v>
      </c>
      <c r="E5" s="152">
        <v>1180</v>
      </c>
      <c r="F5" s="152">
        <v>920</v>
      </c>
      <c r="G5" s="152">
        <v>1000</v>
      </c>
      <c r="H5" s="140">
        <v>540</v>
      </c>
      <c r="I5" s="140">
        <v>1070</v>
      </c>
      <c r="J5" s="140">
        <v>1300</v>
      </c>
      <c r="K5" s="140">
        <v>990</v>
      </c>
      <c r="L5" s="140">
        <v>830</v>
      </c>
      <c r="M5" s="140">
        <v>0</v>
      </c>
      <c r="N5" s="140">
        <v>1064</v>
      </c>
      <c r="O5" s="141">
        <f t="shared" si="0"/>
        <v>10244</v>
      </c>
    </row>
    <row r="6" spans="1:15" s="158" customFormat="1" x14ac:dyDescent="0.3">
      <c r="A6" s="322"/>
      <c r="B6" s="155" t="s">
        <v>296</v>
      </c>
      <c r="C6" s="156">
        <f>C4/C3</f>
        <v>1</v>
      </c>
      <c r="D6" s="157">
        <f t="shared" ref="D6:O6" si="1">D4/D3</f>
        <v>0.71264367816091956</v>
      </c>
      <c r="E6" s="157">
        <f t="shared" si="1"/>
        <v>0.74889867841409696</v>
      </c>
      <c r="F6" s="157">
        <f t="shared" si="1"/>
        <v>0.81057268722466957</v>
      </c>
      <c r="G6" s="157">
        <f t="shared" si="1"/>
        <v>0.76878612716763006</v>
      </c>
      <c r="H6" s="157">
        <f t="shared" ref="H6:I6" si="2">H4/H3</f>
        <v>0.48989898989898989</v>
      </c>
      <c r="I6" s="157">
        <f t="shared" si="2"/>
        <v>6</v>
      </c>
      <c r="J6" s="157">
        <f t="shared" ref="J6:L6" si="3">J4/J3</f>
        <v>0.71146245059288538</v>
      </c>
      <c r="K6" s="157">
        <f t="shared" si="3"/>
        <v>1.3131313131313131</v>
      </c>
      <c r="L6" s="157">
        <f t="shared" si="3"/>
        <v>0.73802816901408452</v>
      </c>
      <c r="M6" s="157">
        <f t="shared" ref="M6:N6" si="4">M4/M3</f>
        <v>0.33208955223880599</v>
      </c>
      <c r="N6" s="157">
        <f t="shared" si="4"/>
        <v>0.15018315018315018</v>
      </c>
      <c r="O6" s="157">
        <f t="shared" si="1"/>
        <v>0.75443037974683547</v>
      </c>
    </row>
    <row r="7" spans="1:15" s="158" customFormat="1" x14ac:dyDescent="0.3">
      <c r="A7" s="323"/>
      <c r="B7" s="186" t="s">
        <v>440</v>
      </c>
      <c r="C7" s="150">
        <f>C4/C5-1</f>
        <v>1.7532467532467533</v>
      </c>
      <c r="D7" s="187">
        <f t="shared" ref="D7:G7" si="5">D4/D5-1</f>
        <v>0.60344827586206895</v>
      </c>
      <c r="E7" s="187">
        <f t="shared" si="5"/>
        <v>0.44067796610169485</v>
      </c>
      <c r="F7" s="187">
        <f t="shared" si="5"/>
        <v>1</v>
      </c>
      <c r="G7" s="187">
        <f t="shared" si="5"/>
        <v>0.33000000000000007</v>
      </c>
      <c r="H7" s="187">
        <f t="shared" ref="H7:I7" si="6">H4/H5-1</f>
        <v>0.79629629629629628</v>
      </c>
      <c r="I7" s="187">
        <f t="shared" si="6"/>
        <v>0.85046728971962615</v>
      </c>
      <c r="J7" s="187">
        <f t="shared" ref="J7:L7" si="7">J4/J5-1</f>
        <v>0.38461538461538458</v>
      </c>
      <c r="K7" s="187">
        <f t="shared" si="7"/>
        <v>1.6262626262626263</v>
      </c>
      <c r="L7" s="187">
        <f t="shared" si="7"/>
        <v>0.57831325301204828</v>
      </c>
      <c r="M7" s="187" t="e">
        <f t="shared" ref="M7:O7" si="8">M4/M5-1</f>
        <v>#DIV/0!</v>
      </c>
      <c r="N7" s="187">
        <f t="shared" si="8"/>
        <v>-0.61466165413533835</v>
      </c>
      <c r="O7" s="187">
        <f t="shared" si="8"/>
        <v>0.74541194845763381</v>
      </c>
    </row>
    <row r="8" spans="1:15" s="158" customFormat="1" x14ac:dyDescent="0.3">
      <c r="A8" s="324"/>
      <c r="B8" s="159" t="s">
        <v>409</v>
      </c>
      <c r="C8" s="150">
        <f>C4/N5-1</f>
        <v>0.99248120300751874</v>
      </c>
      <c r="D8" s="150">
        <f>D4/C4-1</f>
        <v>-0.56132075471698117</v>
      </c>
      <c r="E8" s="150">
        <f t="shared" ref="E8:L8" si="9">E4/D4-1</f>
        <v>0.82795698924731176</v>
      </c>
      <c r="F8" s="150">
        <f t="shared" si="9"/>
        <v>8.2352941176470518E-2</v>
      </c>
      <c r="G8" s="150">
        <f t="shared" si="9"/>
        <v>-0.27717391304347827</v>
      </c>
      <c r="H8" s="150">
        <f t="shared" si="9"/>
        <v>-0.27067669172932329</v>
      </c>
      <c r="I8" s="150">
        <f t="shared" si="9"/>
        <v>1.0412371134020617</v>
      </c>
      <c r="J8" s="150">
        <f t="shared" si="9"/>
        <v>-9.0909090909090939E-2</v>
      </c>
      <c r="K8" s="150">
        <f t="shared" si="9"/>
        <v>0.44444444444444442</v>
      </c>
      <c r="L8" s="150">
        <f t="shared" si="9"/>
        <v>-0.49615384615384617</v>
      </c>
      <c r="M8" s="150">
        <f t="shared" ref="M8" si="10">M4/L4-1</f>
        <v>-0.32061068702290074</v>
      </c>
      <c r="N8" s="150">
        <f t="shared" ref="N8" si="11">N4/M4-1</f>
        <v>-0.5393258426966292</v>
      </c>
      <c r="O8" s="149"/>
    </row>
    <row r="9" spans="1:15" x14ac:dyDescent="0.3">
      <c r="A9" s="317" t="s">
        <v>430</v>
      </c>
      <c r="B9" s="142" t="s">
        <v>413</v>
      </c>
      <c r="C9" s="143">
        <f>C3</f>
        <v>2120</v>
      </c>
      <c r="D9" s="143">
        <f t="shared" ref="D9:O9" si="12">D3</f>
        <v>1305</v>
      </c>
      <c r="E9" s="143">
        <f t="shared" si="12"/>
        <v>2270</v>
      </c>
      <c r="F9" s="143">
        <f t="shared" si="12"/>
        <v>2270</v>
      </c>
      <c r="G9" s="143">
        <f t="shared" si="12"/>
        <v>1730</v>
      </c>
      <c r="H9" s="143">
        <f t="shared" si="12"/>
        <v>1980</v>
      </c>
      <c r="I9" s="143">
        <f t="shared" si="12"/>
        <v>330</v>
      </c>
      <c r="J9" s="143">
        <f t="shared" si="12"/>
        <v>2530</v>
      </c>
      <c r="K9" s="143">
        <f t="shared" si="12"/>
        <v>1980</v>
      </c>
      <c r="L9" s="143">
        <f t="shared" si="12"/>
        <v>1775</v>
      </c>
      <c r="M9" s="143">
        <f t="shared" si="12"/>
        <v>2680</v>
      </c>
      <c r="N9" s="143">
        <f t="shared" si="12"/>
        <v>2730</v>
      </c>
      <c r="O9" s="144">
        <f t="shared" si="12"/>
        <v>23700</v>
      </c>
    </row>
    <row r="10" spans="1:15" ht="15.75" customHeight="1" x14ac:dyDescent="0.3">
      <c r="A10" s="318"/>
      <c r="B10" s="145" t="s">
        <v>414</v>
      </c>
      <c r="C10" s="146">
        <f t="shared" ref="C10:O10" si="13">C4</f>
        <v>2120</v>
      </c>
      <c r="D10" s="146">
        <f t="shared" si="13"/>
        <v>930</v>
      </c>
      <c r="E10" s="146">
        <f t="shared" si="13"/>
        <v>1700</v>
      </c>
      <c r="F10" s="146">
        <f t="shared" si="13"/>
        <v>1840</v>
      </c>
      <c r="G10" s="146">
        <f t="shared" si="13"/>
        <v>1330</v>
      </c>
      <c r="H10" s="146">
        <f t="shared" si="13"/>
        <v>970</v>
      </c>
      <c r="I10" s="146">
        <f t="shared" si="13"/>
        <v>1980</v>
      </c>
      <c r="J10" s="146">
        <f t="shared" si="13"/>
        <v>1800</v>
      </c>
      <c r="K10" s="146">
        <f t="shared" si="13"/>
        <v>2600</v>
      </c>
      <c r="L10" s="146">
        <f t="shared" si="13"/>
        <v>1310</v>
      </c>
      <c r="M10" s="146">
        <f t="shared" si="13"/>
        <v>890</v>
      </c>
      <c r="N10" s="146">
        <f t="shared" si="13"/>
        <v>410</v>
      </c>
      <c r="O10" s="147">
        <f t="shared" si="13"/>
        <v>17880</v>
      </c>
    </row>
    <row r="11" spans="1:15" ht="15.75" customHeight="1" x14ac:dyDescent="0.3">
      <c r="A11" s="318"/>
      <c r="B11" s="145" t="s">
        <v>442</v>
      </c>
      <c r="C11" s="146">
        <f t="shared" ref="C11:O11" si="14">C5</f>
        <v>770</v>
      </c>
      <c r="D11" s="146">
        <f t="shared" si="14"/>
        <v>580</v>
      </c>
      <c r="E11" s="146">
        <f t="shared" si="14"/>
        <v>1180</v>
      </c>
      <c r="F11" s="146">
        <f t="shared" si="14"/>
        <v>920</v>
      </c>
      <c r="G11" s="146">
        <f t="shared" si="14"/>
        <v>1000</v>
      </c>
      <c r="H11" s="146">
        <f t="shared" si="14"/>
        <v>540</v>
      </c>
      <c r="I11" s="146">
        <f t="shared" si="14"/>
        <v>1070</v>
      </c>
      <c r="J11" s="146">
        <f t="shared" si="14"/>
        <v>1300</v>
      </c>
      <c r="K11" s="146">
        <f t="shared" si="14"/>
        <v>990</v>
      </c>
      <c r="L11" s="146">
        <f t="shared" si="14"/>
        <v>830</v>
      </c>
      <c r="M11" s="146">
        <f t="shared" si="14"/>
        <v>0</v>
      </c>
      <c r="N11" s="146">
        <f t="shared" si="14"/>
        <v>1064</v>
      </c>
      <c r="O11" s="147">
        <f t="shared" si="14"/>
        <v>10244</v>
      </c>
    </row>
    <row r="12" spans="1:15" s="158" customFormat="1" ht="16.5" customHeight="1" x14ac:dyDescent="0.3">
      <c r="A12" s="318"/>
      <c r="B12" s="160" t="s">
        <v>441</v>
      </c>
      <c r="C12" s="161">
        <f>C10/C9</f>
        <v>1</v>
      </c>
      <c r="D12" s="161">
        <f t="shared" ref="D12:J12" si="15">D10/D9</f>
        <v>0.71264367816091956</v>
      </c>
      <c r="E12" s="161">
        <f t="shared" si="15"/>
        <v>0.74889867841409696</v>
      </c>
      <c r="F12" s="161">
        <f t="shared" si="15"/>
        <v>0.81057268722466957</v>
      </c>
      <c r="G12" s="161">
        <f t="shared" si="15"/>
        <v>0.76878612716763006</v>
      </c>
      <c r="H12" s="161">
        <f t="shared" si="15"/>
        <v>0.48989898989898989</v>
      </c>
      <c r="I12" s="161">
        <f t="shared" si="15"/>
        <v>6</v>
      </c>
      <c r="J12" s="161">
        <f t="shared" si="15"/>
        <v>0.71146245059288538</v>
      </c>
      <c r="K12" s="161">
        <f t="shared" ref="K12:O12" si="16">K10/K9</f>
        <v>1.3131313131313131</v>
      </c>
      <c r="L12" s="161">
        <f t="shared" si="16"/>
        <v>0.73802816901408452</v>
      </c>
      <c r="M12" s="161">
        <f t="shared" si="16"/>
        <v>0.33208955223880599</v>
      </c>
      <c r="N12" s="161">
        <f t="shared" si="16"/>
        <v>0.15018315018315018</v>
      </c>
      <c r="O12" s="161">
        <f t="shared" si="16"/>
        <v>0.75443037974683547</v>
      </c>
    </row>
    <row r="13" spans="1:15" s="158" customFormat="1" ht="16.5" customHeight="1" x14ac:dyDescent="0.3">
      <c r="A13" s="319"/>
      <c r="B13" s="188" t="s">
        <v>406</v>
      </c>
      <c r="C13" s="189">
        <f>C10/C11-1</f>
        <v>1.7532467532467533</v>
      </c>
      <c r="D13" s="189">
        <f t="shared" ref="D13:J13" si="17">D10/D11-1</f>
        <v>0.60344827586206895</v>
      </c>
      <c r="E13" s="189">
        <f t="shared" si="17"/>
        <v>0.44067796610169485</v>
      </c>
      <c r="F13" s="189">
        <f t="shared" si="17"/>
        <v>1</v>
      </c>
      <c r="G13" s="189">
        <f t="shared" si="17"/>
        <v>0.33000000000000007</v>
      </c>
      <c r="H13" s="189">
        <f t="shared" si="17"/>
        <v>0.79629629629629628</v>
      </c>
      <c r="I13" s="189">
        <f t="shared" si="17"/>
        <v>0.85046728971962615</v>
      </c>
      <c r="J13" s="189">
        <f t="shared" si="17"/>
        <v>0.38461538461538458</v>
      </c>
      <c r="K13" s="189">
        <f t="shared" ref="K13:O13" si="18">K10/K11-1</f>
        <v>1.6262626262626263</v>
      </c>
      <c r="L13" s="189">
        <f t="shared" si="18"/>
        <v>0.57831325301204828</v>
      </c>
      <c r="M13" s="189" t="e">
        <f t="shared" si="18"/>
        <v>#DIV/0!</v>
      </c>
      <c r="N13" s="189">
        <f t="shared" si="18"/>
        <v>-0.61466165413533835</v>
      </c>
      <c r="O13" s="189">
        <f t="shared" si="18"/>
        <v>0.74541194845763381</v>
      </c>
    </row>
    <row r="14" spans="1:15" s="158" customFormat="1" ht="16.5" customHeight="1" thickBot="1" x14ac:dyDescent="0.35">
      <c r="A14" s="320"/>
      <c r="B14" s="162" t="s">
        <v>408</v>
      </c>
      <c r="C14" s="154">
        <f>C10/N11-1</f>
        <v>0.99248120300751874</v>
      </c>
      <c r="D14" s="154">
        <f>D10/C10-1</f>
        <v>-0.56132075471698117</v>
      </c>
      <c r="E14" s="154">
        <f t="shared" ref="E14:L14" si="19">E10/D10-1</f>
        <v>0.82795698924731176</v>
      </c>
      <c r="F14" s="154">
        <f t="shared" si="19"/>
        <v>8.2352941176470518E-2</v>
      </c>
      <c r="G14" s="154">
        <f t="shared" si="19"/>
        <v>-0.27717391304347827</v>
      </c>
      <c r="H14" s="154">
        <f t="shared" si="19"/>
        <v>-0.27067669172932329</v>
      </c>
      <c r="I14" s="154">
        <f t="shared" si="19"/>
        <v>1.0412371134020617</v>
      </c>
      <c r="J14" s="154">
        <f t="shared" si="19"/>
        <v>-9.0909090909090939E-2</v>
      </c>
      <c r="K14" s="154">
        <f t="shared" si="19"/>
        <v>0.44444444444444442</v>
      </c>
      <c r="L14" s="154">
        <f t="shared" si="19"/>
        <v>-0.49615384615384617</v>
      </c>
      <c r="M14" s="154">
        <f t="shared" ref="M14" si="20">M10/L10-1</f>
        <v>-0.32061068702290074</v>
      </c>
      <c r="N14" s="154">
        <f t="shared" ref="N14" si="21">N10/M10-1</f>
        <v>-0.5393258426966292</v>
      </c>
      <c r="O14" s="154"/>
    </row>
    <row r="15" spans="1:15" ht="15" thickTop="1" x14ac:dyDescent="0.3">
      <c r="A15" s="321" t="s">
        <v>328</v>
      </c>
      <c r="B15" s="136" t="s">
        <v>413</v>
      </c>
      <c r="C15" s="137">
        <f>SUMIFS('2019年进销存明细 '!N:N,'2019年进销存明细 '!$A:$A,'分区域-翰唯'!$A$1,'2019年进销存明细 '!$D:$D,'分区域-翰唯'!$A15)</f>
        <v>530</v>
      </c>
      <c r="D15" s="137">
        <f>SUMIFS('2019年进销存明细 '!T:T,'2019年进销存明细 '!$A:$A,'分区域-翰唯'!$A$1,'2019年进销存明细 '!$D:$D,'分区域-翰唯'!$A15)</f>
        <v>400</v>
      </c>
      <c r="E15" s="137">
        <f>SUMIFS('2019年进销存明细 '!Z:Z,'2019年进销存明细 '!$A:$A,'分区域-翰唯'!$A$1,'2019年进销存明细 '!$D:$D,'分区域-翰唯'!$A15)</f>
        <v>570</v>
      </c>
      <c r="F15" s="137">
        <f>SUMIFS('2019年进销存明细 '!AF:AF,'2019年进销存明细 '!$A:$A,'分区域-翰唯'!$A$1,'2019年进销存明细 '!$D:$D,'分区域-翰唯'!$A15)</f>
        <v>590</v>
      </c>
      <c r="G15" s="137">
        <f>SUMIFS('2019年进销存明细 '!AL:AL,'2019年进销存明细 '!$A:$A,'分区域-翰唯'!$A$1,'2019年进销存明细 '!$D:$D,'分区域-翰唯'!$A15)</f>
        <v>600</v>
      </c>
      <c r="H15" s="137">
        <f>SUMIFS('2019年进销存明细 '!AR:AR,'2019年进销存明细 '!$A:$A,'分区域-翰唯'!$A$1,'2019年进销存明细 '!$D:$D,'分区域-翰唯'!$A15)</f>
        <v>610</v>
      </c>
      <c r="I15" s="137">
        <f>SUMIFS('2019年进销存明细 '!AX:AX,'2019年进销存明细 '!$A:$A,'分区域-翰唯'!$A$1,'2019年进销存明细 '!$D:$D,'分区域-翰唯'!$A15)</f>
        <v>640</v>
      </c>
      <c r="J15" s="137">
        <f>SUMIFS('2019年进销存明细 '!BD:BD,'2019年进销存明细 '!$A:$A,'分区域-翰唯'!$A$1,'2019年进销存明细 '!$D:$D,'分区域-翰唯'!$A15)</f>
        <v>660</v>
      </c>
      <c r="K15" s="137">
        <f>SUMIFS('2019年进销存明细 '!BJ:BJ,'2019年进销存明细 '!$A:$A,'分区域-翰唯'!$A$1,'2019年进销存明细 '!$D:$D,'分区域-翰唯'!$A15)</f>
        <v>660</v>
      </c>
      <c r="L15" s="137">
        <f>SUMIFS('2019年进销存明细 '!BP:BP,'2019年进销存明细 '!$A:$A,'分区域-翰唯'!$A$1,'2019年进销存明细 '!$D:$D,'分区域-翰唯'!$A15)</f>
        <v>620</v>
      </c>
      <c r="M15" s="137">
        <f>SUMIFS('2019年进销存明细 '!BV:BV,'2019年进销存明细 '!$A:$A,'分区域-翰唯'!$A$1,'2019年进销存明细 '!$D:$D,'分区域-翰唯'!$A15)</f>
        <v>670</v>
      </c>
      <c r="N15" s="137">
        <f>SUMIFS('2019年进销存明细 '!CB:CB,'2019年进销存明细 '!$A:$A,'分区域-翰唯'!$A$1,'2019年进销存明细 '!$D:$D,'分区域-翰唯'!$A15)</f>
        <v>650</v>
      </c>
      <c r="O15" s="153">
        <f t="shared" ref="O15:O17" si="22">SUM(C15:N15)</f>
        <v>7200</v>
      </c>
    </row>
    <row r="16" spans="1:15" x14ac:dyDescent="0.3">
      <c r="A16" s="322"/>
      <c r="B16" s="139" t="s">
        <v>414</v>
      </c>
      <c r="C16" s="137">
        <f>SUMIFS('2019年进销存明细 '!P:P,'2019年进销存明细 '!$A:$A,'分区域-翰唯'!$A$1,'2019年进销存明细 '!$D:$D,'分区域-翰唯'!$A15)</f>
        <v>973</v>
      </c>
      <c r="D16" s="137">
        <f>SUMIFS('2019年进销存明细 '!V:V,'2019年进销存明细 '!$A:$A,'分区域-翰唯'!$A$1,'2019年进销存明细 '!$D:$D,'分区域-翰唯'!$A15)</f>
        <v>4</v>
      </c>
      <c r="E16" s="137">
        <f>SUMIFS('2019年进销存明细 '!AB:AB,'2019年进销存明细 '!$A:$A,'分区域-翰唯'!$A$1,'2019年进销存明细 '!$D:$D,'分区域-翰唯'!$A15)</f>
        <v>360</v>
      </c>
      <c r="F16" s="137">
        <f>SUMIFS('2019年进销存明细 '!AH:AH,'2019年进销存明细 '!$A:$A,'分区域-翰唯'!$A$1,'2019年进销存明细 '!$D:$D,'分区域-翰唯'!$A15)</f>
        <v>743</v>
      </c>
      <c r="G16" s="137">
        <f>SUMIFS('2019年进销存明细 '!AN:AN,'2019年进销存明细 '!$A:$A,'分区域-翰唯'!$A$1,'2019年进销存明细 '!$D:$D,'分区域-翰唯'!$A15)</f>
        <v>72</v>
      </c>
      <c r="H16" s="137">
        <f>SUMIFS('2019年进销存明细 '!AT:AT,'2019年进销存明细 '!$A:$A,'分区域-翰唯'!$A$1,'2019年进销存明细 '!$D:$D,'分区域-翰唯'!$A15)</f>
        <v>480</v>
      </c>
      <c r="I16" s="137">
        <f>SUMIFS('2019年进销存明细 '!AZ:AZ,'2019年进销存明细 '!$A:$A,'分区域-翰唯'!$A$1,'2019年进销存明细 '!$D:$D,'分区域-翰唯'!$A15)</f>
        <v>508</v>
      </c>
      <c r="J16" s="137">
        <f>SUMIFS('2019年进销存明细 '!BF:BF,'2019年进销存明细 '!$A:$A,'分区域-翰唯'!$A$1,'2019年进销存明细 '!$D:$D,'分区域-翰唯'!$A15)</f>
        <v>994</v>
      </c>
      <c r="K16" s="137">
        <f>SUMIFS('2019年进销存明细 '!BL:BL,'2019年进销存明细 '!$A:$A,'分区域-翰唯'!$A$1,'2019年进销存明细 '!$D:$D,'分区域-翰唯'!$A15)</f>
        <v>1199</v>
      </c>
      <c r="L16" s="137">
        <f>SUMIFS('2019年进销存明细 '!BR:BR,'2019年进销存明细 '!$A:$A,'分区域-翰唯'!$A$1,'2019年进销存明细 '!$D:$D,'分区域-翰唯'!$A15)</f>
        <v>155</v>
      </c>
      <c r="M16" s="137">
        <f>SUMIFS('2019年进销存明细 '!BX:BX,'2019年进销存明细 '!$A:$A,'分区域-翰唯'!$A$1,'2019年进销存明细 '!$D:$D,'分区域-翰唯'!$A15)</f>
        <v>840</v>
      </c>
      <c r="N16" s="137">
        <f>SUMIFS('2019年进销存明细 '!CD:CD,'2019年进销存明细 '!$A:$A,'分区域-翰唯'!$A$1,'2019年进销存明细 '!$D:$D,'分区域-翰唯'!$A15)</f>
        <v>840</v>
      </c>
      <c r="O16" s="141">
        <f t="shared" si="22"/>
        <v>7168</v>
      </c>
    </row>
    <row r="17" spans="1:16" x14ac:dyDescent="0.3">
      <c r="A17" s="322"/>
      <c r="B17" s="139" t="s">
        <v>443</v>
      </c>
      <c r="C17" s="152">
        <v>835</v>
      </c>
      <c r="D17" s="152">
        <v>310</v>
      </c>
      <c r="E17" s="152">
        <v>110</v>
      </c>
      <c r="F17" s="152">
        <v>290</v>
      </c>
      <c r="G17" s="152">
        <v>190</v>
      </c>
      <c r="H17" s="140">
        <v>250</v>
      </c>
      <c r="I17" s="140">
        <v>310</v>
      </c>
      <c r="J17" s="140">
        <v>502</v>
      </c>
      <c r="K17" s="140">
        <v>749</v>
      </c>
      <c r="L17" s="140">
        <v>290</v>
      </c>
      <c r="M17" s="140">
        <v>421</v>
      </c>
      <c r="N17" s="140">
        <v>985</v>
      </c>
      <c r="O17" s="141">
        <f t="shared" si="22"/>
        <v>5242</v>
      </c>
      <c r="P17" s="114" t="s">
        <v>453</v>
      </c>
    </row>
    <row r="18" spans="1:16" s="158" customFormat="1" x14ac:dyDescent="0.3">
      <c r="A18" s="322"/>
      <c r="B18" s="155" t="s">
        <v>296</v>
      </c>
      <c r="C18" s="156">
        <f>C16/C15</f>
        <v>1.8358490566037735</v>
      </c>
      <c r="D18" s="157">
        <f t="shared" ref="D18:G18" si="23">D16/D15</f>
        <v>0.01</v>
      </c>
      <c r="E18" s="157">
        <f t="shared" si="23"/>
        <v>0.63157894736842102</v>
      </c>
      <c r="F18" s="157">
        <f t="shared" si="23"/>
        <v>1.2593220338983051</v>
      </c>
      <c r="G18" s="157">
        <f t="shared" si="23"/>
        <v>0.12</v>
      </c>
      <c r="H18" s="157">
        <f t="shared" ref="H18:O18" si="24">H16/H15</f>
        <v>0.78688524590163933</v>
      </c>
      <c r="I18" s="157">
        <f t="shared" si="24"/>
        <v>0.79374999999999996</v>
      </c>
      <c r="J18" s="157">
        <f t="shared" si="24"/>
        <v>1.5060606060606061</v>
      </c>
      <c r="K18" s="157">
        <f t="shared" si="24"/>
        <v>1.8166666666666667</v>
      </c>
      <c r="L18" s="157">
        <f t="shared" si="24"/>
        <v>0.25</v>
      </c>
      <c r="M18" s="157">
        <f t="shared" si="24"/>
        <v>1.2537313432835822</v>
      </c>
      <c r="N18" s="157">
        <f t="shared" si="24"/>
        <v>1.2923076923076924</v>
      </c>
      <c r="O18" s="157">
        <f t="shared" si="24"/>
        <v>0.99555555555555553</v>
      </c>
    </row>
    <row r="19" spans="1:16" s="158" customFormat="1" x14ac:dyDescent="0.3">
      <c r="A19" s="323"/>
      <c r="B19" s="186" t="s">
        <v>440</v>
      </c>
      <c r="C19" s="150">
        <f>C16/C17-1</f>
        <v>0.16526946107784424</v>
      </c>
      <c r="D19" s="187">
        <f t="shared" ref="D19:G19" si="25">D16/D17-1</f>
        <v>-0.98709677419354835</v>
      </c>
      <c r="E19" s="187">
        <f t="shared" si="25"/>
        <v>2.2727272727272729</v>
      </c>
      <c r="F19" s="187">
        <f t="shared" si="25"/>
        <v>1.5620689655172413</v>
      </c>
      <c r="G19" s="187">
        <f t="shared" si="25"/>
        <v>-0.6210526315789473</v>
      </c>
      <c r="H19" s="187">
        <f t="shared" ref="H19:O19" si="26">H16/H17-1</f>
        <v>0.91999999999999993</v>
      </c>
      <c r="I19" s="187">
        <f t="shared" si="26"/>
        <v>0.6387096774193548</v>
      </c>
      <c r="J19" s="187">
        <f t="shared" si="26"/>
        <v>0.98007968127490042</v>
      </c>
      <c r="K19" s="187">
        <f t="shared" si="26"/>
        <v>0.60080106809078782</v>
      </c>
      <c r="L19" s="187">
        <f t="shared" si="26"/>
        <v>-0.46551724137931039</v>
      </c>
      <c r="M19" s="187">
        <f t="shared" si="26"/>
        <v>0.99524940617577196</v>
      </c>
      <c r="N19" s="187">
        <f t="shared" si="26"/>
        <v>-0.14720812182741116</v>
      </c>
      <c r="O19" s="187">
        <f t="shared" si="26"/>
        <v>0.36741701640595203</v>
      </c>
    </row>
    <row r="20" spans="1:16" s="158" customFormat="1" x14ac:dyDescent="0.3">
      <c r="A20" s="324"/>
      <c r="B20" s="159" t="s">
        <v>409</v>
      </c>
      <c r="C20" s="150">
        <f>C16/N17-1</f>
        <v>-1.2182741116751217E-2</v>
      </c>
      <c r="D20" s="150">
        <f>D16/C16-1</f>
        <v>-0.99588900308324768</v>
      </c>
      <c r="E20" s="150">
        <f t="shared" ref="E20:L20" si="27">E16/D16-1</f>
        <v>89</v>
      </c>
      <c r="F20" s="150">
        <f t="shared" si="27"/>
        <v>1.0638888888888891</v>
      </c>
      <c r="G20" s="150">
        <f t="shared" si="27"/>
        <v>-0.90309555854643342</v>
      </c>
      <c r="H20" s="150">
        <f t="shared" si="27"/>
        <v>5.666666666666667</v>
      </c>
      <c r="I20" s="150">
        <f t="shared" si="27"/>
        <v>5.8333333333333348E-2</v>
      </c>
      <c r="J20" s="150">
        <f t="shared" si="27"/>
        <v>0.95669291338582685</v>
      </c>
      <c r="K20" s="150">
        <f t="shared" si="27"/>
        <v>0.20623742454728378</v>
      </c>
      <c r="L20" s="150">
        <f t="shared" si="27"/>
        <v>-0.87072560467055882</v>
      </c>
      <c r="M20" s="150">
        <f t="shared" ref="M20" si="28">M16/L16-1</f>
        <v>4.419354838709677</v>
      </c>
      <c r="N20" s="150">
        <f t="shared" ref="N20" si="29">N16/M16-1</f>
        <v>0</v>
      </c>
      <c r="O20" s="149"/>
    </row>
    <row r="21" spans="1:16" x14ac:dyDescent="0.3">
      <c r="A21" s="317" t="s">
        <v>429</v>
      </c>
      <c r="B21" s="142" t="s">
        <v>413</v>
      </c>
      <c r="C21" s="143">
        <f>C15</f>
        <v>530</v>
      </c>
      <c r="D21" s="143">
        <f t="shared" ref="D21:O21" si="30">D15</f>
        <v>400</v>
      </c>
      <c r="E21" s="143">
        <f t="shared" si="30"/>
        <v>570</v>
      </c>
      <c r="F21" s="143">
        <f t="shared" si="30"/>
        <v>590</v>
      </c>
      <c r="G21" s="143">
        <f t="shared" si="30"/>
        <v>600</v>
      </c>
      <c r="H21" s="143">
        <f t="shared" si="30"/>
        <v>610</v>
      </c>
      <c r="I21" s="143">
        <f t="shared" si="30"/>
        <v>640</v>
      </c>
      <c r="J21" s="143">
        <f t="shared" si="30"/>
        <v>660</v>
      </c>
      <c r="K21" s="143">
        <f t="shared" si="30"/>
        <v>660</v>
      </c>
      <c r="L21" s="143">
        <f t="shared" si="30"/>
        <v>620</v>
      </c>
      <c r="M21" s="143">
        <f t="shared" si="30"/>
        <v>670</v>
      </c>
      <c r="N21" s="143">
        <f t="shared" si="30"/>
        <v>650</v>
      </c>
      <c r="O21" s="144">
        <f t="shared" si="30"/>
        <v>7200</v>
      </c>
    </row>
    <row r="22" spans="1:16" ht="15.75" customHeight="1" x14ac:dyDescent="0.3">
      <c r="A22" s="318"/>
      <c r="B22" s="145" t="s">
        <v>414</v>
      </c>
      <c r="C22" s="146">
        <f t="shared" ref="C22:O22" si="31">C16</f>
        <v>973</v>
      </c>
      <c r="D22" s="146">
        <f t="shared" si="31"/>
        <v>4</v>
      </c>
      <c r="E22" s="146">
        <f t="shared" si="31"/>
        <v>360</v>
      </c>
      <c r="F22" s="146">
        <f t="shared" si="31"/>
        <v>743</v>
      </c>
      <c r="G22" s="146">
        <f t="shared" si="31"/>
        <v>72</v>
      </c>
      <c r="H22" s="146">
        <f t="shared" si="31"/>
        <v>480</v>
      </c>
      <c r="I22" s="146">
        <f t="shared" si="31"/>
        <v>508</v>
      </c>
      <c r="J22" s="146">
        <f t="shared" si="31"/>
        <v>994</v>
      </c>
      <c r="K22" s="146">
        <f t="shared" si="31"/>
        <v>1199</v>
      </c>
      <c r="L22" s="146">
        <f t="shared" si="31"/>
        <v>155</v>
      </c>
      <c r="M22" s="146">
        <f t="shared" si="31"/>
        <v>840</v>
      </c>
      <c r="N22" s="146">
        <f t="shared" si="31"/>
        <v>840</v>
      </c>
      <c r="O22" s="147">
        <f t="shared" si="31"/>
        <v>7168</v>
      </c>
    </row>
    <row r="23" spans="1:16" ht="15.75" customHeight="1" x14ac:dyDescent="0.3">
      <c r="A23" s="318"/>
      <c r="B23" s="145" t="s">
        <v>442</v>
      </c>
      <c r="C23" s="146">
        <f t="shared" ref="C23:O23" si="32">C17</f>
        <v>835</v>
      </c>
      <c r="D23" s="146">
        <f t="shared" si="32"/>
        <v>310</v>
      </c>
      <c r="E23" s="146">
        <f t="shared" si="32"/>
        <v>110</v>
      </c>
      <c r="F23" s="146">
        <f t="shared" si="32"/>
        <v>290</v>
      </c>
      <c r="G23" s="146">
        <f t="shared" si="32"/>
        <v>190</v>
      </c>
      <c r="H23" s="146">
        <f t="shared" si="32"/>
        <v>250</v>
      </c>
      <c r="I23" s="146">
        <f t="shared" si="32"/>
        <v>310</v>
      </c>
      <c r="J23" s="146">
        <f t="shared" si="32"/>
        <v>502</v>
      </c>
      <c r="K23" s="146">
        <f t="shared" si="32"/>
        <v>749</v>
      </c>
      <c r="L23" s="146">
        <f t="shared" si="32"/>
        <v>290</v>
      </c>
      <c r="M23" s="146">
        <f t="shared" si="32"/>
        <v>421</v>
      </c>
      <c r="N23" s="146">
        <f t="shared" si="32"/>
        <v>985</v>
      </c>
      <c r="O23" s="147">
        <f t="shared" si="32"/>
        <v>5242</v>
      </c>
    </row>
    <row r="24" spans="1:16" s="158" customFormat="1" ht="16.5" customHeight="1" x14ac:dyDescent="0.3">
      <c r="A24" s="318"/>
      <c r="B24" s="160" t="s">
        <v>441</v>
      </c>
      <c r="C24" s="161">
        <f>C22/C21</f>
        <v>1.8358490566037735</v>
      </c>
      <c r="D24" s="161">
        <f t="shared" ref="D24:O24" si="33">D22/D21</f>
        <v>0.01</v>
      </c>
      <c r="E24" s="161">
        <f t="shared" si="33"/>
        <v>0.63157894736842102</v>
      </c>
      <c r="F24" s="161">
        <f t="shared" si="33"/>
        <v>1.2593220338983051</v>
      </c>
      <c r="G24" s="161">
        <f t="shared" si="33"/>
        <v>0.12</v>
      </c>
      <c r="H24" s="161">
        <f t="shared" si="33"/>
        <v>0.78688524590163933</v>
      </c>
      <c r="I24" s="161">
        <f t="shared" si="33"/>
        <v>0.79374999999999996</v>
      </c>
      <c r="J24" s="161">
        <f t="shared" si="33"/>
        <v>1.5060606060606061</v>
      </c>
      <c r="K24" s="161">
        <f t="shared" si="33"/>
        <v>1.8166666666666667</v>
      </c>
      <c r="L24" s="161">
        <f t="shared" si="33"/>
        <v>0.25</v>
      </c>
      <c r="M24" s="161">
        <f t="shared" si="33"/>
        <v>1.2537313432835822</v>
      </c>
      <c r="N24" s="161">
        <f t="shared" si="33"/>
        <v>1.2923076923076924</v>
      </c>
      <c r="O24" s="161">
        <f t="shared" si="33"/>
        <v>0.99555555555555553</v>
      </c>
    </row>
    <row r="25" spans="1:16" s="158" customFormat="1" ht="16.5" customHeight="1" x14ac:dyDescent="0.3">
      <c r="A25" s="319"/>
      <c r="B25" s="188" t="s">
        <v>406</v>
      </c>
      <c r="C25" s="189">
        <f>C22/C23-1</f>
        <v>0.16526946107784424</v>
      </c>
      <c r="D25" s="189">
        <f t="shared" ref="D25:O25" si="34">D22/D23-1</f>
        <v>-0.98709677419354835</v>
      </c>
      <c r="E25" s="189">
        <f t="shared" si="34"/>
        <v>2.2727272727272729</v>
      </c>
      <c r="F25" s="189">
        <f t="shared" si="34"/>
        <v>1.5620689655172413</v>
      </c>
      <c r="G25" s="189">
        <f t="shared" si="34"/>
        <v>-0.6210526315789473</v>
      </c>
      <c r="H25" s="189">
        <f t="shared" si="34"/>
        <v>0.91999999999999993</v>
      </c>
      <c r="I25" s="189">
        <f t="shared" si="34"/>
        <v>0.6387096774193548</v>
      </c>
      <c r="J25" s="189">
        <f t="shared" si="34"/>
        <v>0.98007968127490042</v>
      </c>
      <c r="K25" s="189">
        <f t="shared" si="34"/>
        <v>0.60080106809078782</v>
      </c>
      <c r="L25" s="189">
        <f t="shared" si="34"/>
        <v>-0.46551724137931039</v>
      </c>
      <c r="M25" s="189">
        <f t="shared" si="34"/>
        <v>0.99524940617577196</v>
      </c>
      <c r="N25" s="189">
        <f t="shared" si="34"/>
        <v>-0.14720812182741116</v>
      </c>
      <c r="O25" s="189">
        <f t="shared" si="34"/>
        <v>0.36741701640595203</v>
      </c>
    </row>
    <row r="26" spans="1:16" s="158" customFormat="1" ht="16.5" customHeight="1" thickBot="1" x14ac:dyDescent="0.35">
      <c r="A26" s="320"/>
      <c r="B26" s="162" t="s">
        <v>408</v>
      </c>
      <c r="C26" s="154">
        <f>C22/N23-1</f>
        <v>-1.2182741116751217E-2</v>
      </c>
      <c r="D26" s="154">
        <f>D22/C22-1</f>
        <v>-0.99588900308324768</v>
      </c>
      <c r="E26" s="154">
        <f t="shared" ref="E26:L26" si="35">E22/D22-1</f>
        <v>89</v>
      </c>
      <c r="F26" s="154">
        <f t="shared" si="35"/>
        <v>1.0638888888888891</v>
      </c>
      <c r="G26" s="154">
        <f t="shared" si="35"/>
        <v>-0.90309555854643342</v>
      </c>
      <c r="H26" s="154">
        <f t="shared" si="35"/>
        <v>5.666666666666667</v>
      </c>
      <c r="I26" s="154">
        <f t="shared" si="35"/>
        <v>5.8333333333333348E-2</v>
      </c>
      <c r="J26" s="154">
        <f t="shared" si="35"/>
        <v>0.95669291338582685</v>
      </c>
      <c r="K26" s="154">
        <f t="shared" si="35"/>
        <v>0.20623742454728378</v>
      </c>
      <c r="L26" s="154">
        <f t="shared" si="35"/>
        <v>-0.87072560467055882</v>
      </c>
      <c r="M26" s="154">
        <f t="shared" ref="M26" si="36">M22/L22-1</f>
        <v>4.419354838709677</v>
      </c>
      <c r="N26" s="154">
        <f t="shared" ref="N26" si="37">N22/M22-1</f>
        <v>0</v>
      </c>
      <c r="O26" s="154"/>
    </row>
    <row r="27" spans="1:16" ht="15" thickTop="1" x14ac:dyDescent="0.3">
      <c r="A27" s="321" t="s">
        <v>467</v>
      </c>
      <c r="B27" s="136" t="s">
        <v>413</v>
      </c>
      <c r="C27" s="137">
        <f>SUMIFS('2019年进销存明细 '!N:N,'2019年进销存明细 '!$A:$A,'分区域-翰唯'!$A$1,'2019年进销存明细 '!$D:$D,'分区域-翰唯'!$A27)</f>
        <v>0</v>
      </c>
      <c r="D27" s="137">
        <f>SUMIFS('2019年进销存明细 '!T:T,'2019年进销存明细 '!$A:$A,'分区域-翰唯'!$A$1,'2019年进销存明细 '!$D:$D,'分区域-翰唯'!$A27)</f>
        <v>0</v>
      </c>
      <c r="E27" s="137">
        <f>SUMIFS('2019年进销存明细 '!Z:Z,'2019年进销存明细 '!$A:$A,'分区域-翰唯'!$A$1,'2019年进销存明细 '!$D:$D,'分区域-翰唯'!$A27)</f>
        <v>0</v>
      </c>
      <c r="F27" s="137">
        <f>SUMIFS('2019年进销存明细 '!AF:AF,'2019年进销存明细 '!$A:$A,'分区域-翰唯'!$A$1,'2019年进销存明细 '!$D:$D,'分区域-翰唯'!$A27)</f>
        <v>0</v>
      </c>
      <c r="G27" s="137">
        <f>SUMIFS('2019年进销存明细 '!AL:AL,'2019年进销存明细 '!$A:$A,'分区域-翰唯'!$A$1,'2019年进销存明细 '!$D:$D,'分区域-翰唯'!$A27)</f>
        <v>0</v>
      </c>
      <c r="H27" s="137">
        <f>SUMIFS('2019年进销存明细 '!AR:AR,'2019年进销存明细 '!$A:$A,'分区域-翰唯'!$A$1,'2019年进销存明细 '!$D:$D,'分区域-翰唯'!$A27)</f>
        <v>0</v>
      </c>
      <c r="I27" s="137">
        <f>SUMIFS('2019年进销存明细 '!AX:AX,'2019年进销存明细 '!$A:$A,'分区域-翰唯'!$A$1,'2019年进销存明细 '!$D:$D,'分区域-翰唯'!$A27)</f>
        <v>0</v>
      </c>
      <c r="J27" s="137">
        <f>SUMIFS('2019年进销存明细 '!BD:BD,'2019年进销存明细 '!$A:$A,'分区域-翰唯'!$A$1,'2019年进销存明细 '!$D:$D,'分区域-翰唯'!$A27)</f>
        <v>0</v>
      </c>
      <c r="K27" s="137">
        <f>SUMIFS('2019年进销存明细 '!BJ:BJ,'2019年进销存明细 '!$A:$A,'分区域-翰唯'!$A$1,'2019年进销存明细 '!$D:$D,'分区域-翰唯'!$A27)</f>
        <v>0</v>
      </c>
      <c r="L27" s="137">
        <f>SUMIFS('2019年进销存明细 '!BP:BP,'2019年进销存明细 '!$A:$A,'分区域-翰唯'!$A$1,'2019年进销存明细 '!$D:$D,'分区域-翰唯'!$A27)</f>
        <v>0</v>
      </c>
      <c r="M27" s="137">
        <f>SUMIFS('2019年进销存明细 '!BV:BV,'2019年进销存明细 '!$A:$A,'分区域-翰唯'!$A$1,'2019年进销存明细 '!$D:$D,'分区域-翰唯'!$A27)</f>
        <v>0</v>
      </c>
      <c r="N27" s="137">
        <f>SUMIFS('2019年进销存明细 '!CB:CB,'2019年进销存明细 '!$A:$A,'分区域-翰唯'!$A$1,'2019年进销存明细 '!$D:$D,'分区域-翰唯'!$A27)</f>
        <v>0</v>
      </c>
      <c r="O27" s="153">
        <f t="shared" ref="O27:O29" si="38">SUM(C27:N27)</f>
        <v>0</v>
      </c>
    </row>
    <row r="28" spans="1:16" x14ac:dyDescent="0.3">
      <c r="A28" s="322"/>
      <c r="B28" s="139" t="s">
        <v>414</v>
      </c>
      <c r="C28" s="137">
        <f>SUMIFS('2019年进销存明细 '!P:P,'2019年进销存明细 '!$A:$A,'分区域-翰唯'!$A$1,'2019年进销存明细 '!$D:$D,'分区域-翰唯'!$A27)</f>
        <v>0</v>
      </c>
      <c r="D28" s="137">
        <f>SUMIFS('2019年进销存明细 '!V:V,'2019年进销存明细 '!$A:$A,'分区域-翰唯'!$A$1,'2019年进销存明细 '!$D:$D,'分区域-翰唯'!$A27)</f>
        <v>0</v>
      </c>
      <c r="E28" s="137">
        <f>SUMIFS('2019年进销存明细 '!AB:AB,'2019年进销存明细 '!$A:$A,'分区域-翰唯'!$A$1,'2019年进销存明细 '!$D:$D,'分区域-翰唯'!$A27)</f>
        <v>0</v>
      </c>
      <c r="F28" s="137">
        <f>SUMIFS('2019年进销存明细 '!AH:AH,'2019年进销存明细 '!$A:$A,'分区域-翰唯'!$A$1,'2019年进销存明细 '!$D:$D,'分区域-翰唯'!$A27)</f>
        <v>0</v>
      </c>
      <c r="G28" s="137">
        <f>SUMIFS('2019年进销存明细 '!AN:AN,'2019年进销存明细 '!$A:$A,'分区域-翰唯'!$A$1,'2019年进销存明细 '!$D:$D,'分区域-翰唯'!$A27)</f>
        <v>0</v>
      </c>
      <c r="H28" s="137">
        <f>SUMIFS('2019年进销存明细 '!AT:AT,'2019年进销存明细 '!$A:$A,'分区域-翰唯'!$A$1,'2019年进销存明细 '!$D:$D,'分区域-翰唯'!$A27)</f>
        <v>0</v>
      </c>
      <c r="I28" s="137">
        <f>SUMIFS('2019年进销存明细 '!AZ:AZ,'2019年进销存明细 '!$A:$A,'分区域-翰唯'!$A$1,'2019年进销存明细 '!$D:$D,'分区域-翰唯'!$A27)</f>
        <v>0</v>
      </c>
      <c r="J28" s="137">
        <f>SUMIFS('2019年进销存明细 '!BF:BF,'2019年进销存明细 '!$A:$A,'分区域-翰唯'!$A$1,'2019年进销存明细 '!$D:$D,'分区域-翰唯'!$A27)</f>
        <v>0</v>
      </c>
      <c r="K28" s="137">
        <f>SUMIFS('2019年进销存明细 '!BL:BL,'2019年进销存明细 '!$A:$A,'分区域-翰唯'!$A$1,'2019年进销存明细 '!$D:$D,'分区域-翰唯'!$A27)</f>
        <v>0</v>
      </c>
      <c r="L28" s="137">
        <f>SUMIFS('2019年进销存明细 '!BR:BR,'2019年进销存明细 '!$A:$A,'分区域-翰唯'!$A$1,'2019年进销存明细 '!$D:$D,'分区域-翰唯'!$A27)</f>
        <v>0</v>
      </c>
      <c r="M28" s="137">
        <f>SUMIFS('2019年进销存明细 '!BX:BX,'2019年进销存明细 '!$A:$A,'分区域-翰唯'!$A$1,'2019年进销存明细 '!$D:$D,'分区域-翰唯'!$A27)</f>
        <v>0</v>
      </c>
      <c r="N28" s="137">
        <f>SUMIFS('2019年进销存明细 '!CD:CD,'2019年进销存明细 '!$A:$A,'分区域-翰唯'!$A$1,'2019年进销存明细 '!$D:$D,'分区域-翰唯'!$A27)</f>
        <v>0</v>
      </c>
      <c r="O28" s="141">
        <f t="shared" si="38"/>
        <v>0</v>
      </c>
    </row>
    <row r="29" spans="1:16" x14ac:dyDescent="0.3">
      <c r="A29" s="322"/>
      <c r="B29" s="139" t="s">
        <v>443</v>
      </c>
      <c r="C29" s="152">
        <v>110</v>
      </c>
      <c r="D29" s="152">
        <v>0</v>
      </c>
      <c r="E29" s="152">
        <v>30</v>
      </c>
      <c r="F29" s="152">
        <v>60</v>
      </c>
      <c r="G29" s="152">
        <v>90</v>
      </c>
      <c r="H29" s="140">
        <v>100</v>
      </c>
      <c r="I29" s="140">
        <v>0</v>
      </c>
      <c r="J29" s="140">
        <v>30</v>
      </c>
      <c r="K29" s="140">
        <v>50</v>
      </c>
      <c r="L29" s="140">
        <v>0</v>
      </c>
      <c r="M29" s="140">
        <v>0</v>
      </c>
      <c r="N29" s="140">
        <v>20</v>
      </c>
      <c r="O29" s="141">
        <f t="shared" si="38"/>
        <v>490</v>
      </c>
      <c r="P29" s="114" t="s">
        <v>455</v>
      </c>
    </row>
    <row r="30" spans="1:16" s="158" customFormat="1" x14ac:dyDescent="0.3">
      <c r="A30" s="322"/>
      <c r="B30" s="155" t="s">
        <v>296</v>
      </c>
      <c r="C30" s="156" t="e">
        <f>C28/C27</f>
        <v>#DIV/0!</v>
      </c>
      <c r="D30" s="157" t="e">
        <f t="shared" ref="D30:G30" si="39">D28/D27</f>
        <v>#DIV/0!</v>
      </c>
      <c r="E30" s="157" t="e">
        <f t="shared" si="39"/>
        <v>#DIV/0!</v>
      </c>
      <c r="F30" s="157" t="e">
        <f t="shared" si="39"/>
        <v>#DIV/0!</v>
      </c>
      <c r="G30" s="157" t="e">
        <f t="shared" si="39"/>
        <v>#DIV/0!</v>
      </c>
      <c r="H30" s="157" t="e">
        <f t="shared" ref="H30:O30" si="40">H28/H27</f>
        <v>#DIV/0!</v>
      </c>
      <c r="I30" s="157" t="e">
        <f t="shared" si="40"/>
        <v>#DIV/0!</v>
      </c>
      <c r="J30" s="157" t="e">
        <f t="shared" si="40"/>
        <v>#DIV/0!</v>
      </c>
      <c r="K30" s="157" t="e">
        <f t="shared" si="40"/>
        <v>#DIV/0!</v>
      </c>
      <c r="L30" s="157" t="e">
        <f t="shared" si="40"/>
        <v>#DIV/0!</v>
      </c>
      <c r="M30" s="157" t="e">
        <f t="shared" si="40"/>
        <v>#DIV/0!</v>
      </c>
      <c r="N30" s="157" t="e">
        <f t="shared" si="40"/>
        <v>#DIV/0!</v>
      </c>
      <c r="O30" s="157" t="e">
        <f t="shared" si="40"/>
        <v>#DIV/0!</v>
      </c>
    </row>
    <row r="31" spans="1:16" s="158" customFormat="1" x14ac:dyDescent="0.3">
      <c r="A31" s="323"/>
      <c r="B31" s="186" t="s">
        <v>440</v>
      </c>
      <c r="C31" s="150">
        <f>C28/C29-1</f>
        <v>-1</v>
      </c>
      <c r="D31" s="187" t="e">
        <f t="shared" ref="D31:G31" si="41">D28/D29-1</f>
        <v>#DIV/0!</v>
      </c>
      <c r="E31" s="187">
        <f t="shared" si="41"/>
        <v>-1</v>
      </c>
      <c r="F31" s="187">
        <f t="shared" si="41"/>
        <v>-1</v>
      </c>
      <c r="G31" s="187">
        <f t="shared" si="41"/>
        <v>-1</v>
      </c>
      <c r="H31" s="187">
        <f t="shared" ref="H31:O31" si="42">H28/H29-1</f>
        <v>-1</v>
      </c>
      <c r="I31" s="187" t="e">
        <f t="shared" si="42"/>
        <v>#DIV/0!</v>
      </c>
      <c r="J31" s="187">
        <f t="shared" si="42"/>
        <v>-1</v>
      </c>
      <c r="K31" s="187">
        <f t="shared" si="42"/>
        <v>-1</v>
      </c>
      <c r="L31" s="187" t="e">
        <f t="shared" si="42"/>
        <v>#DIV/0!</v>
      </c>
      <c r="M31" s="187" t="e">
        <f t="shared" si="42"/>
        <v>#DIV/0!</v>
      </c>
      <c r="N31" s="187">
        <f t="shared" si="42"/>
        <v>-1</v>
      </c>
      <c r="O31" s="187">
        <f t="shared" si="42"/>
        <v>-1</v>
      </c>
    </row>
    <row r="32" spans="1:16" s="158" customFormat="1" x14ac:dyDescent="0.3">
      <c r="A32" s="324"/>
      <c r="B32" s="159" t="s">
        <v>409</v>
      </c>
      <c r="C32" s="150">
        <f>C28/N29-1</f>
        <v>-1</v>
      </c>
      <c r="D32" s="150" t="e">
        <f>D28/C28-1</f>
        <v>#DIV/0!</v>
      </c>
      <c r="E32" s="150" t="e">
        <f t="shared" ref="E32:L32" si="43">E28/D28-1</f>
        <v>#DIV/0!</v>
      </c>
      <c r="F32" s="150" t="e">
        <f t="shared" si="43"/>
        <v>#DIV/0!</v>
      </c>
      <c r="G32" s="150" t="e">
        <f t="shared" si="43"/>
        <v>#DIV/0!</v>
      </c>
      <c r="H32" s="150" t="e">
        <f t="shared" si="43"/>
        <v>#DIV/0!</v>
      </c>
      <c r="I32" s="150" t="e">
        <f t="shared" si="43"/>
        <v>#DIV/0!</v>
      </c>
      <c r="J32" s="150" t="e">
        <f t="shared" si="43"/>
        <v>#DIV/0!</v>
      </c>
      <c r="K32" s="150" t="e">
        <f t="shared" si="43"/>
        <v>#DIV/0!</v>
      </c>
      <c r="L32" s="150" t="e">
        <f t="shared" si="43"/>
        <v>#DIV/0!</v>
      </c>
      <c r="M32" s="150" t="e">
        <f t="shared" ref="M32" si="44">M28/L28-1</f>
        <v>#DIV/0!</v>
      </c>
      <c r="N32" s="150" t="e">
        <f t="shared" ref="N32" si="45">N28/M28-1</f>
        <v>#DIV/0!</v>
      </c>
      <c r="O32" s="149"/>
    </row>
    <row r="33" spans="1:17" x14ac:dyDescent="0.3">
      <c r="A33" s="325" t="s">
        <v>405</v>
      </c>
      <c r="B33" s="136" t="s">
        <v>413</v>
      </c>
      <c r="C33" s="137">
        <f>SUMIFS('2019年进销存明细 '!N:N,'2019年进销存明细 '!$A:$A,'分区域-翰唯'!$A$1,'2019年进销存明细 '!$D:$D,'分区域-翰唯'!$A33)</f>
        <v>0</v>
      </c>
      <c r="D33" s="137">
        <f>SUMIFS('2019年进销存明细 '!T:T,'2019年进销存明细 '!$A:$A,'分区域-翰唯'!$A$1,'2019年进销存明细 '!$D:$D,'分区域-翰唯'!$A33)</f>
        <v>0</v>
      </c>
      <c r="E33" s="137">
        <f>SUMIFS('2019年进销存明细 '!Z:Z,'2019年进销存明细 '!$A:$A,'分区域-翰唯'!$A$1,'2019年进销存明细 '!$D:$D,'分区域-翰唯'!$A33)</f>
        <v>0</v>
      </c>
      <c r="F33" s="137">
        <f>SUMIFS('2019年进销存明细 '!AF:AF,'2019年进销存明细 '!$A:$A,'分区域-翰唯'!$A$1,'2019年进销存明细 '!$D:$D,'分区域-翰唯'!$A33)</f>
        <v>0</v>
      </c>
      <c r="G33" s="137">
        <f>SUMIFS('2019年进销存明细 '!AL:AL,'2019年进销存明细 '!$A:$A,'分区域-翰唯'!$A$1,'2019年进销存明细 '!$D:$D,'分区域-翰唯'!$A33)</f>
        <v>0</v>
      </c>
      <c r="H33" s="137">
        <f>SUMIFS('2019年进销存明细 '!AR:AR,'2019年进销存明细 '!$A:$A,'分区域-翰唯'!$A$1,'2019年进销存明细 '!$D:$D,'分区域-翰唯'!$A33)</f>
        <v>0</v>
      </c>
      <c r="I33" s="137">
        <f>SUMIFS('2019年进销存明细 '!AX:AX,'2019年进销存明细 '!$A:$A,'分区域-翰唯'!$A$1,'2019年进销存明细 '!$D:$D,'分区域-翰唯'!$A33)</f>
        <v>0</v>
      </c>
      <c r="J33" s="137">
        <f>SUMIFS('2019年进销存明细 '!BD:BD,'2019年进销存明细 '!$A:$A,'分区域-翰唯'!$A$1,'2019年进销存明细 '!$D:$D,'分区域-翰唯'!$A33)</f>
        <v>0</v>
      </c>
      <c r="K33" s="137">
        <f>SUMIFS('2019年进销存明细 '!BJ:BJ,'2019年进销存明细 '!$A:$A,'分区域-翰唯'!$A$1,'2019年进销存明细 '!$D:$D,'分区域-翰唯'!$A33)</f>
        <v>0</v>
      </c>
      <c r="L33" s="137">
        <f>SUMIFS('2019年进销存明细 '!BP:BP,'2019年进销存明细 '!$A:$A,'分区域-翰唯'!$A$1,'2019年进销存明细 '!$D:$D,'分区域-翰唯'!$A33)</f>
        <v>0</v>
      </c>
      <c r="M33" s="137">
        <f>SUMIFS('2019年进销存明细 '!BV:BV,'2019年进销存明细 '!$A:$A,'分区域-翰唯'!$A$1,'2019年进销存明细 '!$D:$D,'分区域-翰唯'!$A33)</f>
        <v>0</v>
      </c>
      <c r="N33" s="137">
        <f>SUMIFS('2019年进销存明细 '!CB:CB,'2019年进销存明细 '!$A:$A,'分区域-翰唯'!$A$1,'2019年进销存明细 '!$D:$D,'分区域-翰唯'!$A33)</f>
        <v>0</v>
      </c>
      <c r="O33" s="138">
        <f t="shared" ref="O33:O35" si="46">SUM(C33:N33)</f>
        <v>0</v>
      </c>
    </row>
    <row r="34" spans="1:17" x14ac:dyDescent="0.3">
      <c r="A34" s="322"/>
      <c r="B34" s="139" t="s">
        <v>414</v>
      </c>
      <c r="C34" s="137">
        <f>SUMIFS('2019年进销存明细 '!P:P,'2019年进销存明细 '!$A:$A,'分区域-翰唯'!$A$1,'2019年进销存明细 '!$D:$D,'分区域-翰唯'!$A33)</f>
        <v>0</v>
      </c>
      <c r="D34" s="137">
        <f>SUMIFS('2019年进销存明细 '!V:V,'2019年进销存明细 '!$A:$A,'分区域-翰唯'!$A$1,'2019年进销存明细 '!$D:$D,'分区域-翰唯'!$A33)</f>
        <v>0</v>
      </c>
      <c r="E34" s="137">
        <f>SUMIFS('2019年进销存明细 '!AB:AB,'2019年进销存明细 '!$A:$A,'分区域-翰唯'!$A$1,'2019年进销存明细 '!$D:$D,'分区域-翰唯'!$A33)</f>
        <v>0</v>
      </c>
      <c r="F34" s="137">
        <f>SUMIFS('2019年进销存明细 '!AH:AH,'2019年进销存明细 '!$A:$A,'分区域-翰唯'!$A$1,'2019年进销存明细 '!$D:$D,'分区域-翰唯'!$A33)</f>
        <v>0</v>
      </c>
      <c r="G34" s="137">
        <f>SUMIFS('2019年进销存明细 '!AN:AN,'2019年进销存明细 '!$A:$A,'分区域-翰唯'!$A$1,'2019年进销存明细 '!$D:$D,'分区域-翰唯'!$A33)</f>
        <v>0</v>
      </c>
      <c r="H34" s="137">
        <f>SUMIFS('2019年进销存明细 '!AT:AT,'2019年进销存明细 '!$A:$A,'分区域-翰唯'!$A$1,'2019年进销存明细 '!$D:$D,'分区域-翰唯'!$A33)</f>
        <v>0</v>
      </c>
      <c r="I34" s="137">
        <f>SUMIFS('2019年进销存明细 '!AZ:AZ,'2019年进销存明细 '!$A:$A,'分区域-翰唯'!$A$1,'2019年进销存明细 '!$D:$D,'分区域-翰唯'!$A33)</f>
        <v>0</v>
      </c>
      <c r="J34" s="137">
        <f>SUMIFS('2019年进销存明细 '!BF:BF,'2019年进销存明细 '!$A:$A,'分区域-翰唯'!$A$1,'2019年进销存明细 '!$D:$D,'分区域-翰唯'!$A33)</f>
        <v>0</v>
      </c>
      <c r="K34" s="137">
        <f>SUMIFS('2019年进销存明细 '!BL:BL,'2019年进销存明细 '!$A:$A,'分区域-翰唯'!$A$1,'2019年进销存明细 '!$D:$D,'分区域-翰唯'!$A33)</f>
        <v>0</v>
      </c>
      <c r="L34" s="137">
        <f>SUMIFS('2019年进销存明细 '!BR:BR,'2019年进销存明细 '!$A:$A,'分区域-翰唯'!$A$1,'2019年进销存明细 '!$D:$D,'分区域-翰唯'!$A33)</f>
        <v>0</v>
      </c>
      <c r="M34" s="137">
        <f>SUMIFS('2019年进销存明细 '!BX:BX,'2019年进销存明细 '!$A:$A,'分区域-翰唯'!$A$1,'2019年进销存明细 '!$D:$D,'分区域-翰唯'!$A33)</f>
        <v>0</v>
      </c>
      <c r="N34" s="137">
        <f>SUMIFS('2019年进销存明细 '!CD:CD,'2019年进销存明细 '!$A:$A,'分区域-翰唯'!$A$1,'2019年进销存明细 '!$D:$D,'分区域-翰唯'!$A33)</f>
        <v>0</v>
      </c>
      <c r="O34" s="141">
        <f t="shared" si="46"/>
        <v>0</v>
      </c>
    </row>
    <row r="35" spans="1:17" x14ac:dyDescent="0.3">
      <c r="A35" s="322"/>
      <c r="B35" s="139" t="s">
        <v>443</v>
      </c>
      <c r="C35" s="152">
        <v>30</v>
      </c>
      <c r="D35" s="152">
        <v>0</v>
      </c>
      <c r="E35" s="152">
        <v>50</v>
      </c>
      <c r="F35" s="152">
        <v>150</v>
      </c>
      <c r="G35" s="152">
        <v>50</v>
      </c>
      <c r="H35" s="140">
        <v>0</v>
      </c>
      <c r="I35" s="140">
        <v>150</v>
      </c>
      <c r="J35" s="140">
        <v>0</v>
      </c>
      <c r="K35" s="140">
        <v>80</v>
      </c>
      <c r="L35" s="140">
        <v>200</v>
      </c>
      <c r="M35" s="140">
        <v>200</v>
      </c>
      <c r="N35" s="140">
        <v>100</v>
      </c>
      <c r="O35" s="141">
        <f t="shared" si="46"/>
        <v>1010</v>
      </c>
    </row>
    <row r="36" spans="1:17" s="158" customFormat="1" x14ac:dyDescent="0.3">
      <c r="A36" s="322"/>
      <c r="B36" s="155" t="s">
        <v>296</v>
      </c>
      <c r="C36" s="156" t="e">
        <f>C34/C33</f>
        <v>#DIV/0!</v>
      </c>
      <c r="D36" s="157" t="e">
        <f t="shared" ref="D36:G36" si="47">D34/D33</f>
        <v>#DIV/0!</v>
      </c>
      <c r="E36" s="157" t="e">
        <f t="shared" si="47"/>
        <v>#DIV/0!</v>
      </c>
      <c r="F36" s="157" t="e">
        <f t="shared" si="47"/>
        <v>#DIV/0!</v>
      </c>
      <c r="G36" s="157" t="e">
        <f t="shared" si="47"/>
        <v>#DIV/0!</v>
      </c>
      <c r="H36" s="157" t="e">
        <f t="shared" ref="H36:O36" si="48">H34/H33</f>
        <v>#DIV/0!</v>
      </c>
      <c r="I36" s="157" t="e">
        <f t="shared" si="48"/>
        <v>#DIV/0!</v>
      </c>
      <c r="J36" s="157" t="e">
        <f t="shared" si="48"/>
        <v>#DIV/0!</v>
      </c>
      <c r="K36" s="157" t="e">
        <f t="shared" si="48"/>
        <v>#DIV/0!</v>
      </c>
      <c r="L36" s="157" t="e">
        <f t="shared" si="48"/>
        <v>#DIV/0!</v>
      </c>
      <c r="M36" s="157" t="e">
        <f t="shared" si="48"/>
        <v>#DIV/0!</v>
      </c>
      <c r="N36" s="157" t="e">
        <f t="shared" si="48"/>
        <v>#DIV/0!</v>
      </c>
      <c r="O36" s="157" t="e">
        <f t="shared" si="48"/>
        <v>#DIV/0!</v>
      </c>
    </row>
    <row r="37" spans="1:17" s="158" customFormat="1" x14ac:dyDescent="0.3">
      <c r="A37" s="323"/>
      <c r="B37" s="186" t="s">
        <v>440</v>
      </c>
      <c r="C37" s="150">
        <f>C34/C35-1</f>
        <v>-1</v>
      </c>
      <c r="D37" s="187" t="e">
        <f t="shared" ref="D37:G37" si="49">D34/D35-1</f>
        <v>#DIV/0!</v>
      </c>
      <c r="E37" s="187">
        <f t="shared" si="49"/>
        <v>-1</v>
      </c>
      <c r="F37" s="187">
        <f t="shared" si="49"/>
        <v>-1</v>
      </c>
      <c r="G37" s="187">
        <f t="shared" si="49"/>
        <v>-1</v>
      </c>
      <c r="H37" s="187" t="e">
        <f t="shared" ref="H37:O37" si="50">H34/H35-1</f>
        <v>#DIV/0!</v>
      </c>
      <c r="I37" s="187">
        <f t="shared" si="50"/>
        <v>-1</v>
      </c>
      <c r="J37" s="187" t="e">
        <f t="shared" si="50"/>
        <v>#DIV/0!</v>
      </c>
      <c r="K37" s="187">
        <f t="shared" si="50"/>
        <v>-1</v>
      </c>
      <c r="L37" s="187">
        <f t="shared" si="50"/>
        <v>-1</v>
      </c>
      <c r="M37" s="187">
        <f t="shared" si="50"/>
        <v>-1</v>
      </c>
      <c r="N37" s="187">
        <f t="shared" si="50"/>
        <v>-1</v>
      </c>
      <c r="O37" s="187">
        <f t="shared" si="50"/>
        <v>-1</v>
      </c>
    </row>
    <row r="38" spans="1:17" s="158" customFormat="1" x14ac:dyDescent="0.3">
      <c r="A38" s="324"/>
      <c r="B38" s="159" t="s">
        <v>409</v>
      </c>
      <c r="C38" s="150">
        <f>C34/N35-1</f>
        <v>-1</v>
      </c>
      <c r="D38" s="150" t="e">
        <f>D34/C34-1</f>
        <v>#DIV/0!</v>
      </c>
      <c r="E38" s="150" t="e">
        <f t="shared" ref="E38:L38" si="51">E34/D34-1</f>
        <v>#DIV/0!</v>
      </c>
      <c r="F38" s="150" t="e">
        <f t="shared" si="51"/>
        <v>#DIV/0!</v>
      </c>
      <c r="G38" s="150" t="e">
        <f t="shared" si="51"/>
        <v>#DIV/0!</v>
      </c>
      <c r="H38" s="150" t="e">
        <f t="shared" si="51"/>
        <v>#DIV/0!</v>
      </c>
      <c r="I38" s="150" t="e">
        <f t="shared" si="51"/>
        <v>#DIV/0!</v>
      </c>
      <c r="J38" s="150" t="e">
        <f t="shared" si="51"/>
        <v>#DIV/0!</v>
      </c>
      <c r="K38" s="150" t="e">
        <f t="shared" si="51"/>
        <v>#DIV/0!</v>
      </c>
      <c r="L38" s="150" t="e">
        <f t="shared" si="51"/>
        <v>#DIV/0!</v>
      </c>
      <c r="M38" s="150" t="e">
        <f t="shared" ref="M38" si="52">M34/L34-1</f>
        <v>#DIV/0!</v>
      </c>
      <c r="N38" s="150" t="e">
        <f t="shared" ref="N38" si="53">N34/M34-1</f>
        <v>#DIV/0!</v>
      </c>
      <c r="O38" s="149"/>
    </row>
    <row r="39" spans="1:17" s="158" customFormat="1" x14ac:dyDescent="0.3">
      <c r="A39" s="325" t="s">
        <v>428</v>
      </c>
      <c r="B39" s="136" t="s">
        <v>413</v>
      </c>
      <c r="C39" s="137">
        <f>SUMIFS('2019年进销存明细 '!N:N,'2019年进销存明细 '!$A:$A,'分区域-翰唯'!$A$1,'2019年进销存明细 '!$D:$D,'分区域-翰唯'!$A39)</f>
        <v>0</v>
      </c>
      <c r="D39" s="137">
        <f>SUMIFS('2019年进销存明细 '!T:T,'2019年进销存明细 '!$A:$A,'分区域-翰唯'!$A$1,'2019年进销存明细 '!$D:$D,'分区域-翰唯'!$A39)</f>
        <v>0</v>
      </c>
      <c r="E39" s="137">
        <f>SUMIFS('2019年进销存明细 '!Z:Z,'2019年进销存明细 '!$A:$A,'分区域-翰唯'!$A$1,'2019年进销存明细 '!$D:$D,'分区域-翰唯'!$A39)</f>
        <v>0</v>
      </c>
      <c r="F39" s="137">
        <f>SUMIFS('2019年进销存明细 '!AF:AF,'2019年进销存明细 '!$A:$A,'分区域-翰唯'!$A$1,'2019年进销存明细 '!$D:$D,'分区域-翰唯'!$A39)</f>
        <v>0</v>
      </c>
      <c r="G39" s="137">
        <f>SUMIFS('2019年进销存明细 '!AL:AL,'2019年进销存明细 '!$A:$A,'分区域-翰唯'!$A$1,'2019年进销存明细 '!$D:$D,'分区域-翰唯'!$A39)</f>
        <v>0</v>
      </c>
      <c r="H39" s="137">
        <f>SUMIFS('2019年进销存明细 '!AR:AR,'2019年进销存明细 '!$A:$A,'分区域-翰唯'!$A$1,'2019年进销存明细 '!$D:$D,'分区域-翰唯'!$A39)</f>
        <v>0</v>
      </c>
      <c r="I39" s="137">
        <f>SUMIFS('2019年进销存明细 '!AX:AX,'2019年进销存明细 '!$A:$A,'分区域-翰唯'!$A$1,'2019年进销存明细 '!$D:$D,'分区域-翰唯'!$A39)</f>
        <v>0</v>
      </c>
      <c r="J39" s="137">
        <f>SUMIFS('2019年进销存明细 '!BD:BD,'2019年进销存明细 '!$A:$A,'分区域-翰唯'!$A$1,'2019年进销存明细 '!$D:$D,'分区域-翰唯'!$A39)</f>
        <v>0</v>
      </c>
      <c r="K39" s="137">
        <f>SUMIFS('2019年进销存明细 '!BJ:BJ,'2019年进销存明细 '!$A:$A,'分区域-翰唯'!$A$1,'2019年进销存明细 '!$D:$D,'分区域-翰唯'!$A39)</f>
        <v>0</v>
      </c>
      <c r="L39" s="137">
        <f>SUMIFS('2019年进销存明细 '!BP:BP,'2019年进销存明细 '!$A:$A,'分区域-翰唯'!$A$1,'2019年进销存明细 '!$D:$D,'分区域-翰唯'!$A39)</f>
        <v>0</v>
      </c>
      <c r="M39" s="137">
        <f>SUMIFS('2019年进销存明细 '!BV:BV,'2019年进销存明细 '!$A:$A,'分区域-翰唯'!$A$1,'2019年进销存明细 '!$D:$D,'分区域-翰唯'!$A39)</f>
        <v>0</v>
      </c>
      <c r="N39" s="137">
        <f>SUMIFS('2019年进销存明细 '!CB:CB,'2019年进销存明细 '!$A:$A,'分区域-翰唯'!$A$1,'2019年进销存明细 '!$D:$D,'分区域-翰唯'!$A39)</f>
        <v>0</v>
      </c>
      <c r="O39" s="138">
        <f t="shared" ref="O39:O41" si="54">SUM(C39:N39)</f>
        <v>0</v>
      </c>
    </row>
    <row r="40" spans="1:17" s="158" customFormat="1" x14ac:dyDescent="0.3">
      <c r="A40" s="322"/>
      <c r="B40" s="139" t="s">
        <v>414</v>
      </c>
      <c r="C40" s="137">
        <f>SUMIFS('2019年进销存明细 '!P:P,'2019年进销存明细 '!$A:$A,'分区域-翰唯'!$A$1,'2019年进销存明细 '!$D:$D,'分区域-翰唯'!$A39)</f>
        <v>0</v>
      </c>
      <c r="D40" s="137">
        <f>SUMIFS('2019年进销存明细 '!V:V,'2019年进销存明细 '!$A:$A,'分区域-翰唯'!$A$1,'2019年进销存明细 '!$D:$D,'分区域-翰唯'!$A39)</f>
        <v>0</v>
      </c>
      <c r="E40" s="137">
        <f>SUMIFS('2019年进销存明细 '!AB:AB,'2019年进销存明细 '!$A:$A,'分区域-翰唯'!$A$1,'2019年进销存明细 '!$D:$D,'分区域-翰唯'!$A39)</f>
        <v>0</v>
      </c>
      <c r="F40" s="137">
        <f>SUMIFS('2019年进销存明细 '!AH:AH,'2019年进销存明细 '!$A:$A,'分区域-翰唯'!$A$1,'2019年进销存明细 '!$D:$D,'分区域-翰唯'!$A39)</f>
        <v>0</v>
      </c>
      <c r="G40" s="137">
        <f>SUMIFS('2019年进销存明细 '!AN:AN,'2019年进销存明细 '!$A:$A,'分区域-翰唯'!$A$1,'2019年进销存明细 '!$D:$D,'分区域-翰唯'!$A39)</f>
        <v>0</v>
      </c>
      <c r="H40" s="137">
        <f>SUMIFS('2019年进销存明细 '!AT:AT,'2019年进销存明细 '!$A:$A,'分区域-翰唯'!$A$1,'2019年进销存明细 '!$D:$D,'分区域-翰唯'!$A39)</f>
        <v>0</v>
      </c>
      <c r="I40" s="137">
        <f>SUMIFS('2019年进销存明细 '!AZ:AZ,'2019年进销存明细 '!$A:$A,'分区域-翰唯'!$A$1,'2019年进销存明细 '!$D:$D,'分区域-翰唯'!$A39)</f>
        <v>0</v>
      </c>
      <c r="J40" s="137">
        <f>SUMIFS('2019年进销存明细 '!BF:BF,'2019年进销存明细 '!$A:$A,'分区域-翰唯'!$A$1,'2019年进销存明细 '!$D:$D,'分区域-翰唯'!$A39)</f>
        <v>0</v>
      </c>
      <c r="K40" s="137">
        <f>SUMIFS('2019年进销存明细 '!BL:BL,'2019年进销存明细 '!$A:$A,'分区域-翰唯'!$A$1,'2019年进销存明细 '!$D:$D,'分区域-翰唯'!$A39)</f>
        <v>0</v>
      </c>
      <c r="L40" s="137">
        <f>SUMIFS('2019年进销存明细 '!BR:BR,'2019年进销存明细 '!$A:$A,'分区域-翰唯'!$A$1,'2019年进销存明细 '!$D:$D,'分区域-翰唯'!$A39)</f>
        <v>0</v>
      </c>
      <c r="M40" s="137">
        <f>SUMIFS('2019年进销存明细 '!BX:BX,'2019年进销存明细 '!$A:$A,'分区域-翰唯'!$A$1,'2019年进销存明细 '!$D:$D,'分区域-翰唯'!$A39)</f>
        <v>0</v>
      </c>
      <c r="N40" s="137">
        <f>SUMIFS('2019年进销存明细 '!CD:CD,'2019年进销存明细 '!$A:$A,'分区域-翰唯'!$A$1,'2019年进销存明细 '!$D:$D,'分区域-翰唯'!$A39)</f>
        <v>0</v>
      </c>
      <c r="O40" s="141">
        <f t="shared" si="54"/>
        <v>0</v>
      </c>
    </row>
    <row r="41" spans="1:17" s="158" customFormat="1" x14ac:dyDescent="0.3">
      <c r="A41" s="322"/>
      <c r="B41" s="139" t="s">
        <v>443</v>
      </c>
      <c r="C41" s="152">
        <v>160</v>
      </c>
      <c r="D41" s="152">
        <v>150</v>
      </c>
      <c r="E41" s="152">
        <v>0</v>
      </c>
      <c r="F41" s="152">
        <v>50</v>
      </c>
      <c r="G41" s="152">
        <v>0</v>
      </c>
      <c r="H41" s="140">
        <v>0</v>
      </c>
      <c r="I41" s="140">
        <v>140</v>
      </c>
      <c r="J41" s="140">
        <v>100</v>
      </c>
      <c r="K41" s="140">
        <v>0</v>
      </c>
      <c r="L41" s="140">
        <v>0</v>
      </c>
      <c r="M41" s="140">
        <v>0</v>
      </c>
      <c r="N41" s="140">
        <v>0</v>
      </c>
      <c r="O41" s="141">
        <f t="shared" si="54"/>
        <v>600</v>
      </c>
    </row>
    <row r="42" spans="1:17" s="158" customFormat="1" x14ac:dyDescent="0.3">
      <c r="A42" s="322"/>
      <c r="B42" s="155" t="s">
        <v>296</v>
      </c>
      <c r="C42" s="156" t="e">
        <f>C40/C39</f>
        <v>#DIV/0!</v>
      </c>
      <c r="D42" s="157" t="e">
        <f t="shared" ref="D42:G42" si="55">D40/D39</f>
        <v>#DIV/0!</v>
      </c>
      <c r="E42" s="157" t="e">
        <f t="shared" si="55"/>
        <v>#DIV/0!</v>
      </c>
      <c r="F42" s="157" t="e">
        <f t="shared" si="55"/>
        <v>#DIV/0!</v>
      </c>
      <c r="G42" s="157" t="e">
        <f t="shared" si="55"/>
        <v>#DIV/0!</v>
      </c>
      <c r="H42" s="157" t="e">
        <f t="shared" ref="H42:J42" si="56">H40/H39</f>
        <v>#DIV/0!</v>
      </c>
      <c r="I42" s="157" t="e">
        <f t="shared" si="56"/>
        <v>#DIV/0!</v>
      </c>
      <c r="J42" s="157" t="e">
        <f t="shared" si="56"/>
        <v>#DIV/0!</v>
      </c>
      <c r="K42" s="157" t="e">
        <f t="shared" ref="K42:O42" si="57">K40/K39</f>
        <v>#DIV/0!</v>
      </c>
      <c r="L42" s="157" t="e">
        <f t="shared" si="57"/>
        <v>#DIV/0!</v>
      </c>
      <c r="M42" s="157" t="e">
        <f t="shared" si="57"/>
        <v>#DIV/0!</v>
      </c>
      <c r="N42" s="157" t="e">
        <f t="shared" si="57"/>
        <v>#DIV/0!</v>
      </c>
      <c r="O42" s="157" t="e">
        <f t="shared" si="57"/>
        <v>#DIV/0!</v>
      </c>
    </row>
    <row r="43" spans="1:17" s="158" customFormat="1" x14ac:dyDescent="0.3">
      <c r="A43" s="323"/>
      <c r="B43" s="186" t="s">
        <v>440</v>
      </c>
      <c r="C43" s="150">
        <f>C40/C41-1</f>
        <v>-1</v>
      </c>
      <c r="D43" s="187">
        <f t="shared" ref="D43:G43" si="58">D40/D41-1</f>
        <v>-1</v>
      </c>
      <c r="E43" s="187" t="e">
        <f t="shared" si="58"/>
        <v>#DIV/0!</v>
      </c>
      <c r="F43" s="187">
        <f t="shared" si="58"/>
        <v>-1</v>
      </c>
      <c r="G43" s="187" t="e">
        <f t="shared" si="58"/>
        <v>#DIV/0!</v>
      </c>
      <c r="H43" s="187" t="e">
        <f t="shared" ref="H43:J43" si="59">H40/H41-1</f>
        <v>#DIV/0!</v>
      </c>
      <c r="I43" s="187">
        <f t="shared" si="59"/>
        <v>-1</v>
      </c>
      <c r="J43" s="187">
        <f t="shared" si="59"/>
        <v>-1</v>
      </c>
      <c r="K43" s="187" t="e">
        <f t="shared" ref="K43:O43" si="60">K40/K41-1</f>
        <v>#DIV/0!</v>
      </c>
      <c r="L43" s="187" t="e">
        <f t="shared" si="60"/>
        <v>#DIV/0!</v>
      </c>
      <c r="M43" s="187" t="e">
        <f t="shared" si="60"/>
        <v>#DIV/0!</v>
      </c>
      <c r="N43" s="187" t="e">
        <f t="shared" si="60"/>
        <v>#DIV/0!</v>
      </c>
      <c r="O43" s="187">
        <f t="shared" si="60"/>
        <v>-1</v>
      </c>
    </row>
    <row r="44" spans="1:17" s="158" customFormat="1" x14ac:dyDescent="0.3">
      <c r="A44" s="324"/>
      <c r="B44" s="159" t="s">
        <v>409</v>
      </c>
      <c r="C44" s="150" t="e">
        <f>C40/N41-1</f>
        <v>#DIV/0!</v>
      </c>
      <c r="D44" s="150" t="e">
        <f>D40/C40-1</f>
        <v>#DIV/0!</v>
      </c>
      <c r="E44" s="150" t="e">
        <f t="shared" ref="E44:L44" si="61">E40/D40-1</f>
        <v>#DIV/0!</v>
      </c>
      <c r="F44" s="150" t="e">
        <f t="shared" si="61"/>
        <v>#DIV/0!</v>
      </c>
      <c r="G44" s="150" t="e">
        <f t="shared" si="61"/>
        <v>#DIV/0!</v>
      </c>
      <c r="H44" s="150" t="e">
        <f t="shared" si="61"/>
        <v>#DIV/0!</v>
      </c>
      <c r="I44" s="150" t="e">
        <f t="shared" si="61"/>
        <v>#DIV/0!</v>
      </c>
      <c r="J44" s="150" t="e">
        <f t="shared" si="61"/>
        <v>#DIV/0!</v>
      </c>
      <c r="K44" s="150" t="e">
        <f t="shared" si="61"/>
        <v>#DIV/0!</v>
      </c>
      <c r="L44" s="150" t="e">
        <f t="shared" si="61"/>
        <v>#DIV/0!</v>
      </c>
      <c r="M44" s="150" t="e">
        <f t="shared" ref="M44" si="62">M40/L40-1</f>
        <v>#DIV/0!</v>
      </c>
      <c r="N44" s="150" t="e">
        <f t="shared" ref="N44" si="63">N40/M40-1</f>
        <v>#DIV/0!</v>
      </c>
      <c r="O44" s="149"/>
    </row>
    <row r="45" spans="1:17" x14ac:dyDescent="0.3">
      <c r="A45" s="317" t="s">
        <v>431</v>
      </c>
      <c r="B45" s="142" t="s">
        <v>413</v>
      </c>
      <c r="C45" s="143">
        <f>C27+C33+C39</f>
        <v>0</v>
      </c>
      <c r="D45" s="143">
        <f t="shared" ref="D45:O45" si="64">D27+D33+D39</f>
        <v>0</v>
      </c>
      <c r="E45" s="143">
        <f t="shared" si="64"/>
        <v>0</v>
      </c>
      <c r="F45" s="143">
        <f t="shared" si="64"/>
        <v>0</v>
      </c>
      <c r="G45" s="143">
        <f t="shared" si="64"/>
        <v>0</v>
      </c>
      <c r="H45" s="143">
        <f t="shared" si="64"/>
        <v>0</v>
      </c>
      <c r="I45" s="143">
        <f t="shared" si="64"/>
        <v>0</v>
      </c>
      <c r="J45" s="143">
        <f t="shared" si="64"/>
        <v>0</v>
      </c>
      <c r="K45" s="143">
        <f t="shared" si="64"/>
        <v>0</v>
      </c>
      <c r="L45" s="143">
        <f t="shared" si="64"/>
        <v>0</v>
      </c>
      <c r="M45" s="143">
        <f t="shared" si="64"/>
        <v>0</v>
      </c>
      <c r="N45" s="143">
        <f t="shared" si="64"/>
        <v>0</v>
      </c>
      <c r="O45" s="144">
        <f t="shared" si="64"/>
        <v>0</v>
      </c>
    </row>
    <row r="46" spans="1:17" ht="15.75" customHeight="1" x14ac:dyDescent="0.3">
      <c r="A46" s="318"/>
      <c r="B46" s="145" t="s">
        <v>414</v>
      </c>
      <c r="C46" s="146">
        <f t="shared" ref="C46:O46" si="65">C28+C34+C40</f>
        <v>0</v>
      </c>
      <c r="D46" s="146">
        <f t="shared" si="65"/>
        <v>0</v>
      </c>
      <c r="E46" s="146">
        <f t="shared" si="65"/>
        <v>0</v>
      </c>
      <c r="F46" s="146">
        <f t="shared" si="65"/>
        <v>0</v>
      </c>
      <c r="G46" s="146">
        <f t="shared" si="65"/>
        <v>0</v>
      </c>
      <c r="H46" s="146">
        <f t="shared" si="65"/>
        <v>0</v>
      </c>
      <c r="I46" s="146">
        <f t="shared" si="65"/>
        <v>0</v>
      </c>
      <c r="J46" s="146">
        <f t="shared" si="65"/>
        <v>0</v>
      </c>
      <c r="K46" s="146">
        <f t="shared" si="65"/>
        <v>0</v>
      </c>
      <c r="L46" s="146">
        <f t="shared" si="65"/>
        <v>0</v>
      </c>
      <c r="M46" s="146">
        <f t="shared" si="65"/>
        <v>0</v>
      </c>
      <c r="N46" s="146">
        <f t="shared" si="65"/>
        <v>0</v>
      </c>
      <c r="O46" s="147">
        <f t="shared" si="65"/>
        <v>0</v>
      </c>
    </row>
    <row r="47" spans="1:17" ht="15.75" customHeight="1" x14ac:dyDescent="0.3">
      <c r="A47" s="318"/>
      <c r="B47" s="145" t="s">
        <v>442</v>
      </c>
      <c r="C47" s="146">
        <f t="shared" ref="C47:O47" si="66">C29+C35+C41</f>
        <v>300</v>
      </c>
      <c r="D47" s="146">
        <f t="shared" si="66"/>
        <v>150</v>
      </c>
      <c r="E47" s="146">
        <f t="shared" si="66"/>
        <v>80</v>
      </c>
      <c r="F47" s="146">
        <f t="shared" si="66"/>
        <v>260</v>
      </c>
      <c r="G47" s="146">
        <f t="shared" si="66"/>
        <v>140</v>
      </c>
      <c r="H47" s="146">
        <f t="shared" si="66"/>
        <v>100</v>
      </c>
      <c r="I47" s="146">
        <f t="shared" si="66"/>
        <v>290</v>
      </c>
      <c r="J47" s="146">
        <f t="shared" si="66"/>
        <v>130</v>
      </c>
      <c r="K47" s="146">
        <f t="shared" si="66"/>
        <v>130</v>
      </c>
      <c r="L47" s="146">
        <f t="shared" si="66"/>
        <v>200</v>
      </c>
      <c r="M47" s="146">
        <f t="shared" si="66"/>
        <v>200</v>
      </c>
      <c r="N47" s="146">
        <f t="shared" si="66"/>
        <v>120</v>
      </c>
      <c r="O47" s="147">
        <f t="shared" si="66"/>
        <v>2100</v>
      </c>
    </row>
    <row r="48" spans="1:17" ht="16.5" customHeight="1" x14ac:dyDescent="0.3">
      <c r="A48" s="318"/>
      <c r="B48" s="148" t="s">
        <v>441</v>
      </c>
      <c r="C48" s="161" t="e">
        <f>C46/C45</f>
        <v>#DIV/0!</v>
      </c>
      <c r="D48" s="161" t="e">
        <f t="shared" ref="D48:H48" si="67">D46/D45</f>
        <v>#DIV/0!</v>
      </c>
      <c r="E48" s="161" t="e">
        <f t="shared" si="67"/>
        <v>#DIV/0!</v>
      </c>
      <c r="F48" s="161" t="e">
        <f t="shared" si="67"/>
        <v>#DIV/0!</v>
      </c>
      <c r="G48" s="161" t="e">
        <f t="shared" si="67"/>
        <v>#DIV/0!</v>
      </c>
      <c r="H48" s="161" t="e">
        <f t="shared" si="67"/>
        <v>#DIV/0!</v>
      </c>
      <c r="I48" s="161" t="e">
        <f t="shared" ref="I48:J48" si="68">I46/I45</f>
        <v>#DIV/0!</v>
      </c>
      <c r="J48" s="161" t="e">
        <f t="shared" si="68"/>
        <v>#DIV/0!</v>
      </c>
      <c r="K48" s="161" t="e">
        <f t="shared" ref="K48:O48" si="69">K46/K45</f>
        <v>#DIV/0!</v>
      </c>
      <c r="L48" s="161" t="e">
        <f t="shared" si="69"/>
        <v>#DIV/0!</v>
      </c>
      <c r="M48" s="161" t="e">
        <f t="shared" si="69"/>
        <v>#DIV/0!</v>
      </c>
      <c r="N48" s="161" t="e">
        <f t="shared" si="69"/>
        <v>#DIV/0!</v>
      </c>
      <c r="O48" s="161" t="e">
        <f t="shared" si="69"/>
        <v>#DIV/0!</v>
      </c>
      <c r="Q48" s="114" t="s">
        <v>474</v>
      </c>
    </row>
    <row r="49" spans="1:15" ht="16.5" customHeight="1" x14ac:dyDescent="0.3">
      <c r="A49" s="319"/>
      <c r="B49" s="190" t="s">
        <v>406</v>
      </c>
      <c r="C49" s="189">
        <f>C46/C47-1</f>
        <v>-1</v>
      </c>
      <c r="D49" s="189">
        <f t="shared" ref="D49:H49" si="70">D46/D47-1</f>
        <v>-1</v>
      </c>
      <c r="E49" s="189">
        <f t="shared" si="70"/>
        <v>-1</v>
      </c>
      <c r="F49" s="189">
        <f t="shared" si="70"/>
        <v>-1</v>
      </c>
      <c r="G49" s="189">
        <f t="shared" si="70"/>
        <v>-1</v>
      </c>
      <c r="H49" s="189">
        <f t="shared" si="70"/>
        <v>-1</v>
      </c>
      <c r="I49" s="189">
        <f t="shared" ref="I49:J49" si="71">I46/I47-1</f>
        <v>-1</v>
      </c>
      <c r="J49" s="189">
        <f t="shared" si="71"/>
        <v>-1</v>
      </c>
      <c r="K49" s="189">
        <f t="shared" ref="K49:O49" si="72">K46/K47-1</f>
        <v>-1</v>
      </c>
      <c r="L49" s="189">
        <f t="shared" si="72"/>
        <v>-1</v>
      </c>
      <c r="M49" s="189">
        <f t="shared" si="72"/>
        <v>-1</v>
      </c>
      <c r="N49" s="189">
        <f t="shared" si="72"/>
        <v>-1</v>
      </c>
      <c r="O49" s="189">
        <f t="shared" si="72"/>
        <v>-1</v>
      </c>
    </row>
    <row r="50" spans="1:15" ht="16.5" customHeight="1" thickBot="1" x14ac:dyDescent="0.35">
      <c r="A50" s="320"/>
      <c r="B50" s="162" t="s">
        <v>444</v>
      </c>
      <c r="C50" s="154">
        <f>C46/N47-1</f>
        <v>-1</v>
      </c>
      <c r="D50" s="154" t="e">
        <f>D46/C46-1</f>
        <v>#DIV/0!</v>
      </c>
      <c r="E50" s="154" t="e">
        <f t="shared" ref="E50:L50" si="73">E46/D46-1</f>
        <v>#DIV/0!</v>
      </c>
      <c r="F50" s="154" t="e">
        <f t="shared" si="73"/>
        <v>#DIV/0!</v>
      </c>
      <c r="G50" s="154" t="e">
        <f t="shared" si="73"/>
        <v>#DIV/0!</v>
      </c>
      <c r="H50" s="154" t="e">
        <f t="shared" si="73"/>
        <v>#DIV/0!</v>
      </c>
      <c r="I50" s="154" t="e">
        <f t="shared" si="73"/>
        <v>#DIV/0!</v>
      </c>
      <c r="J50" s="154" t="e">
        <f t="shared" si="73"/>
        <v>#DIV/0!</v>
      </c>
      <c r="K50" s="154" t="e">
        <f t="shared" si="73"/>
        <v>#DIV/0!</v>
      </c>
      <c r="L50" s="154" t="e">
        <f t="shared" si="73"/>
        <v>#DIV/0!</v>
      </c>
      <c r="M50" s="154" t="e">
        <f t="shared" ref="M50" si="74">M46/L46-1</f>
        <v>#DIV/0!</v>
      </c>
      <c r="N50" s="154" t="e">
        <f t="shared" ref="N50" si="75">N46/M46-1</f>
        <v>#DIV/0!</v>
      </c>
      <c r="O50" s="154"/>
    </row>
    <row r="51" spans="1:15" ht="15" thickTop="1" x14ac:dyDescent="0.3">
      <c r="B51" s="163" t="s">
        <v>411</v>
      </c>
      <c r="C51" s="164">
        <f t="shared" ref="C51:N51" si="76">C9+C21+C45</f>
        <v>2650</v>
      </c>
      <c r="D51" s="164">
        <f t="shared" si="76"/>
        <v>1705</v>
      </c>
      <c r="E51" s="164">
        <f t="shared" si="76"/>
        <v>2840</v>
      </c>
      <c r="F51" s="164">
        <f t="shared" si="76"/>
        <v>2860</v>
      </c>
      <c r="G51" s="164">
        <f t="shared" si="76"/>
        <v>2330</v>
      </c>
      <c r="H51" s="164">
        <f t="shared" si="76"/>
        <v>2590</v>
      </c>
      <c r="I51" s="164">
        <f t="shared" si="76"/>
        <v>970</v>
      </c>
      <c r="J51" s="164">
        <f t="shared" si="76"/>
        <v>3190</v>
      </c>
      <c r="K51" s="164">
        <f t="shared" si="76"/>
        <v>2640</v>
      </c>
      <c r="L51" s="164">
        <f t="shared" si="76"/>
        <v>2395</v>
      </c>
      <c r="M51" s="164">
        <f t="shared" si="76"/>
        <v>3350</v>
      </c>
      <c r="N51" s="164">
        <f t="shared" si="76"/>
        <v>3380</v>
      </c>
      <c r="O51" s="202">
        <f>SUM(C51:N51)</f>
        <v>30900</v>
      </c>
    </row>
    <row r="52" spans="1:15" x14ac:dyDescent="0.3">
      <c r="B52" s="163" t="s">
        <v>412</v>
      </c>
      <c r="C52" s="164">
        <f t="shared" ref="C52:N52" si="77">C10+C22+C46</f>
        <v>3093</v>
      </c>
      <c r="D52" s="164">
        <f t="shared" si="77"/>
        <v>934</v>
      </c>
      <c r="E52" s="164">
        <f t="shared" si="77"/>
        <v>2060</v>
      </c>
      <c r="F52" s="164">
        <f t="shared" si="77"/>
        <v>2583</v>
      </c>
      <c r="G52" s="164">
        <f t="shared" si="77"/>
        <v>1402</v>
      </c>
      <c r="H52" s="164">
        <f t="shared" si="77"/>
        <v>1450</v>
      </c>
      <c r="I52" s="164">
        <f t="shared" si="77"/>
        <v>2488</v>
      </c>
      <c r="J52" s="164">
        <f t="shared" si="77"/>
        <v>2794</v>
      </c>
      <c r="K52" s="164">
        <f t="shared" si="77"/>
        <v>3799</v>
      </c>
      <c r="L52" s="164">
        <f t="shared" si="77"/>
        <v>1465</v>
      </c>
      <c r="M52" s="164">
        <f t="shared" si="77"/>
        <v>1730</v>
      </c>
      <c r="N52" s="164">
        <f t="shared" si="77"/>
        <v>1250</v>
      </c>
      <c r="O52" s="113">
        <f t="shared" ref="O52:O53" si="78">SUM(C52:N52)</f>
        <v>25048</v>
      </c>
    </row>
    <row r="53" spans="1:15" x14ac:dyDescent="0.3">
      <c r="B53" s="163" t="s">
        <v>517</v>
      </c>
      <c r="C53" s="164">
        <f t="shared" ref="C53:N53" si="79">C11+C23+C47</f>
        <v>1905</v>
      </c>
      <c r="D53" s="164">
        <f t="shared" si="79"/>
        <v>1040</v>
      </c>
      <c r="E53" s="164">
        <f t="shared" si="79"/>
        <v>1370</v>
      </c>
      <c r="F53" s="164">
        <f t="shared" si="79"/>
        <v>1470</v>
      </c>
      <c r="G53" s="164">
        <f t="shared" si="79"/>
        <v>1330</v>
      </c>
      <c r="H53" s="164">
        <f t="shared" si="79"/>
        <v>890</v>
      </c>
      <c r="I53" s="164">
        <f t="shared" si="79"/>
        <v>1670</v>
      </c>
      <c r="J53" s="164">
        <f t="shared" si="79"/>
        <v>1932</v>
      </c>
      <c r="K53" s="164">
        <f t="shared" si="79"/>
        <v>1869</v>
      </c>
      <c r="L53" s="164">
        <f t="shared" si="79"/>
        <v>1320</v>
      </c>
      <c r="M53" s="164">
        <f t="shared" si="79"/>
        <v>621</v>
      </c>
      <c r="N53" s="164">
        <f t="shared" si="79"/>
        <v>2169</v>
      </c>
      <c r="O53" s="113">
        <f t="shared" si="78"/>
        <v>17586</v>
      </c>
    </row>
  </sheetData>
  <mergeCells count="9">
    <mergeCell ref="A2:B2"/>
    <mergeCell ref="A3:A8"/>
    <mergeCell ref="A33:A38"/>
    <mergeCell ref="A39:A44"/>
    <mergeCell ref="A45:A50"/>
    <mergeCell ref="A15:A20"/>
    <mergeCell ref="A21:A26"/>
    <mergeCell ref="A27:A32"/>
    <mergeCell ref="A9:A14"/>
  </mergeCells>
  <phoneticPr fontId="5" type="noConversion"/>
  <conditionalFormatting sqref="A3:O50">
    <cfRule type="cellIs" dxfId="212" priority="1" operator="lessThan">
      <formula>0</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3"/>
  </sheetPr>
  <dimension ref="A1:P89"/>
  <sheetViews>
    <sheetView showGridLines="0" topLeftCell="A2" workbookViewId="0">
      <pane xSplit="1" ySplit="1" topLeftCell="B3" activePane="bottomRight" state="frozen"/>
      <selection activeCell="H80" sqref="H80"/>
      <selection pane="topRight" activeCell="H80" sqref="H80"/>
      <selection pane="bottomLeft" activeCell="H80" sqref="H80"/>
      <selection pane="bottomRight" activeCell="R9" sqref="R9"/>
    </sheetView>
  </sheetViews>
  <sheetFormatPr defaultColWidth="9" defaultRowHeight="14.25" x14ac:dyDescent="0.3"/>
  <cols>
    <col min="1" max="1" width="11.375" style="88" customWidth="1"/>
    <col min="2" max="2" width="9.75" style="84" customWidth="1"/>
    <col min="3" max="14" width="6.875" style="88" customWidth="1"/>
    <col min="15" max="15" width="7.5" style="88" customWidth="1"/>
    <col min="16" max="16384" width="9" style="88"/>
  </cols>
  <sheetData>
    <row r="1" spans="1:16" ht="217.5" customHeight="1" x14ac:dyDescent="0.3">
      <c r="A1" s="172" t="s">
        <v>368</v>
      </c>
    </row>
    <row r="2" spans="1:16" x14ac:dyDescent="0.3">
      <c r="A2" s="191"/>
      <c r="B2" s="192"/>
      <c r="C2" s="135" t="s">
        <v>307</v>
      </c>
      <c r="D2" s="135" t="s">
        <v>308</v>
      </c>
      <c r="E2" s="135" t="s">
        <v>309</v>
      </c>
      <c r="F2" s="135" t="s">
        <v>310</v>
      </c>
      <c r="G2" s="135" t="s">
        <v>311</v>
      </c>
      <c r="H2" s="135" t="s">
        <v>312</v>
      </c>
      <c r="I2" s="135" t="s">
        <v>313</v>
      </c>
      <c r="J2" s="135" t="s">
        <v>314</v>
      </c>
      <c r="K2" s="135" t="s">
        <v>315</v>
      </c>
      <c r="L2" s="135" t="s">
        <v>316</v>
      </c>
      <c r="M2" s="135" t="s">
        <v>317</v>
      </c>
      <c r="N2" s="135" t="s">
        <v>318</v>
      </c>
      <c r="O2" s="135" t="s">
        <v>306</v>
      </c>
    </row>
    <row r="3" spans="1:16" x14ac:dyDescent="0.3">
      <c r="A3" s="325" t="s">
        <v>325</v>
      </c>
      <c r="B3" s="136" t="s">
        <v>413</v>
      </c>
      <c r="C3" s="137">
        <f>SUMIFS('2019年进销存明细 '!N:N,'2019年进销存明细 '!$A:$A,'分区域-整肠生'!$A$1,'2019年进销存明细 '!$D:$D,'分区域-整肠生'!$A3)</f>
        <v>0</v>
      </c>
      <c r="D3" s="137">
        <f>SUMIFS('2019年进销存明细 '!T:T,'2019年进销存明细 '!$A:$A,'分区域-整肠生'!$A$1,'2019年进销存明细 '!$D:$D,'分区域-整肠生'!$A3)</f>
        <v>0</v>
      </c>
      <c r="E3" s="137">
        <f>SUMIFS('2019年进销存明细 '!Z:Z,'2019年进销存明细 '!$A:$A,'分区域-整肠生'!$A$1,'2019年进销存明细 '!$D:$D,'分区域-整肠生'!$A3)</f>
        <v>0</v>
      </c>
      <c r="F3" s="137">
        <f>SUMIFS('2019年进销存明细 '!AF:AF,'2019年进销存明细 '!$A:$A,'分区域-整肠生'!$A$1,'2019年进销存明细 '!$D:$D,'分区域-整肠生'!$A3)</f>
        <v>0</v>
      </c>
      <c r="G3" s="137">
        <f>SUMIFS('2019年进销存明细 '!AL:AL,'2019年进销存明细 '!$A:$A,'分区域-整肠生'!$A$1,'2019年进销存明细 '!$D:$D,'分区域-整肠生'!$A3)</f>
        <v>0</v>
      </c>
      <c r="H3" s="137">
        <f>SUMIFS('2019年进销存明细 '!AR:AR,'2019年进销存明细 '!$A:$A,'分区域-整肠生'!$A$1,'2019年进销存明细 '!$D:$D,'分区域-整肠生'!$A3)</f>
        <v>0</v>
      </c>
      <c r="I3" s="137">
        <f>SUMIFS('2019年进销存明细 '!AX:AX,'2019年进销存明细 '!$A:$A,'分区域-整肠生'!$A$1,'2019年进销存明细 '!$D:$D,'分区域-整肠生'!$A3)</f>
        <v>0</v>
      </c>
      <c r="J3" s="137">
        <f>SUMIFS('2019年进销存明细 '!BD:BD,'2019年进销存明细 '!$A:$A,'分区域-整肠生'!$A$1,'2019年进销存明细 '!$D:$D,'分区域-整肠生'!$A3)</f>
        <v>0</v>
      </c>
      <c r="K3" s="137">
        <f>SUMIFS('2019年进销存明细 '!BJ:BJ,'2019年进销存明细 '!$A:$A,'分区域-整肠生'!$A$1,'2019年进销存明细 '!$D:$D,'分区域-整肠生'!$A3)</f>
        <v>0</v>
      </c>
      <c r="L3" s="137">
        <f>SUMIFS('2019年进销存明细 '!BP:BP,'2019年进销存明细 '!$A:$A,'分区域-整肠生'!$A$1,'2019年进销存明细 '!$D:$D,'分区域-整肠生'!$A3)</f>
        <v>0</v>
      </c>
      <c r="M3" s="137">
        <f>SUMIFS('2019年进销存明细 '!BV:BV,'2019年进销存明细 '!$A:$A,'分区域-整肠生'!$A$1,'2019年进销存明细 '!$D:$D,'分区域-整肠生'!$A3)</f>
        <v>0</v>
      </c>
      <c r="N3" s="137">
        <f>SUMIFS('2019年进销存明细 '!CB:CB,'2019年进销存明细 '!$A:$A,'分区域-整肠生'!$A$1,'2019年进销存明细 '!$D:$D,'分区域-整肠生'!$A3)</f>
        <v>0</v>
      </c>
      <c r="O3" s="138">
        <f t="shared" ref="O3:O5" si="0">SUM(C3:N3)</f>
        <v>0</v>
      </c>
    </row>
    <row r="4" spans="1:16" x14ac:dyDescent="0.3">
      <c r="A4" s="322"/>
      <c r="B4" s="139" t="s">
        <v>414</v>
      </c>
      <c r="C4" s="137">
        <f>SUMIFS('2019年进销存明细 '!P:P,'2019年进销存明细 '!$A:$A,'分区域-整肠生'!$A$1,'2019年进销存明细 '!$D:$D,'分区域-整肠生'!$A3)</f>
        <v>0</v>
      </c>
      <c r="D4" s="137">
        <f>SUMIFS('2019年进销存明细 '!V:V,'2019年进销存明细 '!$A:$A,'分区域-整肠生'!$A$1,'2019年进销存明细 '!$D:$D,'分区域-整肠生'!$A3)</f>
        <v>0</v>
      </c>
      <c r="E4" s="137">
        <f>SUMIFS('2019年进销存明细 '!AB:AB,'2019年进销存明细 '!$A:$A,'分区域-整肠生'!$A$1,'2019年进销存明细 '!$D:$D,'分区域-整肠生'!$A3)</f>
        <v>0</v>
      </c>
      <c r="F4" s="137">
        <f>SUMIFS('2019年进销存明细 '!AH:AH,'2019年进销存明细 '!$A:$A,'分区域-整肠生'!$A$1,'2019年进销存明细 '!$D:$D,'分区域-整肠生'!$A3)</f>
        <v>0</v>
      </c>
      <c r="G4" s="137">
        <f>SUMIFS('2019年进销存明细 '!AN:AN,'2019年进销存明细 '!$A:$A,'分区域-整肠生'!$A$1,'2019年进销存明细 '!$D:$D,'分区域-整肠生'!$A3)</f>
        <v>0</v>
      </c>
      <c r="H4" s="137">
        <f>SUMIFS('2019年进销存明细 '!AT:AT,'2019年进销存明细 '!$A:$A,'分区域-整肠生'!$A$1,'2019年进销存明细 '!$D:$D,'分区域-整肠生'!$A3)</f>
        <v>0</v>
      </c>
      <c r="I4" s="137">
        <f>SUMIFS('2019年进销存明细 '!AZ:AZ,'2019年进销存明细 '!$A:$A,'分区域-整肠生'!$A$1,'2019年进销存明细 '!$D:$D,'分区域-整肠生'!$A3)</f>
        <v>0</v>
      </c>
      <c r="J4" s="137">
        <f>SUMIFS('2019年进销存明细 '!BF:BF,'2019年进销存明细 '!$A:$A,'分区域-整肠生'!$A$1,'2019年进销存明细 '!$D:$D,'分区域-整肠生'!$A3)</f>
        <v>0</v>
      </c>
      <c r="K4" s="137">
        <f>SUMIFS('2019年进销存明细 '!BL:BL,'2019年进销存明细 '!$A:$A,'分区域-整肠生'!$A$1,'2019年进销存明细 '!$D:$D,'分区域-整肠生'!$A3)</f>
        <v>0</v>
      </c>
      <c r="L4" s="137">
        <f>SUMIFS('2019年进销存明细 '!BR:BR,'2019年进销存明细 '!$A:$A,'分区域-整肠生'!$A$1,'2019年进销存明细 '!$D:$D,'分区域-整肠生'!$A3)</f>
        <v>0</v>
      </c>
      <c r="M4" s="137">
        <f>SUMIFS('2019年进销存明细 '!BX:BX,'2019年进销存明细 '!$A:$A,'分区域-整肠生'!$A$1,'2019年进销存明细 '!$D:$D,'分区域-整肠生'!$A3)</f>
        <v>0</v>
      </c>
      <c r="N4" s="137">
        <f>SUMIFS('2019年进销存明细 '!CD:CD,'2019年进销存明细 '!$A:$A,'分区域-整肠生'!$A$1,'2019年进销存明细 '!$D:$D,'分区域-整肠生'!$A3)</f>
        <v>0</v>
      </c>
      <c r="O4" s="141">
        <f t="shared" si="0"/>
        <v>0</v>
      </c>
    </row>
    <row r="5" spans="1:16" x14ac:dyDescent="0.3">
      <c r="A5" s="322"/>
      <c r="B5" s="139" t="s">
        <v>443</v>
      </c>
      <c r="C5" s="152">
        <v>4290</v>
      </c>
      <c r="D5" s="152">
        <v>3110</v>
      </c>
      <c r="E5" s="152">
        <v>6880</v>
      </c>
      <c r="F5" s="152">
        <v>2520</v>
      </c>
      <c r="G5" s="152">
        <v>3470</v>
      </c>
      <c r="H5" s="140">
        <v>3530</v>
      </c>
      <c r="I5" s="140">
        <v>4030</v>
      </c>
      <c r="J5" s="140">
        <v>3400</v>
      </c>
      <c r="K5" s="140">
        <v>3970</v>
      </c>
      <c r="L5" s="140">
        <v>2550</v>
      </c>
      <c r="M5" s="140">
        <v>3080</v>
      </c>
      <c r="N5" s="140">
        <v>3540</v>
      </c>
      <c r="O5" s="141">
        <f t="shared" si="0"/>
        <v>44370</v>
      </c>
      <c r="P5" s="114" t="s">
        <v>454</v>
      </c>
    </row>
    <row r="6" spans="1:16" s="158" customFormat="1" x14ac:dyDescent="0.3">
      <c r="A6" s="322"/>
      <c r="B6" s="155" t="s">
        <v>296</v>
      </c>
      <c r="C6" s="156" t="e">
        <f>C4/C3</f>
        <v>#DIV/0!</v>
      </c>
      <c r="D6" s="157" t="e">
        <f t="shared" ref="D6:O6" si="1">D4/D3</f>
        <v>#DIV/0!</v>
      </c>
      <c r="E6" s="157" t="e">
        <f t="shared" si="1"/>
        <v>#DIV/0!</v>
      </c>
      <c r="F6" s="157" t="e">
        <f t="shared" si="1"/>
        <v>#DIV/0!</v>
      </c>
      <c r="G6" s="157" t="e">
        <f t="shared" si="1"/>
        <v>#DIV/0!</v>
      </c>
      <c r="H6" s="157" t="e">
        <f t="shared" ref="H6:I6" si="2">H4/H3</f>
        <v>#DIV/0!</v>
      </c>
      <c r="I6" s="157" t="e">
        <f t="shared" si="2"/>
        <v>#DIV/0!</v>
      </c>
      <c r="J6" s="157" t="e">
        <f t="shared" ref="J6:K6" si="3">J4/J3</f>
        <v>#DIV/0!</v>
      </c>
      <c r="K6" s="157" t="e">
        <f t="shared" si="3"/>
        <v>#DIV/0!</v>
      </c>
      <c r="L6" s="157" t="e">
        <f t="shared" ref="L6:N6" si="4">L4/L3</f>
        <v>#DIV/0!</v>
      </c>
      <c r="M6" s="157" t="e">
        <f t="shared" si="4"/>
        <v>#DIV/0!</v>
      </c>
      <c r="N6" s="157" t="e">
        <f t="shared" si="4"/>
        <v>#DIV/0!</v>
      </c>
      <c r="O6" s="157" t="e">
        <f t="shared" si="1"/>
        <v>#DIV/0!</v>
      </c>
    </row>
    <row r="7" spans="1:16" s="158" customFormat="1" x14ac:dyDescent="0.3">
      <c r="A7" s="323"/>
      <c r="B7" s="186" t="s">
        <v>440</v>
      </c>
      <c r="C7" s="150">
        <f>C4/C5-1</f>
        <v>-1</v>
      </c>
      <c r="D7" s="187">
        <f t="shared" ref="D7:G7" si="5">D4/D5-1</f>
        <v>-1</v>
      </c>
      <c r="E7" s="187">
        <f t="shared" si="5"/>
        <v>-1</v>
      </c>
      <c r="F7" s="187">
        <f t="shared" si="5"/>
        <v>-1</v>
      </c>
      <c r="G7" s="187">
        <f t="shared" si="5"/>
        <v>-1</v>
      </c>
      <c r="H7" s="187">
        <f t="shared" ref="H7:I7" si="6">H4/H5-1</f>
        <v>-1</v>
      </c>
      <c r="I7" s="187">
        <f t="shared" si="6"/>
        <v>-1</v>
      </c>
      <c r="J7" s="187">
        <f t="shared" ref="J7:K7" si="7">J4/J5-1</f>
        <v>-1</v>
      </c>
      <c r="K7" s="187">
        <f t="shared" si="7"/>
        <v>-1</v>
      </c>
      <c r="L7" s="187">
        <f t="shared" ref="L7:O7" si="8">L4/L5-1</f>
        <v>-1</v>
      </c>
      <c r="M7" s="187">
        <f t="shared" si="8"/>
        <v>-1</v>
      </c>
      <c r="N7" s="187">
        <f t="shared" si="8"/>
        <v>-1</v>
      </c>
      <c r="O7" s="187">
        <f t="shared" si="8"/>
        <v>-1</v>
      </c>
    </row>
    <row r="8" spans="1:16" s="158" customFormat="1" x14ac:dyDescent="0.3">
      <c r="A8" s="324"/>
      <c r="B8" s="159" t="s">
        <v>409</v>
      </c>
      <c r="C8" s="150">
        <f>C4/N5-1</f>
        <v>-1</v>
      </c>
      <c r="D8" s="150" t="e">
        <f>D4/C4-1</f>
        <v>#DIV/0!</v>
      </c>
      <c r="E8" s="150" t="e">
        <f t="shared" ref="E8:L8" si="9">E4/D4-1</f>
        <v>#DIV/0!</v>
      </c>
      <c r="F8" s="150" t="e">
        <f t="shared" si="9"/>
        <v>#DIV/0!</v>
      </c>
      <c r="G8" s="150" t="e">
        <f t="shared" si="9"/>
        <v>#DIV/0!</v>
      </c>
      <c r="H8" s="150" t="e">
        <f t="shared" si="9"/>
        <v>#DIV/0!</v>
      </c>
      <c r="I8" s="150" t="e">
        <f t="shared" si="9"/>
        <v>#DIV/0!</v>
      </c>
      <c r="J8" s="150" t="e">
        <f t="shared" si="9"/>
        <v>#DIV/0!</v>
      </c>
      <c r="K8" s="150" t="e">
        <f t="shared" si="9"/>
        <v>#DIV/0!</v>
      </c>
      <c r="L8" s="150" t="e">
        <f t="shared" si="9"/>
        <v>#DIV/0!</v>
      </c>
      <c r="M8" s="150" t="e">
        <f t="shared" ref="M8" si="10">M4/L4-1</f>
        <v>#DIV/0!</v>
      </c>
      <c r="N8" s="150" t="e">
        <f t="shared" ref="N8" si="11">N4/M4-1</f>
        <v>#DIV/0!</v>
      </c>
      <c r="O8" s="149"/>
    </row>
    <row r="9" spans="1:16" x14ac:dyDescent="0.3">
      <c r="A9" s="325" t="s">
        <v>417</v>
      </c>
      <c r="B9" s="136" t="s">
        <v>413</v>
      </c>
      <c r="C9" s="137">
        <f>SUMIFS('2019年进销存明细 '!N:N,'2019年进销存明细 '!$A:$A,'分区域-整肠生'!$A$1,'2019年进销存明细 '!$D:$D,'分区域-整肠生'!$A9)</f>
        <v>0</v>
      </c>
      <c r="D9" s="137">
        <f>SUMIFS('2019年进销存明细 '!T:T,'2019年进销存明细 '!$A:$A,'分区域-整肠生'!$A$1,'2019年进销存明细 '!$D:$D,'分区域-整肠生'!$A9)</f>
        <v>0</v>
      </c>
      <c r="E9" s="137">
        <f>SUMIFS('2019年进销存明细 '!Z:Z,'2019年进销存明细 '!$A:$A,'分区域-整肠生'!$A$1,'2019年进销存明细 '!$D:$D,'分区域-整肠生'!$A9)</f>
        <v>0</v>
      </c>
      <c r="F9" s="137">
        <f>SUMIFS('2019年进销存明细 '!AF:AF,'2019年进销存明细 '!$A:$A,'分区域-整肠生'!$A$1,'2019年进销存明细 '!$D:$D,'分区域-整肠生'!$A9)</f>
        <v>0</v>
      </c>
      <c r="G9" s="137">
        <f>SUMIFS('2019年进销存明细 '!AL:AL,'2019年进销存明细 '!$A:$A,'分区域-整肠生'!$A$1,'2019年进销存明细 '!$D:$D,'分区域-整肠生'!$A9)</f>
        <v>0</v>
      </c>
      <c r="H9" s="137">
        <f>SUMIFS('2019年进销存明细 '!AR:AR,'2019年进销存明细 '!$A:$A,'分区域-整肠生'!$A$1,'2019年进销存明细 '!$D:$D,'分区域-整肠生'!$A9)</f>
        <v>0</v>
      </c>
      <c r="I9" s="137">
        <f>SUMIFS('2019年进销存明细 '!AX:AX,'2019年进销存明细 '!$A:$A,'分区域-整肠生'!$A$1,'2019年进销存明细 '!$D:$D,'分区域-整肠生'!$A9)</f>
        <v>0</v>
      </c>
      <c r="J9" s="137">
        <f>SUMIFS('2019年进销存明细 '!BD:BD,'2019年进销存明细 '!$A:$A,'分区域-整肠生'!$A$1,'2019年进销存明细 '!$D:$D,'分区域-整肠生'!$A9)</f>
        <v>0</v>
      </c>
      <c r="K9" s="137">
        <f>SUMIFS('2019年进销存明细 '!BJ:BJ,'2019年进销存明细 '!$A:$A,'分区域-整肠生'!$A$1,'2019年进销存明细 '!$D:$D,'分区域-整肠生'!$A9)</f>
        <v>0</v>
      </c>
      <c r="L9" s="137">
        <f>SUMIFS('2019年进销存明细 '!BP:BP,'2019年进销存明细 '!$A:$A,'分区域-整肠生'!$A$1,'2019年进销存明细 '!$D:$D,'分区域-整肠生'!$A9)</f>
        <v>0</v>
      </c>
      <c r="M9" s="137">
        <f>SUMIFS('2019年进销存明细 '!BV:BV,'2019年进销存明细 '!$A:$A,'分区域-整肠生'!$A$1,'2019年进销存明细 '!$D:$D,'分区域-整肠生'!$A9)</f>
        <v>0</v>
      </c>
      <c r="N9" s="137">
        <f>SUMIFS('2019年进销存明细 '!CB:CB,'2019年进销存明细 '!$A:$A,'分区域-整肠生'!$A$1,'2019年进销存明细 '!$D:$D,'分区域-整肠生'!$A9)</f>
        <v>0</v>
      </c>
      <c r="O9" s="138">
        <f t="shared" ref="O9:O11" si="12">SUM(C9:N9)</f>
        <v>0</v>
      </c>
    </row>
    <row r="10" spans="1:16" x14ac:dyDescent="0.3">
      <c r="A10" s="322"/>
      <c r="B10" s="139" t="s">
        <v>414</v>
      </c>
      <c r="C10" s="137">
        <f>SUMIFS('2019年进销存明细 '!P:P,'2019年进销存明细 '!$A:$A,'分区域-整肠生'!$A$1,'2019年进销存明细 '!$D:$D,'分区域-整肠生'!$A9)</f>
        <v>0</v>
      </c>
      <c r="D10" s="137">
        <f>SUMIFS('2019年进销存明细 '!V:V,'2019年进销存明细 '!$A:$A,'分区域-整肠生'!$A$1,'2019年进销存明细 '!$D:$D,'分区域-整肠生'!$A9)</f>
        <v>0</v>
      </c>
      <c r="E10" s="137">
        <f>SUMIFS('2019年进销存明细 '!AB:AB,'2019年进销存明细 '!$A:$A,'分区域-整肠生'!$A$1,'2019年进销存明细 '!$D:$D,'分区域-整肠生'!$A9)</f>
        <v>0</v>
      </c>
      <c r="F10" s="137">
        <f>SUMIFS('2019年进销存明细 '!AH:AH,'2019年进销存明细 '!$A:$A,'分区域-整肠生'!$A$1,'2019年进销存明细 '!$D:$D,'分区域-整肠生'!$A9)</f>
        <v>0</v>
      </c>
      <c r="G10" s="137">
        <f>SUMIFS('2019年进销存明细 '!AN:AN,'2019年进销存明细 '!$A:$A,'分区域-整肠生'!$A$1,'2019年进销存明细 '!$D:$D,'分区域-整肠生'!$A9)</f>
        <v>0</v>
      </c>
      <c r="H10" s="137">
        <f>SUMIFS('2019年进销存明细 '!AT:AT,'2019年进销存明细 '!$A:$A,'分区域-整肠生'!$A$1,'2019年进销存明细 '!$D:$D,'分区域-整肠生'!$A9)</f>
        <v>0</v>
      </c>
      <c r="I10" s="137">
        <f>SUMIFS('2019年进销存明细 '!AZ:AZ,'2019年进销存明细 '!$A:$A,'分区域-整肠生'!$A$1,'2019年进销存明细 '!$D:$D,'分区域-整肠生'!$A9)</f>
        <v>0</v>
      </c>
      <c r="J10" s="137">
        <f>SUMIFS('2019年进销存明细 '!BF:BF,'2019年进销存明细 '!$A:$A,'分区域-整肠生'!$A$1,'2019年进销存明细 '!$D:$D,'分区域-整肠生'!$A9)</f>
        <v>0</v>
      </c>
      <c r="K10" s="137">
        <f>SUMIFS('2019年进销存明细 '!BL:BL,'2019年进销存明细 '!$A:$A,'分区域-整肠生'!$A$1,'2019年进销存明细 '!$D:$D,'分区域-整肠生'!$A9)</f>
        <v>0</v>
      </c>
      <c r="L10" s="137">
        <f>SUMIFS('2019年进销存明细 '!BR:BR,'2019年进销存明细 '!$A:$A,'分区域-整肠生'!$A$1,'2019年进销存明细 '!$D:$D,'分区域-整肠生'!$A9)</f>
        <v>0</v>
      </c>
      <c r="M10" s="137">
        <f>SUMIFS('2019年进销存明细 '!BX:BX,'2019年进销存明细 '!$A:$A,'分区域-整肠生'!$A$1,'2019年进销存明细 '!$D:$D,'分区域-整肠生'!$A9)</f>
        <v>0</v>
      </c>
      <c r="N10" s="137">
        <f>SUMIFS('2019年进销存明细 '!CD:CD,'2019年进销存明细 '!$A:$A,'分区域-整肠生'!$A$1,'2019年进销存明细 '!$D:$D,'分区域-整肠生'!$A9)</f>
        <v>0</v>
      </c>
      <c r="O10" s="141">
        <f t="shared" si="12"/>
        <v>0</v>
      </c>
    </row>
    <row r="11" spans="1:16" x14ac:dyDescent="0.3">
      <c r="A11" s="322"/>
      <c r="B11" s="139" t="s">
        <v>443</v>
      </c>
      <c r="C11" s="152">
        <v>4170</v>
      </c>
      <c r="D11" s="152">
        <v>2240</v>
      </c>
      <c r="E11" s="152">
        <v>4620</v>
      </c>
      <c r="F11" s="152">
        <v>2620</v>
      </c>
      <c r="G11" s="152">
        <v>2940</v>
      </c>
      <c r="H11" s="140">
        <v>3620</v>
      </c>
      <c r="I11" s="140">
        <v>4140</v>
      </c>
      <c r="J11" s="140">
        <v>4690</v>
      </c>
      <c r="K11" s="140">
        <v>4580</v>
      </c>
      <c r="L11" s="140">
        <v>1790</v>
      </c>
      <c r="M11" s="140">
        <v>3020</v>
      </c>
      <c r="N11" s="140">
        <v>2970</v>
      </c>
      <c r="O11" s="141">
        <f t="shared" si="12"/>
        <v>41400</v>
      </c>
    </row>
    <row r="12" spans="1:16" s="158" customFormat="1" x14ac:dyDescent="0.3">
      <c r="A12" s="322"/>
      <c r="B12" s="155" t="s">
        <v>296</v>
      </c>
      <c r="C12" s="156" t="e">
        <f>C10/C9</f>
        <v>#DIV/0!</v>
      </c>
      <c r="D12" s="157" t="e">
        <f t="shared" ref="D12:O12" si="13">D10/D9</f>
        <v>#DIV/0!</v>
      </c>
      <c r="E12" s="157" t="e">
        <f t="shared" si="13"/>
        <v>#DIV/0!</v>
      </c>
      <c r="F12" s="157" t="e">
        <f t="shared" si="13"/>
        <v>#DIV/0!</v>
      </c>
      <c r="G12" s="157" t="e">
        <f t="shared" si="13"/>
        <v>#DIV/0!</v>
      </c>
      <c r="H12" s="157" t="e">
        <f t="shared" si="13"/>
        <v>#DIV/0!</v>
      </c>
      <c r="I12" s="157" t="e">
        <f t="shared" si="13"/>
        <v>#DIV/0!</v>
      </c>
      <c r="J12" s="157" t="e">
        <f t="shared" si="13"/>
        <v>#DIV/0!</v>
      </c>
      <c r="K12" s="157" t="e">
        <f t="shared" si="13"/>
        <v>#DIV/0!</v>
      </c>
      <c r="L12" s="157" t="e">
        <f t="shared" si="13"/>
        <v>#DIV/0!</v>
      </c>
      <c r="M12" s="157" t="e">
        <f t="shared" si="13"/>
        <v>#DIV/0!</v>
      </c>
      <c r="N12" s="157" t="e">
        <f t="shared" si="13"/>
        <v>#DIV/0!</v>
      </c>
      <c r="O12" s="157" t="e">
        <f t="shared" si="13"/>
        <v>#DIV/0!</v>
      </c>
    </row>
    <row r="13" spans="1:16" s="158" customFormat="1" x14ac:dyDescent="0.3">
      <c r="A13" s="323"/>
      <c r="B13" s="186" t="s">
        <v>440</v>
      </c>
      <c r="C13" s="150">
        <f>C10/C11-1</f>
        <v>-1</v>
      </c>
      <c r="D13" s="187">
        <f t="shared" ref="D13:O13" si="14">D10/D11-1</f>
        <v>-1</v>
      </c>
      <c r="E13" s="187">
        <f t="shared" si="14"/>
        <v>-1</v>
      </c>
      <c r="F13" s="187">
        <f t="shared" si="14"/>
        <v>-1</v>
      </c>
      <c r="G13" s="187">
        <f t="shared" si="14"/>
        <v>-1</v>
      </c>
      <c r="H13" s="187">
        <f t="shared" si="14"/>
        <v>-1</v>
      </c>
      <c r="I13" s="187">
        <f t="shared" si="14"/>
        <v>-1</v>
      </c>
      <c r="J13" s="187">
        <f t="shared" si="14"/>
        <v>-1</v>
      </c>
      <c r="K13" s="187">
        <f t="shared" si="14"/>
        <v>-1</v>
      </c>
      <c r="L13" s="187">
        <f t="shared" si="14"/>
        <v>-1</v>
      </c>
      <c r="M13" s="187">
        <f t="shared" si="14"/>
        <v>-1</v>
      </c>
      <c r="N13" s="187">
        <f t="shared" si="14"/>
        <v>-1</v>
      </c>
      <c r="O13" s="187">
        <f t="shared" si="14"/>
        <v>-1</v>
      </c>
    </row>
    <row r="14" spans="1:16" s="158" customFormat="1" x14ac:dyDescent="0.3">
      <c r="A14" s="324"/>
      <c r="B14" s="159" t="s">
        <v>409</v>
      </c>
      <c r="C14" s="150">
        <f>C10/N11-1</f>
        <v>-1</v>
      </c>
      <c r="D14" s="150" t="e">
        <f>D10/C10-1</f>
        <v>#DIV/0!</v>
      </c>
      <c r="E14" s="150" t="e">
        <f t="shared" ref="E14:L14" si="15">E10/D10-1</f>
        <v>#DIV/0!</v>
      </c>
      <c r="F14" s="150" t="e">
        <f t="shared" si="15"/>
        <v>#DIV/0!</v>
      </c>
      <c r="G14" s="150" t="e">
        <f t="shared" si="15"/>
        <v>#DIV/0!</v>
      </c>
      <c r="H14" s="150" t="e">
        <f t="shared" si="15"/>
        <v>#DIV/0!</v>
      </c>
      <c r="I14" s="150" t="e">
        <f t="shared" si="15"/>
        <v>#DIV/0!</v>
      </c>
      <c r="J14" s="150" t="e">
        <f t="shared" si="15"/>
        <v>#DIV/0!</v>
      </c>
      <c r="K14" s="150" t="e">
        <f t="shared" si="15"/>
        <v>#DIV/0!</v>
      </c>
      <c r="L14" s="150" t="e">
        <f t="shared" si="15"/>
        <v>#DIV/0!</v>
      </c>
      <c r="M14" s="150" t="e">
        <f t="shared" ref="M14" si="16">M10/L10-1</f>
        <v>#DIV/0!</v>
      </c>
      <c r="N14" s="150" t="e">
        <f t="shared" ref="N14" si="17">N10/M10-1</f>
        <v>#DIV/0!</v>
      </c>
      <c r="O14" s="149"/>
    </row>
    <row r="15" spans="1:16" x14ac:dyDescent="0.3">
      <c r="A15" s="325" t="s">
        <v>327</v>
      </c>
      <c r="B15" s="136" t="s">
        <v>413</v>
      </c>
      <c r="C15" s="137">
        <f>SUMIFS('2019年进销存明细 '!N:N,'2019年进销存明细 '!$A:$A,'分区域-整肠生'!$A$1,'2019年进销存明细 '!$D:$D,'分区域-整肠生'!$A15)</f>
        <v>0</v>
      </c>
      <c r="D15" s="137">
        <f>SUMIFS('2019年进销存明细 '!T:T,'2019年进销存明细 '!$A:$A,'分区域-整肠生'!$A$1,'2019年进销存明细 '!$D:$D,'分区域-整肠生'!$A15)</f>
        <v>0</v>
      </c>
      <c r="E15" s="137">
        <f>SUMIFS('2019年进销存明细 '!Z:Z,'2019年进销存明细 '!$A:$A,'分区域-整肠生'!$A$1,'2019年进销存明细 '!$D:$D,'分区域-整肠生'!$A15)</f>
        <v>0</v>
      </c>
      <c r="F15" s="137">
        <f>SUMIFS('2019年进销存明细 '!AF:AF,'2019年进销存明细 '!$A:$A,'分区域-整肠生'!$A$1,'2019年进销存明细 '!$D:$D,'分区域-整肠生'!$A15)</f>
        <v>0</v>
      </c>
      <c r="G15" s="137">
        <f>SUMIFS('2019年进销存明细 '!AL:AL,'2019年进销存明细 '!$A:$A,'分区域-整肠生'!$A$1,'2019年进销存明细 '!$D:$D,'分区域-整肠生'!$A15)</f>
        <v>0</v>
      </c>
      <c r="H15" s="137">
        <f>SUMIFS('2019年进销存明细 '!AR:AR,'2019年进销存明细 '!$A:$A,'分区域-整肠生'!$A$1,'2019年进销存明细 '!$D:$D,'分区域-整肠生'!$A15)</f>
        <v>0</v>
      </c>
      <c r="I15" s="137">
        <f>SUMIFS('2019年进销存明细 '!AX:AX,'2019年进销存明细 '!$A:$A,'分区域-整肠生'!$A$1,'2019年进销存明细 '!$D:$D,'分区域-整肠生'!$A15)</f>
        <v>0</v>
      </c>
      <c r="J15" s="137">
        <f>SUMIFS('2019年进销存明细 '!BD:BD,'2019年进销存明细 '!$A:$A,'分区域-整肠生'!$A$1,'2019年进销存明细 '!$D:$D,'分区域-整肠生'!$A15)</f>
        <v>0</v>
      </c>
      <c r="K15" s="137">
        <f>SUMIFS('2019年进销存明细 '!BJ:BJ,'2019年进销存明细 '!$A:$A,'分区域-整肠生'!$A$1,'2019年进销存明细 '!$D:$D,'分区域-整肠生'!$A15)</f>
        <v>0</v>
      </c>
      <c r="L15" s="137">
        <f>SUMIFS('2019年进销存明细 '!BP:BP,'2019年进销存明细 '!$A:$A,'分区域-整肠生'!$A$1,'2019年进销存明细 '!$D:$D,'分区域-整肠生'!$A15)</f>
        <v>0</v>
      </c>
      <c r="M15" s="137">
        <f>SUMIFS('2019年进销存明细 '!BV:BV,'2019年进销存明细 '!$A:$A,'分区域-整肠生'!$A$1,'2019年进销存明细 '!$D:$D,'分区域-整肠生'!$A15)</f>
        <v>0</v>
      </c>
      <c r="N15" s="137">
        <f>SUMIFS('2019年进销存明细 '!CB:CB,'2019年进销存明细 '!$A:$A,'分区域-整肠生'!$A$1,'2019年进销存明细 '!$D:$D,'分区域-整肠生'!$A15)</f>
        <v>0</v>
      </c>
      <c r="O15" s="138">
        <f t="shared" ref="O15:O17" si="18">SUM(C15:N15)</f>
        <v>0</v>
      </c>
    </row>
    <row r="16" spans="1:16" ht="16.5" customHeight="1" x14ac:dyDescent="0.3">
      <c r="A16" s="322"/>
      <c r="B16" s="139" t="s">
        <v>414</v>
      </c>
      <c r="C16" s="137">
        <f>SUMIFS('2019年进销存明细 '!P:P,'2019年进销存明细 '!$A:$A,'分区域-整肠生'!$A$1,'2019年进销存明细 '!$D:$D,'分区域-整肠生'!$A15)</f>
        <v>0</v>
      </c>
      <c r="D16" s="137">
        <f>SUMIFS('2019年进销存明细 '!V:V,'2019年进销存明细 '!$A:$A,'分区域-整肠生'!$A$1,'2019年进销存明细 '!$D:$D,'分区域-整肠生'!$A15)</f>
        <v>0</v>
      </c>
      <c r="E16" s="137">
        <f>SUMIFS('2019年进销存明细 '!AB:AB,'2019年进销存明细 '!$A:$A,'分区域-整肠生'!$A$1,'2019年进销存明细 '!$D:$D,'分区域-整肠生'!$A15)</f>
        <v>0</v>
      </c>
      <c r="F16" s="137">
        <f>SUMIFS('2019年进销存明细 '!AH:AH,'2019年进销存明细 '!$A:$A,'分区域-整肠生'!$A$1,'2019年进销存明细 '!$D:$D,'分区域-整肠生'!$A15)</f>
        <v>0</v>
      </c>
      <c r="G16" s="137">
        <f>SUMIFS('2019年进销存明细 '!AN:AN,'2019年进销存明细 '!$A:$A,'分区域-整肠生'!$A$1,'2019年进销存明细 '!$D:$D,'分区域-整肠生'!$A15)</f>
        <v>0</v>
      </c>
      <c r="H16" s="137">
        <f>SUMIFS('2019年进销存明细 '!AT:AT,'2019年进销存明细 '!$A:$A,'分区域-整肠生'!$A$1,'2019年进销存明细 '!$D:$D,'分区域-整肠生'!$A15)</f>
        <v>0</v>
      </c>
      <c r="I16" s="137">
        <f>SUMIFS('2019年进销存明细 '!AZ:AZ,'2019年进销存明细 '!$A:$A,'分区域-整肠生'!$A$1,'2019年进销存明细 '!$D:$D,'分区域-整肠生'!$A15)</f>
        <v>0</v>
      </c>
      <c r="J16" s="137">
        <f>SUMIFS('2019年进销存明细 '!BF:BF,'2019年进销存明细 '!$A:$A,'分区域-整肠生'!$A$1,'2019年进销存明细 '!$D:$D,'分区域-整肠生'!$A15)</f>
        <v>0</v>
      </c>
      <c r="K16" s="137">
        <f>SUMIFS('2019年进销存明细 '!BL:BL,'2019年进销存明细 '!$A:$A,'分区域-整肠生'!$A$1,'2019年进销存明细 '!$D:$D,'分区域-整肠生'!$A15)</f>
        <v>0</v>
      </c>
      <c r="L16" s="137">
        <f>SUMIFS('2019年进销存明细 '!BR:BR,'2019年进销存明细 '!$A:$A,'分区域-整肠生'!$A$1,'2019年进销存明细 '!$D:$D,'分区域-整肠生'!$A15)</f>
        <v>0</v>
      </c>
      <c r="M16" s="137">
        <f>SUMIFS('2019年进销存明细 '!BX:BX,'2019年进销存明细 '!$A:$A,'分区域-整肠生'!$A$1,'2019年进销存明细 '!$D:$D,'分区域-整肠生'!$A15)</f>
        <v>0</v>
      </c>
      <c r="N16" s="137">
        <f>SUMIFS('2019年进销存明细 '!CD:CD,'2019年进销存明细 '!$A:$A,'分区域-整肠生'!$A$1,'2019年进销存明细 '!$D:$D,'分区域-整肠生'!$A15)</f>
        <v>0</v>
      </c>
      <c r="O16" s="141">
        <f t="shared" si="18"/>
        <v>0</v>
      </c>
    </row>
    <row r="17" spans="1:16" ht="16.5" customHeight="1" x14ac:dyDescent="0.3">
      <c r="A17" s="322"/>
      <c r="B17" s="139" t="s">
        <v>443</v>
      </c>
      <c r="C17" s="152">
        <v>3120</v>
      </c>
      <c r="D17" s="152">
        <v>3380</v>
      </c>
      <c r="E17" s="152">
        <v>3697</v>
      </c>
      <c r="F17" s="152">
        <v>2410</v>
      </c>
      <c r="G17" s="152">
        <v>1480</v>
      </c>
      <c r="H17" s="140">
        <v>2330</v>
      </c>
      <c r="I17" s="140">
        <v>1890</v>
      </c>
      <c r="J17" s="140">
        <v>3200</v>
      </c>
      <c r="K17" s="140">
        <v>1990</v>
      </c>
      <c r="L17" s="140">
        <v>2300</v>
      </c>
      <c r="M17" s="140">
        <v>1170</v>
      </c>
      <c r="N17" s="140">
        <v>1890</v>
      </c>
      <c r="O17" s="141">
        <f t="shared" si="18"/>
        <v>28857</v>
      </c>
      <c r="P17" s="114" t="s">
        <v>454</v>
      </c>
    </row>
    <row r="18" spans="1:16" s="158" customFormat="1" x14ac:dyDescent="0.3">
      <c r="A18" s="322"/>
      <c r="B18" s="155" t="s">
        <v>296</v>
      </c>
      <c r="C18" s="156" t="e">
        <f>C16/C15</f>
        <v>#DIV/0!</v>
      </c>
      <c r="D18" s="157" t="e">
        <f t="shared" ref="D18:O18" si="19">D16/D15</f>
        <v>#DIV/0!</v>
      </c>
      <c r="E18" s="157" t="e">
        <f t="shared" si="19"/>
        <v>#DIV/0!</v>
      </c>
      <c r="F18" s="157" t="e">
        <f t="shared" si="19"/>
        <v>#DIV/0!</v>
      </c>
      <c r="G18" s="157" t="e">
        <f t="shared" si="19"/>
        <v>#DIV/0!</v>
      </c>
      <c r="H18" s="157" t="e">
        <f t="shared" si="19"/>
        <v>#DIV/0!</v>
      </c>
      <c r="I18" s="157" t="e">
        <f t="shared" si="19"/>
        <v>#DIV/0!</v>
      </c>
      <c r="J18" s="157" t="e">
        <f t="shared" si="19"/>
        <v>#DIV/0!</v>
      </c>
      <c r="K18" s="157" t="e">
        <f t="shared" si="19"/>
        <v>#DIV/0!</v>
      </c>
      <c r="L18" s="157" t="e">
        <f t="shared" si="19"/>
        <v>#DIV/0!</v>
      </c>
      <c r="M18" s="157" t="e">
        <f t="shared" si="19"/>
        <v>#DIV/0!</v>
      </c>
      <c r="N18" s="157" t="e">
        <f t="shared" si="19"/>
        <v>#DIV/0!</v>
      </c>
      <c r="O18" s="157" t="e">
        <f t="shared" si="19"/>
        <v>#DIV/0!</v>
      </c>
    </row>
    <row r="19" spans="1:16" s="158" customFormat="1" x14ac:dyDescent="0.3">
      <c r="A19" s="323"/>
      <c r="B19" s="186" t="s">
        <v>440</v>
      </c>
      <c r="C19" s="150">
        <f>C16/C17-1</f>
        <v>-1</v>
      </c>
      <c r="D19" s="187">
        <f t="shared" ref="D19:O19" si="20">D16/D17-1</f>
        <v>-1</v>
      </c>
      <c r="E19" s="187">
        <f t="shared" si="20"/>
        <v>-1</v>
      </c>
      <c r="F19" s="187">
        <f t="shared" si="20"/>
        <v>-1</v>
      </c>
      <c r="G19" s="187">
        <f t="shared" si="20"/>
        <v>-1</v>
      </c>
      <c r="H19" s="187">
        <f t="shared" si="20"/>
        <v>-1</v>
      </c>
      <c r="I19" s="187">
        <f t="shared" si="20"/>
        <v>-1</v>
      </c>
      <c r="J19" s="187">
        <f t="shared" si="20"/>
        <v>-1</v>
      </c>
      <c r="K19" s="187">
        <f t="shared" si="20"/>
        <v>-1</v>
      </c>
      <c r="L19" s="187">
        <f t="shared" si="20"/>
        <v>-1</v>
      </c>
      <c r="M19" s="187">
        <f t="shared" si="20"/>
        <v>-1</v>
      </c>
      <c r="N19" s="187">
        <f t="shared" si="20"/>
        <v>-1</v>
      </c>
      <c r="O19" s="187">
        <f t="shared" si="20"/>
        <v>-1</v>
      </c>
    </row>
    <row r="20" spans="1:16" s="158" customFormat="1" x14ac:dyDescent="0.3">
      <c r="A20" s="324"/>
      <c r="B20" s="159" t="s">
        <v>409</v>
      </c>
      <c r="C20" s="150">
        <f>C16/N17-1</f>
        <v>-1</v>
      </c>
      <c r="D20" s="150" t="e">
        <f>D16/C16-1</f>
        <v>#DIV/0!</v>
      </c>
      <c r="E20" s="150" t="e">
        <f t="shared" ref="E20:L20" si="21">E16/D16-1</f>
        <v>#DIV/0!</v>
      </c>
      <c r="F20" s="150" t="e">
        <f t="shared" si="21"/>
        <v>#DIV/0!</v>
      </c>
      <c r="G20" s="150" t="e">
        <f t="shared" si="21"/>
        <v>#DIV/0!</v>
      </c>
      <c r="H20" s="150" t="e">
        <f t="shared" si="21"/>
        <v>#DIV/0!</v>
      </c>
      <c r="I20" s="150" t="e">
        <f t="shared" si="21"/>
        <v>#DIV/0!</v>
      </c>
      <c r="J20" s="150" t="e">
        <f t="shared" si="21"/>
        <v>#DIV/0!</v>
      </c>
      <c r="K20" s="150" t="e">
        <f t="shared" si="21"/>
        <v>#DIV/0!</v>
      </c>
      <c r="L20" s="150" t="e">
        <f t="shared" si="21"/>
        <v>#DIV/0!</v>
      </c>
      <c r="M20" s="150" t="e">
        <f t="shared" ref="M20" si="22">M16/L16-1</f>
        <v>#DIV/0!</v>
      </c>
      <c r="N20" s="150" t="e">
        <f t="shared" ref="N20" si="23">N16/M16-1</f>
        <v>#DIV/0!</v>
      </c>
      <c r="O20" s="149"/>
    </row>
    <row r="21" spans="1:16" s="158" customFormat="1" x14ac:dyDescent="0.3">
      <c r="A21" s="325" t="s">
        <v>477</v>
      </c>
      <c r="B21" s="136" t="s">
        <v>413</v>
      </c>
      <c r="C21" s="137">
        <f>SUMIFS('2019年进销存明细 '!N:N,'2019年进销存明细 '!$A:$A,'分区域-整肠生'!$A$1,'2019年进销存明细 '!$D:$D,'分区域-整肠生'!$A21)</f>
        <v>0</v>
      </c>
      <c r="D21" s="137">
        <f>SUMIFS('2019年进销存明细 '!T:T,'2019年进销存明细 '!$A:$A,'分区域-整肠生'!$A$1,'2019年进销存明细 '!$D:$D,'分区域-整肠生'!$A21)</f>
        <v>0</v>
      </c>
      <c r="E21" s="137">
        <f>SUMIFS('2019年进销存明细 '!Z:Z,'2019年进销存明细 '!$A:$A,'分区域-整肠生'!$A$1,'2019年进销存明细 '!$D:$D,'分区域-整肠生'!$A21)</f>
        <v>0</v>
      </c>
      <c r="F21" s="137">
        <f>SUMIFS('2019年进销存明细 '!AF:AF,'2019年进销存明细 '!$A:$A,'分区域-整肠生'!$A$1,'2019年进销存明细 '!$D:$D,'分区域-整肠生'!$A21)</f>
        <v>0</v>
      </c>
      <c r="G21" s="137">
        <f>SUMIFS('2019年进销存明细 '!AL:AL,'2019年进销存明细 '!$A:$A,'分区域-整肠生'!$A$1,'2019年进销存明细 '!$D:$D,'分区域-整肠生'!$A21)</f>
        <v>0</v>
      </c>
      <c r="H21" s="137">
        <f>SUMIFS('2019年进销存明细 '!AR:AR,'2019年进销存明细 '!$A:$A,'分区域-整肠生'!$A$1,'2019年进销存明细 '!$D:$D,'分区域-整肠生'!$A21)</f>
        <v>0</v>
      </c>
      <c r="I21" s="137">
        <f>SUMIFS('2019年进销存明细 '!AX:AX,'2019年进销存明细 '!$A:$A,'分区域-整肠生'!$A$1,'2019年进销存明细 '!$D:$D,'分区域-整肠生'!$A21)</f>
        <v>0</v>
      </c>
      <c r="J21" s="137">
        <f>SUMIFS('2019年进销存明细 '!BD:BD,'2019年进销存明细 '!$A:$A,'分区域-整肠生'!$A$1,'2019年进销存明细 '!$D:$D,'分区域-整肠生'!$A21)</f>
        <v>0</v>
      </c>
      <c r="K21" s="137">
        <f>SUMIFS('2019年进销存明细 '!BJ:BJ,'2019年进销存明细 '!$A:$A,'分区域-整肠生'!$A$1,'2019年进销存明细 '!$D:$D,'分区域-整肠生'!$A21)</f>
        <v>0</v>
      </c>
      <c r="L21" s="137">
        <f>SUMIFS('2019年进销存明细 '!BP:BP,'2019年进销存明细 '!$A:$A,'分区域-整肠生'!$A$1,'2019年进销存明细 '!$D:$D,'分区域-整肠生'!$A21)</f>
        <v>0</v>
      </c>
      <c r="M21" s="137">
        <f>SUMIFS('2019年进销存明细 '!BV:BV,'2019年进销存明细 '!$A:$A,'分区域-整肠生'!$A$1,'2019年进销存明细 '!$D:$D,'分区域-整肠生'!$A21)</f>
        <v>0</v>
      </c>
      <c r="N21" s="137">
        <f>SUMIFS('2019年进销存明细 '!CB:CB,'2019年进销存明细 '!$A:$A,'分区域-整肠生'!$A$1,'2019年进销存明细 '!$D:$D,'分区域-整肠生'!$A21)</f>
        <v>0</v>
      </c>
      <c r="O21" s="138">
        <f t="shared" ref="O21:O23" si="24">SUM(C21:N21)</f>
        <v>0</v>
      </c>
    </row>
    <row r="22" spans="1:16" s="158" customFormat="1" x14ac:dyDescent="0.3">
      <c r="A22" s="322"/>
      <c r="B22" s="139" t="s">
        <v>414</v>
      </c>
      <c r="C22" s="137">
        <f>SUMIFS('2019年进销存明细 '!P:P,'2019年进销存明细 '!$A:$A,'分区域-整肠生'!$A$1,'2019年进销存明细 '!$D:$D,'分区域-整肠生'!$A21)</f>
        <v>0</v>
      </c>
      <c r="D22" s="137">
        <f>SUMIFS('2019年进销存明细 '!V:V,'2019年进销存明细 '!$A:$A,'分区域-整肠生'!$A$1,'2019年进销存明细 '!$D:$D,'分区域-整肠生'!$A21)</f>
        <v>0</v>
      </c>
      <c r="E22" s="137">
        <f>SUMIFS('2019年进销存明细 '!AB:AB,'2019年进销存明细 '!$A:$A,'分区域-整肠生'!$A$1,'2019年进销存明细 '!$D:$D,'分区域-整肠生'!$A21)</f>
        <v>0</v>
      </c>
      <c r="F22" s="137">
        <f>SUMIFS('2019年进销存明细 '!AH:AH,'2019年进销存明细 '!$A:$A,'分区域-整肠生'!$A$1,'2019年进销存明细 '!$D:$D,'分区域-整肠生'!$A21)</f>
        <v>0</v>
      </c>
      <c r="G22" s="137">
        <f>SUMIFS('2019年进销存明细 '!AN:AN,'2019年进销存明细 '!$A:$A,'分区域-整肠生'!$A$1,'2019年进销存明细 '!$D:$D,'分区域-整肠生'!$A21)</f>
        <v>0</v>
      </c>
      <c r="H22" s="137">
        <f>SUMIFS('2019年进销存明细 '!AT:AT,'2019年进销存明细 '!$A:$A,'分区域-整肠生'!$A$1,'2019年进销存明细 '!$D:$D,'分区域-整肠生'!$A21)</f>
        <v>0</v>
      </c>
      <c r="I22" s="137">
        <f>SUMIFS('2019年进销存明细 '!AZ:AZ,'2019年进销存明细 '!$A:$A,'分区域-整肠生'!$A$1,'2019年进销存明细 '!$D:$D,'分区域-整肠生'!$A21)</f>
        <v>0</v>
      </c>
      <c r="J22" s="137">
        <f>SUMIFS('2019年进销存明细 '!BF:BF,'2019年进销存明细 '!$A:$A,'分区域-整肠生'!$A$1,'2019年进销存明细 '!$D:$D,'分区域-整肠生'!$A21)</f>
        <v>0</v>
      </c>
      <c r="K22" s="137">
        <f>SUMIFS('2019年进销存明细 '!BL:BL,'2019年进销存明细 '!$A:$A,'分区域-整肠生'!$A$1,'2019年进销存明细 '!$D:$D,'分区域-整肠生'!$A21)</f>
        <v>0</v>
      </c>
      <c r="L22" s="137">
        <f>SUMIFS('2019年进销存明细 '!BR:BR,'2019年进销存明细 '!$A:$A,'分区域-整肠生'!$A$1,'2019年进销存明细 '!$D:$D,'分区域-整肠生'!$A21)</f>
        <v>0</v>
      </c>
      <c r="M22" s="137">
        <f>SUMIFS('2019年进销存明细 '!BX:BX,'2019年进销存明细 '!$A:$A,'分区域-整肠生'!$A$1,'2019年进销存明细 '!$D:$D,'分区域-整肠生'!$A21)</f>
        <v>0</v>
      </c>
      <c r="N22" s="137">
        <f>SUMIFS('2019年进销存明细 '!CD:CD,'2019年进销存明细 '!$A:$A,'分区域-整肠生'!$A$1,'2019年进销存明细 '!$D:$D,'分区域-整肠生'!$A21)</f>
        <v>0</v>
      </c>
      <c r="O22" s="141">
        <f t="shared" si="24"/>
        <v>0</v>
      </c>
    </row>
    <row r="23" spans="1:16" s="158" customFormat="1" x14ac:dyDescent="0.3">
      <c r="A23" s="322"/>
      <c r="B23" s="139" t="s">
        <v>443</v>
      </c>
      <c r="C23" s="140">
        <v>900</v>
      </c>
      <c r="D23" s="140">
        <v>1230</v>
      </c>
      <c r="E23" s="140">
        <v>1450</v>
      </c>
      <c r="F23" s="140">
        <v>1620</v>
      </c>
      <c r="G23" s="140">
        <v>1080</v>
      </c>
      <c r="H23" s="140">
        <v>1980</v>
      </c>
      <c r="I23" s="140">
        <v>900</v>
      </c>
      <c r="J23" s="140">
        <v>2880</v>
      </c>
      <c r="K23" s="140">
        <v>0</v>
      </c>
      <c r="L23" s="140">
        <v>720</v>
      </c>
      <c r="M23" s="140">
        <v>900</v>
      </c>
      <c r="N23" s="140">
        <v>1080</v>
      </c>
      <c r="O23" s="141">
        <f t="shared" si="24"/>
        <v>14740</v>
      </c>
    </row>
    <row r="24" spans="1:16" s="158" customFormat="1" x14ac:dyDescent="0.3">
      <c r="A24" s="322"/>
      <c r="B24" s="155" t="s">
        <v>296</v>
      </c>
      <c r="C24" s="156" t="e">
        <f>C22/C21</f>
        <v>#DIV/0!</v>
      </c>
      <c r="D24" s="157" t="e">
        <f t="shared" ref="D24:O24" si="25">D22/D21</f>
        <v>#DIV/0!</v>
      </c>
      <c r="E24" s="157" t="e">
        <f t="shared" si="25"/>
        <v>#DIV/0!</v>
      </c>
      <c r="F24" s="157" t="e">
        <f t="shared" si="25"/>
        <v>#DIV/0!</v>
      </c>
      <c r="G24" s="157" t="e">
        <f t="shared" si="25"/>
        <v>#DIV/0!</v>
      </c>
      <c r="H24" s="157" t="e">
        <f t="shared" si="25"/>
        <v>#DIV/0!</v>
      </c>
      <c r="I24" s="157" t="e">
        <f t="shared" si="25"/>
        <v>#DIV/0!</v>
      </c>
      <c r="J24" s="157" t="e">
        <f t="shared" si="25"/>
        <v>#DIV/0!</v>
      </c>
      <c r="K24" s="157" t="e">
        <f t="shared" si="25"/>
        <v>#DIV/0!</v>
      </c>
      <c r="L24" s="157" t="e">
        <f t="shared" si="25"/>
        <v>#DIV/0!</v>
      </c>
      <c r="M24" s="157" t="e">
        <f t="shared" si="25"/>
        <v>#DIV/0!</v>
      </c>
      <c r="N24" s="157" t="e">
        <f t="shared" si="25"/>
        <v>#DIV/0!</v>
      </c>
      <c r="O24" s="157" t="e">
        <f t="shared" si="25"/>
        <v>#DIV/0!</v>
      </c>
    </row>
    <row r="25" spans="1:16" s="158" customFormat="1" x14ac:dyDescent="0.3">
      <c r="A25" s="323"/>
      <c r="B25" s="186" t="s">
        <v>440</v>
      </c>
      <c r="C25" s="150">
        <f>C22/C23-1</f>
        <v>-1</v>
      </c>
      <c r="D25" s="187">
        <f t="shared" ref="D25:O25" si="26">D22/D23-1</f>
        <v>-1</v>
      </c>
      <c r="E25" s="187">
        <f t="shared" si="26"/>
        <v>-1</v>
      </c>
      <c r="F25" s="187">
        <f t="shared" si="26"/>
        <v>-1</v>
      </c>
      <c r="G25" s="187">
        <f t="shared" si="26"/>
        <v>-1</v>
      </c>
      <c r="H25" s="187">
        <f t="shared" si="26"/>
        <v>-1</v>
      </c>
      <c r="I25" s="187">
        <f t="shared" si="26"/>
        <v>-1</v>
      </c>
      <c r="J25" s="187">
        <f t="shared" si="26"/>
        <v>-1</v>
      </c>
      <c r="K25" s="187" t="e">
        <f t="shared" si="26"/>
        <v>#DIV/0!</v>
      </c>
      <c r="L25" s="187">
        <f t="shared" si="26"/>
        <v>-1</v>
      </c>
      <c r="M25" s="187">
        <f t="shared" si="26"/>
        <v>-1</v>
      </c>
      <c r="N25" s="187">
        <f t="shared" si="26"/>
        <v>-1</v>
      </c>
      <c r="O25" s="187">
        <f t="shared" si="26"/>
        <v>-1</v>
      </c>
    </row>
    <row r="26" spans="1:16" s="158" customFormat="1" x14ac:dyDescent="0.3">
      <c r="A26" s="324"/>
      <c r="B26" s="159" t="s">
        <v>409</v>
      </c>
      <c r="C26" s="150">
        <f>C22/N23-1</f>
        <v>-1</v>
      </c>
      <c r="D26" s="150" t="e">
        <f>D22/C22-1</f>
        <v>#DIV/0!</v>
      </c>
      <c r="E26" s="150" t="e">
        <f t="shared" ref="E26:L26" si="27">E22/D22-1</f>
        <v>#DIV/0!</v>
      </c>
      <c r="F26" s="150" t="e">
        <f t="shared" si="27"/>
        <v>#DIV/0!</v>
      </c>
      <c r="G26" s="150" t="e">
        <f t="shared" si="27"/>
        <v>#DIV/0!</v>
      </c>
      <c r="H26" s="150" t="e">
        <f t="shared" si="27"/>
        <v>#DIV/0!</v>
      </c>
      <c r="I26" s="150" t="e">
        <f t="shared" si="27"/>
        <v>#DIV/0!</v>
      </c>
      <c r="J26" s="150" t="e">
        <f t="shared" si="27"/>
        <v>#DIV/0!</v>
      </c>
      <c r="K26" s="150" t="e">
        <f t="shared" si="27"/>
        <v>#DIV/0!</v>
      </c>
      <c r="L26" s="150" t="e">
        <f t="shared" si="27"/>
        <v>#DIV/0!</v>
      </c>
      <c r="M26" s="150" t="e">
        <f t="shared" ref="M26" si="28">M22/L22-1</f>
        <v>#DIV/0!</v>
      </c>
      <c r="N26" s="150" t="e">
        <f t="shared" ref="N26" si="29">N22/M22-1</f>
        <v>#DIV/0!</v>
      </c>
      <c r="O26" s="149"/>
    </row>
    <row r="27" spans="1:16" x14ac:dyDescent="0.3">
      <c r="A27" s="317" t="s">
        <v>430</v>
      </c>
      <c r="B27" s="142" t="s">
        <v>413</v>
      </c>
      <c r="C27" s="143">
        <f>C3+C9+C15+C21</f>
        <v>0</v>
      </c>
      <c r="D27" s="143">
        <f t="shared" ref="D27:O27" si="30">D3+D9+D15+D21</f>
        <v>0</v>
      </c>
      <c r="E27" s="143">
        <f t="shared" si="30"/>
        <v>0</v>
      </c>
      <c r="F27" s="143">
        <f t="shared" si="30"/>
        <v>0</v>
      </c>
      <c r="G27" s="143">
        <f t="shared" si="30"/>
        <v>0</v>
      </c>
      <c r="H27" s="143">
        <f t="shared" si="30"/>
        <v>0</v>
      </c>
      <c r="I27" s="143">
        <f t="shared" si="30"/>
        <v>0</v>
      </c>
      <c r="J27" s="143">
        <f t="shared" si="30"/>
        <v>0</v>
      </c>
      <c r="K27" s="143">
        <f t="shared" si="30"/>
        <v>0</v>
      </c>
      <c r="L27" s="143">
        <f t="shared" si="30"/>
        <v>0</v>
      </c>
      <c r="M27" s="143">
        <f t="shared" si="30"/>
        <v>0</v>
      </c>
      <c r="N27" s="143">
        <f t="shared" si="30"/>
        <v>0</v>
      </c>
      <c r="O27" s="144">
        <f t="shared" si="30"/>
        <v>0</v>
      </c>
      <c r="P27" s="195"/>
    </row>
    <row r="28" spans="1:16" ht="15.75" customHeight="1" x14ac:dyDescent="0.3">
      <c r="A28" s="318"/>
      <c r="B28" s="145" t="s">
        <v>414</v>
      </c>
      <c r="C28" s="146">
        <f t="shared" ref="C28:O29" si="31">C4+C10+C16+C22</f>
        <v>0</v>
      </c>
      <c r="D28" s="146">
        <f t="shared" si="31"/>
        <v>0</v>
      </c>
      <c r="E28" s="146">
        <f t="shared" si="31"/>
        <v>0</v>
      </c>
      <c r="F28" s="146">
        <f t="shared" si="31"/>
        <v>0</v>
      </c>
      <c r="G28" s="146">
        <f t="shared" si="31"/>
        <v>0</v>
      </c>
      <c r="H28" s="146">
        <f t="shared" si="31"/>
        <v>0</v>
      </c>
      <c r="I28" s="146">
        <f t="shared" si="31"/>
        <v>0</v>
      </c>
      <c r="J28" s="146">
        <f t="shared" si="31"/>
        <v>0</v>
      </c>
      <c r="K28" s="146">
        <f t="shared" si="31"/>
        <v>0</v>
      </c>
      <c r="L28" s="146">
        <f t="shared" si="31"/>
        <v>0</v>
      </c>
      <c r="M28" s="146">
        <f t="shared" si="31"/>
        <v>0</v>
      </c>
      <c r="N28" s="146">
        <f t="shared" si="31"/>
        <v>0</v>
      </c>
      <c r="O28" s="147">
        <f t="shared" si="31"/>
        <v>0</v>
      </c>
      <c r="P28" s="195"/>
    </row>
    <row r="29" spans="1:16" ht="15.75" customHeight="1" x14ac:dyDescent="0.3">
      <c r="A29" s="318"/>
      <c r="B29" s="145" t="s">
        <v>442</v>
      </c>
      <c r="C29" s="146">
        <f t="shared" si="31"/>
        <v>12480</v>
      </c>
      <c r="D29" s="146">
        <f t="shared" si="31"/>
        <v>9960</v>
      </c>
      <c r="E29" s="146">
        <f t="shared" si="31"/>
        <v>16647</v>
      </c>
      <c r="F29" s="146">
        <f t="shared" si="31"/>
        <v>9170</v>
      </c>
      <c r="G29" s="146">
        <f t="shared" si="31"/>
        <v>8970</v>
      </c>
      <c r="H29" s="146">
        <f t="shared" si="31"/>
        <v>11460</v>
      </c>
      <c r="I29" s="146">
        <f t="shared" si="31"/>
        <v>10960</v>
      </c>
      <c r="J29" s="146">
        <f t="shared" si="31"/>
        <v>14170</v>
      </c>
      <c r="K29" s="146">
        <f t="shared" si="31"/>
        <v>10540</v>
      </c>
      <c r="L29" s="146">
        <f t="shared" si="31"/>
        <v>7360</v>
      </c>
      <c r="M29" s="146">
        <f t="shared" si="31"/>
        <v>8170</v>
      </c>
      <c r="N29" s="146">
        <f t="shared" si="31"/>
        <v>9480</v>
      </c>
      <c r="O29" s="147">
        <f t="shared" si="31"/>
        <v>129367</v>
      </c>
    </row>
    <row r="30" spans="1:16" s="158" customFormat="1" ht="16.5" customHeight="1" x14ac:dyDescent="0.3">
      <c r="A30" s="318"/>
      <c r="B30" s="160" t="s">
        <v>441</v>
      </c>
      <c r="C30" s="161" t="e">
        <f>C28/C27</f>
        <v>#DIV/0!</v>
      </c>
      <c r="D30" s="161" t="e">
        <f t="shared" ref="D30:G30" si="32">D28/D27</f>
        <v>#DIV/0!</v>
      </c>
      <c r="E30" s="161" t="e">
        <f t="shared" si="32"/>
        <v>#DIV/0!</v>
      </c>
      <c r="F30" s="161" t="e">
        <f t="shared" si="32"/>
        <v>#DIV/0!</v>
      </c>
      <c r="G30" s="161" t="e">
        <f t="shared" si="32"/>
        <v>#DIV/0!</v>
      </c>
      <c r="H30" s="161" t="e">
        <f t="shared" ref="H30:O30" si="33">H28/H27</f>
        <v>#DIV/0!</v>
      </c>
      <c r="I30" s="161" t="e">
        <f t="shared" si="33"/>
        <v>#DIV/0!</v>
      </c>
      <c r="J30" s="161" t="e">
        <f t="shared" si="33"/>
        <v>#DIV/0!</v>
      </c>
      <c r="K30" s="161" t="e">
        <f t="shared" si="33"/>
        <v>#DIV/0!</v>
      </c>
      <c r="L30" s="161" t="e">
        <f t="shared" si="33"/>
        <v>#DIV/0!</v>
      </c>
      <c r="M30" s="161" t="e">
        <f t="shared" si="33"/>
        <v>#DIV/0!</v>
      </c>
      <c r="N30" s="161" t="e">
        <f t="shared" si="33"/>
        <v>#DIV/0!</v>
      </c>
      <c r="O30" s="161" t="e">
        <f t="shared" si="33"/>
        <v>#DIV/0!</v>
      </c>
    </row>
    <row r="31" spans="1:16" s="158" customFormat="1" ht="16.5" customHeight="1" x14ac:dyDescent="0.3">
      <c r="A31" s="319"/>
      <c r="B31" s="188" t="s">
        <v>406</v>
      </c>
      <c r="C31" s="189">
        <f>C28/C29-1</f>
        <v>-1</v>
      </c>
      <c r="D31" s="189">
        <f t="shared" ref="D31:G31" si="34">D28/D29-1</f>
        <v>-1</v>
      </c>
      <c r="E31" s="189">
        <f t="shared" si="34"/>
        <v>-1</v>
      </c>
      <c r="F31" s="189">
        <f t="shared" si="34"/>
        <v>-1</v>
      </c>
      <c r="G31" s="189">
        <f t="shared" si="34"/>
        <v>-1</v>
      </c>
      <c r="H31" s="189">
        <f t="shared" ref="H31:O31" si="35">H28/H29-1</f>
        <v>-1</v>
      </c>
      <c r="I31" s="189">
        <f t="shared" si="35"/>
        <v>-1</v>
      </c>
      <c r="J31" s="189">
        <f t="shared" si="35"/>
        <v>-1</v>
      </c>
      <c r="K31" s="189">
        <f t="shared" si="35"/>
        <v>-1</v>
      </c>
      <c r="L31" s="189">
        <f t="shared" si="35"/>
        <v>-1</v>
      </c>
      <c r="M31" s="189">
        <f t="shared" si="35"/>
        <v>-1</v>
      </c>
      <c r="N31" s="189">
        <f t="shared" si="35"/>
        <v>-1</v>
      </c>
      <c r="O31" s="189">
        <f t="shared" si="35"/>
        <v>-1</v>
      </c>
    </row>
    <row r="32" spans="1:16" s="158" customFormat="1" ht="16.5" customHeight="1" thickBot="1" x14ac:dyDescent="0.35">
      <c r="A32" s="320"/>
      <c r="B32" s="162" t="s">
        <v>408</v>
      </c>
      <c r="C32" s="154">
        <f>C28/N29-1</f>
        <v>-1</v>
      </c>
      <c r="D32" s="154" t="e">
        <f>D28/C28-1</f>
        <v>#DIV/0!</v>
      </c>
      <c r="E32" s="154" t="e">
        <f t="shared" ref="E32:L32" si="36">E28/D28-1</f>
        <v>#DIV/0!</v>
      </c>
      <c r="F32" s="154" t="e">
        <f t="shared" si="36"/>
        <v>#DIV/0!</v>
      </c>
      <c r="G32" s="154" t="e">
        <f t="shared" si="36"/>
        <v>#DIV/0!</v>
      </c>
      <c r="H32" s="154" t="e">
        <f t="shared" si="36"/>
        <v>#DIV/0!</v>
      </c>
      <c r="I32" s="154" t="e">
        <f t="shared" si="36"/>
        <v>#DIV/0!</v>
      </c>
      <c r="J32" s="154" t="e">
        <f t="shared" si="36"/>
        <v>#DIV/0!</v>
      </c>
      <c r="K32" s="154" t="e">
        <f t="shared" si="36"/>
        <v>#DIV/0!</v>
      </c>
      <c r="L32" s="154" t="e">
        <f t="shared" si="36"/>
        <v>#DIV/0!</v>
      </c>
      <c r="M32" s="154" t="e">
        <f t="shared" ref="M32" si="37">M28/L28-1</f>
        <v>#DIV/0!</v>
      </c>
      <c r="N32" s="154" t="e">
        <f t="shared" ref="N32" si="38">N28/M28-1</f>
        <v>#DIV/0!</v>
      </c>
      <c r="O32" s="154"/>
    </row>
    <row r="33" spans="1:16" ht="15" thickTop="1" x14ac:dyDescent="0.3">
      <c r="A33" s="321" t="s">
        <v>328</v>
      </c>
      <c r="B33" s="136" t="s">
        <v>413</v>
      </c>
      <c r="C33" s="137">
        <f>SUMIFS('2019年进销存明细 '!N:N,'2019年进销存明细 '!$A:$A,'分区域-整肠生'!$A$1,'2019年进销存明细 '!$D:$D,'分区域-整肠生'!$A33)</f>
        <v>0</v>
      </c>
      <c r="D33" s="137">
        <f>SUMIFS('2019年进销存明细 '!T:T,'2019年进销存明细 '!$A:$A,'分区域-整肠生'!$A$1,'2019年进销存明细 '!$D:$D,'分区域-整肠生'!$A33)</f>
        <v>0</v>
      </c>
      <c r="E33" s="137">
        <f>SUMIFS('2019年进销存明细 '!Z:Z,'2019年进销存明细 '!$A:$A,'分区域-整肠生'!$A$1,'2019年进销存明细 '!$D:$D,'分区域-整肠生'!$A33)</f>
        <v>0</v>
      </c>
      <c r="F33" s="137">
        <f>SUMIFS('2019年进销存明细 '!AF:AF,'2019年进销存明细 '!$A:$A,'分区域-整肠生'!$A$1,'2019年进销存明细 '!$D:$D,'分区域-整肠生'!$A33)</f>
        <v>0</v>
      </c>
      <c r="G33" s="137">
        <f>SUMIFS('2019年进销存明细 '!AL:AL,'2019年进销存明细 '!$A:$A,'分区域-整肠生'!$A$1,'2019年进销存明细 '!$D:$D,'分区域-整肠生'!$A33)</f>
        <v>0</v>
      </c>
      <c r="H33" s="137">
        <f>SUMIFS('2019年进销存明细 '!AR:AR,'2019年进销存明细 '!$A:$A,'分区域-整肠生'!$A$1,'2019年进销存明细 '!$D:$D,'分区域-整肠生'!$A33)</f>
        <v>0</v>
      </c>
      <c r="I33" s="137">
        <f>SUMIFS('2019年进销存明细 '!AX:AX,'2019年进销存明细 '!$A:$A,'分区域-整肠生'!$A$1,'2019年进销存明细 '!$D:$D,'分区域-整肠生'!$A33)</f>
        <v>0</v>
      </c>
      <c r="J33" s="137">
        <f>SUMIFS('2019年进销存明细 '!BD:BD,'2019年进销存明细 '!$A:$A,'分区域-整肠生'!$A$1,'2019年进销存明细 '!$D:$D,'分区域-整肠生'!$A33)</f>
        <v>0</v>
      </c>
      <c r="K33" s="137">
        <f>SUMIFS('2019年进销存明细 '!BJ:BJ,'2019年进销存明细 '!$A:$A,'分区域-整肠生'!$A$1,'2019年进销存明细 '!$D:$D,'分区域-整肠生'!$A33)</f>
        <v>0</v>
      </c>
      <c r="L33" s="137">
        <f>SUMIFS('2019年进销存明细 '!BP:BP,'2019年进销存明细 '!$A:$A,'分区域-整肠生'!$A$1,'2019年进销存明细 '!$D:$D,'分区域-整肠生'!$A33)</f>
        <v>0</v>
      </c>
      <c r="M33" s="137">
        <f>SUMIFS('2019年进销存明细 '!BV:BV,'2019年进销存明细 '!$A:$A,'分区域-整肠生'!$A$1,'2019年进销存明细 '!$D:$D,'分区域-整肠生'!$A33)</f>
        <v>0</v>
      </c>
      <c r="N33" s="137">
        <f>SUMIFS('2019年进销存明细 '!CB:CB,'2019年进销存明细 '!$A:$A,'分区域-整肠生'!$A$1,'2019年进销存明细 '!$D:$D,'分区域-整肠生'!$A33)</f>
        <v>0</v>
      </c>
      <c r="O33" s="153">
        <f t="shared" ref="O33:O35" si="39">SUM(C33:N33)</f>
        <v>0</v>
      </c>
    </row>
    <row r="34" spans="1:16" x14ac:dyDescent="0.3">
      <c r="A34" s="322"/>
      <c r="B34" s="139" t="s">
        <v>414</v>
      </c>
      <c r="C34" s="137">
        <f>SUMIFS('2019年进销存明细 '!P:P,'2019年进销存明细 '!$A:$A,'分区域-整肠生'!$A$1,'2019年进销存明细 '!$D:$D,'分区域-整肠生'!$A33)</f>
        <v>0</v>
      </c>
      <c r="D34" s="137">
        <f>SUMIFS('2019年进销存明细 '!V:V,'2019年进销存明细 '!$A:$A,'分区域-整肠生'!$A$1,'2019年进销存明细 '!$D:$D,'分区域-整肠生'!$A33)</f>
        <v>0</v>
      </c>
      <c r="E34" s="137">
        <f>SUMIFS('2019年进销存明细 '!AB:AB,'2019年进销存明细 '!$A:$A,'分区域-整肠生'!$A$1,'2019年进销存明细 '!$D:$D,'分区域-整肠生'!$A33)</f>
        <v>0</v>
      </c>
      <c r="F34" s="137">
        <f>SUMIFS('2019年进销存明细 '!AH:AH,'2019年进销存明细 '!$A:$A,'分区域-整肠生'!$A$1,'2019年进销存明细 '!$D:$D,'分区域-整肠生'!$A33)</f>
        <v>0</v>
      </c>
      <c r="G34" s="137">
        <f>SUMIFS('2019年进销存明细 '!AN:AN,'2019年进销存明细 '!$A:$A,'分区域-整肠生'!$A$1,'2019年进销存明细 '!$D:$D,'分区域-整肠生'!$A33)</f>
        <v>0</v>
      </c>
      <c r="H34" s="137">
        <f>SUMIFS('2019年进销存明细 '!AT:AT,'2019年进销存明细 '!$A:$A,'分区域-整肠生'!$A$1,'2019年进销存明细 '!$D:$D,'分区域-整肠生'!$A33)</f>
        <v>0</v>
      </c>
      <c r="I34" s="137">
        <f>SUMIFS('2019年进销存明细 '!AZ:AZ,'2019年进销存明细 '!$A:$A,'分区域-整肠生'!$A$1,'2019年进销存明细 '!$D:$D,'分区域-整肠生'!$A33)</f>
        <v>0</v>
      </c>
      <c r="J34" s="137">
        <f>SUMIFS('2019年进销存明细 '!BF:BF,'2019年进销存明细 '!$A:$A,'分区域-整肠生'!$A$1,'2019年进销存明细 '!$D:$D,'分区域-整肠生'!$A33)</f>
        <v>0</v>
      </c>
      <c r="K34" s="137">
        <f>SUMIFS('2019年进销存明细 '!BL:BL,'2019年进销存明细 '!$A:$A,'分区域-整肠生'!$A$1,'2019年进销存明细 '!$D:$D,'分区域-整肠生'!$A33)</f>
        <v>0</v>
      </c>
      <c r="L34" s="137">
        <f>SUMIFS('2019年进销存明细 '!BR:BR,'2019年进销存明细 '!$A:$A,'分区域-整肠生'!$A$1,'2019年进销存明细 '!$D:$D,'分区域-整肠生'!$A33)</f>
        <v>0</v>
      </c>
      <c r="M34" s="137">
        <f>SUMIFS('2019年进销存明细 '!BX:BX,'2019年进销存明细 '!$A:$A,'分区域-整肠生'!$A$1,'2019年进销存明细 '!$D:$D,'分区域-整肠生'!$A33)</f>
        <v>0</v>
      </c>
      <c r="N34" s="137">
        <f>SUMIFS('2019年进销存明细 '!CD:CD,'2019年进销存明细 '!$A:$A,'分区域-整肠生'!$A$1,'2019年进销存明细 '!$D:$D,'分区域-整肠生'!$A33)</f>
        <v>0</v>
      </c>
      <c r="O34" s="141">
        <f t="shared" si="39"/>
        <v>0</v>
      </c>
    </row>
    <row r="35" spans="1:16" x14ac:dyDescent="0.3">
      <c r="A35" s="322"/>
      <c r="B35" s="139" t="s">
        <v>443</v>
      </c>
      <c r="C35" s="152">
        <v>3260</v>
      </c>
      <c r="D35" s="152">
        <v>2350</v>
      </c>
      <c r="E35" s="152">
        <v>3350</v>
      </c>
      <c r="F35" s="152">
        <v>2570</v>
      </c>
      <c r="G35" s="152">
        <v>2890</v>
      </c>
      <c r="H35" s="140">
        <v>3450</v>
      </c>
      <c r="I35" s="140">
        <v>3420</v>
      </c>
      <c r="J35" s="140">
        <v>3533</v>
      </c>
      <c r="K35" s="140">
        <v>3070</v>
      </c>
      <c r="L35" s="140">
        <v>4130</v>
      </c>
      <c r="M35" s="140">
        <v>2700</v>
      </c>
      <c r="N35" s="140">
        <v>3960</v>
      </c>
      <c r="O35" s="141">
        <f t="shared" si="39"/>
        <v>38683</v>
      </c>
      <c r="P35" s="114" t="s">
        <v>454</v>
      </c>
    </row>
    <row r="36" spans="1:16" s="158" customFormat="1" x14ac:dyDescent="0.3">
      <c r="A36" s="322"/>
      <c r="B36" s="155" t="s">
        <v>296</v>
      </c>
      <c r="C36" s="156" t="e">
        <f>C34/C33</f>
        <v>#DIV/0!</v>
      </c>
      <c r="D36" s="157" t="e">
        <f t="shared" ref="D36:G36" si="40">D34/D33</f>
        <v>#DIV/0!</v>
      </c>
      <c r="E36" s="157" t="e">
        <f t="shared" si="40"/>
        <v>#DIV/0!</v>
      </c>
      <c r="F36" s="157" t="e">
        <f t="shared" si="40"/>
        <v>#DIV/0!</v>
      </c>
      <c r="G36" s="157" t="e">
        <f t="shared" si="40"/>
        <v>#DIV/0!</v>
      </c>
      <c r="H36" s="157" t="e">
        <f t="shared" ref="H36:O36" si="41">H34/H33</f>
        <v>#DIV/0!</v>
      </c>
      <c r="I36" s="157" t="e">
        <f t="shared" si="41"/>
        <v>#DIV/0!</v>
      </c>
      <c r="J36" s="157" t="e">
        <f t="shared" si="41"/>
        <v>#DIV/0!</v>
      </c>
      <c r="K36" s="157" t="e">
        <f t="shared" si="41"/>
        <v>#DIV/0!</v>
      </c>
      <c r="L36" s="157" t="e">
        <f t="shared" si="41"/>
        <v>#DIV/0!</v>
      </c>
      <c r="M36" s="157" t="e">
        <f t="shared" si="41"/>
        <v>#DIV/0!</v>
      </c>
      <c r="N36" s="157" t="e">
        <f t="shared" si="41"/>
        <v>#DIV/0!</v>
      </c>
      <c r="O36" s="157" t="e">
        <f t="shared" si="41"/>
        <v>#DIV/0!</v>
      </c>
    </row>
    <row r="37" spans="1:16" s="158" customFormat="1" x14ac:dyDescent="0.3">
      <c r="A37" s="323"/>
      <c r="B37" s="186" t="s">
        <v>440</v>
      </c>
      <c r="C37" s="150">
        <f>C34/C35-1</f>
        <v>-1</v>
      </c>
      <c r="D37" s="187">
        <f t="shared" ref="D37:G37" si="42">D34/D35-1</f>
        <v>-1</v>
      </c>
      <c r="E37" s="187">
        <f t="shared" si="42"/>
        <v>-1</v>
      </c>
      <c r="F37" s="187">
        <f t="shared" si="42"/>
        <v>-1</v>
      </c>
      <c r="G37" s="187">
        <f t="shared" si="42"/>
        <v>-1</v>
      </c>
      <c r="H37" s="187">
        <f t="shared" ref="H37:O37" si="43">H34/H35-1</f>
        <v>-1</v>
      </c>
      <c r="I37" s="187">
        <f t="shared" si="43"/>
        <v>-1</v>
      </c>
      <c r="J37" s="187">
        <f t="shared" si="43"/>
        <v>-1</v>
      </c>
      <c r="K37" s="187">
        <f t="shared" si="43"/>
        <v>-1</v>
      </c>
      <c r="L37" s="187">
        <f t="shared" si="43"/>
        <v>-1</v>
      </c>
      <c r="M37" s="187">
        <f t="shared" si="43"/>
        <v>-1</v>
      </c>
      <c r="N37" s="187">
        <f t="shared" si="43"/>
        <v>-1</v>
      </c>
      <c r="O37" s="187">
        <f t="shared" si="43"/>
        <v>-1</v>
      </c>
    </row>
    <row r="38" spans="1:16" s="158" customFormat="1" x14ac:dyDescent="0.3">
      <c r="A38" s="324"/>
      <c r="B38" s="159" t="s">
        <v>409</v>
      </c>
      <c r="C38" s="150">
        <f>C34/N35-1</f>
        <v>-1</v>
      </c>
      <c r="D38" s="150" t="e">
        <f>D34/C34-1</f>
        <v>#DIV/0!</v>
      </c>
      <c r="E38" s="150" t="e">
        <f t="shared" ref="E38:L38" si="44">E34/D34-1</f>
        <v>#DIV/0!</v>
      </c>
      <c r="F38" s="150" t="e">
        <f t="shared" si="44"/>
        <v>#DIV/0!</v>
      </c>
      <c r="G38" s="150" t="e">
        <f t="shared" si="44"/>
        <v>#DIV/0!</v>
      </c>
      <c r="H38" s="150" t="e">
        <f t="shared" si="44"/>
        <v>#DIV/0!</v>
      </c>
      <c r="I38" s="150" t="e">
        <f t="shared" si="44"/>
        <v>#DIV/0!</v>
      </c>
      <c r="J38" s="150" t="e">
        <f t="shared" si="44"/>
        <v>#DIV/0!</v>
      </c>
      <c r="K38" s="150" t="e">
        <f t="shared" si="44"/>
        <v>#DIV/0!</v>
      </c>
      <c r="L38" s="150" t="e">
        <f t="shared" si="44"/>
        <v>#DIV/0!</v>
      </c>
      <c r="M38" s="150" t="e">
        <f t="shared" ref="M38" si="45">M34/L34-1</f>
        <v>#DIV/0!</v>
      </c>
      <c r="N38" s="150" t="e">
        <f t="shared" ref="N38" si="46">N34/M34-1</f>
        <v>#DIV/0!</v>
      </c>
      <c r="O38" s="149"/>
    </row>
    <row r="39" spans="1:16" x14ac:dyDescent="0.3">
      <c r="A39" s="325" t="s">
        <v>329</v>
      </c>
      <c r="B39" s="136" t="s">
        <v>413</v>
      </c>
      <c r="C39" s="137">
        <f>SUMIFS('2019年进销存明细 '!N:N,'2019年进销存明细 '!$A:$A,'分区域-整肠生'!$A$1,'2019年进销存明细 '!$D:$D,'分区域-整肠生'!$A39)</f>
        <v>0</v>
      </c>
      <c r="D39" s="137">
        <f>SUMIFS('2019年进销存明细 '!T:T,'2019年进销存明细 '!$A:$A,'分区域-整肠生'!$A$1,'2019年进销存明细 '!$D:$D,'分区域-整肠生'!$A39)</f>
        <v>0</v>
      </c>
      <c r="E39" s="137">
        <f>SUMIFS('2019年进销存明细 '!Z:Z,'2019年进销存明细 '!$A:$A,'分区域-整肠生'!$A$1,'2019年进销存明细 '!$D:$D,'分区域-整肠生'!$A39)</f>
        <v>0</v>
      </c>
      <c r="F39" s="137">
        <f>SUMIFS('2019年进销存明细 '!AF:AF,'2019年进销存明细 '!$A:$A,'分区域-整肠生'!$A$1,'2019年进销存明细 '!$D:$D,'分区域-整肠生'!$A39)</f>
        <v>0</v>
      </c>
      <c r="G39" s="137">
        <f>SUMIFS('2019年进销存明细 '!AL:AL,'2019年进销存明细 '!$A:$A,'分区域-整肠生'!$A$1,'2019年进销存明细 '!$D:$D,'分区域-整肠生'!$A39)</f>
        <v>0</v>
      </c>
      <c r="H39" s="137">
        <f>SUMIFS('2019年进销存明细 '!AR:AR,'2019年进销存明细 '!$A:$A,'分区域-整肠生'!$A$1,'2019年进销存明细 '!$D:$D,'分区域-整肠生'!$A39)</f>
        <v>0</v>
      </c>
      <c r="I39" s="137">
        <f>SUMIFS('2019年进销存明细 '!AX:AX,'2019年进销存明细 '!$A:$A,'分区域-整肠生'!$A$1,'2019年进销存明细 '!$D:$D,'分区域-整肠生'!$A39)</f>
        <v>0</v>
      </c>
      <c r="J39" s="137">
        <f>SUMIFS('2019年进销存明细 '!BD:BD,'2019年进销存明细 '!$A:$A,'分区域-整肠生'!$A$1,'2019年进销存明细 '!$D:$D,'分区域-整肠生'!$A39)</f>
        <v>0</v>
      </c>
      <c r="K39" s="137">
        <f>SUMIFS('2019年进销存明细 '!BJ:BJ,'2019年进销存明细 '!$A:$A,'分区域-整肠生'!$A$1,'2019年进销存明细 '!$D:$D,'分区域-整肠生'!$A39)</f>
        <v>0</v>
      </c>
      <c r="L39" s="137">
        <f>SUMIFS('2019年进销存明细 '!BP:BP,'2019年进销存明细 '!$A:$A,'分区域-整肠生'!$A$1,'2019年进销存明细 '!$D:$D,'分区域-整肠生'!$A39)</f>
        <v>0</v>
      </c>
      <c r="M39" s="137">
        <f>SUMIFS('2019年进销存明细 '!BV:BV,'2019年进销存明细 '!$A:$A,'分区域-整肠生'!$A$1,'2019年进销存明细 '!$D:$D,'分区域-整肠生'!$A39)</f>
        <v>0</v>
      </c>
      <c r="N39" s="137">
        <f>SUMIFS('2019年进销存明细 '!CB:CB,'2019年进销存明细 '!$A:$A,'分区域-整肠生'!$A$1,'2019年进销存明细 '!$D:$D,'分区域-整肠生'!$A39)</f>
        <v>0</v>
      </c>
      <c r="O39" s="138">
        <f t="shared" ref="O39:O41" si="47">SUM(C39:N39)</f>
        <v>0</v>
      </c>
    </row>
    <row r="40" spans="1:16" x14ac:dyDescent="0.3">
      <c r="A40" s="322"/>
      <c r="B40" s="139" t="s">
        <v>414</v>
      </c>
      <c r="C40" s="137">
        <f>SUMIFS('2019年进销存明细 '!P:P,'2019年进销存明细 '!$A:$A,'分区域-整肠生'!$A$1,'2019年进销存明细 '!$D:$D,'分区域-整肠生'!$A39)</f>
        <v>0</v>
      </c>
      <c r="D40" s="137">
        <f>SUMIFS('2019年进销存明细 '!V:V,'2019年进销存明细 '!$A:$A,'分区域-整肠生'!$A$1,'2019年进销存明细 '!$D:$D,'分区域-整肠生'!$A39)</f>
        <v>0</v>
      </c>
      <c r="E40" s="137">
        <f>SUMIFS('2019年进销存明细 '!AB:AB,'2019年进销存明细 '!$A:$A,'分区域-整肠生'!$A$1,'2019年进销存明细 '!$D:$D,'分区域-整肠生'!$A39)</f>
        <v>0</v>
      </c>
      <c r="F40" s="137">
        <f>SUMIFS('2019年进销存明细 '!AH:AH,'2019年进销存明细 '!$A:$A,'分区域-整肠生'!$A$1,'2019年进销存明细 '!$D:$D,'分区域-整肠生'!$A39)</f>
        <v>0</v>
      </c>
      <c r="G40" s="137">
        <f>SUMIFS('2019年进销存明细 '!AN:AN,'2019年进销存明细 '!$A:$A,'分区域-整肠生'!$A$1,'2019年进销存明细 '!$D:$D,'分区域-整肠生'!$A39)</f>
        <v>0</v>
      </c>
      <c r="H40" s="137">
        <f>SUMIFS('2019年进销存明细 '!AT:AT,'2019年进销存明细 '!$A:$A,'分区域-整肠生'!$A$1,'2019年进销存明细 '!$D:$D,'分区域-整肠生'!$A39)</f>
        <v>0</v>
      </c>
      <c r="I40" s="137">
        <f>SUMIFS('2019年进销存明细 '!AZ:AZ,'2019年进销存明细 '!$A:$A,'分区域-整肠生'!$A$1,'2019年进销存明细 '!$D:$D,'分区域-整肠生'!$A39)</f>
        <v>0</v>
      </c>
      <c r="J40" s="137">
        <f>SUMIFS('2019年进销存明细 '!BF:BF,'2019年进销存明细 '!$A:$A,'分区域-整肠生'!$A$1,'2019年进销存明细 '!$D:$D,'分区域-整肠生'!$A39)</f>
        <v>0</v>
      </c>
      <c r="K40" s="137">
        <f>SUMIFS('2019年进销存明细 '!BL:BL,'2019年进销存明细 '!$A:$A,'分区域-整肠生'!$A$1,'2019年进销存明细 '!$D:$D,'分区域-整肠生'!$A39)</f>
        <v>0</v>
      </c>
      <c r="L40" s="137">
        <f>SUMIFS('2019年进销存明细 '!BR:BR,'2019年进销存明细 '!$A:$A,'分区域-整肠生'!$A$1,'2019年进销存明细 '!$D:$D,'分区域-整肠生'!$A39)</f>
        <v>0</v>
      </c>
      <c r="M40" s="137">
        <f>SUMIFS('2019年进销存明细 '!BX:BX,'2019年进销存明细 '!$A:$A,'分区域-整肠生'!$A$1,'2019年进销存明细 '!$D:$D,'分区域-整肠生'!$A39)</f>
        <v>0</v>
      </c>
      <c r="N40" s="137">
        <f>SUMIFS('2019年进销存明细 '!CD:CD,'2019年进销存明细 '!$A:$A,'分区域-整肠生'!$A$1,'2019年进销存明细 '!$D:$D,'分区域-整肠生'!$A39)</f>
        <v>0</v>
      </c>
      <c r="O40" s="141">
        <f t="shared" si="47"/>
        <v>0</v>
      </c>
    </row>
    <row r="41" spans="1:16" x14ac:dyDescent="0.3">
      <c r="A41" s="322"/>
      <c r="B41" s="139" t="s">
        <v>443</v>
      </c>
      <c r="C41" s="152">
        <v>0</v>
      </c>
      <c r="D41" s="152">
        <v>0</v>
      </c>
      <c r="E41" s="152">
        <v>20</v>
      </c>
      <c r="F41" s="152">
        <v>30</v>
      </c>
      <c r="G41" s="152">
        <v>50</v>
      </c>
      <c r="H41" s="140">
        <v>60</v>
      </c>
      <c r="I41" s="140">
        <v>80</v>
      </c>
      <c r="J41" s="140">
        <v>30</v>
      </c>
      <c r="K41" s="140">
        <v>110</v>
      </c>
      <c r="L41" s="140">
        <v>10</v>
      </c>
      <c r="M41" s="140">
        <v>40</v>
      </c>
      <c r="N41" s="140">
        <v>60</v>
      </c>
      <c r="O41" s="141">
        <f t="shared" si="47"/>
        <v>490</v>
      </c>
    </row>
    <row r="42" spans="1:16" s="158" customFormat="1" x14ac:dyDescent="0.3">
      <c r="A42" s="322"/>
      <c r="B42" s="155" t="s">
        <v>296</v>
      </c>
      <c r="C42" s="156" t="e">
        <f>C40/C39</f>
        <v>#DIV/0!</v>
      </c>
      <c r="D42" s="157" t="e">
        <f t="shared" ref="D42:O42" si="48">D40/D39</f>
        <v>#DIV/0!</v>
      </c>
      <c r="E42" s="157" t="e">
        <f t="shared" si="48"/>
        <v>#DIV/0!</v>
      </c>
      <c r="F42" s="157" t="e">
        <f t="shared" si="48"/>
        <v>#DIV/0!</v>
      </c>
      <c r="G42" s="157" t="e">
        <f t="shared" si="48"/>
        <v>#DIV/0!</v>
      </c>
      <c r="H42" s="157" t="e">
        <f t="shared" si="48"/>
        <v>#DIV/0!</v>
      </c>
      <c r="I42" s="157" t="e">
        <f t="shared" si="48"/>
        <v>#DIV/0!</v>
      </c>
      <c r="J42" s="157" t="e">
        <f t="shared" si="48"/>
        <v>#DIV/0!</v>
      </c>
      <c r="K42" s="157" t="e">
        <f t="shared" si="48"/>
        <v>#DIV/0!</v>
      </c>
      <c r="L42" s="157" t="e">
        <f t="shared" si="48"/>
        <v>#DIV/0!</v>
      </c>
      <c r="M42" s="157" t="e">
        <f t="shared" si="48"/>
        <v>#DIV/0!</v>
      </c>
      <c r="N42" s="157" t="e">
        <f t="shared" si="48"/>
        <v>#DIV/0!</v>
      </c>
      <c r="O42" s="157" t="e">
        <f t="shared" si="48"/>
        <v>#DIV/0!</v>
      </c>
    </row>
    <row r="43" spans="1:16" s="158" customFormat="1" x14ac:dyDescent="0.3">
      <c r="A43" s="323"/>
      <c r="B43" s="186" t="s">
        <v>440</v>
      </c>
      <c r="C43" s="150" t="e">
        <f>C40/C41-1</f>
        <v>#DIV/0!</v>
      </c>
      <c r="D43" s="187" t="e">
        <f t="shared" ref="D43:O43" si="49">D40/D41-1</f>
        <v>#DIV/0!</v>
      </c>
      <c r="E43" s="187">
        <f t="shared" si="49"/>
        <v>-1</v>
      </c>
      <c r="F43" s="187">
        <f t="shared" si="49"/>
        <v>-1</v>
      </c>
      <c r="G43" s="187">
        <f t="shared" si="49"/>
        <v>-1</v>
      </c>
      <c r="H43" s="187">
        <f t="shared" si="49"/>
        <v>-1</v>
      </c>
      <c r="I43" s="187">
        <f t="shared" si="49"/>
        <v>-1</v>
      </c>
      <c r="J43" s="187">
        <f t="shared" si="49"/>
        <v>-1</v>
      </c>
      <c r="K43" s="187">
        <f t="shared" si="49"/>
        <v>-1</v>
      </c>
      <c r="L43" s="187">
        <f t="shared" si="49"/>
        <v>-1</v>
      </c>
      <c r="M43" s="187">
        <f t="shared" si="49"/>
        <v>-1</v>
      </c>
      <c r="N43" s="187">
        <f t="shared" si="49"/>
        <v>-1</v>
      </c>
      <c r="O43" s="187">
        <f t="shared" si="49"/>
        <v>-1</v>
      </c>
    </row>
    <row r="44" spans="1:16" s="158" customFormat="1" x14ac:dyDescent="0.3">
      <c r="A44" s="324"/>
      <c r="B44" s="159" t="s">
        <v>409</v>
      </c>
      <c r="C44" s="150">
        <f>C40/N41-1</f>
        <v>-1</v>
      </c>
      <c r="D44" s="150" t="e">
        <f>D40/C40-1</f>
        <v>#DIV/0!</v>
      </c>
      <c r="E44" s="150" t="e">
        <f t="shared" ref="E44:L44" si="50">E40/D40-1</f>
        <v>#DIV/0!</v>
      </c>
      <c r="F44" s="150" t="e">
        <f t="shared" si="50"/>
        <v>#DIV/0!</v>
      </c>
      <c r="G44" s="150" t="e">
        <f t="shared" si="50"/>
        <v>#DIV/0!</v>
      </c>
      <c r="H44" s="150" t="e">
        <f t="shared" si="50"/>
        <v>#DIV/0!</v>
      </c>
      <c r="I44" s="150" t="e">
        <f t="shared" si="50"/>
        <v>#DIV/0!</v>
      </c>
      <c r="J44" s="150" t="e">
        <f t="shared" si="50"/>
        <v>#DIV/0!</v>
      </c>
      <c r="K44" s="150" t="e">
        <f t="shared" si="50"/>
        <v>#DIV/0!</v>
      </c>
      <c r="L44" s="150" t="e">
        <f t="shared" si="50"/>
        <v>#DIV/0!</v>
      </c>
      <c r="M44" s="150" t="e">
        <f t="shared" ref="M44" si="51">M40/L40-1</f>
        <v>#DIV/0!</v>
      </c>
      <c r="N44" s="150" t="e">
        <f t="shared" ref="N44" si="52">N40/M40-1</f>
        <v>#DIV/0!</v>
      </c>
      <c r="O44" s="149"/>
    </row>
    <row r="45" spans="1:16" s="158" customFormat="1" x14ac:dyDescent="0.3">
      <c r="A45" s="325" t="s">
        <v>448</v>
      </c>
      <c r="B45" s="136" t="s">
        <v>413</v>
      </c>
      <c r="C45" s="137">
        <f>SUMIFS('2019年进销存明细 '!N:N,'2019年进销存明细 '!$A:$A,'分区域-整肠生'!$A$1,'2019年进销存明细 '!$D:$D,'分区域-整肠生'!$A45)</f>
        <v>0</v>
      </c>
      <c r="D45" s="137">
        <f>SUMIFS('2019年进销存明细 '!T:T,'2019年进销存明细 '!$A:$A,'分区域-整肠生'!$A$1,'2019年进销存明细 '!$D:$D,'分区域-整肠生'!$A45)</f>
        <v>0</v>
      </c>
      <c r="E45" s="137">
        <f>SUMIFS('2019年进销存明细 '!Z:Z,'2019年进销存明细 '!$A:$A,'分区域-整肠生'!$A$1,'2019年进销存明细 '!$D:$D,'分区域-整肠生'!$A45)</f>
        <v>0</v>
      </c>
      <c r="F45" s="137">
        <f>SUMIFS('2019年进销存明细 '!AF:AF,'2019年进销存明细 '!$A:$A,'分区域-整肠生'!$A$1,'2019年进销存明细 '!$D:$D,'分区域-整肠生'!$A45)</f>
        <v>0</v>
      </c>
      <c r="G45" s="137">
        <f>SUMIFS('2019年进销存明细 '!AL:AL,'2019年进销存明细 '!$A:$A,'分区域-整肠生'!$A$1,'2019年进销存明细 '!$D:$D,'分区域-整肠生'!$A45)</f>
        <v>0</v>
      </c>
      <c r="H45" s="137">
        <f>SUMIFS('2019年进销存明细 '!AR:AR,'2019年进销存明细 '!$A:$A,'分区域-整肠生'!$A$1,'2019年进销存明细 '!$D:$D,'分区域-整肠生'!$A45)</f>
        <v>0</v>
      </c>
      <c r="I45" s="137">
        <f>SUMIFS('2019年进销存明细 '!AX:AX,'2019年进销存明细 '!$A:$A,'分区域-整肠生'!$A$1,'2019年进销存明细 '!$D:$D,'分区域-整肠生'!$A45)</f>
        <v>0</v>
      </c>
      <c r="J45" s="137">
        <f>SUMIFS('2019年进销存明细 '!BD:BD,'2019年进销存明细 '!$A:$A,'分区域-整肠生'!$A$1,'2019年进销存明细 '!$D:$D,'分区域-整肠生'!$A45)</f>
        <v>0</v>
      </c>
      <c r="K45" s="137">
        <f>SUMIFS('2019年进销存明细 '!BJ:BJ,'2019年进销存明细 '!$A:$A,'分区域-整肠生'!$A$1,'2019年进销存明细 '!$D:$D,'分区域-整肠生'!$A45)</f>
        <v>0</v>
      </c>
      <c r="L45" s="137">
        <f>SUMIFS('2019年进销存明细 '!BP:BP,'2019年进销存明细 '!$A:$A,'分区域-整肠生'!$A$1,'2019年进销存明细 '!$D:$D,'分区域-整肠生'!$A45)</f>
        <v>0</v>
      </c>
      <c r="M45" s="137">
        <f>SUMIFS('2019年进销存明细 '!BV:BV,'2019年进销存明细 '!$A:$A,'分区域-整肠生'!$A$1,'2019年进销存明细 '!$D:$D,'分区域-整肠生'!$A45)</f>
        <v>0</v>
      </c>
      <c r="N45" s="137">
        <f>SUMIFS('2019年进销存明细 '!CB:CB,'2019年进销存明细 '!$A:$A,'分区域-整肠生'!$A$1,'2019年进销存明细 '!$D:$D,'分区域-整肠生'!$A45)</f>
        <v>0</v>
      </c>
      <c r="O45" s="138">
        <f t="shared" ref="O45:O47" si="53">SUM(C45:N45)</f>
        <v>0</v>
      </c>
    </row>
    <row r="46" spans="1:16" s="158" customFormat="1" x14ac:dyDescent="0.3">
      <c r="A46" s="322"/>
      <c r="B46" s="139" t="s">
        <v>414</v>
      </c>
      <c r="C46" s="137">
        <f>SUMIFS('2019年进销存明细 '!P:P,'2019年进销存明细 '!$A:$A,'分区域-整肠生'!$A$1,'2019年进销存明细 '!$D:$D,'分区域-整肠生'!$A45)</f>
        <v>0</v>
      </c>
      <c r="D46" s="137">
        <f>SUMIFS('2019年进销存明细 '!V:V,'2019年进销存明细 '!$A:$A,'分区域-整肠生'!$A$1,'2019年进销存明细 '!$D:$D,'分区域-整肠生'!$A45)</f>
        <v>0</v>
      </c>
      <c r="E46" s="137">
        <f>SUMIFS('2019年进销存明细 '!AB:AB,'2019年进销存明细 '!$A:$A,'分区域-整肠生'!$A$1,'2019年进销存明细 '!$D:$D,'分区域-整肠生'!$A45)</f>
        <v>0</v>
      </c>
      <c r="F46" s="137">
        <f>SUMIFS('2019年进销存明细 '!AH:AH,'2019年进销存明细 '!$A:$A,'分区域-整肠生'!$A$1,'2019年进销存明细 '!$D:$D,'分区域-整肠生'!$A45)</f>
        <v>0</v>
      </c>
      <c r="G46" s="137">
        <f>SUMIFS('2019年进销存明细 '!AN:AN,'2019年进销存明细 '!$A:$A,'分区域-整肠生'!$A$1,'2019年进销存明细 '!$D:$D,'分区域-整肠生'!$A45)</f>
        <v>0</v>
      </c>
      <c r="H46" s="137">
        <f>SUMIFS('2019年进销存明细 '!AT:AT,'2019年进销存明细 '!$A:$A,'分区域-整肠生'!$A$1,'2019年进销存明细 '!$D:$D,'分区域-整肠生'!$A45)</f>
        <v>0</v>
      </c>
      <c r="I46" s="137">
        <f>SUMIFS('2019年进销存明细 '!AZ:AZ,'2019年进销存明细 '!$A:$A,'分区域-整肠生'!$A$1,'2019年进销存明细 '!$D:$D,'分区域-整肠生'!$A45)</f>
        <v>0</v>
      </c>
      <c r="J46" s="137">
        <f>SUMIFS('2019年进销存明细 '!BF:BF,'2019年进销存明细 '!$A:$A,'分区域-整肠生'!$A$1,'2019年进销存明细 '!$D:$D,'分区域-整肠生'!$A45)</f>
        <v>0</v>
      </c>
      <c r="K46" s="137">
        <f>SUMIFS('2019年进销存明细 '!BL:BL,'2019年进销存明细 '!$A:$A,'分区域-整肠生'!$A$1,'2019年进销存明细 '!$D:$D,'分区域-整肠生'!$A45)</f>
        <v>0</v>
      </c>
      <c r="L46" s="137">
        <f>SUMIFS('2019年进销存明细 '!BR:BR,'2019年进销存明细 '!$A:$A,'分区域-整肠生'!$A$1,'2019年进销存明细 '!$D:$D,'分区域-整肠生'!$A45)</f>
        <v>0</v>
      </c>
      <c r="M46" s="137">
        <f>SUMIFS('2019年进销存明细 '!BX:BX,'2019年进销存明细 '!$A:$A,'分区域-整肠生'!$A$1,'2019年进销存明细 '!$D:$D,'分区域-整肠生'!$A45)</f>
        <v>0</v>
      </c>
      <c r="N46" s="137">
        <f>SUMIFS('2019年进销存明细 '!CD:CD,'2019年进销存明细 '!$A:$A,'分区域-整肠生'!$A$1,'2019年进销存明细 '!$D:$D,'分区域-整肠生'!$A45)</f>
        <v>0</v>
      </c>
      <c r="O46" s="141">
        <f t="shared" si="53"/>
        <v>0</v>
      </c>
    </row>
    <row r="47" spans="1:16" s="158" customFormat="1" x14ac:dyDescent="0.3">
      <c r="A47" s="322"/>
      <c r="B47" s="139" t="s">
        <v>443</v>
      </c>
      <c r="C47" s="152">
        <v>360</v>
      </c>
      <c r="D47" s="152">
        <v>180</v>
      </c>
      <c r="E47" s="152">
        <v>1260</v>
      </c>
      <c r="F47" s="152">
        <v>900</v>
      </c>
      <c r="G47" s="152">
        <v>1800</v>
      </c>
      <c r="H47" s="140">
        <v>1800</v>
      </c>
      <c r="I47" s="140">
        <v>1440</v>
      </c>
      <c r="J47" s="140">
        <v>900</v>
      </c>
      <c r="K47" s="140">
        <v>900</v>
      </c>
      <c r="L47" s="140">
        <v>1440</v>
      </c>
      <c r="M47" s="140">
        <v>540</v>
      </c>
      <c r="N47" s="140">
        <v>900</v>
      </c>
      <c r="O47" s="141">
        <f t="shared" si="53"/>
        <v>12420</v>
      </c>
    </row>
    <row r="48" spans="1:16" s="158" customFormat="1" x14ac:dyDescent="0.3">
      <c r="A48" s="322"/>
      <c r="B48" s="155" t="s">
        <v>296</v>
      </c>
      <c r="C48" s="156" t="e">
        <f>C46/C45</f>
        <v>#DIV/0!</v>
      </c>
      <c r="D48" s="157" t="e">
        <f t="shared" ref="D48:O48" si="54">D46/D45</f>
        <v>#DIV/0!</v>
      </c>
      <c r="E48" s="157" t="e">
        <f t="shared" si="54"/>
        <v>#DIV/0!</v>
      </c>
      <c r="F48" s="157" t="e">
        <f t="shared" si="54"/>
        <v>#DIV/0!</v>
      </c>
      <c r="G48" s="157" t="e">
        <f t="shared" si="54"/>
        <v>#DIV/0!</v>
      </c>
      <c r="H48" s="157" t="e">
        <f t="shared" si="54"/>
        <v>#DIV/0!</v>
      </c>
      <c r="I48" s="157" t="e">
        <f t="shared" si="54"/>
        <v>#DIV/0!</v>
      </c>
      <c r="J48" s="157" t="e">
        <f t="shared" si="54"/>
        <v>#DIV/0!</v>
      </c>
      <c r="K48" s="157" t="e">
        <f t="shared" si="54"/>
        <v>#DIV/0!</v>
      </c>
      <c r="L48" s="157" t="e">
        <f t="shared" si="54"/>
        <v>#DIV/0!</v>
      </c>
      <c r="M48" s="157" t="e">
        <f t="shared" si="54"/>
        <v>#DIV/0!</v>
      </c>
      <c r="N48" s="157" t="e">
        <f t="shared" si="54"/>
        <v>#DIV/0!</v>
      </c>
      <c r="O48" s="157" t="e">
        <f t="shared" si="54"/>
        <v>#DIV/0!</v>
      </c>
    </row>
    <row r="49" spans="1:16" s="158" customFormat="1" x14ac:dyDescent="0.3">
      <c r="A49" s="323"/>
      <c r="B49" s="186" t="s">
        <v>407</v>
      </c>
      <c r="C49" s="150">
        <f>C46/C47-1</f>
        <v>-1</v>
      </c>
      <c r="D49" s="187">
        <f t="shared" ref="D49:O49" si="55">D46/D47-1</f>
        <v>-1</v>
      </c>
      <c r="E49" s="187">
        <f t="shared" si="55"/>
        <v>-1</v>
      </c>
      <c r="F49" s="187">
        <f t="shared" si="55"/>
        <v>-1</v>
      </c>
      <c r="G49" s="187">
        <f t="shared" si="55"/>
        <v>-1</v>
      </c>
      <c r="H49" s="187">
        <f t="shared" si="55"/>
        <v>-1</v>
      </c>
      <c r="I49" s="187">
        <f t="shared" si="55"/>
        <v>-1</v>
      </c>
      <c r="J49" s="187">
        <f t="shared" si="55"/>
        <v>-1</v>
      </c>
      <c r="K49" s="187">
        <f t="shared" si="55"/>
        <v>-1</v>
      </c>
      <c r="L49" s="187">
        <f t="shared" si="55"/>
        <v>-1</v>
      </c>
      <c r="M49" s="187">
        <f t="shared" si="55"/>
        <v>-1</v>
      </c>
      <c r="N49" s="187">
        <f t="shared" si="55"/>
        <v>-1</v>
      </c>
      <c r="O49" s="187">
        <f t="shared" si="55"/>
        <v>-1</v>
      </c>
    </row>
    <row r="50" spans="1:16" s="158" customFormat="1" x14ac:dyDescent="0.3">
      <c r="A50" s="324"/>
      <c r="B50" s="159" t="s">
        <v>409</v>
      </c>
      <c r="C50" s="150">
        <f>C46/N47-1</f>
        <v>-1</v>
      </c>
      <c r="D50" s="150" t="e">
        <f>D46/C46-1</f>
        <v>#DIV/0!</v>
      </c>
      <c r="E50" s="150" t="e">
        <f t="shared" ref="E50" si="56">E46/D46-1</f>
        <v>#DIV/0!</v>
      </c>
      <c r="F50" s="150" t="e">
        <f t="shared" ref="F50" si="57">F46/E46-1</f>
        <v>#DIV/0!</v>
      </c>
      <c r="G50" s="150" t="e">
        <f t="shared" ref="G50" si="58">G46/F46-1</f>
        <v>#DIV/0!</v>
      </c>
      <c r="H50" s="150" t="e">
        <f t="shared" ref="H50:L50" si="59">H46/G46-1</f>
        <v>#DIV/0!</v>
      </c>
      <c r="I50" s="150" t="e">
        <f t="shared" si="59"/>
        <v>#DIV/0!</v>
      </c>
      <c r="J50" s="150" t="e">
        <f t="shared" si="59"/>
        <v>#DIV/0!</v>
      </c>
      <c r="K50" s="150" t="e">
        <f t="shared" si="59"/>
        <v>#DIV/0!</v>
      </c>
      <c r="L50" s="150" t="e">
        <f t="shared" si="59"/>
        <v>#DIV/0!</v>
      </c>
      <c r="M50" s="150" t="e">
        <f t="shared" ref="M50" si="60">M46/L46-1</f>
        <v>#DIV/0!</v>
      </c>
      <c r="N50" s="150" t="e">
        <f t="shared" ref="N50" si="61">N46/M46-1</f>
        <v>#DIV/0!</v>
      </c>
      <c r="O50" s="149"/>
    </row>
    <row r="51" spans="1:16" s="158" customFormat="1" x14ac:dyDescent="0.3">
      <c r="A51" s="325" t="s">
        <v>330</v>
      </c>
      <c r="B51" s="136" t="s">
        <v>413</v>
      </c>
      <c r="C51" s="137">
        <f>SUMIFS('2019年进销存明细 '!N:N,'2019年进销存明细 '!$A:$A,'分区域-整肠生'!$A$1,'2019年进销存明细 '!$D:$D,'分区域-整肠生'!$A51)</f>
        <v>0</v>
      </c>
      <c r="D51" s="137">
        <f>SUMIFS('2019年进销存明细 '!T:T,'2019年进销存明细 '!$A:$A,'分区域-整肠生'!$A$1,'2019年进销存明细 '!$D:$D,'分区域-整肠生'!$A51)</f>
        <v>0</v>
      </c>
      <c r="E51" s="137">
        <f>SUMIFS('2019年进销存明细 '!Z:Z,'2019年进销存明细 '!$A:$A,'分区域-整肠生'!$A$1,'2019年进销存明细 '!$D:$D,'分区域-整肠生'!$A51)</f>
        <v>0</v>
      </c>
      <c r="F51" s="137">
        <f>SUMIFS('2019年进销存明细 '!AF:AF,'2019年进销存明细 '!$A:$A,'分区域-整肠生'!$A$1,'2019年进销存明细 '!$D:$D,'分区域-整肠生'!$A51)</f>
        <v>0</v>
      </c>
      <c r="G51" s="137">
        <f>SUMIFS('2019年进销存明细 '!AL:AL,'2019年进销存明细 '!$A:$A,'分区域-整肠生'!$A$1,'2019年进销存明细 '!$D:$D,'分区域-整肠生'!$A51)</f>
        <v>0</v>
      </c>
      <c r="H51" s="137">
        <f>SUMIFS('2019年进销存明细 '!AR:AR,'2019年进销存明细 '!$A:$A,'分区域-整肠生'!$A$1,'2019年进销存明细 '!$D:$D,'分区域-整肠生'!$A51)</f>
        <v>0</v>
      </c>
      <c r="I51" s="137">
        <f>SUMIFS('2019年进销存明细 '!AX:AX,'2019年进销存明细 '!$A:$A,'分区域-整肠生'!$A$1,'2019年进销存明细 '!$D:$D,'分区域-整肠生'!$A51)</f>
        <v>0</v>
      </c>
      <c r="J51" s="137">
        <f>SUMIFS('2019年进销存明细 '!BD:BD,'2019年进销存明细 '!$A:$A,'分区域-整肠生'!$A$1,'2019年进销存明细 '!$D:$D,'分区域-整肠生'!$A51)</f>
        <v>0</v>
      </c>
      <c r="K51" s="137">
        <f>SUMIFS('2019年进销存明细 '!BJ:BJ,'2019年进销存明细 '!$A:$A,'分区域-整肠生'!$A$1,'2019年进销存明细 '!$D:$D,'分区域-整肠生'!$A51)</f>
        <v>0</v>
      </c>
      <c r="L51" s="137">
        <f>SUMIFS('2019年进销存明细 '!BP:BP,'2019年进销存明细 '!$A:$A,'分区域-整肠生'!$A$1,'2019年进销存明细 '!$D:$D,'分区域-整肠生'!$A51)</f>
        <v>0</v>
      </c>
      <c r="M51" s="137">
        <f>SUMIFS('2019年进销存明细 '!BV:BV,'2019年进销存明细 '!$A:$A,'分区域-整肠生'!$A$1,'2019年进销存明细 '!$D:$D,'分区域-整肠生'!$A51)</f>
        <v>0</v>
      </c>
      <c r="N51" s="137">
        <f>SUMIFS('2019年进销存明细 '!CB:CB,'2019年进销存明细 '!$A:$A,'分区域-整肠生'!$A$1,'2019年进销存明细 '!$D:$D,'分区域-整肠生'!$A51)</f>
        <v>0</v>
      </c>
      <c r="O51" s="138">
        <f t="shared" ref="O51:O53" si="62">SUM(C51:N51)</f>
        <v>0</v>
      </c>
    </row>
    <row r="52" spans="1:16" s="158" customFormat="1" x14ac:dyDescent="0.3">
      <c r="A52" s="322"/>
      <c r="B52" s="139" t="s">
        <v>414</v>
      </c>
      <c r="C52" s="137">
        <f>SUMIFS('2019年进销存明细 '!P:P,'2019年进销存明细 '!$A:$A,'分区域-整肠生'!$A$1,'2019年进销存明细 '!$D:$D,'分区域-整肠生'!$A51)</f>
        <v>0</v>
      </c>
      <c r="D52" s="137">
        <f>SUMIFS('2019年进销存明细 '!V:V,'2019年进销存明细 '!$A:$A,'分区域-整肠生'!$A$1,'2019年进销存明细 '!$D:$D,'分区域-整肠生'!$A51)</f>
        <v>0</v>
      </c>
      <c r="E52" s="137">
        <f>SUMIFS('2019年进销存明细 '!AB:AB,'2019年进销存明细 '!$A:$A,'分区域-整肠生'!$A$1,'2019年进销存明细 '!$D:$D,'分区域-整肠生'!$A51)</f>
        <v>0</v>
      </c>
      <c r="F52" s="137">
        <f>SUMIFS('2019年进销存明细 '!AH:AH,'2019年进销存明细 '!$A:$A,'分区域-整肠生'!$A$1,'2019年进销存明细 '!$D:$D,'分区域-整肠生'!$A51)</f>
        <v>0</v>
      </c>
      <c r="G52" s="137">
        <f>SUMIFS('2019年进销存明细 '!AN:AN,'2019年进销存明细 '!$A:$A,'分区域-整肠生'!$A$1,'2019年进销存明细 '!$D:$D,'分区域-整肠生'!$A51)</f>
        <v>0</v>
      </c>
      <c r="H52" s="137">
        <f>SUMIFS('2019年进销存明细 '!AT:AT,'2019年进销存明细 '!$A:$A,'分区域-整肠生'!$A$1,'2019年进销存明细 '!$D:$D,'分区域-整肠生'!$A51)</f>
        <v>0</v>
      </c>
      <c r="I52" s="137">
        <f>SUMIFS('2019年进销存明细 '!AZ:AZ,'2019年进销存明细 '!$A:$A,'分区域-整肠生'!$A$1,'2019年进销存明细 '!$D:$D,'分区域-整肠生'!$A51)</f>
        <v>0</v>
      </c>
      <c r="J52" s="137">
        <f>SUMIFS('2019年进销存明细 '!BF:BF,'2019年进销存明细 '!$A:$A,'分区域-整肠生'!$A$1,'2019年进销存明细 '!$D:$D,'分区域-整肠生'!$A51)</f>
        <v>0</v>
      </c>
      <c r="K52" s="137">
        <f>SUMIFS('2019年进销存明细 '!BL:BL,'2019年进销存明细 '!$A:$A,'分区域-整肠生'!$A$1,'2019年进销存明细 '!$D:$D,'分区域-整肠生'!$A51)</f>
        <v>0</v>
      </c>
      <c r="L52" s="137">
        <f>SUMIFS('2019年进销存明细 '!BR:BR,'2019年进销存明细 '!$A:$A,'分区域-整肠生'!$A$1,'2019年进销存明细 '!$D:$D,'分区域-整肠生'!$A51)</f>
        <v>0</v>
      </c>
      <c r="M52" s="137">
        <f>SUMIFS('2019年进销存明细 '!BX:BX,'2019年进销存明细 '!$A:$A,'分区域-整肠生'!$A$1,'2019年进销存明细 '!$D:$D,'分区域-整肠生'!$A51)</f>
        <v>0</v>
      </c>
      <c r="N52" s="137">
        <f>SUMIFS('2019年进销存明细 '!CD:CD,'2019年进销存明细 '!$A:$A,'分区域-整肠生'!$A$1,'2019年进销存明细 '!$D:$D,'分区域-整肠生'!$A51)</f>
        <v>0</v>
      </c>
      <c r="O52" s="141">
        <f t="shared" si="62"/>
        <v>0</v>
      </c>
    </row>
    <row r="53" spans="1:16" s="158" customFormat="1" x14ac:dyDescent="0.3">
      <c r="A53" s="322"/>
      <c r="B53" s="139" t="s">
        <v>443</v>
      </c>
      <c r="C53" s="152">
        <v>1080</v>
      </c>
      <c r="D53" s="152">
        <v>1080</v>
      </c>
      <c r="E53" s="152">
        <v>1080</v>
      </c>
      <c r="F53" s="152">
        <v>0</v>
      </c>
      <c r="G53" s="152">
        <v>0</v>
      </c>
      <c r="H53" s="140">
        <v>0</v>
      </c>
      <c r="I53" s="140">
        <v>0</v>
      </c>
      <c r="J53" s="140">
        <v>0</v>
      </c>
      <c r="K53" s="140">
        <v>0</v>
      </c>
      <c r="L53" s="140">
        <v>0</v>
      </c>
      <c r="M53" s="140">
        <v>0</v>
      </c>
      <c r="N53" s="140">
        <v>0</v>
      </c>
      <c r="O53" s="141">
        <f t="shared" si="62"/>
        <v>3240</v>
      </c>
      <c r="P53" s="114" t="s">
        <v>454</v>
      </c>
    </row>
    <row r="54" spans="1:16" s="158" customFormat="1" x14ac:dyDescent="0.3">
      <c r="A54" s="322"/>
      <c r="B54" s="155" t="s">
        <v>296</v>
      </c>
      <c r="C54" s="156" t="e">
        <f>C52/C51</f>
        <v>#DIV/0!</v>
      </c>
      <c r="D54" s="157" t="e">
        <f t="shared" ref="D54:O54" si="63">D52/D51</f>
        <v>#DIV/0!</v>
      </c>
      <c r="E54" s="157" t="e">
        <f t="shared" si="63"/>
        <v>#DIV/0!</v>
      </c>
      <c r="F54" s="157" t="e">
        <f t="shared" si="63"/>
        <v>#DIV/0!</v>
      </c>
      <c r="G54" s="157" t="e">
        <f t="shared" si="63"/>
        <v>#DIV/0!</v>
      </c>
      <c r="H54" s="157" t="e">
        <f t="shared" si="63"/>
        <v>#DIV/0!</v>
      </c>
      <c r="I54" s="157" t="e">
        <f t="shared" si="63"/>
        <v>#DIV/0!</v>
      </c>
      <c r="J54" s="157" t="e">
        <f t="shared" si="63"/>
        <v>#DIV/0!</v>
      </c>
      <c r="K54" s="157" t="e">
        <f t="shared" si="63"/>
        <v>#DIV/0!</v>
      </c>
      <c r="L54" s="157" t="e">
        <f t="shared" si="63"/>
        <v>#DIV/0!</v>
      </c>
      <c r="M54" s="157" t="e">
        <f t="shared" si="63"/>
        <v>#DIV/0!</v>
      </c>
      <c r="N54" s="157" t="e">
        <f t="shared" si="63"/>
        <v>#DIV/0!</v>
      </c>
      <c r="O54" s="157" t="e">
        <f t="shared" si="63"/>
        <v>#DIV/0!</v>
      </c>
    </row>
    <row r="55" spans="1:16" s="158" customFormat="1" x14ac:dyDescent="0.3">
      <c r="A55" s="323"/>
      <c r="B55" s="186" t="s">
        <v>440</v>
      </c>
      <c r="C55" s="150">
        <f>C52/C53-1</f>
        <v>-1</v>
      </c>
      <c r="D55" s="187">
        <f t="shared" ref="D55:O55" si="64">D52/D53-1</f>
        <v>-1</v>
      </c>
      <c r="E55" s="187">
        <f t="shared" si="64"/>
        <v>-1</v>
      </c>
      <c r="F55" s="187" t="e">
        <f t="shared" si="64"/>
        <v>#DIV/0!</v>
      </c>
      <c r="G55" s="187" t="e">
        <f t="shared" si="64"/>
        <v>#DIV/0!</v>
      </c>
      <c r="H55" s="187" t="e">
        <f t="shared" si="64"/>
        <v>#DIV/0!</v>
      </c>
      <c r="I55" s="187" t="e">
        <f t="shared" si="64"/>
        <v>#DIV/0!</v>
      </c>
      <c r="J55" s="187" t="e">
        <f t="shared" si="64"/>
        <v>#DIV/0!</v>
      </c>
      <c r="K55" s="187" t="e">
        <f t="shared" si="64"/>
        <v>#DIV/0!</v>
      </c>
      <c r="L55" s="187" t="e">
        <f t="shared" si="64"/>
        <v>#DIV/0!</v>
      </c>
      <c r="M55" s="187" t="e">
        <f t="shared" si="64"/>
        <v>#DIV/0!</v>
      </c>
      <c r="N55" s="187" t="e">
        <f t="shared" si="64"/>
        <v>#DIV/0!</v>
      </c>
      <c r="O55" s="187">
        <f t="shared" si="64"/>
        <v>-1</v>
      </c>
    </row>
    <row r="56" spans="1:16" s="158" customFormat="1" x14ac:dyDescent="0.3">
      <c r="A56" s="324"/>
      <c r="B56" s="159" t="s">
        <v>409</v>
      </c>
      <c r="C56" s="150" t="e">
        <f>C52/N53-1</f>
        <v>#DIV/0!</v>
      </c>
      <c r="D56" s="150" t="e">
        <f>D52/C52-1</f>
        <v>#DIV/0!</v>
      </c>
      <c r="E56" s="150" t="e">
        <f t="shared" ref="E56:G56" si="65">E52/D52-1</f>
        <v>#DIV/0!</v>
      </c>
      <c r="F56" s="150" t="e">
        <f t="shared" si="65"/>
        <v>#DIV/0!</v>
      </c>
      <c r="G56" s="150" t="e">
        <f t="shared" si="65"/>
        <v>#DIV/0!</v>
      </c>
      <c r="H56" s="150" t="e">
        <f t="shared" ref="H56:L56" si="66">H52/G52-1</f>
        <v>#DIV/0!</v>
      </c>
      <c r="I56" s="150" t="e">
        <f t="shared" si="66"/>
        <v>#DIV/0!</v>
      </c>
      <c r="J56" s="150" t="e">
        <f t="shared" si="66"/>
        <v>#DIV/0!</v>
      </c>
      <c r="K56" s="150" t="e">
        <f t="shared" si="66"/>
        <v>#DIV/0!</v>
      </c>
      <c r="L56" s="150" t="e">
        <f t="shared" si="66"/>
        <v>#DIV/0!</v>
      </c>
      <c r="M56" s="150" t="e">
        <f t="shared" ref="M56" si="67">M52/L52-1</f>
        <v>#DIV/0!</v>
      </c>
      <c r="N56" s="150" t="e">
        <f t="shared" ref="N56" si="68">N52/M52-1</f>
        <v>#DIV/0!</v>
      </c>
      <c r="O56" s="149"/>
    </row>
    <row r="57" spans="1:16" x14ac:dyDescent="0.3">
      <c r="A57" s="317" t="s">
        <v>429</v>
      </c>
      <c r="B57" s="142" t="s">
        <v>413</v>
      </c>
      <c r="C57" s="143">
        <f>C33+C39+C51+C45</f>
        <v>0</v>
      </c>
      <c r="D57" s="143">
        <f t="shared" ref="D57:O57" si="69">D33+D39+D51+D45</f>
        <v>0</v>
      </c>
      <c r="E57" s="143">
        <f t="shared" si="69"/>
        <v>0</v>
      </c>
      <c r="F57" s="143">
        <f t="shared" si="69"/>
        <v>0</v>
      </c>
      <c r="G57" s="143">
        <f t="shared" si="69"/>
        <v>0</v>
      </c>
      <c r="H57" s="143">
        <f t="shared" si="69"/>
        <v>0</v>
      </c>
      <c r="I57" s="143">
        <f t="shared" si="69"/>
        <v>0</v>
      </c>
      <c r="J57" s="143">
        <f t="shared" si="69"/>
        <v>0</v>
      </c>
      <c r="K57" s="143">
        <f t="shared" si="69"/>
        <v>0</v>
      </c>
      <c r="L57" s="143">
        <f t="shared" si="69"/>
        <v>0</v>
      </c>
      <c r="M57" s="143">
        <f t="shared" si="69"/>
        <v>0</v>
      </c>
      <c r="N57" s="143">
        <f t="shared" si="69"/>
        <v>0</v>
      </c>
      <c r="O57" s="144">
        <f t="shared" si="69"/>
        <v>0</v>
      </c>
      <c r="P57" s="195"/>
    </row>
    <row r="58" spans="1:16" ht="15.75" customHeight="1" x14ac:dyDescent="0.3">
      <c r="A58" s="318"/>
      <c r="B58" s="145" t="s">
        <v>414</v>
      </c>
      <c r="C58" s="146">
        <f t="shared" ref="C58:O58" si="70">C34+C40+C52+C46</f>
        <v>0</v>
      </c>
      <c r="D58" s="146">
        <f t="shared" si="70"/>
        <v>0</v>
      </c>
      <c r="E58" s="146">
        <f t="shared" si="70"/>
        <v>0</v>
      </c>
      <c r="F58" s="146">
        <f t="shared" si="70"/>
        <v>0</v>
      </c>
      <c r="G58" s="146">
        <f t="shared" si="70"/>
        <v>0</v>
      </c>
      <c r="H58" s="146">
        <f t="shared" si="70"/>
        <v>0</v>
      </c>
      <c r="I58" s="146">
        <f t="shared" si="70"/>
        <v>0</v>
      </c>
      <c r="J58" s="146">
        <f t="shared" si="70"/>
        <v>0</v>
      </c>
      <c r="K58" s="146">
        <f t="shared" si="70"/>
        <v>0</v>
      </c>
      <c r="L58" s="146">
        <f t="shared" si="70"/>
        <v>0</v>
      </c>
      <c r="M58" s="146">
        <f t="shared" si="70"/>
        <v>0</v>
      </c>
      <c r="N58" s="146">
        <f t="shared" si="70"/>
        <v>0</v>
      </c>
      <c r="O58" s="147">
        <f t="shared" si="70"/>
        <v>0</v>
      </c>
      <c r="P58" s="195"/>
    </row>
    <row r="59" spans="1:16" ht="15.75" customHeight="1" x14ac:dyDescent="0.3">
      <c r="A59" s="318"/>
      <c r="B59" s="145" t="s">
        <v>442</v>
      </c>
      <c r="C59" s="146">
        <f t="shared" ref="C59:O59" si="71">C35+C41+C53+C47</f>
        <v>4700</v>
      </c>
      <c r="D59" s="146">
        <f t="shared" si="71"/>
        <v>3610</v>
      </c>
      <c r="E59" s="146">
        <f t="shared" si="71"/>
        <v>5710</v>
      </c>
      <c r="F59" s="146">
        <f t="shared" si="71"/>
        <v>3500</v>
      </c>
      <c r="G59" s="146">
        <f t="shared" si="71"/>
        <v>4740</v>
      </c>
      <c r="H59" s="146">
        <f t="shared" si="71"/>
        <v>5310</v>
      </c>
      <c r="I59" s="146">
        <f t="shared" si="71"/>
        <v>4940</v>
      </c>
      <c r="J59" s="146">
        <f t="shared" si="71"/>
        <v>4463</v>
      </c>
      <c r="K59" s="146">
        <f t="shared" si="71"/>
        <v>4080</v>
      </c>
      <c r="L59" s="146">
        <f t="shared" si="71"/>
        <v>5580</v>
      </c>
      <c r="M59" s="146">
        <f t="shared" si="71"/>
        <v>3280</v>
      </c>
      <c r="N59" s="146">
        <f t="shared" si="71"/>
        <v>4920</v>
      </c>
      <c r="O59" s="147">
        <f t="shared" si="71"/>
        <v>54833</v>
      </c>
    </row>
    <row r="60" spans="1:16" s="158" customFormat="1" ht="16.5" customHeight="1" x14ac:dyDescent="0.3">
      <c r="A60" s="318"/>
      <c r="B60" s="160" t="s">
        <v>441</v>
      </c>
      <c r="C60" s="161" t="e">
        <f>C58/C57</f>
        <v>#DIV/0!</v>
      </c>
      <c r="D60" s="161" t="e">
        <f t="shared" ref="D60:O60" si="72">D58/D57</f>
        <v>#DIV/0!</v>
      </c>
      <c r="E60" s="161" t="e">
        <f t="shared" si="72"/>
        <v>#DIV/0!</v>
      </c>
      <c r="F60" s="161" t="e">
        <f t="shared" si="72"/>
        <v>#DIV/0!</v>
      </c>
      <c r="G60" s="161" t="e">
        <f t="shared" si="72"/>
        <v>#DIV/0!</v>
      </c>
      <c r="H60" s="161" t="e">
        <f t="shared" si="72"/>
        <v>#DIV/0!</v>
      </c>
      <c r="I60" s="161" t="e">
        <f t="shared" si="72"/>
        <v>#DIV/0!</v>
      </c>
      <c r="J60" s="161" t="e">
        <f t="shared" si="72"/>
        <v>#DIV/0!</v>
      </c>
      <c r="K60" s="161" t="e">
        <f t="shared" si="72"/>
        <v>#DIV/0!</v>
      </c>
      <c r="L60" s="161" t="e">
        <f t="shared" si="72"/>
        <v>#DIV/0!</v>
      </c>
      <c r="M60" s="161" t="e">
        <f t="shared" si="72"/>
        <v>#DIV/0!</v>
      </c>
      <c r="N60" s="161" t="e">
        <f t="shared" si="72"/>
        <v>#DIV/0!</v>
      </c>
      <c r="O60" s="161" t="e">
        <f t="shared" si="72"/>
        <v>#DIV/0!</v>
      </c>
    </row>
    <row r="61" spans="1:16" s="158" customFormat="1" ht="16.5" customHeight="1" x14ac:dyDescent="0.3">
      <c r="A61" s="319"/>
      <c r="B61" s="188" t="s">
        <v>406</v>
      </c>
      <c r="C61" s="189">
        <f>C58/C59-1</f>
        <v>-1</v>
      </c>
      <c r="D61" s="189">
        <f t="shared" ref="D61:O61" si="73">D58/D59-1</f>
        <v>-1</v>
      </c>
      <c r="E61" s="189">
        <f t="shared" si="73"/>
        <v>-1</v>
      </c>
      <c r="F61" s="189">
        <f t="shared" si="73"/>
        <v>-1</v>
      </c>
      <c r="G61" s="189">
        <f t="shared" si="73"/>
        <v>-1</v>
      </c>
      <c r="H61" s="189">
        <f t="shared" si="73"/>
        <v>-1</v>
      </c>
      <c r="I61" s="189">
        <f t="shared" si="73"/>
        <v>-1</v>
      </c>
      <c r="J61" s="189">
        <f t="shared" si="73"/>
        <v>-1</v>
      </c>
      <c r="K61" s="189">
        <f t="shared" si="73"/>
        <v>-1</v>
      </c>
      <c r="L61" s="189">
        <f t="shared" si="73"/>
        <v>-1</v>
      </c>
      <c r="M61" s="189">
        <f t="shared" si="73"/>
        <v>-1</v>
      </c>
      <c r="N61" s="189">
        <f t="shared" si="73"/>
        <v>-1</v>
      </c>
      <c r="O61" s="189">
        <f t="shared" si="73"/>
        <v>-1</v>
      </c>
    </row>
    <row r="62" spans="1:16" s="158" customFormat="1" ht="16.5" customHeight="1" thickBot="1" x14ac:dyDescent="0.35">
      <c r="A62" s="320"/>
      <c r="B62" s="162" t="s">
        <v>408</v>
      </c>
      <c r="C62" s="154">
        <f>C58/N59-1</f>
        <v>-1</v>
      </c>
      <c r="D62" s="154" t="e">
        <f>D58/C58-1</f>
        <v>#DIV/0!</v>
      </c>
      <c r="E62" s="154" t="e">
        <f t="shared" ref="E62:G62" si="74">E58/D58-1</f>
        <v>#DIV/0!</v>
      </c>
      <c r="F62" s="154" t="e">
        <f t="shared" si="74"/>
        <v>#DIV/0!</v>
      </c>
      <c r="G62" s="154" t="e">
        <f t="shared" si="74"/>
        <v>#DIV/0!</v>
      </c>
      <c r="H62" s="154" t="e">
        <f t="shared" ref="H62:L62" si="75">H58/G58-1</f>
        <v>#DIV/0!</v>
      </c>
      <c r="I62" s="154" t="e">
        <f t="shared" si="75"/>
        <v>#DIV/0!</v>
      </c>
      <c r="J62" s="154" t="e">
        <f t="shared" si="75"/>
        <v>#DIV/0!</v>
      </c>
      <c r="K62" s="154" t="e">
        <f t="shared" si="75"/>
        <v>#DIV/0!</v>
      </c>
      <c r="L62" s="154" t="e">
        <f t="shared" si="75"/>
        <v>#DIV/0!</v>
      </c>
      <c r="M62" s="154" t="e">
        <f t="shared" ref="M62" si="76">M58/L58-1</f>
        <v>#DIV/0!</v>
      </c>
      <c r="N62" s="154" t="e">
        <f t="shared" ref="N62" si="77">N58/M58-1</f>
        <v>#DIV/0!</v>
      </c>
      <c r="O62" s="154"/>
    </row>
    <row r="63" spans="1:16" ht="15" thickTop="1" x14ac:dyDescent="0.3">
      <c r="A63" s="321" t="s">
        <v>467</v>
      </c>
      <c r="B63" s="136" t="s">
        <v>413</v>
      </c>
      <c r="C63" s="137">
        <f>SUMIFS('2019年进销存明细 '!N:N,'2019年进销存明细 '!$A:$A,'分区域-整肠生'!$A$1,'2019年进销存明细 '!$D:$D,'分区域-整肠生'!$A63)</f>
        <v>0</v>
      </c>
      <c r="D63" s="137">
        <f>SUMIFS('2019年进销存明细 '!T:T,'2019年进销存明细 '!$A:$A,'分区域-整肠生'!$A$1,'2019年进销存明细 '!$D:$D,'分区域-整肠生'!$A63)</f>
        <v>0</v>
      </c>
      <c r="E63" s="137">
        <f>SUMIFS('2019年进销存明细 '!Z:Z,'2019年进销存明细 '!$A:$A,'分区域-整肠生'!$A$1,'2019年进销存明细 '!$D:$D,'分区域-整肠生'!$A63)</f>
        <v>0</v>
      </c>
      <c r="F63" s="137">
        <f>SUMIFS('2019年进销存明细 '!AF:AF,'2019年进销存明细 '!$A:$A,'分区域-整肠生'!$A$1,'2019年进销存明细 '!$D:$D,'分区域-整肠生'!$A63)</f>
        <v>0</v>
      </c>
      <c r="G63" s="137">
        <f>SUMIFS('2019年进销存明细 '!AL:AL,'2019年进销存明细 '!$A:$A,'分区域-整肠生'!$A$1,'2019年进销存明细 '!$D:$D,'分区域-整肠生'!$A63)</f>
        <v>0</v>
      </c>
      <c r="H63" s="137">
        <f>SUMIFS('2019年进销存明细 '!AR:AR,'2019年进销存明细 '!$A:$A,'分区域-整肠生'!$A$1,'2019年进销存明细 '!$D:$D,'分区域-整肠生'!$A63)</f>
        <v>0</v>
      </c>
      <c r="I63" s="137">
        <f>SUMIFS('2019年进销存明细 '!AX:AX,'2019年进销存明细 '!$A:$A,'分区域-整肠生'!$A$1,'2019年进销存明细 '!$D:$D,'分区域-整肠生'!$A63)</f>
        <v>0</v>
      </c>
      <c r="J63" s="137">
        <f>SUMIFS('2019年进销存明细 '!BD:BD,'2019年进销存明细 '!$A:$A,'分区域-整肠生'!$A$1,'2019年进销存明细 '!$D:$D,'分区域-整肠生'!$A63)</f>
        <v>0</v>
      </c>
      <c r="K63" s="137">
        <f>SUMIFS('2019年进销存明细 '!BJ:BJ,'2019年进销存明细 '!$A:$A,'分区域-整肠生'!$A$1,'2019年进销存明细 '!$D:$D,'分区域-整肠生'!$A63)</f>
        <v>0</v>
      </c>
      <c r="L63" s="137">
        <f>SUMIFS('2019年进销存明细 '!BP:BP,'2019年进销存明细 '!$A:$A,'分区域-整肠生'!$A$1,'2019年进销存明细 '!$D:$D,'分区域-整肠生'!$A63)</f>
        <v>0</v>
      </c>
      <c r="M63" s="137">
        <f>SUMIFS('2019年进销存明细 '!BV:BV,'2019年进销存明细 '!$A:$A,'分区域-整肠生'!$A$1,'2019年进销存明细 '!$D:$D,'分区域-整肠生'!$A63)</f>
        <v>0</v>
      </c>
      <c r="N63" s="137">
        <f>SUMIFS('2019年进销存明细 '!CB:CB,'2019年进销存明细 '!$A:$A,'分区域-整肠生'!$A$1,'2019年进销存明细 '!$D:$D,'分区域-整肠生'!$A63)</f>
        <v>0</v>
      </c>
      <c r="O63" s="153">
        <f t="shared" ref="O63:O65" si="78">SUM(C63:N63)</f>
        <v>0</v>
      </c>
    </row>
    <row r="64" spans="1:16" x14ac:dyDescent="0.3">
      <c r="A64" s="322"/>
      <c r="B64" s="139" t="s">
        <v>414</v>
      </c>
      <c r="C64" s="137">
        <f>SUMIFS('2019年进销存明细 '!P:P,'2019年进销存明细 '!$A:$A,'分区域-整肠生'!$A$1,'2019年进销存明细 '!$D:$D,'分区域-整肠生'!$A63)</f>
        <v>0</v>
      </c>
      <c r="D64" s="137">
        <f>SUMIFS('2019年进销存明细 '!V:V,'2019年进销存明细 '!$A:$A,'分区域-整肠生'!$A$1,'2019年进销存明细 '!$D:$D,'分区域-整肠生'!$A63)</f>
        <v>0</v>
      </c>
      <c r="E64" s="137">
        <f>SUMIFS('2019年进销存明细 '!AB:AB,'2019年进销存明细 '!$A:$A,'分区域-整肠生'!$A$1,'2019年进销存明细 '!$D:$D,'分区域-整肠生'!$A63)</f>
        <v>0</v>
      </c>
      <c r="F64" s="137">
        <f>SUMIFS('2019年进销存明细 '!AH:AH,'2019年进销存明细 '!$A:$A,'分区域-整肠生'!$A$1,'2019年进销存明细 '!$D:$D,'分区域-整肠生'!$A63)</f>
        <v>0</v>
      </c>
      <c r="G64" s="137">
        <f>SUMIFS('2019年进销存明细 '!AN:AN,'2019年进销存明细 '!$A:$A,'分区域-整肠生'!$A$1,'2019年进销存明细 '!$D:$D,'分区域-整肠生'!$A63)</f>
        <v>0</v>
      </c>
      <c r="H64" s="137">
        <f>SUMIFS('2019年进销存明细 '!AT:AT,'2019年进销存明细 '!$A:$A,'分区域-整肠生'!$A$1,'2019年进销存明细 '!$D:$D,'分区域-整肠生'!$A63)</f>
        <v>0</v>
      </c>
      <c r="I64" s="137">
        <f>SUMIFS('2019年进销存明细 '!AZ:AZ,'2019年进销存明细 '!$A:$A,'分区域-整肠生'!$A$1,'2019年进销存明细 '!$D:$D,'分区域-整肠生'!$A63)</f>
        <v>0</v>
      </c>
      <c r="J64" s="137">
        <f>SUMIFS('2019年进销存明细 '!BF:BF,'2019年进销存明细 '!$A:$A,'分区域-整肠生'!$A$1,'2019年进销存明细 '!$D:$D,'分区域-整肠生'!$A63)</f>
        <v>0</v>
      </c>
      <c r="K64" s="137">
        <f>SUMIFS('2019年进销存明细 '!BL:BL,'2019年进销存明细 '!$A:$A,'分区域-整肠生'!$A$1,'2019年进销存明细 '!$D:$D,'分区域-整肠生'!$A63)</f>
        <v>0</v>
      </c>
      <c r="L64" s="137">
        <f>SUMIFS('2019年进销存明细 '!BR:BR,'2019年进销存明细 '!$A:$A,'分区域-整肠生'!$A$1,'2019年进销存明细 '!$D:$D,'分区域-整肠生'!$A63)</f>
        <v>0</v>
      </c>
      <c r="M64" s="137">
        <f>SUMIFS('2019年进销存明细 '!BX:BX,'2019年进销存明细 '!$A:$A,'分区域-整肠生'!$A$1,'2019年进销存明细 '!$D:$D,'分区域-整肠生'!$A63)</f>
        <v>0</v>
      </c>
      <c r="N64" s="137">
        <f>SUMIFS('2019年进销存明细 '!CD:CD,'2019年进销存明细 '!$A:$A,'分区域-整肠生'!$A$1,'2019年进销存明细 '!$D:$D,'分区域-整肠生'!$A63)</f>
        <v>0</v>
      </c>
      <c r="O64" s="141">
        <f t="shared" si="78"/>
        <v>0</v>
      </c>
    </row>
    <row r="65" spans="1:16" x14ac:dyDescent="0.3">
      <c r="A65" s="322"/>
      <c r="B65" s="139" t="s">
        <v>443</v>
      </c>
      <c r="C65" s="152">
        <v>2960</v>
      </c>
      <c r="D65" s="152">
        <v>1980</v>
      </c>
      <c r="E65" s="152">
        <v>2960</v>
      </c>
      <c r="F65" s="152">
        <v>410</v>
      </c>
      <c r="G65" s="152">
        <v>440</v>
      </c>
      <c r="H65" s="140">
        <v>340</v>
      </c>
      <c r="I65" s="140">
        <v>290</v>
      </c>
      <c r="J65" s="140">
        <v>460</v>
      </c>
      <c r="K65" s="140">
        <v>300</v>
      </c>
      <c r="L65" s="140">
        <v>530</v>
      </c>
      <c r="M65" s="140">
        <v>280</v>
      </c>
      <c r="N65" s="140">
        <v>430</v>
      </c>
      <c r="O65" s="141">
        <f t="shared" si="78"/>
        <v>11380</v>
      </c>
      <c r="P65" s="114" t="s">
        <v>454</v>
      </c>
    </row>
    <row r="66" spans="1:16" s="158" customFormat="1" x14ac:dyDescent="0.3">
      <c r="A66" s="322"/>
      <c r="B66" s="155" t="s">
        <v>296</v>
      </c>
      <c r="C66" s="156" t="e">
        <f>C64/C63</f>
        <v>#DIV/0!</v>
      </c>
      <c r="D66" s="157" t="e">
        <f t="shared" ref="D66:O66" si="79">D64/D63</f>
        <v>#DIV/0!</v>
      </c>
      <c r="E66" s="157" t="e">
        <f t="shared" si="79"/>
        <v>#DIV/0!</v>
      </c>
      <c r="F66" s="157" t="e">
        <f t="shared" si="79"/>
        <v>#DIV/0!</v>
      </c>
      <c r="G66" s="157" t="e">
        <f t="shared" si="79"/>
        <v>#DIV/0!</v>
      </c>
      <c r="H66" s="157" t="e">
        <f t="shared" si="79"/>
        <v>#DIV/0!</v>
      </c>
      <c r="I66" s="157" t="e">
        <f t="shared" si="79"/>
        <v>#DIV/0!</v>
      </c>
      <c r="J66" s="157" t="e">
        <f t="shared" si="79"/>
        <v>#DIV/0!</v>
      </c>
      <c r="K66" s="157" t="e">
        <f t="shared" si="79"/>
        <v>#DIV/0!</v>
      </c>
      <c r="L66" s="157" t="e">
        <f t="shared" si="79"/>
        <v>#DIV/0!</v>
      </c>
      <c r="M66" s="157" t="e">
        <f t="shared" si="79"/>
        <v>#DIV/0!</v>
      </c>
      <c r="N66" s="157" t="e">
        <f t="shared" si="79"/>
        <v>#DIV/0!</v>
      </c>
      <c r="O66" s="157" t="e">
        <f t="shared" si="79"/>
        <v>#DIV/0!</v>
      </c>
    </row>
    <row r="67" spans="1:16" s="158" customFormat="1" x14ac:dyDescent="0.3">
      <c r="A67" s="323"/>
      <c r="B67" s="186" t="s">
        <v>440</v>
      </c>
      <c r="C67" s="150">
        <f>C64/C65-1</f>
        <v>-1</v>
      </c>
      <c r="D67" s="187">
        <f t="shared" ref="D67:O67" si="80">D64/D65-1</f>
        <v>-1</v>
      </c>
      <c r="E67" s="187">
        <f t="shared" si="80"/>
        <v>-1</v>
      </c>
      <c r="F67" s="187">
        <f t="shared" si="80"/>
        <v>-1</v>
      </c>
      <c r="G67" s="187">
        <f t="shared" si="80"/>
        <v>-1</v>
      </c>
      <c r="H67" s="187">
        <f t="shared" si="80"/>
        <v>-1</v>
      </c>
      <c r="I67" s="187">
        <f t="shared" si="80"/>
        <v>-1</v>
      </c>
      <c r="J67" s="187">
        <f t="shared" si="80"/>
        <v>-1</v>
      </c>
      <c r="K67" s="187">
        <f t="shared" si="80"/>
        <v>-1</v>
      </c>
      <c r="L67" s="187">
        <f t="shared" si="80"/>
        <v>-1</v>
      </c>
      <c r="M67" s="187">
        <f t="shared" si="80"/>
        <v>-1</v>
      </c>
      <c r="N67" s="187">
        <f t="shared" si="80"/>
        <v>-1</v>
      </c>
      <c r="O67" s="187">
        <f t="shared" si="80"/>
        <v>-1</v>
      </c>
    </row>
    <row r="68" spans="1:16" s="158" customFormat="1" x14ac:dyDescent="0.3">
      <c r="A68" s="324"/>
      <c r="B68" s="159" t="s">
        <v>409</v>
      </c>
      <c r="C68" s="150">
        <f>C64/N65-1</f>
        <v>-1</v>
      </c>
      <c r="D68" s="150" t="e">
        <f>D64/C64-1</f>
        <v>#DIV/0!</v>
      </c>
      <c r="E68" s="150" t="e">
        <f t="shared" ref="E68:G68" si="81">E64/D64-1</f>
        <v>#DIV/0!</v>
      </c>
      <c r="F68" s="150" t="e">
        <f t="shared" si="81"/>
        <v>#DIV/0!</v>
      </c>
      <c r="G68" s="150" t="e">
        <f t="shared" si="81"/>
        <v>#DIV/0!</v>
      </c>
      <c r="H68" s="150" t="e">
        <f t="shared" ref="H68:L68" si="82">H64/G64-1</f>
        <v>#DIV/0!</v>
      </c>
      <c r="I68" s="150" t="e">
        <f t="shared" si="82"/>
        <v>#DIV/0!</v>
      </c>
      <c r="J68" s="150" t="e">
        <f t="shared" si="82"/>
        <v>#DIV/0!</v>
      </c>
      <c r="K68" s="150" t="e">
        <f t="shared" si="82"/>
        <v>#DIV/0!</v>
      </c>
      <c r="L68" s="150" t="e">
        <f t="shared" si="82"/>
        <v>#DIV/0!</v>
      </c>
      <c r="M68" s="150" t="e">
        <f t="shared" ref="M68" si="83">M64/L64-1</f>
        <v>#DIV/0!</v>
      </c>
      <c r="N68" s="150" t="e">
        <f t="shared" ref="N68" si="84">N64/M64-1</f>
        <v>#DIV/0!</v>
      </c>
      <c r="O68" s="149"/>
    </row>
    <row r="69" spans="1:16" x14ac:dyDescent="0.3">
      <c r="A69" s="325" t="s">
        <v>405</v>
      </c>
      <c r="B69" s="136" t="s">
        <v>413</v>
      </c>
      <c r="C69" s="137">
        <f>SUMIFS('2019年进销存明细 '!N:N,'2019年进销存明细 '!$A:$A,'分区域-整肠生'!$A$1,'2019年进销存明细 '!$D:$D,'分区域-整肠生'!$A69)</f>
        <v>0</v>
      </c>
      <c r="D69" s="137">
        <f>SUMIFS('2019年进销存明细 '!T:T,'2019年进销存明细 '!$A:$A,'分区域-整肠生'!$A$1,'2019年进销存明细 '!$D:$D,'分区域-整肠生'!$A69)</f>
        <v>0</v>
      </c>
      <c r="E69" s="137">
        <f>SUMIFS('2019年进销存明细 '!Z:Z,'2019年进销存明细 '!$A:$A,'分区域-整肠生'!$A$1,'2019年进销存明细 '!$D:$D,'分区域-整肠生'!$A69)</f>
        <v>0</v>
      </c>
      <c r="F69" s="137">
        <f>SUMIFS('2019年进销存明细 '!AF:AF,'2019年进销存明细 '!$A:$A,'分区域-整肠生'!$A$1,'2019年进销存明细 '!$D:$D,'分区域-整肠生'!$A69)</f>
        <v>0</v>
      </c>
      <c r="G69" s="137">
        <f>SUMIFS('2019年进销存明细 '!AL:AL,'2019年进销存明细 '!$A:$A,'分区域-整肠生'!$A$1,'2019年进销存明细 '!$D:$D,'分区域-整肠生'!$A69)</f>
        <v>0</v>
      </c>
      <c r="H69" s="137">
        <f>SUMIFS('2019年进销存明细 '!AR:AR,'2019年进销存明细 '!$A:$A,'分区域-整肠生'!$A$1,'2019年进销存明细 '!$D:$D,'分区域-整肠生'!$A69)</f>
        <v>0</v>
      </c>
      <c r="I69" s="137">
        <f>SUMIFS('2019年进销存明细 '!AX:AX,'2019年进销存明细 '!$A:$A,'分区域-整肠生'!$A$1,'2019年进销存明细 '!$D:$D,'分区域-整肠生'!$A69)</f>
        <v>0</v>
      </c>
      <c r="J69" s="137">
        <f>SUMIFS('2019年进销存明细 '!BD:BD,'2019年进销存明细 '!$A:$A,'分区域-整肠生'!$A$1,'2019年进销存明细 '!$D:$D,'分区域-整肠生'!$A69)</f>
        <v>0</v>
      </c>
      <c r="K69" s="137">
        <f>SUMIFS('2019年进销存明细 '!BJ:BJ,'2019年进销存明细 '!$A:$A,'分区域-整肠生'!$A$1,'2019年进销存明细 '!$D:$D,'分区域-整肠生'!$A69)</f>
        <v>0</v>
      </c>
      <c r="L69" s="137">
        <f>SUMIFS('2019年进销存明细 '!BP:BP,'2019年进销存明细 '!$A:$A,'分区域-整肠生'!$A$1,'2019年进销存明细 '!$D:$D,'分区域-整肠生'!$A69)</f>
        <v>0</v>
      </c>
      <c r="M69" s="137">
        <f>SUMIFS('2019年进销存明细 '!BV:BV,'2019年进销存明细 '!$A:$A,'分区域-整肠生'!$A$1,'2019年进销存明细 '!$D:$D,'分区域-整肠生'!$A69)</f>
        <v>0</v>
      </c>
      <c r="N69" s="137">
        <f>SUMIFS('2019年进销存明细 '!CB:CB,'2019年进销存明细 '!$A:$A,'分区域-整肠生'!$A$1,'2019年进销存明细 '!$D:$D,'分区域-整肠生'!$A69)</f>
        <v>0</v>
      </c>
      <c r="O69" s="138">
        <f t="shared" ref="O69:O71" si="85">SUM(C69:N69)</f>
        <v>0</v>
      </c>
    </row>
    <row r="70" spans="1:16" x14ac:dyDescent="0.3">
      <c r="A70" s="322"/>
      <c r="B70" s="139" t="s">
        <v>414</v>
      </c>
      <c r="C70" s="137">
        <f>SUMIFS('2019年进销存明细 '!P:P,'2019年进销存明细 '!$A:$A,'分区域-整肠生'!$A$1,'2019年进销存明细 '!$D:$D,'分区域-整肠生'!$A69)</f>
        <v>0</v>
      </c>
      <c r="D70" s="137">
        <f>SUMIFS('2019年进销存明细 '!V:V,'2019年进销存明细 '!$A:$A,'分区域-整肠生'!$A$1,'2019年进销存明细 '!$D:$D,'分区域-整肠生'!$A69)</f>
        <v>0</v>
      </c>
      <c r="E70" s="137">
        <f>SUMIFS('2019年进销存明细 '!AB:AB,'2019年进销存明细 '!$A:$A,'分区域-整肠生'!$A$1,'2019年进销存明细 '!$D:$D,'分区域-整肠生'!$A69)</f>
        <v>0</v>
      </c>
      <c r="F70" s="137">
        <f>SUMIFS('2019年进销存明细 '!AH:AH,'2019年进销存明细 '!$A:$A,'分区域-整肠生'!$A$1,'2019年进销存明细 '!$D:$D,'分区域-整肠生'!$A69)</f>
        <v>0</v>
      </c>
      <c r="G70" s="137">
        <f>SUMIFS('2019年进销存明细 '!AN:AN,'2019年进销存明细 '!$A:$A,'分区域-整肠生'!$A$1,'2019年进销存明细 '!$D:$D,'分区域-整肠生'!$A69)</f>
        <v>0</v>
      </c>
      <c r="H70" s="137">
        <f>SUMIFS('2019年进销存明细 '!AT:AT,'2019年进销存明细 '!$A:$A,'分区域-整肠生'!$A$1,'2019年进销存明细 '!$D:$D,'分区域-整肠生'!$A69)</f>
        <v>0</v>
      </c>
      <c r="I70" s="137">
        <f>SUMIFS('2019年进销存明细 '!AZ:AZ,'2019年进销存明细 '!$A:$A,'分区域-整肠生'!$A$1,'2019年进销存明细 '!$D:$D,'分区域-整肠生'!$A69)</f>
        <v>0</v>
      </c>
      <c r="J70" s="137">
        <f>SUMIFS('2019年进销存明细 '!BF:BF,'2019年进销存明细 '!$A:$A,'分区域-整肠生'!$A$1,'2019年进销存明细 '!$D:$D,'分区域-整肠生'!$A69)</f>
        <v>0</v>
      </c>
      <c r="K70" s="137">
        <f>SUMIFS('2019年进销存明细 '!BL:BL,'2019年进销存明细 '!$A:$A,'分区域-整肠生'!$A$1,'2019年进销存明细 '!$D:$D,'分区域-整肠生'!$A69)</f>
        <v>0</v>
      </c>
      <c r="L70" s="137">
        <f>SUMIFS('2019年进销存明细 '!BR:BR,'2019年进销存明细 '!$A:$A,'分区域-整肠生'!$A$1,'2019年进销存明细 '!$D:$D,'分区域-整肠生'!$A69)</f>
        <v>0</v>
      </c>
      <c r="M70" s="137">
        <f>SUMIFS('2019年进销存明细 '!BX:BX,'2019年进销存明细 '!$A:$A,'分区域-整肠生'!$A$1,'2019年进销存明细 '!$D:$D,'分区域-整肠生'!$A69)</f>
        <v>0</v>
      </c>
      <c r="N70" s="137">
        <f>SUMIFS('2019年进销存明细 '!CD:CD,'2019年进销存明细 '!$A:$A,'分区域-整肠生'!$A$1,'2019年进销存明细 '!$D:$D,'分区域-整肠生'!$A69)</f>
        <v>0</v>
      </c>
      <c r="O70" s="141">
        <f t="shared" si="85"/>
        <v>0</v>
      </c>
    </row>
    <row r="71" spans="1:16" x14ac:dyDescent="0.3">
      <c r="A71" s="322"/>
      <c r="B71" s="139" t="s">
        <v>443</v>
      </c>
      <c r="C71" s="152">
        <v>550</v>
      </c>
      <c r="D71" s="152">
        <v>380</v>
      </c>
      <c r="E71" s="152">
        <v>560</v>
      </c>
      <c r="F71" s="152">
        <v>540</v>
      </c>
      <c r="G71" s="152">
        <v>560</v>
      </c>
      <c r="H71" s="140">
        <v>900</v>
      </c>
      <c r="I71" s="140">
        <v>930</v>
      </c>
      <c r="J71" s="140">
        <v>1110</v>
      </c>
      <c r="K71" s="140">
        <v>1620</v>
      </c>
      <c r="L71" s="140">
        <v>20</v>
      </c>
      <c r="M71" s="140">
        <v>180</v>
      </c>
      <c r="N71" s="140">
        <v>180</v>
      </c>
      <c r="O71" s="141">
        <f t="shared" si="85"/>
        <v>7530</v>
      </c>
    </row>
    <row r="72" spans="1:16" s="158" customFormat="1" x14ac:dyDescent="0.3">
      <c r="A72" s="322"/>
      <c r="B72" s="155" t="s">
        <v>296</v>
      </c>
      <c r="C72" s="156" t="e">
        <f>C70/C69</f>
        <v>#DIV/0!</v>
      </c>
      <c r="D72" s="157" t="e">
        <f t="shared" ref="D72:G72" si="86">D70/D69</f>
        <v>#DIV/0!</v>
      </c>
      <c r="E72" s="157" t="e">
        <f t="shared" si="86"/>
        <v>#DIV/0!</v>
      </c>
      <c r="F72" s="157" t="e">
        <f t="shared" si="86"/>
        <v>#DIV/0!</v>
      </c>
      <c r="G72" s="157" t="e">
        <f t="shared" si="86"/>
        <v>#DIV/0!</v>
      </c>
      <c r="H72" s="157" t="e">
        <f t="shared" ref="H72:O72" si="87">H70/H69</f>
        <v>#DIV/0!</v>
      </c>
      <c r="I72" s="157" t="e">
        <f t="shared" si="87"/>
        <v>#DIV/0!</v>
      </c>
      <c r="J72" s="157" t="e">
        <f t="shared" si="87"/>
        <v>#DIV/0!</v>
      </c>
      <c r="K72" s="157" t="e">
        <f t="shared" si="87"/>
        <v>#DIV/0!</v>
      </c>
      <c r="L72" s="157" t="e">
        <f t="shared" si="87"/>
        <v>#DIV/0!</v>
      </c>
      <c r="M72" s="157" t="e">
        <f t="shared" si="87"/>
        <v>#DIV/0!</v>
      </c>
      <c r="N72" s="157" t="e">
        <f t="shared" si="87"/>
        <v>#DIV/0!</v>
      </c>
      <c r="O72" s="157" t="e">
        <f t="shared" si="87"/>
        <v>#DIV/0!</v>
      </c>
    </row>
    <row r="73" spans="1:16" s="158" customFormat="1" x14ac:dyDescent="0.3">
      <c r="A73" s="323"/>
      <c r="B73" s="186" t="s">
        <v>440</v>
      </c>
      <c r="C73" s="150">
        <f>C70/C71-1</f>
        <v>-1</v>
      </c>
      <c r="D73" s="187">
        <f t="shared" ref="D73:G73" si="88">D70/D71-1</f>
        <v>-1</v>
      </c>
      <c r="E73" s="187">
        <f t="shared" si="88"/>
        <v>-1</v>
      </c>
      <c r="F73" s="187">
        <f t="shared" si="88"/>
        <v>-1</v>
      </c>
      <c r="G73" s="187">
        <f t="shared" si="88"/>
        <v>-1</v>
      </c>
      <c r="H73" s="187">
        <f t="shared" ref="H73:O73" si="89">H70/H71-1</f>
        <v>-1</v>
      </c>
      <c r="I73" s="187">
        <f t="shared" si="89"/>
        <v>-1</v>
      </c>
      <c r="J73" s="187">
        <f t="shared" si="89"/>
        <v>-1</v>
      </c>
      <c r="K73" s="187">
        <f t="shared" si="89"/>
        <v>-1</v>
      </c>
      <c r="L73" s="187">
        <f t="shared" si="89"/>
        <v>-1</v>
      </c>
      <c r="M73" s="187">
        <f t="shared" si="89"/>
        <v>-1</v>
      </c>
      <c r="N73" s="187">
        <f t="shared" si="89"/>
        <v>-1</v>
      </c>
      <c r="O73" s="187">
        <f t="shared" si="89"/>
        <v>-1</v>
      </c>
    </row>
    <row r="74" spans="1:16" s="158" customFormat="1" x14ac:dyDescent="0.3">
      <c r="A74" s="324"/>
      <c r="B74" s="159" t="s">
        <v>409</v>
      </c>
      <c r="C74" s="150">
        <f>C70/N71-1</f>
        <v>-1</v>
      </c>
      <c r="D74" s="150" t="e">
        <f>D70/C70-1</f>
        <v>#DIV/0!</v>
      </c>
      <c r="E74" s="150" t="e">
        <f t="shared" ref="E74:L74" si="90">E70/D70-1</f>
        <v>#DIV/0!</v>
      </c>
      <c r="F74" s="150" t="e">
        <f t="shared" si="90"/>
        <v>#DIV/0!</v>
      </c>
      <c r="G74" s="150" t="e">
        <f t="shared" si="90"/>
        <v>#DIV/0!</v>
      </c>
      <c r="H74" s="150" t="e">
        <f t="shared" si="90"/>
        <v>#DIV/0!</v>
      </c>
      <c r="I74" s="150" t="e">
        <f t="shared" si="90"/>
        <v>#DIV/0!</v>
      </c>
      <c r="J74" s="150" t="e">
        <f t="shared" si="90"/>
        <v>#DIV/0!</v>
      </c>
      <c r="K74" s="150" t="e">
        <f t="shared" si="90"/>
        <v>#DIV/0!</v>
      </c>
      <c r="L74" s="150" t="e">
        <f t="shared" si="90"/>
        <v>#DIV/0!</v>
      </c>
      <c r="M74" s="150" t="e">
        <f t="shared" ref="M74" si="91">M70/L70-1</f>
        <v>#DIV/0!</v>
      </c>
      <c r="N74" s="150" t="e">
        <f t="shared" ref="N74" si="92">N70/M70-1</f>
        <v>#DIV/0!</v>
      </c>
      <c r="O74" s="149"/>
    </row>
    <row r="75" spans="1:16" s="158" customFormat="1" x14ac:dyDescent="0.3">
      <c r="A75" s="325" t="s">
        <v>437</v>
      </c>
      <c r="B75" s="136" t="s">
        <v>413</v>
      </c>
      <c r="C75" s="137">
        <f>SUMIFS('2019年进销存明细 '!N:N,'2019年进销存明细 '!$A:$A,'分区域-整肠生'!$A$1,'2019年进销存明细 '!$D:$D,'分区域-整肠生'!$A75)</f>
        <v>0</v>
      </c>
      <c r="D75" s="137">
        <f>SUMIFS('2019年进销存明细 '!T:T,'2019年进销存明细 '!$A:$A,'分区域-整肠生'!$A$1,'2019年进销存明细 '!$D:$D,'分区域-整肠生'!$A75)</f>
        <v>0</v>
      </c>
      <c r="E75" s="137">
        <f>SUMIFS('2019年进销存明细 '!Z:Z,'2019年进销存明细 '!$A:$A,'分区域-整肠生'!$A$1,'2019年进销存明细 '!$D:$D,'分区域-整肠生'!$A75)</f>
        <v>0</v>
      </c>
      <c r="F75" s="137">
        <f>SUMIFS('2019年进销存明细 '!AF:AF,'2019年进销存明细 '!$A:$A,'分区域-整肠生'!$A$1,'2019年进销存明细 '!$D:$D,'分区域-整肠生'!$A75)</f>
        <v>0</v>
      </c>
      <c r="G75" s="137">
        <f>SUMIFS('2019年进销存明细 '!AL:AL,'2019年进销存明细 '!$A:$A,'分区域-整肠生'!$A$1,'2019年进销存明细 '!$D:$D,'分区域-整肠生'!$A75)</f>
        <v>0</v>
      </c>
      <c r="H75" s="137">
        <f>SUMIFS('2019年进销存明细 '!AR:AR,'2019年进销存明细 '!$A:$A,'分区域-整肠生'!$A$1,'2019年进销存明细 '!$D:$D,'分区域-整肠生'!$A75)</f>
        <v>0</v>
      </c>
      <c r="I75" s="137">
        <f>SUMIFS('2019年进销存明细 '!AX:AX,'2019年进销存明细 '!$A:$A,'分区域-整肠生'!$A$1,'2019年进销存明细 '!$D:$D,'分区域-整肠生'!$A75)</f>
        <v>0</v>
      </c>
      <c r="J75" s="137">
        <f>SUMIFS('2019年进销存明细 '!BD:BD,'2019年进销存明细 '!$A:$A,'分区域-整肠生'!$A$1,'2019年进销存明细 '!$D:$D,'分区域-整肠生'!$A75)</f>
        <v>0</v>
      </c>
      <c r="K75" s="137">
        <f>SUMIFS('2019年进销存明细 '!BJ:BJ,'2019年进销存明细 '!$A:$A,'分区域-整肠生'!$A$1,'2019年进销存明细 '!$D:$D,'分区域-整肠生'!$A75)</f>
        <v>0</v>
      </c>
      <c r="L75" s="137">
        <f>SUMIFS('2019年进销存明细 '!BP:BP,'2019年进销存明细 '!$A:$A,'分区域-整肠生'!$A$1,'2019年进销存明细 '!$D:$D,'分区域-整肠生'!$A75)</f>
        <v>0</v>
      </c>
      <c r="M75" s="137">
        <f>SUMIFS('2019年进销存明细 '!BV:BV,'2019年进销存明细 '!$A:$A,'分区域-整肠生'!$A$1,'2019年进销存明细 '!$D:$D,'分区域-整肠生'!$A75)</f>
        <v>0</v>
      </c>
      <c r="N75" s="137">
        <f>SUMIFS('2019年进销存明细 '!CB:CB,'2019年进销存明细 '!$A:$A,'分区域-整肠生'!$A$1,'2019年进销存明细 '!$D:$D,'分区域-整肠生'!$A75)</f>
        <v>0</v>
      </c>
      <c r="O75" s="138">
        <f t="shared" ref="O75:O77" si="93">SUM(C75:N75)</f>
        <v>0</v>
      </c>
    </row>
    <row r="76" spans="1:16" s="158" customFormat="1" x14ac:dyDescent="0.3">
      <c r="A76" s="322"/>
      <c r="B76" s="139" t="s">
        <v>414</v>
      </c>
      <c r="C76" s="137">
        <f>SUMIFS('2019年进销存明细 '!P:P,'2019年进销存明细 '!$A:$A,'分区域-整肠生'!$A$1,'2019年进销存明细 '!$D:$D,'分区域-整肠生'!$A75)</f>
        <v>0</v>
      </c>
      <c r="D76" s="137">
        <f>SUMIFS('2019年进销存明细 '!V:V,'2019年进销存明细 '!$A:$A,'分区域-整肠生'!$A$1,'2019年进销存明细 '!$D:$D,'分区域-整肠生'!$A75)</f>
        <v>0</v>
      </c>
      <c r="E76" s="137">
        <f>SUMIFS('2019年进销存明细 '!AB:AB,'2019年进销存明细 '!$A:$A,'分区域-整肠生'!$A$1,'2019年进销存明细 '!$D:$D,'分区域-整肠生'!$A75)</f>
        <v>0</v>
      </c>
      <c r="F76" s="137">
        <f>SUMIFS('2019年进销存明细 '!AH:AH,'2019年进销存明细 '!$A:$A,'分区域-整肠生'!$A$1,'2019年进销存明细 '!$D:$D,'分区域-整肠生'!$A75)</f>
        <v>0</v>
      </c>
      <c r="G76" s="137">
        <f>SUMIFS('2019年进销存明细 '!AN:AN,'2019年进销存明细 '!$A:$A,'分区域-整肠生'!$A$1,'2019年进销存明细 '!$D:$D,'分区域-整肠生'!$A75)</f>
        <v>0</v>
      </c>
      <c r="H76" s="137">
        <f>SUMIFS('2019年进销存明细 '!AT:AT,'2019年进销存明细 '!$A:$A,'分区域-整肠生'!$A$1,'2019年进销存明细 '!$D:$D,'分区域-整肠生'!$A75)</f>
        <v>0</v>
      </c>
      <c r="I76" s="137">
        <f>SUMIFS('2019年进销存明细 '!AZ:AZ,'2019年进销存明细 '!$A:$A,'分区域-整肠生'!$A$1,'2019年进销存明细 '!$D:$D,'分区域-整肠生'!$A75)</f>
        <v>0</v>
      </c>
      <c r="J76" s="137">
        <f>SUMIFS('2019年进销存明细 '!BF:BF,'2019年进销存明细 '!$A:$A,'分区域-整肠生'!$A$1,'2019年进销存明细 '!$D:$D,'分区域-整肠生'!$A75)</f>
        <v>0</v>
      </c>
      <c r="K76" s="137">
        <f>SUMIFS('2019年进销存明细 '!BL:BL,'2019年进销存明细 '!$A:$A,'分区域-整肠生'!$A$1,'2019年进销存明细 '!$D:$D,'分区域-整肠生'!$A75)</f>
        <v>0</v>
      </c>
      <c r="L76" s="137">
        <f>SUMIFS('2019年进销存明细 '!BR:BR,'2019年进销存明细 '!$A:$A,'分区域-整肠生'!$A$1,'2019年进销存明细 '!$D:$D,'分区域-整肠生'!$A75)</f>
        <v>0</v>
      </c>
      <c r="M76" s="137">
        <f>SUMIFS('2019年进销存明细 '!BX:BX,'2019年进销存明细 '!$A:$A,'分区域-整肠生'!$A$1,'2019年进销存明细 '!$D:$D,'分区域-整肠生'!$A75)</f>
        <v>0</v>
      </c>
      <c r="N76" s="137">
        <f>SUMIFS('2019年进销存明细 '!CD:CD,'2019年进销存明细 '!$A:$A,'分区域-整肠生'!$A$1,'2019年进销存明细 '!$D:$D,'分区域-整肠生'!$A75)</f>
        <v>0</v>
      </c>
      <c r="O76" s="141">
        <f t="shared" si="93"/>
        <v>0</v>
      </c>
    </row>
    <row r="77" spans="1:16" s="158" customFormat="1" x14ac:dyDescent="0.3">
      <c r="A77" s="322"/>
      <c r="B77" s="139" t="s">
        <v>443</v>
      </c>
      <c r="C77" s="152">
        <v>330</v>
      </c>
      <c r="D77" s="152">
        <v>200</v>
      </c>
      <c r="E77" s="152">
        <v>350</v>
      </c>
      <c r="F77" s="152">
        <v>170</v>
      </c>
      <c r="G77" s="152">
        <v>240</v>
      </c>
      <c r="H77" s="140">
        <v>130</v>
      </c>
      <c r="I77" s="140">
        <v>210</v>
      </c>
      <c r="J77" s="140">
        <v>230</v>
      </c>
      <c r="K77" s="140">
        <v>110</v>
      </c>
      <c r="L77" s="140">
        <v>110</v>
      </c>
      <c r="M77" s="140">
        <v>50</v>
      </c>
      <c r="N77" s="140">
        <v>160</v>
      </c>
      <c r="O77" s="141">
        <f t="shared" si="93"/>
        <v>2290</v>
      </c>
    </row>
    <row r="78" spans="1:16" s="158" customFormat="1" x14ac:dyDescent="0.3">
      <c r="A78" s="322"/>
      <c r="B78" s="155" t="s">
        <v>296</v>
      </c>
      <c r="C78" s="156" t="e">
        <f>C76/C75</f>
        <v>#DIV/0!</v>
      </c>
      <c r="D78" s="157" t="e">
        <f t="shared" ref="D78:G78" si="94">D76/D75</f>
        <v>#DIV/0!</v>
      </c>
      <c r="E78" s="157" t="e">
        <f t="shared" si="94"/>
        <v>#DIV/0!</v>
      </c>
      <c r="F78" s="157" t="e">
        <f t="shared" si="94"/>
        <v>#DIV/0!</v>
      </c>
      <c r="G78" s="157" t="e">
        <f t="shared" si="94"/>
        <v>#DIV/0!</v>
      </c>
      <c r="H78" s="157" t="e">
        <f t="shared" ref="H78:O78" si="95">H76/H75</f>
        <v>#DIV/0!</v>
      </c>
      <c r="I78" s="157" t="e">
        <f t="shared" si="95"/>
        <v>#DIV/0!</v>
      </c>
      <c r="J78" s="157" t="e">
        <f t="shared" si="95"/>
        <v>#DIV/0!</v>
      </c>
      <c r="K78" s="157" t="e">
        <f t="shared" si="95"/>
        <v>#DIV/0!</v>
      </c>
      <c r="L78" s="157" t="e">
        <f t="shared" si="95"/>
        <v>#DIV/0!</v>
      </c>
      <c r="M78" s="157" t="e">
        <f t="shared" si="95"/>
        <v>#DIV/0!</v>
      </c>
      <c r="N78" s="157" t="e">
        <f t="shared" si="95"/>
        <v>#DIV/0!</v>
      </c>
      <c r="O78" s="157" t="e">
        <f t="shared" si="95"/>
        <v>#DIV/0!</v>
      </c>
    </row>
    <row r="79" spans="1:16" s="158" customFormat="1" x14ac:dyDescent="0.3">
      <c r="A79" s="323"/>
      <c r="B79" s="186" t="s">
        <v>440</v>
      </c>
      <c r="C79" s="150">
        <f>C76/C77-1</f>
        <v>-1</v>
      </c>
      <c r="D79" s="187">
        <f t="shared" ref="D79:G79" si="96">D76/D77-1</f>
        <v>-1</v>
      </c>
      <c r="E79" s="187">
        <f t="shared" si="96"/>
        <v>-1</v>
      </c>
      <c r="F79" s="187">
        <f t="shared" si="96"/>
        <v>-1</v>
      </c>
      <c r="G79" s="187">
        <f t="shared" si="96"/>
        <v>-1</v>
      </c>
      <c r="H79" s="187">
        <f t="shared" ref="H79:O79" si="97">H76/H77-1</f>
        <v>-1</v>
      </c>
      <c r="I79" s="187">
        <f t="shared" si="97"/>
        <v>-1</v>
      </c>
      <c r="J79" s="187">
        <f t="shared" si="97"/>
        <v>-1</v>
      </c>
      <c r="K79" s="187">
        <f t="shared" si="97"/>
        <v>-1</v>
      </c>
      <c r="L79" s="187">
        <f t="shared" si="97"/>
        <v>-1</v>
      </c>
      <c r="M79" s="187">
        <f t="shared" si="97"/>
        <v>-1</v>
      </c>
      <c r="N79" s="187">
        <f t="shared" si="97"/>
        <v>-1</v>
      </c>
      <c r="O79" s="187">
        <f t="shared" si="97"/>
        <v>-1</v>
      </c>
    </row>
    <row r="80" spans="1:16" s="158" customFormat="1" x14ac:dyDescent="0.3">
      <c r="A80" s="324"/>
      <c r="B80" s="159" t="s">
        <v>409</v>
      </c>
      <c r="C80" s="150">
        <f>C76/N77-1</f>
        <v>-1</v>
      </c>
      <c r="D80" s="150" t="e">
        <f>D76/C76-1</f>
        <v>#DIV/0!</v>
      </c>
      <c r="E80" s="150" t="e">
        <f t="shared" ref="E80:L80" si="98">E76/D76-1</f>
        <v>#DIV/0!</v>
      </c>
      <c r="F80" s="150" t="e">
        <f t="shared" si="98"/>
        <v>#DIV/0!</v>
      </c>
      <c r="G80" s="150" t="e">
        <f t="shared" si="98"/>
        <v>#DIV/0!</v>
      </c>
      <c r="H80" s="150" t="e">
        <f t="shared" si="98"/>
        <v>#DIV/0!</v>
      </c>
      <c r="I80" s="150" t="e">
        <f t="shared" si="98"/>
        <v>#DIV/0!</v>
      </c>
      <c r="J80" s="150" t="e">
        <f t="shared" si="98"/>
        <v>#DIV/0!</v>
      </c>
      <c r="K80" s="150" t="e">
        <f t="shared" si="98"/>
        <v>#DIV/0!</v>
      </c>
      <c r="L80" s="150" t="e">
        <f t="shared" si="98"/>
        <v>#DIV/0!</v>
      </c>
      <c r="M80" s="150" t="e">
        <f t="shared" ref="M80" si="99">M76/L76-1</f>
        <v>#DIV/0!</v>
      </c>
      <c r="N80" s="150" t="e">
        <f t="shared" ref="N80" si="100">N76/M76-1</f>
        <v>#DIV/0!</v>
      </c>
      <c r="O80" s="149"/>
    </row>
    <row r="81" spans="1:16" x14ac:dyDescent="0.3">
      <c r="A81" s="317" t="s">
        <v>431</v>
      </c>
      <c r="B81" s="142" t="s">
        <v>413</v>
      </c>
      <c r="C81" s="143">
        <f>C63+C69+C75</f>
        <v>0</v>
      </c>
      <c r="D81" s="143">
        <f t="shared" ref="D81:O81" si="101">D63+D69+D75</f>
        <v>0</v>
      </c>
      <c r="E81" s="143">
        <f t="shared" si="101"/>
        <v>0</v>
      </c>
      <c r="F81" s="143">
        <f t="shared" si="101"/>
        <v>0</v>
      </c>
      <c r="G81" s="143">
        <f t="shared" si="101"/>
        <v>0</v>
      </c>
      <c r="H81" s="143">
        <f t="shared" si="101"/>
        <v>0</v>
      </c>
      <c r="I81" s="143">
        <f t="shared" si="101"/>
        <v>0</v>
      </c>
      <c r="J81" s="143">
        <f t="shared" si="101"/>
        <v>0</v>
      </c>
      <c r="K81" s="143">
        <f t="shared" si="101"/>
        <v>0</v>
      </c>
      <c r="L81" s="143">
        <f t="shared" si="101"/>
        <v>0</v>
      </c>
      <c r="M81" s="143">
        <f t="shared" si="101"/>
        <v>0</v>
      </c>
      <c r="N81" s="143">
        <f t="shared" si="101"/>
        <v>0</v>
      </c>
      <c r="O81" s="144">
        <f t="shared" si="101"/>
        <v>0</v>
      </c>
      <c r="P81" s="158"/>
    </row>
    <row r="82" spans="1:16" ht="15.75" customHeight="1" x14ac:dyDescent="0.3">
      <c r="A82" s="318"/>
      <c r="B82" s="145" t="s">
        <v>414</v>
      </c>
      <c r="C82" s="146">
        <f t="shared" ref="C82:O82" si="102">C64+C70+C76</f>
        <v>0</v>
      </c>
      <c r="D82" s="146">
        <f t="shared" si="102"/>
        <v>0</v>
      </c>
      <c r="E82" s="146">
        <f t="shared" si="102"/>
        <v>0</v>
      </c>
      <c r="F82" s="146">
        <f t="shared" si="102"/>
        <v>0</v>
      </c>
      <c r="G82" s="146">
        <f t="shared" si="102"/>
        <v>0</v>
      </c>
      <c r="H82" s="146">
        <f t="shared" si="102"/>
        <v>0</v>
      </c>
      <c r="I82" s="146">
        <f t="shared" si="102"/>
        <v>0</v>
      </c>
      <c r="J82" s="146">
        <f t="shared" si="102"/>
        <v>0</v>
      </c>
      <c r="K82" s="146">
        <f t="shared" si="102"/>
        <v>0</v>
      </c>
      <c r="L82" s="146">
        <f t="shared" si="102"/>
        <v>0</v>
      </c>
      <c r="M82" s="146">
        <f t="shared" si="102"/>
        <v>0</v>
      </c>
      <c r="N82" s="146">
        <f t="shared" si="102"/>
        <v>0</v>
      </c>
      <c r="O82" s="147">
        <f t="shared" si="102"/>
        <v>0</v>
      </c>
      <c r="P82" s="158"/>
    </row>
    <row r="83" spans="1:16" ht="15.75" customHeight="1" x14ac:dyDescent="0.3">
      <c r="A83" s="318"/>
      <c r="B83" s="145" t="s">
        <v>442</v>
      </c>
      <c r="C83" s="146">
        <f t="shared" ref="C83:O83" si="103">C65+C71+C77</f>
        <v>3840</v>
      </c>
      <c r="D83" s="146">
        <f t="shared" si="103"/>
        <v>2560</v>
      </c>
      <c r="E83" s="146">
        <f t="shared" si="103"/>
        <v>3870</v>
      </c>
      <c r="F83" s="146">
        <f t="shared" si="103"/>
        <v>1120</v>
      </c>
      <c r="G83" s="146">
        <f t="shared" si="103"/>
        <v>1240</v>
      </c>
      <c r="H83" s="146">
        <f t="shared" si="103"/>
        <v>1370</v>
      </c>
      <c r="I83" s="146">
        <f t="shared" si="103"/>
        <v>1430</v>
      </c>
      <c r="J83" s="146">
        <f t="shared" si="103"/>
        <v>1800</v>
      </c>
      <c r="K83" s="146">
        <f t="shared" si="103"/>
        <v>2030</v>
      </c>
      <c r="L83" s="146">
        <f t="shared" si="103"/>
        <v>660</v>
      </c>
      <c r="M83" s="146">
        <f t="shared" si="103"/>
        <v>510</v>
      </c>
      <c r="N83" s="146">
        <f t="shared" si="103"/>
        <v>770</v>
      </c>
      <c r="O83" s="147">
        <f t="shared" si="103"/>
        <v>21200</v>
      </c>
      <c r="P83" s="158"/>
    </row>
    <row r="84" spans="1:16" ht="16.5" customHeight="1" x14ac:dyDescent="0.3">
      <c r="A84" s="318"/>
      <c r="B84" s="148" t="s">
        <v>441</v>
      </c>
      <c r="C84" s="161" t="e">
        <f>C82/C81</f>
        <v>#DIV/0!</v>
      </c>
      <c r="D84" s="161" t="e">
        <f t="shared" ref="D84:G84" si="104">D82/D81</f>
        <v>#DIV/0!</v>
      </c>
      <c r="E84" s="161" t="e">
        <f t="shared" si="104"/>
        <v>#DIV/0!</v>
      </c>
      <c r="F84" s="161" t="e">
        <f t="shared" si="104"/>
        <v>#DIV/0!</v>
      </c>
      <c r="G84" s="161" t="e">
        <f t="shared" si="104"/>
        <v>#DIV/0!</v>
      </c>
      <c r="H84" s="161" t="e">
        <f t="shared" ref="H84:I84" si="105">H82/H81</f>
        <v>#DIV/0!</v>
      </c>
      <c r="I84" s="161" t="e">
        <f t="shared" si="105"/>
        <v>#DIV/0!</v>
      </c>
      <c r="J84" s="161" t="e">
        <f t="shared" ref="J84:K84" si="106">J82/J81</f>
        <v>#DIV/0!</v>
      </c>
      <c r="K84" s="161" t="e">
        <f t="shared" si="106"/>
        <v>#DIV/0!</v>
      </c>
      <c r="L84" s="161" t="e">
        <f t="shared" ref="L84:O84" si="107">L82/L81</f>
        <v>#DIV/0!</v>
      </c>
      <c r="M84" s="161" t="e">
        <f t="shared" si="107"/>
        <v>#DIV/0!</v>
      </c>
      <c r="N84" s="161" t="e">
        <f t="shared" si="107"/>
        <v>#DIV/0!</v>
      </c>
      <c r="O84" s="161" t="e">
        <f t="shared" si="107"/>
        <v>#DIV/0!</v>
      </c>
      <c r="P84" s="158"/>
    </row>
    <row r="85" spans="1:16" ht="16.5" customHeight="1" x14ac:dyDescent="0.3">
      <c r="A85" s="319"/>
      <c r="B85" s="190" t="s">
        <v>406</v>
      </c>
      <c r="C85" s="189">
        <f>C82/C83-1</f>
        <v>-1</v>
      </c>
      <c r="D85" s="189">
        <f t="shared" ref="D85:G85" si="108">D82/D83-1</f>
        <v>-1</v>
      </c>
      <c r="E85" s="189">
        <f t="shared" si="108"/>
        <v>-1</v>
      </c>
      <c r="F85" s="189">
        <f t="shared" si="108"/>
        <v>-1</v>
      </c>
      <c r="G85" s="189">
        <f t="shared" si="108"/>
        <v>-1</v>
      </c>
      <c r="H85" s="189">
        <f t="shared" ref="H85:I85" si="109">H82/H83-1</f>
        <v>-1</v>
      </c>
      <c r="I85" s="189">
        <f t="shared" si="109"/>
        <v>-1</v>
      </c>
      <c r="J85" s="189">
        <f t="shared" ref="J85:K85" si="110">J82/J83-1</f>
        <v>-1</v>
      </c>
      <c r="K85" s="189">
        <f t="shared" si="110"/>
        <v>-1</v>
      </c>
      <c r="L85" s="189">
        <f t="shared" ref="L85:O85" si="111">L82/L83-1</f>
        <v>-1</v>
      </c>
      <c r="M85" s="189">
        <f t="shared" si="111"/>
        <v>-1</v>
      </c>
      <c r="N85" s="189">
        <f t="shared" si="111"/>
        <v>-1</v>
      </c>
      <c r="O85" s="189">
        <f t="shared" si="111"/>
        <v>-1</v>
      </c>
    </row>
    <row r="86" spans="1:16" ht="16.5" customHeight="1" thickBot="1" x14ac:dyDescent="0.35">
      <c r="A86" s="320"/>
      <c r="B86" s="162" t="s">
        <v>444</v>
      </c>
      <c r="C86" s="154">
        <f>C82/N83-1</f>
        <v>-1</v>
      </c>
      <c r="D86" s="154" t="e">
        <f>D82/C82-1</f>
        <v>#DIV/0!</v>
      </c>
      <c r="E86" s="154" t="e">
        <f t="shared" ref="E86:L86" si="112">E82/D82-1</f>
        <v>#DIV/0!</v>
      </c>
      <c r="F86" s="154" t="e">
        <f t="shared" si="112"/>
        <v>#DIV/0!</v>
      </c>
      <c r="G86" s="154" t="e">
        <f t="shared" si="112"/>
        <v>#DIV/0!</v>
      </c>
      <c r="H86" s="154" t="e">
        <f t="shared" si="112"/>
        <v>#DIV/0!</v>
      </c>
      <c r="I86" s="154" t="e">
        <f t="shared" si="112"/>
        <v>#DIV/0!</v>
      </c>
      <c r="J86" s="154" t="e">
        <f t="shared" si="112"/>
        <v>#DIV/0!</v>
      </c>
      <c r="K86" s="154" t="e">
        <f t="shared" si="112"/>
        <v>#DIV/0!</v>
      </c>
      <c r="L86" s="154" t="e">
        <f t="shared" si="112"/>
        <v>#DIV/0!</v>
      </c>
      <c r="M86" s="154" t="e">
        <f t="shared" ref="M86" si="113">M82/L82-1</f>
        <v>#DIV/0!</v>
      </c>
      <c r="N86" s="154" t="e">
        <f t="shared" ref="N86" si="114">N82/M82-1</f>
        <v>#DIV/0!</v>
      </c>
      <c r="O86" s="154"/>
    </row>
    <row r="87" spans="1:16" ht="15" thickTop="1" x14ac:dyDescent="0.3">
      <c r="B87" s="163" t="s">
        <v>411</v>
      </c>
      <c r="C87" s="164">
        <f t="shared" ref="C87:N87" si="115">C27+C57+C81</f>
        <v>0</v>
      </c>
      <c r="D87" s="164">
        <f t="shared" si="115"/>
        <v>0</v>
      </c>
      <c r="E87" s="164">
        <f t="shared" si="115"/>
        <v>0</v>
      </c>
      <c r="F87" s="164">
        <f t="shared" si="115"/>
        <v>0</v>
      </c>
      <c r="G87" s="164">
        <f t="shared" si="115"/>
        <v>0</v>
      </c>
      <c r="H87" s="164">
        <f t="shared" si="115"/>
        <v>0</v>
      </c>
      <c r="I87" s="164">
        <f t="shared" si="115"/>
        <v>0</v>
      </c>
      <c r="J87" s="164">
        <f t="shared" si="115"/>
        <v>0</v>
      </c>
      <c r="K87" s="164">
        <f t="shared" si="115"/>
        <v>0</v>
      </c>
      <c r="L87" s="164">
        <f t="shared" si="115"/>
        <v>0</v>
      </c>
      <c r="M87" s="164">
        <f t="shared" si="115"/>
        <v>0</v>
      </c>
      <c r="N87" s="164">
        <f t="shared" si="115"/>
        <v>0</v>
      </c>
      <c r="O87" s="202">
        <f>SUM(C87:N87)</f>
        <v>0</v>
      </c>
    </row>
    <row r="88" spans="1:16" x14ac:dyDescent="0.3">
      <c r="B88" s="163" t="s">
        <v>412</v>
      </c>
      <c r="C88" s="164">
        <f t="shared" ref="C88:N88" si="116">C28+C58+C82</f>
        <v>0</v>
      </c>
      <c r="D88" s="164">
        <f t="shared" si="116"/>
        <v>0</v>
      </c>
      <c r="E88" s="164">
        <f t="shared" si="116"/>
        <v>0</v>
      </c>
      <c r="F88" s="164">
        <f t="shared" si="116"/>
        <v>0</v>
      </c>
      <c r="G88" s="164">
        <f t="shared" si="116"/>
        <v>0</v>
      </c>
      <c r="H88" s="164">
        <f t="shared" si="116"/>
        <v>0</v>
      </c>
      <c r="I88" s="164">
        <f t="shared" si="116"/>
        <v>0</v>
      </c>
      <c r="J88" s="164">
        <f t="shared" si="116"/>
        <v>0</v>
      </c>
      <c r="K88" s="164">
        <f t="shared" si="116"/>
        <v>0</v>
      </c>
      <c r="L88" s="164">
        <f t="shared" si="116"/>
        <v>0</v>
      </c>
      <c r="M88" s="164">
        <f t="shared" si="116"/>
        <v>0</v>
      </c>
      <c r="N88" s="164">
        <f t="shared" si="116"/>
        <v>0</v>
      </c>
      <c r="O88" s="202">
        <f t="shared" ref="O88:O89" si="117">SUM(C88:N88)</f>
        <v>0</v>
      </c>
    </row>
    <row r="89" spans="1:16" x14ac:dyDescent="0.3">
      <c r="B89" s="163" t="s">
        <v>517</v>
      </c>
      <c r="C89" s="164">
        <f>C29+C59+C83</f>
        <v>21020</v>
      </c>
      <c r="D89" s="164">
        <f t="shared" ref="D89:N89" si="118">D29+D59+D83</f>
        <v>16130</v>
      </c>
      <c r="E89" s="164">
        <f t="shared" si="118"/>
        <v>26227</v>
      </c>
      <c r="F89" s="164">
        <f t="shared" si="118"/>
        <v>13790</v>
      </c>
      <c r="G89" s="164">
        <f t="shared" si="118"/>
        <v>14950</v>
      </c>
      <c r="H89" s="164">
        <f t="shared" si="118"/>
        <v>18140</v>
      </c>
      <c r="I89" s="164">
        <f t="shared" si="118"/>
        <v>17330</v>
      </c>
      <c r="J89" s="164">
        <f t="shared" si="118"/>
        <v>20433</v>
      </c>
      <c r="K89" s="164">
        <f t="shared" si="118"/>
        <v>16650</v>
      </c>
      <c r="L89" s="164">
        <f t="shared" si="118"/>
        <v>13600</v>
      </c>
      <c r="M89" s="164">
        <f t="shared" si="118"/>
        <v>11960</v>
      </c>
      <c r="N89" s="164">
        <f t="shared" si="118"/>
        <v>15170</v>
      </c>
      <c r="O89" s="202">
        <f t="shared" si="117"/>
        <v>205400</v>
      </c>
    </row>
  </sheetData>
  <mergeCells count="14">
    <mergeCell ref="A27:A32"/>
    <mergeCell ref="A3:A8"/>
    <mergeCell ref="A9:A14"/>
    <mergeCell ref="A15:A20"/>
    <mergeCell ref="A21:A26"/>
    <mergeCell ref="A69:A74"/>
    <mergeCell ref="A75:A80"/>
    <mergeCell ref="A81:A86"/>
    <mergeCell ref="A33:A38"/>
    <mergeCell ref="A39:A44"/>
    <mergeCell ref="A51:A56"/>
    <mergeCell ref="A57:A62"/>
    <mergeCell ref="A63:A68"/>
    <mergeCell ref="A45:A50"/>
  </mergeCells>
  <phoneticPr fontId="5" type="noConversion"/>
  <conditionalFormatting sqref="A3:O86">
    <cfRule type="cellIs" dxfId="211" priority="1" operator="lessThan">
      <formula>0</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3"/>
  </sheetPr>
  <dimension ref="A1:R174"/>
  <sheetViews>
    <sheetView showGridLines="0" topLeftCell="A2" workbookViewId="0">
      <pane ySplit="1" topLeftCell="A18" activePane="bottomLeft" state="frozen"/>
      <selection activeCell="H80" sqref="H80"/>
      <selection pane="bottomLeft" activeCell="C31" sqref="C31:M31"/>
    </sheetView>
  </sheetViews>
  <sheetFormatPr defaultColWidth="9" defaultRowHeight="11.25" x14ac:dyDescent="0.15"/>
  <cols>
    <col min="1" max="1" width="10.25" style="90" customWidth="1"/>
    <col min="2" max="2" width="10.25" style="92" customWidth="1"/>
    <col min="3" max="15" width="7.25" style="90" customWidth="1"/>
    <col min="16" max="16384" width="9" style="90"/>
  </cols>
  <sheetData>
    <row r="1" spans="1:18" ht="215.25" customHeight="1" x14ac:dyDescent="0.15"/>
    <row r="2" spans="1:18" ht="14.25" x14ac:dyDescent="0.3">
      <c r="A2" s="336"/>
      <c r="B2" s="337"/>
      <c r="C2" s="89" t="s">
        <v>307</v>
      </c>
      <c r="D2" s="89" t="s">
        <v>308</v>
      </c>
      <c r="E2" s="89" t="s">
        <v>309</v>
      </c>
      <c r="F2" s="89" t="s">
        <v>310</v>
      </c>
      <c r="G2" s="89" t="s">
        <v>311</v>
      </c>
      <c r="H2" s="89" t="s">
        <v>312</v>
      </c>
      <c r="I2" s="89" t="s">
        <v>313</v>
      </c>
      <c r="J2" s="89" t="s">
        <v>314</v>
      </c>
      <c r="K2" s="89" t="s">
        <v>315</v>
      </c>
      <c r="L2" s="89" t="s">
        <v>316</v>
      </c>
      <c r="M2" s="89" t="s">
        <v>317</v>
      </c>
      <c r="N2" s="89" t="s">
        <v>318</v>
      </c>
      <c r="O2" s="89" t="s">
        <v>306</v>
      </c>
    </row>
    <row r="3" spans="1:18" ht="15.95" customHeight="1" x14ac:dyDescent="0.3">
      <c r="A3" s="331" t="s">
        <v>288</v>
      </c>
      <c r="B3" s="91" t="s">
        <v>351</v>
      </c>
      <c r="C3" s="74">
        <f>SUMIF('2019年进销存明细 '!$A:$A,'分产品-销量'!$A3,'2019年进销存明细 '!N:N)</f>
        <v>71000</v>
      </c>
      <c r="D3" s="74">
        <f>SUMIF('2019年进销存明细 '!$A:$A,'分产品-销量'!$A3,'2019年进销存明细 '!T:T)</f>
        <v>74500</v>
      </c>
      <c r="E3" s="74">
        <f>SUMIF('2019年进销存明细 '!$A:$A,'分产品-销量'!$A3,'2019年进销存明细 '!Z:Z)</f>
        <v>119420</v>
      </c>
      <c r="F3" s="74">
        <f>SUMIF('2019年进销存明细 '!$A:$A,'分产品-销量'!$A3,'2019年进销存明细 '!AF:AF)</f>
        <v>149440</v>
      </c>
      <c r="G3" s="74">
        <f>SUMIF('2019年进销存明细 '!$A:$A,'分产品-销量'!$A3,'2019年进销存明细 '!AL:AL)</f>
        <v>96900</v>
      </c>
      <c r="H3" s="74">
        <f>SUMIF('2019年进销存明细 '!$A:$A,'分产品-销量'!$A3,'2019年进销存明细 '!AR:AR)</f>
        <v>99400</v>
      </c>
      <c r="I3" s="74">
        <f>SUMIF('2019年进销存明细 '!$A:$A,'分产品-销量'!$A3,'2019年进销存明细 '!AX:AX)</f>
        <v>89400</v>
      </c>
      <c r="J3" s="74">
        <f>SUMIF('2019年进销存明细 '!$A:$A,'分产品-销量'!$A3,'2019年进销存明细 '!BD:BD)</f>
        <v>99400</v>
      </c>
      <c r="K3" s="74">
        <f>SUMIF('2019年进销存明细 '!$A:$A,'分产品-销量'!$A3,'2019年进销存明细 '!BJ:BJ)</f>
        <v>100000</v>
      </c>
      <c r="L3" s="74">
        <f>SUMIF('2019年进销存明细 '!$A:$A,'分产品-销量'!$A3,'2019年进销存明细 '!BP:BP)</f>
        <v>95000</v>
      </c>
      <c r="M3" s="74">
        <f>SUMIF('2019年进销存明细 '!$A:$A,'分产品-销量'!$A3,'2019年进销存明细 '!BV:BV)</f>
        <v>100000</v>
      </c>
      <c r="N3" s="74">
        <f>SUMIF('2019年进销存明细 '!$A:$A,'分产品-销量'!$A3,'2019年进销存明细 '!CB:CB)</f>
        <v>110000</v>
      </c>
      <c r="O3" s="75">
        <f t="shared" ref="O3:O5" si="0">SUM(C3:N3)</f>
        <v>1204460</v>
      </c>
    </row>
    <row r="4" spans="1:18" ht="15.95" customHeight="1" x14ac:dyDescent="0.3">
      <c r="A4" s="331"/>
      <c r="B4" s="91" t="s">
        <v>352</v>
      </c>
      <c r="C4" s="74">
        <f>SUMIF('2019年进销存明细 '!$A:$A,'分产品-销量'!$A3,'2019年进销存明细 '!P:P)</f>
        <v>61945</v>
      </c>
      <c r="D4" s="74">
        <f>SUMIF('2019年进销存明细 '!$A:$A,'分产品-销量'!$A3,'2019年进销存明细 '!V:V)</f>
        <v>44764</v>
      </c>
      <c r="E4" s="74">
        <f>SUMIF('2019年进销存明细 '!$A:$A,'分产品-销量'!$A3,'2019年进销存明细 '!AB:AB)</f>
        <v>66578</v>
      </c>
      <c r="F4" s="74">
        <f>SUMIF('2019年进销存明细 '!$A:$A,'分产品-销量'!$A3,'2019年进销存明细 '!AH:AH)</f>
        <v>75791</v>
      </c>
      <c r="G4" s="74">
        <f>SUMIF('2019年进销存明细 '!$A:$A,'分产品-销量'!$A3,'2019年进销存明细 '!AN:AN)</f>
        <v>68789</v>
      </c>
      <c r="H4" s="74">
        <f>SUMIF('2019年进销存明细 '!$A:$A,'分产品-销量'!$A3,'2019年进销存明细 '!AT:AT)</f>
        <v>72455</v>
      </c>
      <c r="I4" s="74">
        <f>SUMIF('2019年进销存明细 '!$A:$A,'分产品-销量'!$A3,'2019年进销存明细 '!AZ:AZ)</f>
        <v>72500</v>
      </c>
      <c r="J4" s="74">
        <f>SUMIF('2019年进销存明细 '!$A:$A,'分产品-销量'!$A3,'2019年进销存明细 '!BF:BF)</f>
        <v>72486</v>
      </c>
      <c r="K4" s="74">
        <f>SUMIF('2019年进销存明细 '!$A:$A,'分产品-销量'!$A3,'2019年进销存明细 '!BL:BL)</f>
        <v>85081</v>
      </c>
      <c r="L4" s="74">
        <f>SUMIF('2019年进销存明细 '!$A:$A,'分产品-销量'!$A3,'2019年进销存明细 '!BR:BR)</f>
        <v>76519</v>
      </c>
      <c r="M4" s="74">
        <f>SUMIF('2019年进销存明细 '!$A:$A,'分产品-销量'!$A3,'2019年进销存明细 '!BX:BX)</f>
        <v>89250</v>
      </c>
      <c r="N4" s="74">
        <f>SUMIF('2019年进销存明细 '!$A:$A,'分产品-销量'!$A3,'2019年进销存明细 '!CD:CD)</f>
        <v>46651</v>
      </c>
      <c r="O4" s="75">
        <f t="shared" si="0"/>
        <v>832809</v>
      </c>
    </row>
    <row r="5" spans="1:18" ht="15.95" customHeight="1" x14ac:dyDescent="0.3">
      <c r="A5" s="331"/>
      <c r="B5" s="91" t="s">
        <v>471</v>
      </c>
      <c r="C5" s="74">
        <f>SUMIF('2019年进销存明细 '!$A:$A,'分产品-销量'!$A3,'2019年进销存明细 '!Q:Q)</f>
        <v>63294</v>
      </c>
      <c r="D5" s="74">
        <f>SUMIF('2019年进销存明细 '!$A:$A,'分产品-销量'!$A3,'2019年进销存明细 '!W:W)</f>
        <v>45631</v>
      </c>
      <c r="E5" s="74">
        <f>SUMIF('2019年进销存明细 '!$A:$A,'分产品-销量'!$A3,'2019年进销存明细 '!AC:AC)</f>
        <v>71850</v>
      </c>
      <c r="F5" s="74">
        <f>SUMIF('2019年进销存明细 '!$A:$A,'分产品-销量'!$A3,'2019年进销存明细 '!AI:AI)</f>
        <v>67534</v>
      </c>
      <c r="G5" s="74">
        <f>SUMIF('2019年进销存明细 '!$A:$A,'分产品-销量'!$A3,'2019年进销存明细 '!AO:AO)</f>
        <v>70933</v>
      </c>
      <c r="H5" s="74">
        <f>SUMIF('2019年进销存明细 '!$A:$A,'分产品-销量'!$A3,'2019年进销存明细 '!AU:AU)</f>
        <v>67835</v>
      </c>
      <c r="I5" s="74">
        <f>SUMIF('2019年进销存明细 '!$A:$A,'分产品-销量'!$A3,'2019年进销存明细 '!BA:BA)</f>
        <v>76074</v>
      </c>
      <c r="J5" s="74">
        <f>SUMIF('2019年进销存明细 '!$A:$A,'分产品-销量'!$A3,'2019年进销存明细 '!BG:BG)</f>
        <v>75520</v>
      </c>
      <c r="K5" s="74">
        <f>SUMIF('2019年进销存明细 '!$A:$A,'分产品-销量'!$A3,'2019年进销存明细 '!BM:BM)</f>
        <v>81861</v>
      </c>
      <c r="L5" s="74">
        <f>SUMIF('2019年进销存明细 '!$A:$A,'分产品-销量'!$A3,'2019年进销存明细 '!BS:BS)</f>
        <v>77314</v>
      </c>
      <c r="M5" s="74">
        <f>SUMIF('2019年进销存明细 '!$A:$A,'分产品-销量'!$A3,'2019年进销存明细 '!BY:BY)</f>
        <v>83392</v>
      </c>
      <c r="N5" s="74">
        <f>SUMIF('2019年进销存明细 '!$A:$A,'分产品-销量'!$A3,'2019年进销存明细 '!CE:CE)</f>
        <v>0</v>
      </c>
      <c r="O5" s="75">
        <f t="shared" si="0"/>
        <v>781238</v>
      </c>
      <c r="P5" s="166"/>
      <c r="Q5" s="166"/>
      <c r="R5" s="166"/>
    </row>
    <row r="6" spans="1:18" ht="15.95" customHeight="1" x14ac:dyDescent="0.3">
      <c r="A6" s="331"/>
      <c r="B6" s="91" t="s">
        <v>415</v>
      </c>
      <c r="C6" s="74">
        <v>34604</v>
      </c>
      <c r="D6" s="74">
        <v>29775</v>
      </c>
      <c r="E6" s="74">
        <v>34377</v>
      </c>
      <c r="F6" s="74">
        <v>31583</v>
      </c>
      <c r="G6" s="74">
        <v>27255</v>
      </c>
      <c r="H6" s="74">
        <v>26751</v>
      </c>
      <c r="I6" s="74">
        <v>23435</v>
      </c>
      <c r="J6" s="74">
        <v>30086</v>
      </c>
      <c r="K6" s="74">
        <v>32489</v>
      </c>
      <c r="L6" s="74">
        <v>30429</v>
      </c>
      <c r="M6" s="74">
        <v>35275</v>
      </c>
      <c r="N6" s="74">
        <v>45171</v>
      </c>
      <c r="O6" s="75">
        <f t="shared" ref="O6" si="1">SUM(C6:N6)</f>
        <v>381230</v>
      </c>
      <c r="R6" s="166"/>
    </row>
    <row r="7" spans="1:18" s="109" customFormat="1" ht="15.95" customHeight="1" x14ac:dyDescent="0.3">
      <c r="A7" s="331"/>
      <c r="B7" s="110" t="s">
        <v>296</v>
      </c>
      <c r="C7" s="168">
        <f t="shared" ref="C7:O7" si="2">C4/C3</f>
        <v>0.87246478873239441</v>
      </c>
      <c r="D7" s="168">
        <f t="shared" ref="D7:E7" si="3">D4/D3</f>
        <v>0.60085906040268455</v>
      </c>
      <c r="E7" s="168">
        <f t="shared" si="3"/>
        <v>0.55751130463908893</v>
      </c>
      <c r="F7" s="168">
        <f t="shared" ref="F7:N7" si="4">F4/F3</f>
        <v>0.50716675588865101</v>
      </c>
      <c r="G7" s="168">
        <f t="shared" si="4"/>
        <v>0.70989680082559337</v>
      </c>
      <c r="H7" s="168">
        <f t="shared" si="4"/>
        <v>0.72892354124748493</v>
      </c>
      <c r="I7" s="168">
        <f t="shared" si="4"/>
        <v>0.81096196868008952</v>
      </c>
      <c r="J7" s="168">
        <f t="shared" si="4"/>
        <v>0.72923541247484913</v>
      </c>
      <c r="K7" s="168">
        <f t="shared" si="4"/>
        <v>0.85080999999999996</v>
      </c>
      <c r="L7" s="168">
        <f t="shared" si="4"/>
        <v>0.80546315789473688</v>
      </c>
      <c r="M7" s="168">
        <f t="shared" si="4"/>
        <v>0.89249999999999996</v>
      </c>
      <c r="N7" s="168">
        <f t="shared" si="4"/>
        <v>0.42409999999999998</v>
      </c>
      <c r="O7" s="169">
        <f t="shared" si="2"/>
        <v>0.69143765670923074</v>
      </c>
    </row>
    <row r="8" spans="1:18" s="109" customFormat="1" ht="15.95" customHeight="1" x14ac:dyDescent="0.3">
      <c r="A8" s="338"/>
      <c r="B8" s="167" t="s">
        <v>418</v>
      </c>
      <c r="C8" s="170">
        <f>C4/C6-1</f>
        <v>0.79011096983007745</v>
      </c>
      <c r="D8" s="170">
        <f>D4/D6-1</f>
        <v>0.503408900083963</v>
      </c>
      <c r="E8" s="170">
        <f>E4/E6-1</f>
        <v>0.93670186461878591</v>
      </c>
      <c r="F8" s="170">
        <f>F4/F6-1</f>
        <v>1.3997403666529462</v>
      </c>
      <c r="G8" s="170">
        <f>G4/G6-1</f>
        <v>1.5239038708493853</v>
      </c>
      <c r="H8" s="170">
        <f t="shared" ref="H8:O8" si="5">H4/H6-1</f>
        <v>1.7084968786213599</v>
      </c>
      <c r="I8" s="170">
        <f t="shared" si="5"/>
        <v>2.0936633240879026</v>
      </c>
      <c r="J8" s="170">
        <f t="shared" si="5"/>
        <v>1.4092933590374259</v>
      </c>
      <c r="K8" s="170">
        <f t="shared" si="5"/>
        <v>1.6187632737234141</v>
      </c>
      <c r="L8" s="170">
        <f t="shared" si="5"/>
        <v>1.5146735022511422</v>
      </c>
      <c r="M8" s="170">
        <f t="shared" si="5"/>
        <v>1.5301204819277108</v>
      </c>
      <c r="N8" s="170">
        <f t="shared" si="5"/>
        <v>3.2764384228819443E-2</v>
      </c>
      <c r="O8" s="170">
        <f t="shared" si="5"/>
        <v>1.1845316475618395</v>
      </c>
    </row>
    <row r="9" spans="1:18" s="109" customFormat="1" ht="15.95" customHeight="1" thickBot="1" x14ac:dyDescent="0.35">
      <c r="A9" s="332"/>
      <c r="B9" s="111" t="s">
        <v>369</v>
      </c>
      <c r="C9" s="112">
        <f>IFERROR(C4/N6-1,"-")</f>
        <v>0.37134444665825428</v>
      </c>
      <c r="D9" s="112">
        <f>IFERROR(D4/C4-1,"-")</f>
        <v>-0.27735894745338607</v>
      </c>
      <c r="E9" s="112">
        <f t="shared" ref="E9:G9" si="6">IFERROR(E4/D4-1,"-")</f>
        <v>0.4873112322401929</v>
      </c>
      <c r="F9" s="112">
        <f t="shared" si="6"/>
        <v>0.13837904412869118</v>
      </c>
      <c r="G9" s="112">
        <f t="shared" si="6"/>
        <v>-9.2385639455872082E-2</v>
      </c>
      <c r="H9" s="112">
        <f t="shared" ref="H9" si="7">IFERROR(H4/G4-1,"-")</f>
        <v>5.3293404468737648E-2</v>
      </c>
      <c r="I9" s="112">
        <f t="shared" ref="I9" si="8">IFERROR(I4/H4-1,"-")</f>
        <v>6.210751500932421E-4</v>
      </c>
      <c r="J9" s="112">
        <f t="shared" ref="J9" si="9">IFERROR(J4/I4-1,"-")</f>
        <v>-1.9310344827583314E-4</v>
      </c>
      <c r="K9" s="112">
        <f t="shared" ref="K9" si="10">IFERROR(K4/J4-1,"-")</f>
        <v>0.17375769114035822</v>
      </c>
      <c r="L9" s="112">
        <f t="shared" ref="L9" si="11">IFERROR(L4/K4-1,"-")</f>
        <v>-0.10063351394553421</v>
      </c>
      <c r="M9" s="112">
        <f t="shared" ref="M9" si="12">IFERROR(M4/L4-1,"-")</f>
        <v>0.16637697826683562</v>
      </c>
      <c r="N9" s="112">
        <f t="shared" ref="N9" si="13">IFERROR(N4/M4-1,"-")</f>
        <v>-0.47729971988795517</v>
      </c>
      <c r="O9" s="112"/>
    </row>
    <row r="10" spans="1:18" s="109" customFormat="1" ht="15.95" customHeight="1" thickTop="1" x14ac:dyDescent="0.3">
      <c r="A10" s="331" t="s">
        <v>472</v>
      </c>
      <c r="B10" s="91" t="s">
        <v>351</v>
      </c>
      <c r="C10" s="74">
        <f>SUMIF('2019年进销存明细 '!A:A,'分产品-销量'!A10,'2019年进销存明细 '!N:N)</f>
        <v>320</v>
      </c>
      <c r="D10" s="74">
        <f>SUMIF('2019年进销存明细 '!$A:$A,'分产品-销量'!$A10,'2019年进销存明细 '!T:T)</f>
        <v>320</v>
      </c>
      <c r="E10" s="74">
        <f>SUMIF('2019年进销存明细 '!$A:$A,'分产品-销量'!$A10,'2019年进销存明细 '!Z:Z)</f>
        <v>620</v>
      </c>
      <c r="F10" s="74">
        <f>SUMIF('2019年进销存明细 '!$A:$A,'分产品-销量'!$A10,'2019年进销存明细 '!AF:AF)</f>
        <v>820</v>
      </c>
      <c r="G10" s="74">
        <f>SUMIF('2019年进销存明细 '!$A:$A,'分产品-销量'!$A10,'2019年进销存明细 '!AL:AL)</f>
        <v>1020</v>
      </c>
      <c r="H10" s="74">
        <f>SUMIF('2019年进销存明细 '!$A:$A,'分产品-销量'!$A10,'2019年进销存明细 '!AR:AR)</f>
        <v>1330</v>
      </c>
      <c r="I10" s="74">
        <f>SUMIF('2019年进销存明细 '!$A:$A,'分产品-销量'!$A10,'2019年进销存明细 '!AX:AX)</f>
        <v>2380</v>
      </c>
      <c r="J10" s="74">
        <f>SUMIF('2019年进销存明细 '!$A:$A,'分产品-销量'!$A10,'2019年进销存明细 '!BD:BD)</f>
        <v>2410</v>
      </c>
      <c r="K10" s="74">
        <f>SUMIF('2019年进销存明细 '!$A:$A,'分产品-销量'!$A10,'2019年进销存明细 '!BJ:BJ)</f>
        <v>4130</v>
      </c>
      <c r="L10" s="74">
        <f>SUMIF('2019年进销存明细 '!$A:$A,'分产品-销量'!$A10,'2019年进销存明细 '!BP:BP)</f>
        <v>4130</v>
      </c>
      <c r="M10" s="74">
        <f>SUMIF('2019年进销存明细 '!$A:$A,'分产品-销量'!$A10,'2019年进销存明细 '!BV:BV)</f>
        <v>4330</v>
      </c>
      <c r="N10" s="74">
        <f>SUMIF('2019年进销存明细 '!$A:$A,'分产品-销量'!$A10,'2019年进销存明细 '!CB:CB)</f>
        <v>4830</v>
      </c>
      <c r="O10" s="75">
        <f t="shared" ref="O10:O11" si="14">SUM(C10:N10)</f>
        <v>26640</v>
      </c>
    </row>
    <row r="11" spans="1:18" s="109" customFormat="1" ht="15.95" customHeight="1" x14ac:dyDescent="0.3">
      <c r="A11" s="331"/>
      <c r="B11" s="91" t="s">
        <v>352</v>
      </c>
      <c r="C11" s="74">
        <f>SUMIF('2019年进销存明细 '!A:A,'分产品-销量'!A10,'2019年进销存明细 '!P:P)</f>
        <v>100</v>
      </c>
      <c r="D11" s="74">
        <f>SUMIF('2019年进销存明细 '!$A:$A,'分产品-销量'!$A10,'2019年进销存明细 '!V:V)</f>
        <v>60</v>
      </c>
      <c r="E11" s="74">
        <f>SUMIF('2019年进销存明细 '!$A:$A,'分产品-销量'!$A10,'2019年进销存明细 '!AB:AB)</f>
        <v>130</v>
      </c>
      <c r="F11" s="74">
        <f>SUMIF('2019年进销存明细 '!$A:$A,'分产品-销量'!$A10,'2019年进销存明细 '!AH:AH)</f>
        <v>155</v>
      </c>
      <c r="G11" s="74">
        <f>SUMIF('2019年进销存明细 '!$A:$A,'分产品-销量'!$A10,'2019年进销存明细 '!AN:AN)</f>
        <v>125</v>
      </c>
      <c r="H11" s="74">
        <f>SUMIF('2019年进销存明细 '!$A:$A,'分产品-销量'!$A10,'2019年进销存明细 '!AT:AT)</f>
        <v>180</v>
      </c>
      <c r="I11" s="74">
        <f>SUMIF('2019年进销存明细 '!$A:$A,'分产品-销量'!$A10,'2019年进销存明细 '!AZ:AZ)</f>
        <v>410</v>
      </c>
      <c r="J11" s="74">
        <f>SUMIF('2019年进销存明细 '!$A:$A,'分产品-销量'!$A10,'2019年进销存明细 '!BF:BF)</f>
        <v>140</v>
      </c>
      <c r="K11" s="74">
        <f>SUMIF('2019年进销存明细 '!$A:$A,'分产品-销量'!$A10,'2019年进销存明细 '!BL:BL)</f>
        <v>160</v>
      </c>
      <c r="L11" s="74">
        <f>SUMIF('2019年进销存明细 '!$A:$A,'分产品-销量'!$A10,'2019年进销存明细 '!BR:BR)</f>
        <v>110</v>
      </c>
      <c r="M11" s="74">
        <f>SUMIF('2019年进销存明细 '!$A:$A,'分产品-销量'!$A10,'2019年进销存明细 '!BX:BX)</f>
        <v>30</v>
      </c>
      <c r="N11" s="74">
        <f>SUMIF('2019年进销存明细 '!$A:$A,'分产品-销量'!$A10,'2019年进销存明细 '!CD:CD)</f>
        <v>40</v>
      </c>
      <c r="O11" s="75">
        <f t="shared" si="14"/>
        <v>1640</v>
      </c>
      <c r="Q11" s="198"/>
    </row>
    <row r="12" spans="1:18" s="109" customFormat="1" ht="15.95" customHeight="1" x14ac:dyDescent="0.3">
      <c r="A12" s="331"/>
      <c r="B12" s="110" t="s">
        <v>296</v>
      </c>
      <c r="C12" s="168">
        <f t="shared" ref="C12:O12" si="15">C11/C10</f>
        <v>0.3125</v>
      </c>
      <c r="D12" s="168">
        <f t="shared" si="15"/>
        <v>0.1875</v>
      </c>
      <c r="E12" s="168">
        <f t="shared" si="15"/>
        <v>0.20967741935483872</v>
      </c>
      <c r="F12" s="168">
        <f t="shared" si="15"/>
        <v>0.18902439024390244</v>
      </c>
      <c r="G12" s="168">
        <f t="shared" si="15"/>
        <v>0.12254901960784313</v>
      </c>
      <c r="H12" s="168">
        <f t="shared" si="15"/>
        <v>0.13533834586466165</v>
      </c>
      <c r="I12" s="168">
        <f t="shared" si="15"/>
        <v>0.17226890756302521</v>
      </c>
      <c r="J12" s="168">
        <f t="shared" si="15"/>
        <v>5.8091286307053944E-2</v>
      </c>
      <c r="K12" s="168">
        <f t="shared" si="15"/>
        <v>3.8740920096852302E-2</v>
      </c>
      <c r="L12" s="168">
        <f t="shared" si="15"/>
        <v>2.6634382566585957E-2</v>
      </c>
      <c r="M12" s="168">
        <f t="shared" si="15"/>
        <v>6.9284064665127024E-3</v>
      </c>
      <c r="N12" s="168">
        <f t="shared" si="15"/>
        <v>8.2815734989648039E-3</v>
      </c>
      <c r="O12" s="169">
        <f t="shared" si="15"/>
        <v>6.1561561561561562E-2</v>
      </c>
    </row>
    <row r="13" spans="1:18" s="109" customFormat="1" ht="15.95" customHeight="1" thickBot="1" x14ac:dyDescent="0.35">
      <c r="A13" s="332"/>
      <c r="B13" s="111" t="s">
        <v>369</v>
      </c>
      <c r="C13" s="112" t="str">
        <f>IFERROR(C11/#REF!-1,"-")</f>
        <v>-</v>
      </c>
      <c r="D13" s="112">
        <f t="shared" ref="D13:N13" si="16">IFERROR(D11/C11-1,"-")</f>
        <v>-0.4</v>
      </c>
      <c r="E13" s="112">
        <f t="shared" si="16"/>
        <v>1.1666666666666665</v>
      </c>
      <c r="F13" s="112">
        <f t="shared" si="16"/>
        <v>0.19230769230769229</v>
      </c>
      <c r="G13" s="112">
        <f t="shared" si="16"/>
        <v>-0.19354838709677424</v>
      </c>
      <c r="H13" s="112">
        <f t="shared" si="16"/>
        <v>0.43999999999999995</v>
      </c>
      <c r="I13" s="112">
        <f t="shared" si="16"/>
        <v>1.2777777777777777</v>
      </c>
      <c r="J13" s="112">
        <f t="shared" si="16"/>
        <v>-0.65853658536585358</v>
      </c>
      <c r="K13" s="112">
        <f t="shared" si="16"/>
        <v>0.14285714285714279</v>
      </c>
      <c r="L13" s="112">
        <f t="shared" si="16"/>
        <v>-0.3125</v>
      </c>
      <c r="M13" s="112">
        <f t="shared" si="16"/>
        <v>-0.72727272727272729</v>
      </c>
      <c r="N13" s="112">
        <f t="shared" si="16"/>
        <v>0.33333333333333326</v>
      </c>
      <c r="O13" s="112"/>
    </row>
    <row r="14" spans="1:18" s="109" customFormat="1" ht="15.95" customHeight="1" thickTop="1" x14ac:dyDescent="0.3">
      <c r="A14" s="331" t="s">
        <v>483</v>
      </c>
      <c r="B14" s="91" t="s">
        <v>351</v>
      </c>
      <c r="C14" s="74">
        <f>SUMIF('2019年进销存明细 '!A:A,'分产品-销量'!A14,'2019年进销存明细 '!N:N)</f>
        <v>80</v>
      </c>
      <c r="D14" s="74">
        <f>SUMIF('2019年进销存明细 '!$A:$A,'分产品-销量'!$A14,'2019年进销存明细 '!T:T)</f>
        <v>50</v>
      </c>
      <c r="E14" s="74">
        <f>SUMIF('2019年进销存明细 '!$A:$A,'分产品-销量'!$A14,'2019年进销存明细 '!Z:Z)</f>
        <v>100</v>
      </c>
      <c r="F14" s="74">
        <f>SUMIF('2019年进销存明细 '!$A:$A,'分产品-销量'!$A14,'2019年进销存明细 '!AF:AF)</f>
        <v>200</v>
      </c>
      <c r="G14" s="74">
        <f>SUMIF('2019年进销存明细 '!$A:$A,'分产品-销量'!$A14,'2019年进销存明细 '!AL:AL)</f>
        <v>300</v>
      </c>
      <c r="H14" s="74">
        <f>SUMIF('2019年进销存明细 '!$A:$A,'分产品-销量'!$A14,'2019年进销存明细 '!AR:AR)</f>
        <v>400</v>
      </c>
      <c r="I14" s="74">
        <f>SUMIF('2019年进销存明细 '!$A:$A,'分产品-销量'!$A14,'2019年进销存明细 '!AX:AX)</f>
        <v>400</v>
      </c>
      <c r="J14" s="74">
        <f>SUMIF('2019年进销存明细 '!$A:$A,'分产品-销量'!$A14,'2019年进销存明细 '!BD:BD)</f>
        <v>400</v>
      </c>
      <c r="K14" s="74">
        <f>SUMIF('2019年进销存明细 '!$A:$A,'分产品-销量'!$A14,'2019年进销存明细 '!BJ:BJ)</f>
        <v>100</v>
      </c>
      <c r="L14" s="74">
        <f>SUMIF('2019年进销存明细 '!$A:$A,'分产品-销量'!$A14,'2019年进销存明细 '!BP:BP)</f>
        <v>100</v>
      </c>
      <c r="M14" s="74">
        <f>SUMIF('2019年进销存明细 '!$A:$A,'分产品-销量'!$A14,'2019年进销存明细 '!BV:BV)</f>
        <v>400</v>
      </c>
      <c r="N14" s="74">
        <f>SUMIF('2019年进销存明细 '!$A:$A,'分产品-销量'!$A14,'2019年进销存明细 '!CB:CB)</f>
        <v>400</v>
      </c>
      <c r="O14" s="75">
        <f t="shared" ref="O14:O15" si="17">SUM(C14:N14)</f>
        <v>2930</v>
      </c>
    </row>
    <row r="15" spans="1:18" s="109" customFormat="1" ht="15.95" customHeight="1" x14ac:dyDescent="0.3">
      <c r="A15" s="331"/>
      <c r="B15" s="91" t="s">
        <v>352</v>
      </c>
      <c r="C15" s="74">
        <f>SUMIF('2019年进销存明细 '!A:A,'分产品-销量'!A14,'2019年进销存明细 '!P:P)</f>
        <v>20</v>
      </c>
      <c r="D15" s="74">
        <f>SUMIF('2019年进销存明细 '!$A:$A,'分产品-销量'!$A14,'2019年进销存明细 '!V:V)</f>
        <v>20</v>
      </c>
      <c r="E15" s="74">
        <f>SUMIF('2019年进销存明细 '!$A:$A,'分产品-销量'!$A14,'2019年进销存明细 '!AB:AB)</f>
        <v>100</v>
      </c>
      <c r="F15" s="74">
        <f>SUMIF('2019年进销存明细 '!$A:$A,'分产品-销量'!$A14,'2019年进销存明细 '!AH:AH)</f>
        <v>20</v>
      </c>
      <c r="G15" s="74">
        <f>SUMIF('2019年进销存明细 '!$A:$A,'分产品-销量'!$A14,'2019年进销存明细 '!AN:AN)</f>
        <v>20</v>
      </c>
      <c r="H15" s="74">
        <f>SUMIF('2019年进销存明细 '!$A:$A,'分产品-销量'!$A14,'2019年进销存明细 '!AT:AT)</f>
        <v>50</v>
      </c>
      <c r="I15" s="74">
        <f>SUMIF('2019年进销存明细 '!$A:$A,'分产品-销量'!$A14,'2019年进销存明细 '!AZ:AZ)</f>
        <v>0</v>
      </c>
      <c r="J15" s="74">
        <f>SUMIF('2019年进销存明细 '!$A:$A,'分产品-销量'!$A14,'2019年进销存明细 '!BF:BF)</f>
        <v>40</v>
      </c>
      <c r="K15" s="74">
        <f>SUMIF('2019年进销存明细 '!$A:$A,'分产品-销量'!$A14,'2019年进销存明细 '!BL:BL)</f>
        <v>100</v>
      </c>
      <c r="L15" s="74">
        <f>SUMIF('2019年进销存明细 '!$A:$A,'分产品-销量'!$A14,'2019年进销存明细 '!BR:BR)</f>
        <v>50</v>
      </c>
      <c r="M15" s="74">
        <f>SUMIF('2019年进销存明细 '!$A:$A,'分产品-销量'!$A14,'2019年进销存明细 '!BX:BX)</f>
        <v>60</v>
      </c>
      <c r="N15" s="74">
        <f>SUMIF('2019年进销存明细 '!$A:$A,'分产品-销量'!$A14,'2019年进销存明细 '!CD:CD)</f>
        <v>0</v>
      </c>
      <c r="O15" s="75">
        <f t="shared" si="17"/>
        <v>480</v>
      </c>
      <c r="Q15" s="198"/>
    </row>
    <row r="16" spans="1:18" s="109" customFormat="1" ht="15.95" customHeight="1" x14ac:dyDescent="0.3">
      <c r="A16" s="331"/>
      <c r="B16" s="110" t="s">
        <v>296</v>
      </c>
      <c r="C16" s="168">
        <f t="shared" ref="C16:O16" si="18">C15/C14</f>
        <v>0.25</v>
      </c>
      <c r="D16" s="168">
        <f t="shared" si="18"/>
        <v>0.4</v>
      </c>
      <c r="E16" s="168">
        <f t="shared" si="18"/>
        <v>1</v>
      </c>
      <c r="F16" s="168">
        <f t="shared" si="18"/>
        <v>0.1</v>
      </c>
      <c r="G16" s="168">
        <f t="shared" si="18"/>
        <v>6.6666666666666666E-2</v>
      </c>
      <c r="H16" s="168">
        <f t="shared" si="18"/>
        <v>0.125</v>
      </c>
      <c r="I16" s="168">
        <f t="shared" si="18"/>
        <v>0</v>
      </c>
      <c r="J16" s="168">
        <f t="shared" si="18"/>
        <v>0.1</v>
      </c>
      <c r="K16" s="168">
        <f t="shared" si="18"/>
        <v>1</v>
      </c>
      <c r="L16" s="168">
        <f t="shared" si="18"/>
        <v>0.5</v>
      </c>
      <c r="M16" s="168">
        <f t="shared" si="18"/>
        <v>0.15</v>
      </c>
      <c r="N16" s="168">
        <f t="shared" si="18"/>
        <v>0</v>
      </c>
      <c r="O16" s="169">
        <f t="shared" si="18"/>
        <v>0.16382252559726962</v>
      </c>
    </row>
    <row r="17" spans="1:16" s="109" customFormat="1" ht="15.95" customHeight="1" thickBot="1" x14ac:dyDescent="0.35">
      <c r="A17" s="332"/>
      <c r="B17" s="111" t="s">
        <v>369</v>
      </c>
      <c r="C17" s="112" t="str">
        <f>IFERROR(C15/#REF!-1,"-")</f>
        <v>-</v>
      </c>
      <c r="D17" s="112">
        <f t="shared" ref="D17" si="19">IFERROR(D15/C15-1,"-")</f>
        <v>0</v>
      </c>
      <c r="E17" s="112">
        <f t="shared" ref="E17" si="20">IFERROR(E15/D15-1,"-")</f>
        <v>4</v>
      </c>
      <c r="F17" s="112">
        <f t="shared" ref="F17" si="21">IFERROR(F15/E15-1,"-")</f>
        <v>-0.8</v>
      </c>
      <c r="G17" s="112">
        <f t="shared" ref="G17" si="22">IFERROR(G15/F15-1,"-")</f>
        <v>0</v>
      </c>
      <c r="H17" s="112">
        <f t="shared" ref="H17" si="23">IFERROR(H15/G15-1,"-")</f>
        <v>1.5</v>
      </c>
      <c r="I17" s="112">
        <f t="shared" ref="I17" si="24">IFERROR(I15/H15-1,"-")</f>
        <v>-1</v>
      </c>
      <c r="J17" s="112" t="str">
        <f t="shared" ref="J17" si="25">IFERROR(J15/I15-1,"-")</f>
        <v>-</v>
      </c>
      <c r="K17" s="112">
        <f t="shared" ref="K17" si="26">IFERROR(K15/J15-1,"-")</f>
        <v>1.5</v>
      </c>
      <c r="L17" s="112">
        <f t="shared" ref="L17" si="27">IFERROR(L15/K15-1,"-")</f>
        <v>-0.5</v>
      </c>
      <c r="M17" s="112">
        <f t="shared" ref="M17" si="28">IFERROR(M15/L15-1,"-")</f>
        <v>0.19999999999999996</v>
      </c>
      <c r="N17" s="112">
        <f t="shared" ref="N17" si="29">IFERROR(N15/M15-1,"-")</f>
        <v>-1</v>
      </c>
      <c r="O17" s="112"/>
    </row>
    <row r="18" spans="1:16" s="109" customFormat="1" ht="15.95" customHeight="1" thickTop="1" x14ac:dyDescent="0.3">
      <c r="A18" s="331" t="s">
        <v>368</v>
      </c>
      <c r="B18" s="91" t="s">
        <v>351</v>
      </c>
      <c r="C18" s="74">
        <f>SUMIF('2019年进销存明细 '!A:A,'分产品-销量'!A18,'2019年进销存明细 '!N:N)</f>
        <v>0</v>
      </c>
      <c r="D18" s="74">
        <f>SUMIF('2019年进销存明细 '!$A:$A,'分产品-销量'!$A18,'2019年进销存明细 '!T:T)</f>
        <v>0</v>
      </c>
      <c r="E18" s="74">
        <f>SUMIF('2019年进销存明细 '!$A:$A,'分产品-销量'!$A18,'2019年进销存明细 '!Z:Z)</f>
        <v>0</v>
      </c>
      <c r="F18" s="74">
        <f>SUMIF('2019年进销存明细 '!$A:$A,'分产品-销量'!$A18,'2019年进销存明细 '!AF:AF)</f>
        <v>0</v>
      </c>
      <c r="G18" s="74">
        <f>SUMIF('2019年进销存明细 '!$A:$A,'分产品-销量'!$A18,'2019年进销存明细 '!AL:AL)</f>
        <v>0</v>
      </c>
      <c r="H18" s="74">
        <f>SUMIF('2019年进销存明细 '!$A:$A,'分产品-销量'!$A18,'2019年进销存明细 '!AR:AR)</f>
        <v>0</v>
      </c>
      <c r="I18" s="74">
        <f>SUMIF('2019年进销存明细 '!$A:$A,'分产品-销量'!$A18,'2019年进销存明细 '!AX:AX)</f>
        <v>0</v>
      </c>
      <c r="J18" s="74">
        <f>SUMIF('2019年进销存明细 '!$A:$A,'分产品-销量'!$A18,'2019年进销存明细 '!BD:BD)</f>
        <v>0</v>
      </c>
      <c r="K18" s="74">
        <f>SUMIF('2019年进销存明细 '!$A:$A,'分产品-销量'!$A18,'2019年进销存明细 '!BJ:BJ)</f>
        <v>0</v>
      </c>
      <c r="L18" s="74">
        <f>SUMIF('2019年进销存明细 '!$A:$A,'分产品-销量'!$A18,'2019年进销存明细 '!BP:BP)</f>
        <v>0</v>
      </c>
      <c r="M18" s="74">
        <f>SUMIF('2019年进销存明细 '!$A:$A,'分产品-销量'!$A18,'2019年进销存明细 '!BV:BV)</f>
        <v>0</v>
      </c>
      <c r="N18" s="74">
        <f>SUMIF('2019年进销存明细 '!$A:$A,'分产品-销量'!$A18,'2019年进销存明细 '!CB:CB)</f>
        <v>0</v>
      </c>
      <c r="O18" s="75">
        <f t="shared" ref="O18:O20" si="30">SUM(C18:N18)</f>
        <v>0</v>
      </c>
    </row>
    <row r="19" spans="1:16" s="109" customFormat="1" ht="15.95" customHeight="1" x14ac:dyDescent="0.3">
      <c r="A19" s="331"/>
      <c r="B19" s="91" t="s">
        <v>352</v>
      </c>
      <c r="C19" s="74">
        <f>SUMIF('2019年进销存明细 '!A:A,'分产品-销量'!A18,'2019年进销存明细 '!P:P)</f>
        <v>0</v>
      </c>
      <c r="D19" s="74">
        <f>SUMIF('2019年进销存明细 '!$A:$A,'分产品-销量'!$A18,'2019年进销存明细 '!V:V)</f>
        <v>0</v>
      </c>
      <c r="E19" s="74">
        <f>SUMIF('2019年进销存明细 '!$A:$A,'分产品-销量'!$A18,'2019年进销存明细 '!AB:AB)</f>
        <v>0</v>
      </c>
      <c r="F19" s="74">
        <f>SUMIF('2019年进销存明细 '!$A:$A,'分产品-销量'!$A18,'2019年进销存明细 '!AH:AH)</f>
        <v>0</v>
      </c>
      <c r="G19" s="74">
        <f>SUMIF('2019年进销存明细 '!$A:$A,'分产品-销量'!$A18,'2019年进销存明细 '!AN:AN)</f>
        <v>0</v>
      </c>
      <c r="H19" s="74">
        <f>SUMIF('2019年进销存明细 '!$A:$A,'分产品-销量'!$A18,'2019年进销存明细 '!AT:AT)</f>
        <v>0</v>
      </c>
      <c r="I19" s="74">
        <f>SUMIF('2019年进销存明细 '!$A:$A,'分产品-销量'!$A18,'2019年进销存明细 '!AZ:AZ)</f>
        <v>0</v>
      </c>
      <c r="J19" s="74">
        <f>SUMIF('2019年进销存明细 '!$A:$A,'分产品-销量'!$A18,'2019年进销存明细 '!BF:BF)</f>
        <v>0</v>
      </c>
      <c r="K19" s="74">
        <f>SUMIF('2019年进销存明细 '!$A:$A,'分产品-销量'!$A18,'2019年进销存明细 '!BL:BL)</f>
        <v>0</v>
      </c>
      <c r="L19" s="74">
        <f>SUMIF('2019年进销存明细 '!$A:$A,'分产品-销量'!$A18,'2019年进销存明细 '!BR:BR)</f>
        <v>0</v>
      </c>
      <c r="M19" s="74">
        <f>SUMIF('2019年进销存明细 '!$A:$A,'分产品-销量'!$A18,'2019年进销存明细 '!BX:BX)</f>
        <v>0</v>
      </c>
      <c r="N19" s="74">
        <f>SUMIF('2019年进销存明细 '!$A:$A,'分产品-销量'!$A18,'2019年进销存明细 '!CD:CD)</f>
        <v>0</v>
      </c>
      <c r="O19" s="75">
        <f t="shared" si="30"/>
        <v>0</v>
      </c>
    </row>
    <row r="20" spans="1:16" s="109" customFormat="1" ht="15.95" customHeight="1" x14ac:dyDescent="0.3">
      <c r="A20" s="331"/>
      <c r="B20" s="91" t="s">
        <v>415</v>
      </c>
      <c r="C20" s="74">
        <v>21020</v>
      </c>
      <c r="D20" s="74">
        <v>16130</v>
      </c>
      <c r="E20" s="74">
        <v>26227</v>
      </c>
      <c r="F20" s="74">
        <v>13790</v>
      </c>
      <c r="G20" s="74">
        <v>14950</v>
      </c>
      <c r="H20" s="74">
        <v>18140</v>
      </c>
      <c r="I20" s="74">
        <v>17330</v>
      </c>
      <c r="J20" s="74">
        <v>20433</v>
      </c>
      <c r="K20" s="74">
        <v>16650</v>
      </c>
      <c r="L20" s="74">
        <v>13600</v>
      </c>
      <c r="M20" s="74">
        <v>11960</v>
      </c>
      <c r="N20" s="74">
        <v>15170</v>
      </c>
      <c r="O20" s="75">
        <f t="shared" si="30"/>
        <v>205400</v>
      </c>
      <c r="P20" s="114" t="s">
        <v>454</v>
      </c>
    </row>
    <row r="21" spans="1:16" s="109" customFormat="1" ht="15.95" customHeight="1" x14ac:dyDescent="0.3">
      <c r="A21" s="331"/>
      <c r="B21" s="110" t="s">
        <v>296</v>
      </c>
      <c r="C21" s="168" t="e">
        <f>C19/C18</f>
        <v>#DIV/0!</v>
      </c>
      <c r="D21" s="168" t="e">
        <f>D19/D18</f>
        <v>#DIV/0!</v>
      </c>
      <c r="E21" s="168" t="e">
        <f>E19/E18</f>
        <v>#DIV/0!</v>
      </c>
      <c r="F21" s="168" t="e">
        <f>F19/F18</f>
        <v>#DIV/0!</v>
      </c>
      <c r="G21" s="168" t="e">
        <f>G19/G18</f>
        <v>#DIV/0!</v>
      </c>
      <c r="H21" s="168" t="e">
        <f t="shared" ref="H21:N21" si="31">H19/H18</f>
        <v>#DIV/0!</v>
      </c>
      <c r="I21" s="168" t="e">
        <f t="shared" si="31"/>
        <v>#DIV/0!</v>
      </c>
      <c r="J21" s="168" t="e">
        <f t="shared" si="31"/>
        <v>#DIV/0!</v>
      </c>
      <c r="K21" s="168" t="e">
        <f t="shared" si="31"/>
        <v>#DIV/0!</v>
      </c>
      <c r="L21" s="168" t="e">
        <f t="shared" si="31"/>
        <v>#DIV/0!</v>
      </c>
      <c r="M21" s="168" t="e">
        <f t="shared" si="31"/>
        <v>#DIV/0!</v>
      </c>
      <c r="N21" s="168" t="e">
        <f t="shared" si="31"/>
        <v>#DIV/0!</v>
      </c>
      <c r="O21" s="169" t="e">
        <f t="shared" ref="O21" si="32">O19/O18</f>
        <v>#DIV/0!</v>
      </c>
    </row>
    <row r="22" spans="1:16" s="109" customFormat="1" ht="15.95" customHeight="1" x14ac:dyDescent="0.3">
      <c r="A22" s="338"/>
      <c r="B22" s="167" t="s">
        <v>407</v>
      </c>
      <c r="C22" s="170">
        <f>C19/C20-1</f>
        <v>-1</v>
      </c>
      <c r="D22" s="170">
        <f>D19/D20-1</f>
        <v>-1</v>
      </c>
      <c r="E22" s="170">
        <f>E19/E20-1</f>
        <v>-1</v>
      </c>
      <c r="F22" s="170">
        <f>F19/F20-1</f>
        <v>-1</v>
      </c>
      <c r="G22" s="170">
        <f>G19/G20-1</f>
        <v>-1</v>
      </c>
      <c r="H22" s="170">
        <f t="shared" ref="H22:O22" si="33">H19/H20-1</f>
        <v>-1</v>
      </c>
      <c r="I22" s="170">
        <f t="shared" si="33"/>
        <v>-1</v>
      </c>
      <c r="J22" s="170">
        <f t="shared" si="33"/>
        <v>-1</v>
      </c>
      <c r="K22" s="170">
        <f t="shared" si="33"/>
        <v>-1</v>
      </c>
      <c r="L22" s="170">
        <f t="shared" si="33"/>
        <v>-1</v>
      </c>
      <c r="M22" s="170">
        <f t="shared" si="33"/>
        <v>-1</v>
      </c>
      <c r="N22" s="170">
        <f t="shared" si="33"/>
        <v>-1</v>
      </c>
      <c r="O22" s="170">
        <f t="shared" si="33"/>
        <v>-1</v>
      </c>
    </row>
    <row r="23" spans="1:16" s="109" customFormat="1" ht="15.95" customHeight="1" thickBot="1" x14ac:dyDescent="0.35">
      <c r="A23" s="332"/>
      <c r="B23" s="111" t="s">
        <v>369</v>
      </c>
      <c r="C23" s="112">
        <f>IFERROR(C19/N20-1,"-")</f>
        <v>-1</v>
      </c>
      <c r="D23" s="112" t="str">
        <f>IFERROR(D19/C19-1,"-")</f>
        <v>-</v>
      </c>
      <c r="E23" s="112" t="str">
        <f>IFERROR(E19/D19-1,"-")</f>
        <v>-</v>
      </c>
      <c r="F23" s="112" t="str">
        <f t="shared" ref="F23" si="34">IFERROR(F19/E19-1,"-")</f>
        <v>-</v>
      </c>
      <c r="G23" s="112" t="str">
        <f t="shared" ref="G23" si="35">IFERROR(G19/F19-1,"-")</f>
        <v>-</v>
      </c>
      <c r="H23" s="112" t="str">
        <f t="shared" ref="H23" si="36">IFERROR(H19/G19-1,"-")</f>
        <v>-</v>
      </c>
      <c r="I23" s="112" t="str">
        <f t="shared" ref="I23" si="37">IFERROR(I19/H19-1,"-")</f>
        <v>-</v>
      </c>
      <c r="J23" s="112" t="str">
        <f t="shared" ref="J23" si="38">IFERROR(J19/I19-1,"-")</f>
        <v>-</v>
      </c>
      <c r="K23" s="112" t="str">
        <f t="shared" ref="K23" si="39">IFERROR(K19/J19-1,"-")</f>
        <v>-</v>
      </c>
      <c r="L23" s="112" t="str">
        <f t="shared" ref="L23" si="40">IFERROR(L19/K19-1,"-")</f>
        <v>-</v>
      </c>
      <c r="M23" s="112" t="str">
        <f t="shared" ref="M23" si="41">IFERROR(M19/L19-1,"-")</f>
        <v>-</v>
      </c>
      <c r="N23" s="112" t="str">
        <f t="shared" ref="N23" si="42">IFERROR(N19/M19-1,"-")</f>
        <v>-</v>
      </c>
      <c r="O23" s="112"/>
    </row>
    <row r="24" spans="1:16" ht="15.95" customHeight="1" thickTop="1" x14ac:dyDescent="0.3">
      <c r="A24" s="331" t="s">
        <v>336</v>
      </c>
      <c r="B24" s="91" t="s">
        <v>351</v>
      </c>
      <c r="C24" s="74">
        <f>SUMIF('2019年进销存明细 '!A:A,'分产品-销量'!A24,'2019年进销存明细 '!N:N)</f>
        <v>3010</v>
      </c>
      <c r="D24" s="74">
        <f>SUMIF('2019年进销存明细 '!$A:$A,'分产品-销量'!$A24,'2019年进销存明细 '!T:T)</f>
        <v>1910</v>
      </c>
      <c r="E24" s="74">
        <f>SUMIF('2019年进销存明细 '!$A:$A,'分产品-销量'!$A24,'2019年进销存明细 '!Z:Z)</f>
        <v>3280</v>
      </c>
      <c r="F24" s="74">
        <f>SUMIF('2019年进销存明细 '!$A:$A,'分产品-销量'!$A24,'2019年进销存明细 '!AF:AF)</f>
        <v>3320</v>
      </c>
      <c r="G24" s="74">
        <f>SUMIF('2019年进销存明细 '!$A:$A,'分产品-销量'!$A24,'2019年进销存明细 '!AL:AL)</f>
        <v>2810</v>
      </c>
      <c r="H24" s="74">
        <f>SUMIF('2019年进销存明细 '!$A:$A,'分产品-销量'!$A24,'2019年进销存明细 '!AR:AR)</f>
        <v>3080</v>
      </c>
      <c r="I24" s="74">
        <f>SUMIF('2019年进销存明细 '!$A:$A,'分产品-销量'!$A24,'2019年进销存明细 '!AX:AX)</f>
        <v>1420</v>
      </c>
      <c r="J24" s="74">
        <f>SUMIF('2019年进销存明细 '!$A:$A,'分产品-销量'!$A24,'2019年进销存明细 '!BD:BD)</f>
        <v>3640</v>
      </c>
      <c r="K24" s="74">
        <f>SUMIF('2019年进销存明细 '!$A:$A,'分产品-销量'!$A24,'2019年进销存明细 '!BJ:BJ)</f>
        <v>3080</v>
      </c>
      <c r="L24" s="74">
        <f>SUMIF('2019年进销存明细 '!$A:$A,'分产品-销量'!$A24,'2019年进销存明细 '!BP:BP)</f>
        <v>2745</v>
      </c>
      <c r="M24" s="74">
        <f>SUMIF('2019年进销存明细 '!$A:$A,'分产品-销量'!$A24,'2019年进销存明细 '!BV:BV)</f>
        <v>3760</v>
      </c>
      <c r="N24" s="74">
        <f>SUMIF('2019年进销存明细 '!$A:$A,'分产品-销量'!$A24,'2019年进销存明细 '!CB:CB)</f>
        <v>3745</v>
      </c>
      <c r="O24" s="75">
        <f t="shared" ref="O24:O26" si="43">SUM(C24:N24)</f>
        <v>35800</v>
      </c>
    </row>
    <row r="25" spans="1:16" ht="15.95" customHeight="1" x14ac:dyDescent="0.3">
      <c r="A25" s="331"/>
      <c r="B25" s="91" t="s">
        <v>352</v>
      </c>
      <c r="C25" s="74">
        <f>SUMIF('2019年进销存明细 '!A:A,'分产品-销量'!A24,'2019年进销存明细 '!P:P)</f>
        <v>3903</v>
      </c>
      <c r="D25" s="74">
        <f>SUMIF('2019年进销存明细 '!$A:$A,'分产品-销量'!$A24,'2019年进销存明细 '!V:V)</f>
        <v>1316</v>
      </c>
      <c r="E25" s="74">
        <f>SUMIF('2019年进销存明细 '!$A:$A,'分产品-销量'!$A24,'2019年进销存明细 '!AB:AB)</f>
        <v>2520</v>
      </c>
      <c r="F25" s="74">
        <f>SUMIF('2019年进销存明细 '!$A:$A,'分产品-销量'!$A24,'2019年进销存明细 '!AH:AH)</f>
        <v>2932</v>
      </c>
      <c r="G25" s="74">
        <f>SUMIF('2019年进销存明细 '!$A:$A,'分产品-销量'!$A24,'2019年进销存明细 '!AN:AN)</f>
        <v>2072</v>
      </c>
      <c r="H25" s="74">
        <f>SUMIF('2019年进销存明细 '!$A:$A,'分产品-销量'!$A24,'2019年进销存明细 '!AT:AT)</f>
        <v>1920</v>
      </c>
      <c r="I25" s="74">
        <f>SUMIF('2019年进销存明细 '!$A:$A,'分产品-销量'!$A24,'2019年进销存明细 '!AZ:AZ)</f>
        <v>2828</v>
      </c>
      <c r="J25" s="74">
        <f>SUMIF('2019年进销存明细 '!$A:$A,'分产品-销量'!$A24,'2019年进销存明细 '!BF:BF)</f>
        <v>3064</v>
      </c>
      <c r="K25" s="74">
        <f>SUMIF('2019年进销存明细 '!$A:$A,'分产品-销量'!$A24,'2019年进销存明细 '!BL:BL)</f>
        <v>4499</v>
      </c>
      <c r="L25" s="74">
        <f>SUMIF('2019年进销存明细 '!$A:$A,'分产品-销量'!$A24,'2019年进销存明细 '!BR:BR)</f>
        <v>1755</v>
      </c>
      <c r="M25" s="74">
        <f>SUMIF('2019年进销存明细 '!$A:$A,'分产品-销量'!$A24,'2019年进销存明细 '!BX:BX)</f>
        <v>2480</v>
      </c>
      <c r="N25" s="74">
        <f>SUMIF('2019年进销存明细 '!$A:$A,'分产品-销量'!$A24,'2019年进销存明细 '!CD:CD)</f>
        <v>1490</v>
      </c>
      <c r="O25" s="75">
        <f t="shared" si="43"/>
        <v>30779</v>
      </c>
    </row>
    <row r="26" spans="1:16" ht="15.95" customHeight="1" x14ac:dyDescent="0.3">
      <c r="A26" s="331"/>
      <c r="B26" s="91" t="s">
        <v>415</v>
      </c>
      <c r="C26" s="74">
        <v>1905</v>
      </c>
      <c r="D26" s="74">
        <v>1040</v>
      </c>
      <c r="E26" s="74">
        <v>1370</v>
      </c>
      <c r="F26" s="74">
        <v>1470</v>
      </c>
      <c r="G26" s="74">
        <v>1330</v>
      </c>
      <c r="H26" s="74">
        <v>890</v>
      </c>
      <c r="I26" s="74">
        <v>1670</v>
      </c>
      <c r="J26" s="74">
        <v>1932</v>
      </c>
      <c r="K26" s="74">
        <v>1869</v>
      </c>
      <c r="L26" s="74">
        <v>1320</v>
      </c>
      <c r="M26" s="74">
        <v>621</v>
      </c>
      <c r="N26" s="74">
        <v>2169</v>
      </c>
      <c r="O26" s="75">
        <f t="shared" si="43"/>
        <v>17586</v>
      </c>
      <c r="P26" s="114" t="s">
        <v>456</v>
      </c>
    </row>
    <row r="27" spans="1:16" s="109" customFormat="1" ht="15.95" customHeight="1" x14ac:dyDescent="0.3">
      <c r="A27" s="331"/>
      <c r="B27" s="110" t="s">
        <v>296</v>
      </c>
      <c r="C27" s="168">
        <f>C25/C24</f>
        <v>1.2966777408637873</v>
      </c>
      <c r="D27" s="168">
        <f>D25/D24</f>
        <v>0.68900523560209426</v>
      </c>
      <c r="E27" s="168">
        <f>E25/E24</f>
        <v>0.76829268292682928</v>
      </c>
      <c r="F27" s="168">
        <f>F25/F24</f>
        <v>0.88313253012048187</v>
      </c>
      <c r="G27" s="168">
        <f>G25/G24</f>
        <v>0.73736654804270463</v>
      </c>
      <c r="H27" s="168">
        <f t="shared" ref="H27:N27" si="44">H25/H24</f>
        <v>0.62337662337662336</v>
      </c>
      <c r="I27" s="168">
        <f t="shared" si="44"/>
        <v>1.9915492957746479</v>
      </c>
      <c r="J27" s="168">
        <f t="shared" si="44"/>
        <v>0.84175824175824177</v>
      </c>
      <c r="K27" s="168">
        <f t="shared" si="44"/>
        <v>1.4607142857142856</v>
      </c>
      <c r="L27" s="168">
        <f t="shared" si="44"/>
        <v>0.63934426229508201</v>
      </c>
      <c r="M27" s="168">
        <f t="shared" si="44"/>
        <v>0.65957446808510634</v>
      </c>
      <c r="N27" s="168">
        <f t="shared" si="44"/>
        <v>0.39786381842456608</v>
      </c>
      <c r="O27" s="169">
        <f t="shared" ref="O27" si="45">O25/O24</f>
        <v>0.85974860335195535</v>
      </c>
    </row>
    <row r="28" spans="1:16" s="109" customFormat="1" ht="15.95" customHeight="1" x14ac:dyDescent="0.3">
      <c r="A28" s="338"/>
      <c r="B28" s="167" t="s">
        <v>418</v>
      </c>
      <c r="C28" s="170">
        <f>C25/C26-1</f>
        <v>1.0488188976377955</v>
      </c>
      <c r="D28" s="170">
        <f>D25/D26-1</f>
        <v>0.26538461538461533</v>
      </c>
      <c r="E28" s="170">
        <f>E25/E26-1</f>
        <v>0.83941605839416056</v>
      </c>
      <c r="F28" s="170">
        <f>F25/F26-1</f>
        <v>0.99455782312925178</v>
      </c>
      <c r="G28" s="170">
        <f>G25/G26-1</f>
        <v>0.55789473684210522</v>
      </c>
      <c r="H28" s="170">
        <f t="shared" ref="H28:O28" si="46">H25/H26-1</f>
        <v>1.1573033707865168</v>
      </c>
      <c r="I28" s="170">
        <f t="shared" si="46"/>
        <v>0.6934131736526945</v>
      </c>
      <c r="J28" s="170">
        <f t="shared" si="46"/>
        <v>0.58592132505175987</v>
      </c>
      <c r="K28" s="170">
        <f t="shared" si="46"/>
        <v>1.4071696094168002</v>
      </c>
      <c r="L28" s="170">
        <f t="shared" si="46"/>
        <v>0.32954545454545459</v>
      </c>
      <c r="M28" s="170">
        <f t="shared" si="46"/>
        <v>2.9935587761674718</v>
      </c>
      <c r="N28" s="170">
        <f t="shared" si="46"/>
        <v>-0.31304748732134624</v>
      </c>
      <c r="O28" s="170">
        <f t="shared" si="46"/>
        <v>0.75019902194927779</v>
      </c>
    </row>
    <row r="29" spans="1:16" s="109" customFormat="1" ht="15.95" customHeight="1" thickBot="1" x14ac:dyDescent="0.35">
      <c r="A29" s="332"/>
      <c r="B29" s="111" t="s">
        <v>369</v>
      </c>
      <c r="C29" s="112">
        <f>IFERROR(C25/N26-1,"-")</f>
        <v>0.79944674965421858</v>
      </c>
      <c r="D29" s="112">
        <f>IFERROR(D25/C25-1,"-")</f>
        <v>-0.66282346912631307</v>
      </c>
      <c r="E29" s="112">
        <f>IFERROR(E25/D25-1,"-")</f>
        <v>0.91489361702127669</v>
      </c>
      <c r="F29" s="112">
        <f t="shared" ref="F29:G29" si="47">IFERROR(F25/E25-1,"-")</f>
        <v>0.16349206349206358</v>
      </c>
      <c r="G29" s="112">
        <f t="shared" si="47"/>
        <v>-0.29331514324693042</v>
      </c>
      <c r="H29" s="112">
        <f t="shared" ref="H29" si="48">IFERROR(H25/G25-1,"-")</f>
        <v>-7.3359073359073323E-2</v>
      </c>
      <c r="I29" s="112">
        <f t="shared" ref="I29" si="49">IFERROR(I25/H25-1,"-")</f>
        <v>0.47291666666666665</v>
      </c>
      <c r="J29" s="112">
        <f t="shared" ref="J29" si="50">IFERROR(J25/I25-1,"-")</f>
        <v>8.3451202263083557E-2</v>
      </c>
      <c r="K29" s="112">
        <f t="shared" ref="K29" si="51">IFERROR(K25/J25-1,"-")</f>
        <v>0.46834203655352491</v>
      </c>
      <c r="L29" s="112">
        <f t="shared" ref="L29" si="52">IFERROR(L25/K25-1,"-")</f>
        <v>-0.60991331406979321</v>
      </c>
      <c r="M29" s="112">
        <f t="shared" ref="M29" si="53">IFERROR(M25/L25-1,"-")</f>
        <v>0.41310541310541304</v>
      </c>
      <c r="N29" s="112">
        <f t="shared" ref="N29" si="54">IFERROR(N25/M25-1,"-")</f>
        <v>-0.39919354838709675</v>
      </c>
      <c r="O29" s="112"/>
    </row>
    <row r="30" spans="1:16" ht="15.95" customHeight="1" thickTop="1" x14ac:dyDescent="0.3">
      <c r="A30" s="331" t="s">
        <v>337</v>
      </c>
      <c r="B30" s="91" t="s">
        <v>351</v>
      </c>
      <c r="C30" s="74">
        <f>SUMIF('2019年进销存明细 '!A:A,'分产品-销量'!A30,'2019年进销存明细 '!N:N)</f>
        <v>46800</v>
      </c>
      <c r="D30" s="74">
        <f>SUMIF('2019年进销存明细 '!$A:$A,'分产品-销量'!$A30,'2019年进销存明细 '!T:T)</f>
        <v>26995</v>
      </c>
      <c r="E30" s="74">
        <f>SUMIF('2019年进销存明细 '!$A:$A,'分产品-销量'!$A30,'2019年进销存明细 '!Z:Z)</f>
        <v>60300</v>
      </c>
      <c r="F30" s="74">
        <f>SUMIF('2019年进销存明细 '!$A:$A,'分产品-销量'!$A30,'2019年进销存明细 '!AF:AF)</f>
        <v>51820</v>
      </c>
      <c r="G30" s="74">
        <f>SUMIF('2019年进销存明细 '!$A:$A,'分产品-销量'!$A30,'2019年进销存明细 '!AL:AL)</f>
        <v>64660</v>
      </c>
      <c r="H30" s="74">
        <f>SUMIF('2019年进销存明细 '!$A:$A,'分产品-销量'!$A30,'2019年进销存明细 '!AR:AR)</f>
        <v>61550</v>
      </c>
      <c r="I30" s="74">
        <f>SUMIF('2019年进销存明细 '!$A:$A,'分产品-销量'!$A30,'2019年进销存明细 '!AX:AX)</f>
        <v>65180</v>
      </c>
      <c r="J30" s="74">
        <f>SUMIF('2019年进销存明细 '!$A:$A,'分产品-销量'!$A30,'2019年进销存明细 '!BD:BD)</f>
        <v>65080</v>
      </c>
      <c r="K30" s="74">
        <f>SUMIF('2019年进销存明细 '!$A:$A,'分产品-销量'!$A30,'2019年进销存明细 '!BJ:BJ)</f>
        <v>65560</v>
      </c>
      <c r="L30" s="74">
        <f>SUMIF('2019年进销存明细 '!$A:$A,'分产品-销量'!$A30,'2019年进销存明细 '!BP:BP)</f>
        <v>54035</v>
      </c>
      <c r="M30" s="74">
        <f>SUMIF('2019年进销存明细 '!$A:$A,'分产品-销量'!$A30,'2019年进销存明细 '!BV:BV)</f>
        <v>61130</v>
      </c>
      <c r="N30" s="74">
        <f>SUMIF('2019年进销存明细 '!$A:$A,'分产品-销量'!$A30,'2019年进销存明细 '!CB:CB)</f>
        <v>57780</v>
      </c>
      <c r="O30" s="75">
        <f t="shared" ref="O30:O32" si="55">SUM(C30:N30)</f>
        <v>680890</v>
      </c>
    </row>
    <row r="31" spans="1:16" ht="15.95" customHeight="1" x14ac:dyDescent="0.3">
      <c r="A31" s="331"/>
      <c r="B31" s="91" t="s">
        <v>352</v>
      </c>
      <c r="C31" s="74">
        <f>SUMIF('2019年进销存明细 '!A:A,'分产品-销量'!A30,'2019年进销存明细 '!P:P)</f>
        <v>41183</v>
      </c>
      <c r="D31" s="74">
        <f>SUMIF('2019年进销存明细 '!$A:$A,'分产品-销量'!$A30,'2019年进销存明细 '!V:V)</f>
        <v>30335</v>
      </c>
      <c r="E31" s="74">
        <f>SUMIF('2019年进销存明细 '!$A:$A,'分产品-销量'!$A30,'2019年进销存明细 '!AB:AB)</f>
        <v>56720</v>
      </c>
      <c r="F31" s="74">
        <f>SUMIF('2019年进销存明细 '!$A:$A,'分产品-销量'!$A30,'2019年进销存明细 '!AH:AH)</f>
        <v>56027</v>
      </c>
      <c r="G31" s="74">
        <f>SUMIF('2019年进销存明细 '!$A:$A,'分产品-销量'!$A30,'2019年进销存明细 '!AN:AN)</f>
        <v>62130</v>
      </c>
      <c r="H31" s="74">
        <f>SUMIF('2019年进销存明细 '!$A:$A,'分产品-销量'!$A30,'2019年进销存明细 '!AT:AT)</f>
        <v>56939</v>
      </c>
      <c r="I31" s="74">
        <f>SUMIF('2019年进销存明细 '!$A:$A,'分产品-销量'!$A30,'2019年进销存明细 '!AZ:AZ)</f>
        <v>58864</v>
      </c>
      <c r="J31" s="74">
        <f>SUMIF('2019年进销存明细 '!$A:$A,'分产品-销量'!$A30,'2019年进销存明细 '!BF:BF)</f>
        <v>53855</v>
      </c>
      <c r="K31" s="74">
        <f>SUMIF('2019年进销存明细 '!$A:$A,'分产品-销量'!$A30,'2019年进销存明细 '!BL:BL)</f>
        <v>56253</v>
      </c>
      <c r="L31" s="74">
        <f>SUMIF('2019年进销存明细 '!$A:$A,'分产品-销量'!$A30,'2019年进销存明细 '!BR:BR)</f>
        <v>42240</v>
      </c>
      <c r="M31" s="74">
        <f>SUMIF('2019年进销存明细 '!$A:$A,'分产品-销量'!$A30,'2019年进销存明细 '!BX:BX)</f>
        <v>48549</v>
      </c>
      <c r="N31" s="74">
        <f>SUMIF('2019年进销存明细 '!$A:$A,'分产品-销量'!$A30,'2019年进销存明细 '!CD:CD)</f>
        <v>27003</v>
      </c>
      <c r="O31" s="75">
        <f t="shared" si="55"/>
        <v>590098</v>
      </c>
    </row>
    <row r="32" spans="1:16" ht="15.95" customHeight="1" x14ac:dyDescent="0.3">
      <c r="A32" s="331"/>
      <c r="B32" s="91" t="s">
        <v>415</v>
      </c>
      <c r="C32" s="74">
        <v>29569</v>
      </c>
      <c r="D32" s="74">
        <v>31453</v>
      </c>
      <c r="E32" s="74">
        <v>48953</v>
      </c>
      <c r="F32" s="74">
        <v>41827</v>
      </c>
      <c r="G32" s="74">
        <v>47045</v>
      </c>
      <c r="H32" s="74">
        <v>56566</v>
      </c>
      <c r="I32" s="74">
        <v>40298</v>
      </c>
      <c r="J32" s="74">
        <v>50761</v>
      </c>
      <c r="K32" s="74">
        <v>50573</v>
      </c>
      <c r="L32" s="74">
        <v>35861</v>
      </c>
      <c r="M32" s="74">
        <v>42796</v>
      </c>
      <c r="N32" s="74">
        <v>41547</v>
      </c>
      <c r="O32" s="75">
        <f t="shared" si="55"/>
        <v>517249</v>
      </c>
    </row>
    <row r="33" spans="1:15" s="109" customFormat="1" ht="15.95" customHeight="1" x14ac:dyDescent="0.3">
      <c r="A33" s="331"/>
      <c r="B33" s="110" t="s">
        <v>296</v>
      </c>
      <c r="C33" s="168">
        <f>C31/C30</f>
        <v>0.87997863247863251</v>
      </c>
      <c r="D33" s="168">
        <f>D31/D30</f>
        <v>1.1237266160400075</v>
      </c>
      <c r="E33" s="168">
        <f>E31/E30</f>
        <v>0.9406301824212272</v>
      </c>
      <c r="F33" s="168">
        <f>F31/F30</f>
        <v>1.081184870706291</v>
      </c>
      <c r="G33" s="168">
        <f>G31/G30</f>
        <v>0.9608722548716363</v>
      </c>
      <c r="H33" s="168">
        <f t="shared" ref="H33:N33" si="56">H31/H30</f>
        <v>0.92508529650690496</v>
      </c>
      <c r="I33" s="168">
        <f t="shared" si="56"/>
        <v>0.90309911015648969</v>
      </c>
      <c r="J33" s="168">
        <f t="shared" si="56"/>
        <v>0.82751997541487399</v>
      </c>
      <c r="K33" s="168">
        <f t="shared" si="56"/>
        <v>0.85803843807199509</v>
      </c>
      <c r="L33" s="168">
        <f t="shared" si="56"/>
        <v>0.78171555473304344</v>
      </c>
      <c r="M33" s="168">
        <f t="shared" si="56"/>
        <v>0.79419270407328646</v>
      </c>
      <c r="N33" s="168">
        <f t="shared" si="56"/>
        <v>0.46734164070612666</v>
      </c>
      <c r="O33" s="169">
        <f t="shared" ref="O33" si="57">O31/O30</f>
        <v>0.86665687555992887</v>
      </c>
    </row>
    <row r="34" spans="1:15" s="109" customFormat="1" ht="15.95" customHeight="1" x14ac:dyDescent="0.3">
      <c r="A34" s="338"/>
      <c r="B34" s="167" t="s">
        <v>418</v>
      </c>
      <c r="C34" s="170">
        <f>C31/C32-1</f>
        <v>0.39277621833677157</v>
      </c>
      <c r="D34" s="170">
        <f>D31/D32-1</f>
        <v>-3.5545099036657923E-2</v>
      </c>
      <c r="E34" s="170">
        <f>E31/E32-1</f>
        <v>0.15866239045615171</v>
      </c>
      <c r="F34" s="170">
        <f>F31/F32-1</f>
        <v>0.33949362851746478</v>
      </c>
      <c r="G34" s="170">
        <f>G31/G32-1</f>
        <v>0.32065044106706342</v>
      </c>
      <c r="H34" s="170">
        <f t="shared" ref="H34:O34" si="58">H31/H32-1</f>
        <v>6.5940671074498081E-3</v>
      </c>
      <c r="I34" s="170">
        <f t="shared" si="58"/>
        <v>0.46071765348156246</v>
      </c>
      <c r="J34" s="170">
        <f t="shared" si="58"/>
        <v>6.0952305904139026E-2</v>
      </c>
      <c r="K34" s="170">
        <f t="shared" si="58"/>
        <v>0.11231289423210011</v>
      </c>
      <c r="L34" s="170">
        <f t="shared" si="58"/>
        <v>0.17788126376843927</v>
      </c>
      <c r="M34" s="170">
        <f t="shared" si="58"/>
        <v>0.13442845125712677</v>
      </c>
      <c r="N34" s="170">
        <f t="shared" si="58"/>
        <v>-0.3500613762726551</v>
      </c>
      <c r="O34" s="170">
        <f t="shared" si="58"/>
        <v>0.1408393249672788</v>
      </c>
    </row>
    <row r="35" spans="1:15" s="109" customFormat="1" ht="15.95" customHeight="1" thickBot="1" x14ac:dyDescent="0.35">
      <c r="A35" s="332"/>
      <c r="B35" s="111" t="s">
        <v>369</v>
      </c>
      <c r="C35" s="112">
        <f>IFERROR(C31/N32-1,"-")</f>
        <v>-8.7611620574289395E-3</v>
      </c>
      <c r="D35" s="112">
        <f>IFERROR(D31/C31-1,"-")</f>
        <v>-0.2634096593254498</v>
      </c>
      <c r="E35" s="112">
        <f>IFERROR(E31/D31-1,"-")</f>
        <v>0.86978737432009234</v>
      </c>
      <c r="F35" s="112">
        <f t="shared" ref="F35:G35" si="59">IFERROR(F31/E31-1,"-")</f>
        <v>-1.2217912552891397E-2</v>
      </c>
      <c r="G35" s="112">
        <f t="shared" si="59"/>
        <v>0.10892962321737731</v>
      </c>
      <c r="H35" s="112">
        <f t="shared" ref="H35" si="60">IFERROR(H31/G31-1,"-")</f>
        <v>-8.3550619668437132E-2</v>
      </c>
      <c r="I35" s="112">
        <f t="shared" ref="I35" si="61">IFERROR(I31/H31-1,"-")</f>
        <v>3.3808110433973138E-2</v>
      </c>
      <c r="J35" s="112">
        <f t="shared" ref="J35" si="62">IFERROR(J31/I31-1,"-")</f>
        <v>-8.5094455014949721E-2</v>
      </c>
      <c r="K35" s="112">
        <f t="shared" ref="K35" si="63">IFERROR(K31/J31-1,"-")</f>
        <v>4.4526970569120694E-2</v>
      </c>
      <c r="L35" s="112">
        <f t="shared" ref="L35" si="64">IFERROR(L31/K31-1,"-")</f>
        <v>-0.24910671430857023</v>
      </c>
      <c r="M35" s="112">
        <f t="shared" ref="M35" si="65">IFERROR(M31/L31-1,"-")</f>
        <v>0.1493607954545455</v>
      </c>
      <c r="N35" s="112">
        <f t="shared" ref="N35" si="66">IFERROR(N31/M31-1,"-")</f>
        <v>-0.44379904838410678</v>
      </c>
      <c r="O35" s="112"/>
    </row>
    <row r="36" spans="1:15" ht="15.95" customHeight="1" thickTop="1" x14ac:dyDescent="0.3">
      <c r="A36" s="331" t="s">
        <v>338</v>
      </c>
      <c r="B36" s="91" t="s">
        <v>351</v>
      </c>
      <c r="C36" s="74">
        <f>SUMIF('2019年进销存明细 '!$A:$A,'分产品-销量'!A36,'2019年进销存明细 '!N:N)</f>
        <v>53600</v>
      </c>
      <c r="D36" s="74">
        <f>SUMIF('2019年进销存明细 '!$A:$A,'分产品-销量'!$A36,'2019年进销存明细 '!T:T)</f>
        <v>40900</v>
      </c>
      <c r="E36" s="74">
        <f>SUMIF('2019年进销存明细 '!$A:$A,'分产品-销量'!$A36,'2019年进销存明细 '!Z:Z)</f>
        <v>55900</v>
      </c>
      <c r="F36" s="74">
        <f>SUMIF('2019年进销存明细 '!$A:$A,'分产品-销量'!$A36,'2019年进销存明细 '!AF:AF)</f>
        <v>55600</v>
      </c>
      <c r="G36" s="74">
        <f>SUMIF('2019年进销存明细 '!$A:$A,'分产品-销量'!$A36,'2019年进销存明细 '!AL:AL)</f>
        <v>53500</v>
      </c>
      <c r="H36" s="74">
        <f>SUMIF('2019年进销存明细 '!$A:$A,'分产品-销量'!$A36,'2019年进销存明细 '!AR:AR)</f>
        <v>54700</v>
      </c>
      <c r="I36" s="74">
        <f>SUMIF('2019年进销存明细 '!$A:$A,'分产品-销量'!$A36,'2019年进销存明细 '!AX:AX)</f>
        <v>52400</v>
      </c>
      <c r="J36" s="74">
        <f>SUMIF('2019年进销存明细 '!$A:$A,'分产品-销量'!$A36,'2019年进销存明细 '!BD:BD)</f>
        <v>53400</v>
      </c>
      <c r="K36" s="74">
        <f>SUMIF('2019年进销存明细 '!$A:$A,'分产品-销量'!$A36,'2019年进销存明细 '!BJ:BJ)</f>
        <v>54800</v>
      </c>
      <c r="L36" s="74">
        <f>SUMIF('2019年进销存明细 '!$A:$A,'分产品-销量'!$A36,'2019年进销存明细 '!BP:BP)</f>
        <v>49200</v>
      </c>
      <c r="M36" s="74">
        <f>SUMIF('2019年进销存明细 '!$A:$A,'分产品-销量'!$A36,'2019年进销存明细 '!BV:BV)</f>
        <v>56000</v>
      </c>
      <c r="N36" s="74">
        <f>SUMIF('2019年进销存明细 '!$A:$A,'分产品-销量'!$A36,'2019年进销存明细 '!CB:CB)</f>
        <v>55700</v>
      </c>
      <c r="O36" s="75">
        <f t="shared" ref="O36:O38" si="67">SUM(C36:N36)</f>
        <v>635700</v>
      </c>
    </row>
    <row r="37" spans="1:15" ht="15.95" customHeight="1" x14ac:dyDescent="0.3">
      <c r="A37" s="331"/>
      <c r="B37" s="91" t="s">
        <v>352</v>
      </c>
      <c r="C37" s="74">
        <f>SUMIF('2019年进销存明细 '!A:A,'分产品-销量'!A36,'2019年进销存明细 '!P:P)</f>
        <v>52188</v>
      </c>
      <c r="D37" s="74">
        <f>SUMIF('2019年进销存明细 '!$A:$A,'分产品-销量'!$A36,'2019年进销存明细 '!V:V)</f>
        <v>36654</v>
      </c>
      <c r="E37" s="74">
        <f>SUMIF('2019年进销存明细 '!$A:$A,'分产品-销量'!$A36,'2019年进销存明细 '!AB:AB)</f>
        <v>41604</v>
      </c>
      <c r="F37" s="74">
        <f>SUMIF('2019年进销存明细 '!$A:$A,'分产品-销量'!$A36,'2019年进销存明细 '!AH:AH)</f>
        <v>49572</v>
      </c>
      <c r="G37" s="74">
        <f>SUMIF('2019年进销存明细 '!$A:$A,'分产品-销量'!$A36,'2019年进销存明细 '!AN:AN)</f>
        <v>48852</v>
      </c>
      <c r="H37" s="74">
        <f>SUMIF('2019年进销存明细 '!$A:$A,'分产品-销量'!$A36,'2019年进销存明细 '!AT:AT)</f>
        <v>47862</v>
      </c>
      <c r="I37" s="74">
        <f>SUMIF('2019年进销存明细 '!$A:$A,'分产品-销量'!$A36,'2019年进销存明细 '!AZ:AZ)</f>
        <v>42264</v>
      </c>
      <c r="J37" s="74">
        <f>SUMIF('2019年进销存明细 '!$A:$A,'分产品-销量'!$A36,'2019年进销存明细 '!BF:BF)</f>
        <v>30323</v>
      </c>
      <c r="K37" s="74">
        <f>SUMIF('2019年进销存明细 '!$A:$A,'分产品-销量'!$A36,'2019年进销存明细 '!BL:BL)</f>
        <v>17952</v>
      </c>
      <c r="L37" s="74">
        <f>SUMIF('2019年进销存明细 '!$A:$A,'分产品-销量'!$A36,'2019年进销存明细 '!BR:BR)</f>
        <v>18198</v>
      </c>
      <c r="M37" s="74">
        <f>SUMIF('2019年进销存明细 '!$A:$A,'分产品-销量'!$A36,'2019年进销存明细 '!BX:BX)</f>
        <v>11784</v>
      </c>
      <c r="N37" s="74">
        <f>SUMIF('2019年进销存明细 '!$A:$A,'分产品-销量'!$A36,'2019年进销存明细 '!CD:CD)</f>
        <v>4140</v>
      </c>
      <c r="O37" s="75">
        <f t="shared" si="67"/>
        <v>401393</v>
      </c>
    </row>
    <row r="38" spans="1:15" ht="15.95" customHeight="1" x14ac:dyDescent="0.3">
      <c r="A38" s="331"/>
      <c r="B38" s="91" t="s">
        <v>415</v>
      </c>
      <c r="C38" s="74">
        <v>43020</v>
      </c>
      <c r="D38" s="74">
        <v>40944</v>
      </c>
      <c r="E38" s="74">
        <v>46080</v>
      </c>
      <c r="F38" s="74">
        <v>46194</v>
      </c>
      <c r="G38" s="74">
        <v>49980</v>
      </c>
      <c r="H38" s="74">
        <v>54060</v>
      </c>
      <c r="I38" s="74">
        <v>45060</v>
      </c>
      <c r="J38" s="74">
        <v>47700</v>
      </c>
      <c r="K38" s="74">
        <v>52416</v>
      </c>
      <c r="L38" s="74">
        <v>46590</v>
      </c>
      <c r="M38" s="74">
        <v>38304</v>
      </c>
      <c r="N38" s="74">
        <v>48102</v>
      </c>
      <c r="O38" s="75">
        <f t="shared" si="67"/>
        <v>558450</v>
      </c>
    </row>
    <row r="39" spans="1:15" s="109" customFormat="1" ht="15.95" customHeight="1" x14ac:dyDescent="0.3">
      <c r="A39" s="331"/>
      <c r="B39" s="110" t="s">
        <v>296</v>
      </c>
      <c r="C39" s="168">
        <f>C37/C36</f>
        <v>0.97365671641791041</v>
      </c>
      <c r="D39" s="168">
        <f>D37/D36</f>
        <v>0.89618581907090467</v>
      </c>
      <c r="E39" s="168">
        <f>E37/E36</f>
        <v>0.74425760286225406</v>
      </c>
      <c r="F39" s="168">
        <f>F37/F36</f>
        <v>0.89158273381294961</v>
      </c>
      <c r="G39" s="168">
        <f>G37/G36</f>
        <v>0.91312149532710285</v>
      </c>
      <c r="H39" s="168">
        <f t="shared" ref="H39:N39" si="68">H37/H36</f>
        <v>0.87499085923217546</v>
      </c>
      <c r="I39" s="168">
        <f t="shared" si="68"/>
        <v>0.80656488549618321</v>
      </c>
      <c r="J39" s="168">
        <f t="shared" si="68"/>
        <v>0.56784644194756551</v>
      </c>
      <c r="K39" s="168">
        <f t="shared" si="68"/>
        <v>0.3275912408759124</v>
      </c>
      <c r="L39" s="168">
        <f t="shared" si="68"/>
        <v>0.3698780487804878</v>
      </c>
      <c r="M39" s="168">
        <f t="shared" si="68"/>
        <v>0.21042857142857144</v>
      </c>
      <c r="N39" s="168">
        <f t="shared" si="68"/>
        <v>7.4326750448833037E-2</v>
      </c>
      <c r="O39" s="169">
        <f t="shared" ref="O39" si="69">O37/O36</f>
        <v>0.63141890829007397</v>
      </c>
    </row>
    <row r="40" spans="1:15" s="109" customFormat="1" ht="15.95" customHeight="1" x14ac:dyDescent="0.3">
      <c r="A40" s="338"/>
      <c r="B40" s="167" t="s">
        <v>418</v>
      </c>
      <c r="C40" s="170">
        <f>C37/C38-1</f>
        <v>0.21311018131101811</v>
      </c>
      <c r="D40" s="170">
        <f>D37/D38-1</f>
        <v>-0.10477725674091443</v>
      </c>
      <c r="E40" s="170">
        <f>E37/E38-1</f>
        <v>-9.7135416666666696E-2</v>
      </c>
      <c r="F40" s="170">
        <f>F37/F38-1</f>
        <v>7.312638004935712E-2</v>
      </c>
      <c r="G40" s="170">
        <f>G37/G38-1</f>
        <v>-2.2569027611044401E-2</v>
      </c>
      <c r="H40" s="170">
        <f t="shared" ref="H40:O40" si="70">H37/H38-1</f>
        <v>-0.11465038845726971</v>
      </c>
      <c r="I40" s="170">
        <f t="shared" si="70"/>
        <v>-6.205059920106526E-2</v>
      </c>
      <c r="J40" s="170">
        <f t="shared" si="70"/>
        <v>-0.3642976939203354</v>
      </c>
      <c r="K40" s="170">
        <f t="shared" si="70"/>
        <v>-0.6575091575091575</v>
      </c>
      <c r="L40" s="170">
        <f t="shared" si="70"/>
        <v>-0.60940115904700587</v>
      </c>
      <c r="M40" s="170">
        <f t="shared" si="70"/>
        <v>-0.69235588972431072</v>
      </c>
      <c r="N40" s="170">
        <f t="shared" si="70"/>
        <v>-0.91393289260321819</v>
      </c>
      <c r="O40" s="170">
        <f t="shared" si="70"/>
        <v>-0.28123735338884415</v>
      </c>
    </row>
    <row r="41" spans="1:15" s="109" customFormat="1" ht="15.95" customHeight="1" thickBot="1" x14ac:dyDescent="0.35">
      <c r="A41" s="332"/>
      <c r="B41" s="111" t="s">
        <v>369</v>
      </c>
      <c r="C41" s="112">
        <f>IFERROR(C37/N38-1,"-")</f>
        <v>8.4944492952476081E-2</v>
      </c>
      <c r="D41" s="112">
        <f>IFERROR(D37/C37-1,"-")</f>
        <v>-0.29765463324902275</v>
      </c>
      <c r="E41" s="112">
        <f>IFERROR(E37/D37-1,"-")</f>
        <v>0.13504665247994763</v>
      </c>
      <c r="F41" s="112">
        <f t="shared" ref="F41:G41" si="71">IFERROR(F37/E37-1,"-")</f>
        <v>0.19152004614940865</v>
      </c>
      <c r="G41" s="112">
        <f t="shared" si="71"/>
        <v>-1.4524328249818419E-2</v>
      </c>
      <c r="H41" s="112">
        <f t="shared" ref="H41" si="72">IFERROR(H37/G37-1,"-")</f>
        <v>-2.0265291083271908E-2</v>
      </c>
      <c r="I41" s="112">
        <f t="shared" ref="I41" si="73">IFERROR(I37/H37-1,"-")</f>
        <v>-0.11696126363294468</v>
      </c>
      <c r="J41" s="112">
        <f t="shared" ref="J41" si="74">IFERROR(J37/I37-1,"-")</f>
        <v>-0.28253359833427971</v>
      </c>
      <c r="K41" s="112">
        <f t="shared" ref="K41" si="75">IFERROR(K37/J37-1,"-")</f>
        <v>-0.40797414503841967</v>
      </c>
      <c r="L41" s="112">
        <f t="shared" ref="L41" si="76">IFERROR(L37/K37-1,"-")</f>
        <v>1.3703208556149704E-2</v>
      </c>
      <c r="M41" s="112">
        <f t="shared" ref="M41" si="77">IFERROR(M37/L37-1,"-")</f>
        <v>-0.35245631388064624</v>
      </c>
      <c r="N41" s="112">
        <f t="shared" ref="N41" si="78">IFERROR(N37/M37-1,"-")</f>
        <v>-0.64867617107942976</v>
      </c>
      <c r="O41" s="112"/>
    </row>
    <row r="42" spans="1:15" ht="15.95" customHeight="1" thickTop="1" x14ac:dyDescent="0.3">
      <c r="A42" s="331" t="s">
        <v>339</v>
      </c>
      <c r="B42" s="91" t="s">
        <v>351</v>
      </c>
      <c r="C42" s="74">
        <f>SUMIF('2019年进销存明细 '!A:A,'分产品-销量'!A42,'2019年进销存明细 '!N:N)</f>
        <v>4800</v>
      </c>
      <c r="D42" s="74">
        <f>SUMIF('2019年进销存明细 '!$A:$A,'分产品-销量'!$A42,'2019年进销存明细 '!T:T)</f>
        <v>4000</v>
      </c>
      <c r="E42" s="74">
        <f>SUMIF('2019年进销存明细 '!$A:$A,'分产品-销量'!$A42,'2019年进销存明细 '!Z:Z)</f>
        <v>5000</v>
      </c>
      <c r="F42" s="74">
        <f>SUMIF('2019年进销存明细 '!$A:$A,'分产品-销量'!$A42,'2019年进销存明细 '!AF:AF)</f>
        <v>4500</v>
      </c>
      <c r="G42" s="74">
        <f>SUMIF('2019年进销存明细 '!$A:$A,'分产品-销量'!$A42,'2019年进销存明细 '!AL:AL)</f>
        <v>4800</v>
      </c>
      <c r="H42" s="74">
        <f>SUMIF('2019年进销存明细 '!$A:$A,'分产品-销量'!$A42,'2019年进销存明细 '!AR:AR)</f>
        <v>5300</v>
      </c>
      <c r="I42" s="74">
        <f>SUMIF('2019年进销存明细 '!$A:$A,'分产品-销量'!$A42,'2019年进销存明细 '!AX:AX)</f>
        <v>0</v>
      </c>
      <c r="J42" s="74">
        <f>SUMIF('2019年进销存明细 '!$A:$A,'分产品-销量'!$A42,'2019年进销存明细 '!BD:BD)</f>
        <v>0</v>
      </c>
      <c r="K42" s="74">
        <f>SUMIF('2019年进销存明细 '!$A:$A,'分产品-销量'!$A42,'2019年进销存明细 '!BJ:BJ)</f>
        <v>6000</v>
      </c>
      <c r="L42" s="74">
        <f>SUMIF('2019年进销存明细 '!$A:$A,'分产品-销量'!$A42,'2019年进销存明细 '!BP:BP)</f>
        <v>5500</v>
      </c>
      <c r="M42" s="74">
        <f>SUMIF('2019年进销存明细 '!$A:$A,'分产品-销量'!$A42,'2019年进销存明细 '!BV:BV)</f>
        <v>5500</v>
      </c>
      <c r="N42" s="74">
        <f>SUMIF('2019年进销存明细 '!$A:$A,'分产品-销量'!$A42,'2019年进销存明细 '!CB:CB)</f>
        <v>5500</v>
      </c>
      <c r="O42" s="75">
        <f t="shared" ref="O42:O44" si="79">SUM(C42:N42)</f>
        <v>50900</v>
      </c>
    </row>
    <row r="43" spans="1:15" ht="15.95" customHeight="1" x14ac:dyDescent="0.3">
      <c r="A43" s="331"/>
      <c r="B43" s="91" t="s">
        <v>352</v>
      </c>
      <c r="C43" s="74">
        <f>SUMIF('2019年进销存明细 '!A:A,'分产品-销量'!A42,'2019年进销存明细 '!P:P)</f>
        <v>5917</v>
      </c>
      <c r="D43" s="74">
        <f>SUMIF('2019年进销存明细 '!$A:$A,'分产品-销量'!$A42,'2019年进销存明细 '!V:V)</f>
        <v>1496</v>
      </c>
      <c r="E43" s="74">
        <f>SUMIF('2019年进销存明细 '!$A:$A,'分产品-销量'!$A42,'2019年进销存明细 '!AB:AB)</f>
        <v>3990</v>
      </c>
      <c r="F43" s="74">
        <f>SUMIF('2019年进销存明细 '!$A:$A,'分产品-销量'!$A42,'2019年进销存明细 '!AH:AH)</f>
        <v>5338</v>
      </c>
      <c r="G43" s="74">
        <f>SUMIF('2019年进销存明细 '!$A:$A,'分产品-销量'!$A42,'2019年进销存明细 '!AN:AN)</f>
        <v>4816</v>
      </c>
      <c r="H43" s="74">
        <f>SUMIF('2019年进销存明细 '!$A:$A,'分产品-销量'!$A42,'2019年进销存明细 '!AT:AT)</f>
        <v>3840</v>
      </c>
      <c r="I43" s="74">
        <f>SUMIF('2019年进销存明细 '!$A:$A,'分产品-销量'!$A42,'2019年进销存明细 '!AZ:AZ)</f>
        <v>3085</v>
      </c>
      <c r="J43" s="74">
        <f>SUMIF('2019年进销存明细 '!$A:$A,'分产品-销量'!$A42,'2019年进销存明细 '!BF:BF)</f>
        <v>0</v>
      </c>
      <c r="K43" s="74">
        <f>SUMIF('2019年进销存明细 '!$A:$A,'分产品-销量'!$A42,'2019年进销存明细 '!BL:BL)</f>
        <v>0</v>
      </c>
      <c r="L43" s="74">
        <f>SUMIF('2019年进销存明细 '!$A:$A,'分产品-销量'!$A42,'2019年进销存明细 '!BR:BR)</f>
        <v>0</v>
      </c>
      <c r="M43" s="74">
        <f>SUMIF('2019年进销存明细 '!$A:$A,'分产品-销量'!$A42,'2019年进销存明细 '!BX:BX)</f>
        <v>0</v>
      </c>
      <c r="N43" s="74">
        <f>SUMIF('2019年进销存明细 '!$A:$A,'分产品-销量'!$A42,'2019年进销存明细 '!CD:CD)</f>
        <v>0</v>
      </c>
      <c r="O43" s="75">
        <f t="shared" si="79"/>
        <v>28482</v>
      </c>
    </row>
    <row r="44" spans="1:15" ht="15.95" customHeight="1" x14ac:dyDescent="0.3">
      <c r="A44" s="331"/>
      <c r="B44" s="91" t="s">
        <v>415</v>
      </c>
      <c r="C44" s="74">
        <v>6030</v>
      </c>
      <c r="D44" s="74">
        <v>4550</v>
      </c>
      <c r="E44" s="74">
        <v>6950</v>
      </c>
      <c r="F44" s="74">
        <v>5100</v>
      </c>
      <c r="G44" s="74">
        <v>7200</v>
      </c>
      <c r="H44" s="74">
        <v>4550</v>
      </c>
      <c r="I44" s="74">
        <v>4800</v>
      </c>
      <c r="J44" s="74">
        <v>6350</v>
      </c>
      <c r="K44" s="74">
        <v>1800</v>
      </c>
      <c r="L44" s="74">
        <v>5200</v>
      </c>
      <c r="M44" s="74">
        <v>3558</v>
      </c>
      <c r="N44" s="74">
        <v>5990</v>
      </c>
      <c r="O44" s="75">
        <f t="shared" si="79"/>
        <v>62078</v>
      </c>
    </row>
    <row r="45" spans="1:15" s="109" customFormat="1" ht="15.95" customHeight="1" x14ac:dyDescent="0.3">
      <c r="A45" s="331"/>
      <c r="B45" s="110" t="s">
        <v>296</v>
      </c>
      <c r="C45" s="168">
        <f>C43/C42</f>
        <v>1.2327083333333333</v>
      </c>
      <c r="D45" s="169">
        <f t="shared" ref="D45:O45" si="80">D43/D42</f>
        <v>0.374</v>
      </c>
      <c r="E45" s="169">
        <f t="shared" si="80"/>
        <v>0.79800000000000004</v>
      </c>
      <c r="F45" s="169">
        <f t="shared" si="80"/>
        <v>1.1862222222222223</v>
      </c>
      <c r="G45" s="169">
        <f t="shared" si="80"/>
        <v>1.0033333333333334</v>
      </c>
      <c r="H45" s="169">
        <f t="shared" si="80"/>
        <v>0.7245283018867924</v>
      </c>
      <c r="I45" s="169" t="e">
        <f t="shared" si="80"/>
        <v>#DIV/0!</v>
      </c>
      <c r="J45" s="169" t="e">
        <f t="shared" si="80"/>
        <v>#DIV/0!</v>
      </c>
      <c r="K45" s="169">
        <f t="shared" si="80"/>
        <v>0</v>
      </c>
      <c r="L45" s="169">
        <f t="shared" si="80"/>
        <v>0</v>
      </c>
      <c r="M45" s="169">
        <f t="shared" si="80"/>
        <v>0</v>
      </c>
      <c r="N45" s="169">
        <f t="shared" si="80"/>
        <v>0</v>
      </c>
      <c r="O45" s="169">
        <f t="shared" si="80"/>
        <v>0.55956777996070728</v>
      </c>
    </row>
    <row r="46" spans="1:15" s="109" customFormat="1" ht="15.95" customHeight="1" thickBot="1" x14ac:dyDescent="0.35">
      <c r="A46" s="332"/>
      <c r="B46" s="111" t="s">
        <v>369</v>
      </c>
      <c r="C46" s="112" t="str">
        <f>IFERROR(C43/#REF!-1,"-")</f>
        <v>-</v>
      </c>
      <c r="D46" s="112">
        <f>IFERROR(D43/C43-1,"-")</f>
        <v>-0.74716917356768631</v>
      </c>
      <c r="E46" s="112">
        <f t="shared" ref="E46:N46" si="81">IFERROR(E43/D43-1,"-")</f>
        <v>1.6671122994652405</v>
      </c>
      <c r="F46" s="112">
        <f>IFERROR(F43/E43-1,"-")</f>
        <v>0.33784461152882206</v>
      </c>
      <c r="G46" s="112">
        <f t="shared" si="81"/>
        <v>-9.7789434245035611E-2</v>
      </c>
      <c r="H46" s="112">
        <f t="shared" si="81"/>
        <v>-0.20265780730897009</v>
      </c>
      <c r="I46" s="112">
        <f t="shared" si="81"/>
        <v>-0.19661458333333337</v>
      </c>
      <c r="J46" s="112">
        <f t="shared" si="81"/>
        <v>-1</v>
      </c>
      <c r="K46" s="112" t="str">
        <f t="shared" si="81"/>
        <v>-</v>
      </c>
      <c r="L46" s="112" t="str">
        <f t="shared" si="81"/>
        <v>-</v>
      </c>
      <c r="M46" s="112" t="str">
        <f t="shared" si="81"/>
        <v>-</v>
      </c>
      <c r="N46" s="112" t="str">
        <f t="shared" si="81"/>
        <v>-</v>
      </c>
      <c r="O46" s="112"/>
    </row>
    <row r="47" spans="1:15" ht="15.95" customHeight="1" thickTop="1" x14ac:dyDescent="0.3">
      <c r="A47" s="331" t="s">
        <v>340</v>
      </c>
      <c r="B47" s="91" t="s">
        <v>351</v>
      </c>
      <c r="C47" s="74">
        <f>SUMIF('2019年进销存明细 '!A:A,'分产品-销量'!A47,'2019年进销存明细 '!N:N)</f>
        <v>180</v>
      </c>
      <c r="D47" s="74">
        <f>SUMIF('2019年进销存明细 '!$A:$A,'分产品-销量'!$A47,'2019年进销存明细 '!T:T)</f>
        <v>120</v>
      </c>
      <c r="E47" s="74">
        <f>SUMIF('2019年进销存明细 '!$A:$A,'分产品-销量'!$A47,'2019年进销存明细 '!Z:Z)</f>
        <v>300</v>
      </c>
      <c r="F47" s="74">
        <f>SUMIF('2019年进销存明细 '!$A:$A,'分产品-销量'!$A47,'2019年进销存明细 '!AF:AF)</f>
        <v>400</v>
      </c>
      <c r="G47" s="74">
        <f>SUMIF('2019年进销存明细 '!$A:$A,'分产品-销量'!$A47,'2019年进销存明细 '!AL:AL)</f>
        <v>580</v>
      </c>
      <c r="H47" s="74">
        <f>SUMIF('2019年进销存明细 '!$A:$A,'分产品-销量'!$A47,'2019年进销存明细 '!AR:AR)</f>
        <v>700</v>
      </c>
      <c r="I47" s="74">
        <f>SUMIF('2019年进销存明细 '!$A:$A,'分产品-销量'!$A47,'2019年进销存明细 '!AX:AX)</f>
        <v>700</v>
      </c>
      <c r="J47" s="74">
        <f>SUMIF('2019年进销存明细 '!$A:$A,'分产品-销量'!$A47,'2019年进销存明细 '!BD:BD)</f>
        <v>700</v>
      </c>
      <c r="K47" s="74">
        <f>SUMIF('2019年进销存明细 '!$A:$A,'分产品-销量'!$A47,'2019年进销存明细 '!BJ:BJ)</f>
        <v>700</v>
      </c>
      <c r="L47" s="74">
        <f>SUMIF('2019年进销存明细 '!$A:$A,'分产品-销量'!$A47,'2019年进销存明细 '!BP:BP)</f>
        <v>580</v>
      </c>
      <c r="M47" s="74">
        <f>SUMIF('2019年进销存明细 '!$A:$A,'分产品-销量'!$A47,'2019年进销存明细 '!BV:BV)</f>
        <v>600</v>
      </c>
      <c r="N47" s="74">
        <f>SUMIF('2019年进销存明细 '!$A:$A,'分产品-销量'!$A47,'2019年进销存明细 '!CB:CB)</f>
        <v>600</v>
      </c>
      <c r="O47" s="75">
        <f t="shared" ref="O47:O49" si="82">SUM(C47:N47)</f>
        <v>6160</v>
      </c>
    </row>
    <row r="48" spans="1:15" ht="15.95" customHeight="1" x14ac:dyDescent="0.3">
      <c r="A48" s="331"/>
      <c r="B48" s="91" t="s">
        <v>352</v>
      </c>
      <c r="C48" s="74">
        <f>SUMIF('2019年进销存明细 '!A:A,'分产品-销量'!A47,'2019年进销存明细 '!P:P)</f>
        <v>151</v>
      </c>
      <c r="D48" s="74">
        <f>SUMIF('2019年进销存明细 '!$A:$A,'分产品-销量'!$A47,'2019年进销存明细 '!V:V)</f>
        <v>16</v>
      </c>
      <c r="E48" s="74">
        <f>SUMIF('2019年进销存明细 '!$A:$A,'分产品-销量'!$A47,'2019年进销存明细 '!AB:AB)</f>
        <v>145</v>
      </c>
      <c r="F48" s="74">
        <f>SUMIF('2019年进销存明细 '!$A:$A,'分产品-销量'!$A47,'2019年进销存明细 '!AH:AH)</f>
        <v>264</v>
      </c>
      <c r="G48" s="74">
        <f>SUMIF('2019年进销存明细 '!$A:$A,'分产品-销量'!$A47,'2019年进销存明细 '!AN:AN)</f>
        <v>146</v>
      </c>
      <c r="H48" s="74">
        <f>SUMIF('2019年进销存明细 '!$A:$A,'分产品-销量'!$A47,'2019年进销存明细 '!AT:AT)</f>
        <v>111</v>
      </c>
      <c r="I48" s="74">
        <f>SUMIF('2019年进销存明细 '!$A:$A,'分产品-销量'!$A47,'2019年进销存明细 '!AZ:AZ)</f>
        <v>245</v>
      </c>
      <c r="J48" s="74">
        <f>SUMIF('2019年进销存明细 '!$A:$A,'分产品-销量'!$A47,'2019年进销存明细 '!BF:BF)</f>
        <v>242</v>
      </c>
      <c r="K48" s="74">
        <f>SUMIF('2019年进销存明细 '!$A:$A,'分产品-销量'!$A47,'2019年进销存明细 '!BL:BL)</f>
        <v>0</v>
      </c>
      <c r="L48" s="74">
        <f>SUMIF('2019年进销存明细 '!$A:$A,'分产品-销量'!$A47,'2019年进销存明细 '!BR:BR)</f>
        <v>0</v>
      </c>
      <c r="M48" s="74">
        <f>SUMIF('2019年进销存明细 '!$A:$A,'分产品-销量'!$A47,'2019年进销存明细 '!BX:BX)</f>
        <v>0</v>
      </c>
      <c r="N48" s="74">
        <f>SUMIF('2019年进销存明细 '!$A:$A,'分产品-销量'!$A47,'2019年进销存明细 '!CD:CD)</f>
        <v>0</v>
      </c>
      <c r="O48" s="75">
        <f t="shared" si="82"/>
        <v>1320</v>
      </c>
    </row>
    <row r="49" spans="1:15" ht="15.95" customHeight="1" x14ac:dyDescent="0.3">
      <c r="A49" s="331"/>
      <c r="B49" s="91" t="s">
        <v>415</v>
      </c>
      <c r="C49" s="74">
        <v>1751</v>
      </c>
      <c r="D49" s="74">
        <v>4000</v>
      </c>
      <c r="E49" s="74">
        <v>4400</v>
      </c>
      <c r="F49" s="74">
        <v>2800</v>
      </c>
      <c r="G49" s="74">
        <v>4000</v>
      </c>
      <c r="H49" s="74">
        <v>3527</v>
      </c>
      <c r="I49" s="74">
        <v>2450</v>
      </c>
      <c r="J49" s="74">
        <v>4560</v>
      </c>
      <c r="K49" s="74">
        <v>3400</v>
      </c>
      <c r="L49" s="74">
        <v>3000</v>
      </c>
      <c r="M49" s="74">
        <v>5200</v>
      </c>
      <c r="N49" s="74">
        <v>0</v>
      </c>
      <c r="O49" s="75">
        <f t="shared" si="82"/>
        <v>39088</v>
      </c>
    </row>
    <row r="50" spans="1:15" s="109" customFormat="1" ht="15.95" customHeight="1" x14ac:dyDescent="0.3">
      <c r="A50" s="331"/>
      <c r="B50" s="110" t="s">
        <v>296</v>
      </c>
      <c r="C50" s="168">
        <f>C48/C47</f>
        <v>0.83888888888888891</v>
      </c>
      <c r="D50" s="169">
        <f t="shared" ref="D50:O50" si="83">D48/D47</f>
        <v>0.13333333333333333</v>
      </c>
      <c r="E50" s="169">
        <f t="shared" si="83"/>
        <v>0.48333333333333334</v>
      </c>
      <c r="F50" s="169">
        <f t="shared" si="83"/>
        <v>0.66</v>
      </c>
      <c r="G50" s="169">
        <f t="shared" si="83"/>
        <v>0.25172413793103449</v>
      </c>
      <c r="H50" s="169">
        <f t="shared" si="83"/>
        <v>0.15857142857142856</v>
      </c>
      <c r="I50" s="169">
        <f t="shared" si="83"/>
        <v>0.35</v>
      </c>
      <c r="J50" s="169">
        <f t="shared" si="83"/>
        <v>0.3457142857142857</v>
      </c>
      <c r="K50" s="169">
        <f t="shared" si="83"/>
        <v>0</v>
      </c>
      <c r="L50" s="169">
        <f t="shared" si="83"/>
        <v>0</v>
      </c>
      <c r="M50" s="169">
        <f t="shared" si="83"/>
        <v>0</v>
      </c>
      <c r="N50" s="169">
        <f t="shared" si="83"/>
        <v>0</v>
      </c>
      <c r="O50" s="169">
        <f t="shared" si="83"/>
        <v>0.21428571428571427</v>
      </c>
    </row>
    <row r="51" spans="1:15" s="109" customFormat="1" ht="15.95" customHeight="1" thickBot="1" x14ac:dyDescent="0.35">
      <c r="A51" s="332"/>
      <c r="B51" s="111" t="s">
        <v>369</v>
      </c>
      <c r="C51" s="112" t="str">
        <f>IFERROR(C48/N49-1,"-")</f>
        <v>-</v>
      </c>
      <c r="D51" s="112">
        <f t="shared" ref="D51:N51" si="84">IFERROR(D48/C48-1,"-")</f>
        <v>-0.89403973509933776</v>
      </c>
      <c r="E51" s="112">
        <f t="shared" si="84"/>
        <v>8.0625</v>
      </c>
      <c r="F51" s="112">
        <f t="shared" si="84"/>
        <v>0.82068965517241388</v>
      </c>
      <c r="G51" s="112">
        <f t="shared" si="84"/>
        <v>-0.44696969696969702</v>
      </c>
      <c r="H51" s="112">
        <f t="shared" si="84"/>
        <v>-0.23972602739726023</v>
      </c>
      <c r="I51" s="112">
        <f t="shared" si="84"/>
        <v>1.2072072072072073</v>
      </c>
      <c r="J51" s="112">
        <f t="shared" si="84"/>
        <v>-1.2244897959183709E-2</v>
      </c>
      <c r="K51" s="112">
        <f t="shared" si="84"/>
        <v>-1</v>
      </c>
      <c r="L51" s="112" t="str">
        <f t="shared" si="84"/>
        <v>-</v>
      </c>
      <c r="M51" s="112" t="str">
        <f t="shared" si="84"/>
        <v>-</v>
      </c>
      <c r="N51" s="112" t="str">
        <f t="shared" si="84"/>
        <v>-</v>
      </c>
      <c r="O51" s="112"/>
    </row>
    <row r="52" spans="1:15" ht="15.95" customHeight="1" thickTop="1" x14ac:dyDescent="0.3">
      <c r="A52" s="331" t="s">
        <v>341</v>
      </c>
      <c r="B52" s="91" t="s">
        <v>351</v>
      </c>
      <c r="C52" s="74">
        <f>SUMIF('2019年进销存明细 '!A:A,'分产品-销量'!A52,'2019年进销存明细 '!N:N)</f>
        <v>0</v>
      </c>
      <c r="D52" s="74">
        <f>SUMIF('2019年进销存明细 '!$A:$A,'分产品-销量'!$A52,'2019年进销存明细 '!T:T)</f>
        <v>0</v>
      </c>
      <c r="E52" s="74">
        <f>SUMIF('2019年进销存明细 '!$A:$A,'分产品-销量'!$A52,'2019年进销存明细 '!Z:Z)</f>
        <v>0</v>
      </c>
      <c r="F52" s="74">
        <f>SUMIF('2019年进销存明细 '!$A:$A,'分产品-销量'!$A52,'2019年进销存明细 '!AF:AF)</f>
        <v>0</v>
      </c>
      <c r="G52" s="74">
        <f>SUMIF('2019年进销存明细 '!$A:$A,'分产品-销量'!$A52,'2019年进销存明细 '!AL:AL)</f>
        <v>0</v>
      </c>
      <c r="H52" s="74">
        <f>SUMIF('2019年进销存明细 '!$A:$A,'分产品-销量'!$A52,'2019年进销存明细 '!AR:AR)</f>
        <v>0</v>
      </c>
      <c r="I52" s="74">
        <f>SUMIF('2019年进销存明细 '!$A:$A,'分产品-销量'!$A52,'2019年进销存明细 '!AX:AX)</f>
        <v>0</v>
      </c>
      <c r="J52" s="74">
        <f>SUMIF('2019年进销存明细 '!$A:$A,'分产品-销量'!$A52,'2019年进销存明细 '!BD:BD)</f>
        <v>0</v>
      </c>
      <c r="K52" s="74">
        <f>SUMIF('2019年进销存明细 '!$A:$A,'分产品-销量'!$A52,'2019年进销存明细 '!BJ:BJ)</f>
        <v>0</v>
      </c>
      <c r="L52" s="74">
        <f>SUMIF('2019年进销存明细 '!$A:$A,'分产品-销量'!$A52,'2019年进销存明细 '!BP:BP)</f>
        <v>0</v>
      </c>
      <c r="M52" s="74">
        <f>SUMIF('2019年进销存明细 '!$A:$A,'分产品-销量'!$A52,'2019年进销存明细 '!BV:BV)</f>
        <v>0</v>
      </c>
      <c r="N52" s="74">
        <f>SUMIF('2019年进销存明细 '!$A:$A,'分产品-销量'!$A52,'2019年进销存明细 '!CB:CB)</f>
        <v>0</v>
      </c>
      <c r="O52" s="75">
        <f t="shared" ref="O52:O54" si="85">SUM(C52:N52)</f>
        <v>0</v>
      </c>
    </row>
    <row r="53" spans="1:15" ht="15.95" customHeight="1" x14ac:dyDescent="0.3">
      <c r="A53" s="331"/>
      <c r="B53" s="91" t="s">
        <v>352</v>
      </c>
      <c r="C53" s="74">
        <f>SUMIF('2019年进销存明细 '!A:A,'分产品-销量'!A52,'2019年进销存明细 '!P:P)</f>
        <v>0</v>
      </c>
      <c r="D53" s="74">
        <f>SUMIF('2019年进销存明细 '!$A:$A,'分产品-销量'!$A52,'2019年进销存明细 '!V:V)</f>
        <v>0</v>
      </c>
      <c r="E53" s="74">
        <f>SUMIF('2019年进销存明细 '!$A:$A,'分产品-销量'!$A52,'2019年进销存明细 '!AB:AB)</f>
        <v>0</v>
      </c>
      <c r="F53" s="74">
        <f>SUMIF('2019年进销存明细 '!$A:$A,'分产品-销量'!$A52,'2019年进销存明细 '!AH:AH)</f>
        <v>0</v>
      </c>
      <c r="G53" s="74">
        <f>SUMIF('2019年进销存明细 '!$A:$A,'分产品-销量'!$A52,'2019年进销存明细 '!AN:AN)</f>
        <v>0</v>
      </c>
      <c r="H53" s="74">
        <f>SUMIF('2019年进销存明细 '!$A:$A,'分产品-销量'!$A52,'2019年进销存明细 '!AT:AT)</f>
        <v>0</v>
      </c>
      <c r="I53" s="74">
        <f>SUMIF('2019年进销存明细 '!$A:$A,'分产品-销量'!$A52,'2019年进销存明细 '!AZ:AZ)</f>
        <v>0</v>
      </c>
      <c r="J53" s="74">
        <f>SUMIF('2019年进销存明细 '!$A:$A,'分产品-销量'!$A52,'2019年进销存明细 '!BF:BF)</f>
        <v>0</v>
      </c>
      <c r="K53" s="74">
        <f>SUMIF('2019年进销存明细 '!$A:$A,'分产品-销量'!$A52,'2019年进销存明细 '!BL:BL)</f>
        <v>0</v>
      </c>
      <c r="L53" s="74">
        <f>SUMIF('2019年进销存明细 '!$A:$A,'分产品-销量'!$A52,'2019年进销存明细 '!BR:BR)</f>
        <v>0</v>
      </c>
      <c r="M53" s="74">
        <f>SUMIF('2019年进销存明细 '!$A:$A,'分产品-销量'!$A52,'2019年进销存明细 '!BX:BX)</f>
        <v>0</v>
      </c>
      <c r="N53" s="74">
        <f>SUMIF('2019年进销存明细 '!$A:$A,'分产品-销量'!$A52,'2019年进销存明细 '!CD:CD)</f>
        <v>0</v>
      </c>
      <c r="O53" s="75">
        <f t="shared" si="85"/>
        <v>0</v>
      </c>
    </row>
    <row r="54" spans="1:15" ht="15.95" customHeight="1" x14ac:dyDescent="0.3">
      <c r="A54" s="331"/>
      <c r="B54" s="91" t="s">
        <v>415</v>
      </c>
      <c r="C54" s="74">
        <v>3600</v>
      </c>
      <c r="D54" s="74">
        <v>4400</v>
      </c>
      <c r="E54" s="74">
        <v>4400</v>
      </c>
      <c r="F54" s="74">
        <v>4800</v>
      </c>
      <c r="G54" s="74">
        <v>4200</v>
      </c>
      <c r="H54" s="74">
        <v>6000</v>
      </c>
      <c r="I54" s="74">
        <v>6000</v>
      </c>
      <c r="J54" s="74">
        <v>4800</v>
      </c>
      <c r="K54" s="74">
        <v>7200</v>
      </c>
      <c r="L54" s="74">
        <v>6000</v>
      </c>
      <c r="M54" s="74">
        <v>4800</v>
      </c>
      <c r="N54" s="74">
        <v>1200</v>
      </c>
      <c r="O54" s="75">
        <f t="shared" si="85"/>
        <v>57400</v>
      </c>
    </row>
    <row r="55" spans="1:15" s="109" customFormat="1" ht="15.95" customHeight="1" x14ac:dyDescent="0.3">
      <c r="A55" s="331"/>
      <c r="B55" s="110" t="s">
        <v>296</v>
      </c>
      <c r="C55" s="168" t="e">
        <f>C53/C52</f>
        <v>#DIV/0!</v>
      </c>
      <c r="D55" s="169" t="e">
        <f t="shared" ref="D55:O55" si="86">D53/D52</f>
        <v>#DIV/0!</v>
      </c>
      <c r="E55" s="169" t="e">
        <f t="shared" si="86"/>
        <v>#DIV/0!</v>
      </c>
      <c r="F55" s="169" t="e">
        <f t="shared" si="86"/>
        <v>#DIV/0!</v>
      </c>
      <c r="G55" s="169" t="e">
        <f t="shared" si="86"/>
        <v>#DIV/0!</v>
      </c>
      <c r="H55" s="169" t="e">
        <f t="shared" si="86"/>
        <v>#DIV/0!</v>
      </c>
      <c r="I55" s="169" t="e">
        <f t="shared" si="86"/>
        <v>#DIV/0!</v>
      </c>
      <c r="J55" s="169" t="e">
        <f t="shared" si="86"/>
        <v>#DIV/0!</v>
      </c>
      <c r="K55" s="169" t="e">
        <f t="shared" si="86"/>
        <v>#DIV/0!</v>
      </c>
      <c r="L55" s="169" t="e">
        <f t="shared" si="86"/>
        <v>#DIV/0!</v>
      </c>
      <c r="M55" s="169" t="e">
        <f t="shared" si="86"/>
        <v>#DIV/0!</v>
      </c>
      <c r="N55" s="169" t="e">
        <f t="shared" si="86"/>
        <v>#DIV/0!</v>
      </c>
      <c r="O55" s="169" t="e">
        <f t="shared" si="86"/>
        <v>#DIV/0!</v>
      </c>
    </row>
    <row r="56" spans="1:15" s="109" customFormat="1" ht="15.95" customHeight="1" thickBot="1" x14ac:dyDescent="0.35">
      <c r="A56" s="332"/>
      <c r="B56" s="111" t="s">
        <v>369</v>
      </c>
      <c r="C56" s="112">
        <f>IFERROR(C53/N54-1,"-")</f>
        <v>-1</v>
      </c>
      <c r="D56" s="112" t="str">
        <f t="shared" ref="D56:N56" si="87">IFERROR(D53/C53-1,"-")</f>
        <v>-</v>
      </c>
      <c r="E56" s="112" t="str">
        <f t="shared" si="87"/>
        <v>-</v>
      </c>
      <c r="F56" s="112" t="str">
        <f t="shared" si="87"/>
        <v>-</v>
      </c>
      <c r="G56" s="112" t="str">
        <f t="shared" si="87"/>
        <v>-</v>
      </c>
      <c r="H56" s="112" t="str">
        <f t="shared" si="87"/>
        <v>-</v>
      </c>
      <c r="I56" s="112" t="str">
        <f t="shared" si="87"/>
        <v>-</v>
      </c>
      <c r="J56" s="112" t="str">
        <f t="shared" si="87"/>
        <v>-</v>
      </c>
      <c r="K56" s="112" t="str">
        <f t="shared" si="87"/>
        <v>-</v>
      </c>
      <c r="L56" s="112" t="str">
        <f t="shared" si="87"/>
        <v>-</v>
      </c>
      <c r="M56" s="112" t="str">
        <f t="shared" si="87"/>
        <v>-</v>
      </c>
      <c r="N56" s="112" t="str">
        <f t="shared" si="87"/>
        <v>-</v>
      </c>
      <c r="O56" s="112"/>
    </row>
    <row r="57" spans="1:15" ht="15.95" customHeight="1" thickTop="1" x14ac:dyDescent="0.3">
      <c r="A57" s="331" t="s">
        <v>342</v>
      </c>
      <c r="B57" s="91" t="s">
        <v>351</v>
      </c>
      <c r="C57" s="74">
        <f>SUMIF('2019年进销存明细 '!A:A,'分产品-销量'!A57,'2019年进销存明细 '!N:N)</f>
        <v>400</v>
      </c>
      <c r="D57" s="74">
        <f>SUMIF('2019年进销存明细 '!$A:$A,'分产品-销量'!$A57,'2019年进销存明细 '!T:T)</f>
        <v>200</v>
      </c>
      <c r="E57" s="74">
        <f>SUMIF('2019年进销存明细 '!$A:$A,'分产品-销量'!$A57,'2019年进销存明细 '!Z:Z)</f>
        <v>500</v>
      </c>
      <c r="F57" s="74">
        <f>SUMIF('2019年进销存明细 '!$A:$A,'分产品-销量'!$A57,'2019年进销存明细 '!AF:AF)</f>
        <v>400</v>
      </c>
      <c r="G57" s="74">
        <f>SUMIF('2019年进销存明细 '!$A:$A,'分产品-销量'!$A57,'2019年进销存明细 '!AL:AL)</f>
        <v>500</v>
      </c>
      <c r="H57" s="74">
        <f>SUMIF('2019年进销存明细 '!$A:$A,'分产品-销量'!$A57,'2019年进销存明细 '!AR:AR)</f>
        <v>600</v>
      </c>
      <c r="I57" s="74">
        <f>SUMIF('2019年进销存明细 '!$A:$A,'分产品-销量'!$A57,'2019年进销存明细 '!AX:AX)</f>
        <v>600</v>
      </c>
      <c r="J57" s="74">
        <f>SUMIF('2019年进销存明细 '!$A:$A,'分产品-销量'!$A57,'2019年进销存明细 '!BD:BD)</f>
        <v>600</v>
      </c>
      <c r="K57" s="74">
        <f>SUMIF('2019年进销存明细 '!$A:$A,'分产品-销量'!$A57,'2019年进销存明细 '!BJ:BJ)</f>
        <v>600</v>
      </c>
      <c r="L57" s="74">
        <f>SUMIF('2019年进销存明细 '!$A:$A,'分产品-销量'!$A57,'2019年进销存明细 '!BP:BP)</f>
        <v>500</v>
      </c>
      <c r="M57" s="74">
        <f>SUMIF('2019年进销存明细 '!$A:$A,'分产品-销量'!$A57,'2019年进销存明细 '!BV:BV)</f>
        <v>500</v>
      </c>
      <c r="N57" s="74">
        <f>SUMIF('2019年进销存明细 '!$A:$A,'分产品-销量'!$A57,'2019年进销存明细 '!CB:CB)</f>
        <v>400</v>
      </c>
      <c r="O57" s="75">
        <f t="shared" ref="O57:O59" si="88">SUM(C57:N57)</f>
        <v>5800</v>
      </c>
    </row>
    <row r="58" spans="1:15" ht="15.95" customHeight="1" x14ac:dyDescent="0.3">
      <c r="A58" s="331"/>
      <c r="B58" s="91" t="s">
        <v>352</v>
      </c>
      <c r="C58" s="74">
        <f>SUMIF('2019年进销存明细 '!A:A,'分产品-销量'!A57,'2019年进销存明细 '!P:P)</f>
        <v>600</v>
      </c>
      <c r="D58" s="74">
        <f>SUMIF('2019年进销存明细 '!$A:$A,'分产品-销量'!$A57,'2019年进销存明细 '!V:V)</f>
        <v>300</v>
      </c>
      <c r="E58" s="74">
        <f>SUMIF('2019年进销存明细 '!$A:$A,'分产品-销量'!$A57,'2019年进销存明细 '!AB:AB)</f>
        <v>300</v>
      </c>
      <c r="F58" s="74">
        <f>SUMIF('2019年进销存明细 '!$A:$A,'分产品-销量'!$A57,'2019年进销存明细 '!AH:AH)</f>
        <v>600</v>
      </c>
      <c r="G58" s="74">
        <f>SUMIF('2019年进销存明细 '!$A:$A,'分产品-销量'!$A57,'2019年进销存明细 '!AN:AN)</f>
        <v>300</v>
      </c>
      <c r="H58" s="74">
        <f>SUMIF('2019年进销存明细 '!$A:$A,'分产品-销量'!$A57,'2019年进销存明细 '!AT:AT)</f>
        <v>800</v>
      </c>
      <c r="I58" s="74">
        <f>SUMIF('2019年进销存明细 '!$A:$A,'分产品-销量'!$A57,'2019年进销存明细 '!AZ:AZ)</f>
        <v>600</v>
      </c>
      <c r="J58" s="74">
        <f>SUMIF('2019年进销存明细 '!$A:$A,'分产品-销量'!$A57,'2019年进销存明细 '!BF:BF)</f>
        <v>600</v>
      </c>
      <c r="K58" s="74">
        <f>SUMIF('2019年进销存明细 '!$A:$A,'分产品-销量'!$A57,'2019年进销存明细 '!BL:BL)</f>
        <v>600</v>
      </c>
      <c r="L58" s="74">
        <f>SUMIF('2019年进销存明细 '!$A:$A,'分产品-销量'!$A57,'2019年进销存明细 '!BR:BR)</f>
        <v>500</v>
      </c>
      <c r="M58" s="74">
        <f>SUMIF('2019年进销存明细 '!$A:$A,'分产品-销量'!$A57,'2019年进销存明细 '!BX:BX)</f>
        <v>400</v>
      </c>
      <c r="N58" s="74">
        <f>SUMIF('2019年进销存明细 '!$A:$A,'分产品-销量'!$A57,'2019年进销存明细 '!CD:CD)</f>
        <v>0</v>
      </c>
      <c r="O58" s="75">
        <f t="shared" si="88"/>
        <v>5600</v>
      </c>
    </row>
    <row r="59" spans="1:15" ht="15.95" customHeight="1" x14ac:dyDescent="0.3">
      <c r="A59" s="331"/>
      <c r="B59" s="91" t="s">
        <v>415</v>
      </c>
      <c r="C59" s="74">
        <v>300</v>
      </c>
      <c r="D59" s="74">
        <v>300</v>
      </c>
      <c r="E59" s="74">
        <v>900</v>
      </c>
      <c r="F59" s="74">
        <v>300</v>
      </c>
      <c r="G59" s="74">
        <v>600</v>
      </c>
      <c r="H59" s="74">
        <v>900</v>
      </c>
      <c r="I59" s="74">
        <v>600</v>
      </c>
      <c r="J59" s="74">
        <v>600</v>
      </c>
      <c r="K59" s="74">
        <v>600</v>
      </c>
      <c r="L59" s="74">
        <v>300</v>
      </c>
      <c r="M59" s="74">
        <v>0</v>
      </c>
      <c r="N59" s="74">
        <v>300</v>
      </c>
      <c r="O59" s="75">
        <f t="shared" si="88"/>
        <v>5700</v>
      </c>
    </row>
    <row r="60" spans="1:15" s="109" customFormat="1" ht="15.95" customHeight="1" x14ac:dyDescent="0.3">
      <c r="A60" s="331"/>
      <c r="B60" s="110" t="s">
        <v>296</v>
      </c>
      <c r="C60" s="168">
        <f>C58/C57</f>
        <v>1.5</v>
      </c>
      <c r="D60" s="169">
        <f t="shared" ref="D60:O60" si="89">D58/D57</f>
        <v>1.5</v>
      </c>
      <c r="E60" s="169">
        <f t="shared" si="89"/>
        <v>0.6</v>
      </c>
      <c r="F60" s="169">
        <f t="shared" si="89"/>
        <v>1.5</v>
      </c>
      <c r="G60" s="169">
        <f t="shared" si="89"/>
        <v>0.6</v>
      </c>
      <c r="H60" s="169">
        <f t="shared" si="89"/>
        <v>1.3333333333333333</v>
      </c>
      <c r="I60" s="169">
        <f t="shared" si="89"/>
        <v>1</v>
      </c>
      <c r="J60" s="169">
        <f t="shared" si="89"/>
        <v>1</v>
      </c>
      <c r="K60" s="169">
        <f t="shared" si="89"/>
        <v>1</v>
      </c>
      <c r="L60" s="169">
        <f t="shared" si="89"/>
        <v>1</v>
      </c>
      <c r="M60" s="169">
        <f t="shared" si="89"/>
        <v>0.8</v>
      </c>
      <c r="N60" s="169">
        <f t="shared" si="89"/>
        <v>0</v>
      </c>
      <c r="O60" s="169">
        <f t="shared" si="89"/>
        <v>0.96551724137931039</v>
      </c>
    </row>
    <row r="61" spans="1:15" s="109" customFormat="1" ht="15.95" customHeight="1" thickBot="1" x14ac:dyDescent="0.35">
      <c r="A61" s="332"/>
      <c r="B61" s="111" t="s">
        <v>369</v>
      </c>
      <c r="C61" s="112">
        <f>IFERROR(C58/N59-1,"-")</f>
        <v>1</v>
      </c>
      <c r="D61" s="112">
        <f t="shared" ref="D61:N61" si="90">IFERROR(D58/C58-1,"-")</f>
        <v>-0.5</v>
      </c>
      <c r="E61" s="112">
        <f t="shared" si="90"/>
        <v>0</v>
      </c>
      <c r="F61" s="112">
        <f t="shared" si="90"/>
        <v>1</v>
      </c>
      <c r="G61" s="112">
        <f t="shared" si="90"/>
        <v>-0.5</v>
      </c>
      <c r="H61" s="112">
        <f t="shared" si="90"/>
        <v>1.6666666666666665</v>
      </c>
      <c r="I61" s="112">
        <f t="shared" si="90"/>
        <v>-0.25</v>
      </c>
      <c r="J61" s="112">
        <f t="shared" si="90"/>
        <v>0</v>
      </c>
      <c r="K61" s="112">
        <f t="shared" si="90"/>
        <v>0</v>
      </c>
      <c r="L61" s="112">
        <f t="shared" si="90"/>
        <v>-0.16666666666666663</v>
      </c>
      <c r="M61" s="112">
        <f t="shared" si="90"/>
        <v>-0.19999999999999996</v>
      </c>
      <c r="N61" s="112">
        <f t="shared" si="90"/>
        <v>-1</v>
      </c>
      <c r="O61" s="112"/>
    </row>
    <row r="62" spans="1:15" ht="15.95" customHeight="1" thickTop="1" x14ac:dyDescent="0.3">
      <c r="A62" s="331" t="s">
        <v>343</v>
      </c>
      <c r="B62" s="91" t="s">
        <v>351</v>
      </c>
      <c r="C62" s="74">
        <f>SUMIF('2019年进销存明细 '!A:A,'分产品-销量'!A62,'2019年进销存明细 '!N:N)</f>
        <v>0</v>
      </c>
      <c r="D62" s="74">
        <f>SUMIF('2019年进销存明细 '!$A:$A,'分产品-销量'!$A62,'2019年进销存明细 '!T:T)</f>
        <v>0</v>
      </c>
      <c r="E62" s="74">
        <f>SUMIF('2019年进销存明细 '!$A:$A,'分产品-销量'!$A62,'2019年进销存明细 '!Z:Z)</f>
        <v>0</v>
      </c>
      <c r="F62" s="74">
        <f>SUMIF('2019年进销存明细 '!$A:$A,'分产品-销量'!$A62,'2019年进销存明细 '!AF:AF)</f>
        <v>0</v>
      </c>
      <c r="G62" s="74">
        <f>SUMIF('2019年进销存明细 '!$A:$A,'分产品-销量'!$A62,'2019年进销存明细 '!AL:AL)</f>
        <v>0</v>
      </c>
      <c r="H62" s="74">
        <f>SUMIF('2019年进销存明细 '!$A:$A,'分产品-销量'!$A62,'2019年进销存明细 '!AR:AR)</f>
        <v>0</v>
      </c>
      <c r="I62" s="74">
        <f>SUMIF('2019年进销存明细 '!$A:$A,'分产品-销量'!$A62,'2019年进销存明细 '!AX:AX)</f>
        <v>0</v>
      </c>
      <c r="J62" s="74">
        <f>SUMIF('2019年进销存明细 '!$A:$A,'分产品-销量'!$A62,'2019年进销存明细 '!BD:BD)</f>
        <v>0</v>
      </c>
      <c r="K62" s="74">
        <f>SUMIF('2019年进销存明细 '!$A:$A,'分产品-销量'!$A62,'2019年进销存明细 '!BJ:BJ)</f>
        <v>0</v>
      </c>
      <c r="L62" s="74">
        <f>SUMIF('2019年进销存明细 '!$A:$A,'分产品-销量'!$A62,'2019年进销存明细 '!BP:BP)</f>
        <v>0</v>
      </c>
      <c r="M62" s="74">
        <f>SUMIF('2019年进销存明细 '!$A:$A,'分产品-销量'!$A62,'2019年进销存明细 '!BV:BV)</f>
        <v>0</v>
      </c>
      <c r="N62" s="74">
        <f>SUMIF('2019年进销存明细 '!$A:$A,'分产品-销量'!$A62,'2019年进销存明细 '!CB:CB)</f>
        <v>0</v>
      </c>
      <c r="O62" s="75">
        <f t="shared" ref="O62:O64" si="91">SUM(C62:N62)</f>
        <v>0</v>
      </c>
    </row>
    <row r="63" spans="1:15" ht="15.95" customHeight="1" x14ac:dyDescent="0.3">
      <c r="A63" s="331"/>
      <c r="B63" s="91" t="s">
        <v>352</v>
      </c>
      <c r="C63" s="74">
        <f>SUMIF('2019年进销存明细 '!A:A,'分产品-销量'!A62,'2019年进销存明细 '!P:P)</f>
        <v>0</v>
      </c>
      <c r="D63" s="74">
        <f>SUMIF('2019年进销存明细 '!$A:$A,'分产品-销量'!$A62,'2019年进销存明细 '!V:V)</f>
        <v>0</v>
      </c>
      <c r="E63" s="74">
        <f>SUMIF('2019年进销存明细 '!$A:$A,'分产品-销量'!$A62,'2019年进销存明细 '!AB:AB)</f>
        <v>0</v>
      </c>
      <c r="F63" s="74">
        <f>SUMIF('2019年进销存明细 '!$A:$A,'分产品-销量'!$A62,'2019年进销存明细 '!AH:AH)</f>
        <v>0</v>
      </c>
      <c r="G63" s="74">
        <f>SUMIF('2019年进销存明细 '!$A:$A,'分产品-销量'!$A62,'2019年进销存明细 '!AN:AN)</f>
        <v>0</v>
      </c>
      <c r="H63" s="74">
        <f>SUMIF('2019年进销存明细 '!$A:$A,'分产品-销量'!$A62,'2019年进销存明细 '!AT:AT)</f>
        <v>0</v>
      </c>
      <c r="I63" s="74">
        <f>SUMIF('2019年进销存明细 '!$A:$A,'分产品-销量'!$A62,'2019年进销存明细 '!AZ:AZ)</f>
        <v>0</v>
      </c>
      <c r="J63" s="74">
        <f>SUMIF('2019年进销存明细 '!$A:$A,'分产品-销量'!$A62,'2019年进销存明细 '!BF:BF)</f>
        <v>0</v>
      </c>
      <c r="K63" s="74">
        <f>SUMIF('2019年进销存明细 '!$A:$A,'分产品-销量'!$A62,'2019年进销存明细 '!BL:BL)</f>
        <v>0</v>
      </c>
      <c r="L63" s="74">
        <f>SUMIF('2019年进销存明细 '!$A:$A,'分产品-销量'!$A62,'2019年进销存明细 '!BR:BR)</f>
        <v>0</v>
      </c>
      <c r="M63" s="74">
        <f>SUMIF('2019年进销存明细 '!$A:$A,'分产品-销量'!$A62,'2019年进销存明细 '!BX:BX)</f>
        <v>0</v>
      </c>
      <c r="N63" s="74">
        <f>SUMIF('2019年进销存明细 '!$A:$A,'分产品-销量'!$A62,'2019年进销存明细 '!CD:CD)</f>
        <v>0</v>
      </c>
      <c r="O63" s="75">
        <f t="shared" si="91"/>
        <v>0</v>
      </c>
    </row>
    <row r="64" spans="1:15" ht="15.95" customHeight="1" x14ac:dyDescent="0.3">
      <c r="A64" s="331"/>
      <c r="B64" s="91" t="s">
        <v>415</v>
      </c>
      <c r="C64" s="74">
        <v>1200</v>
      </c>
      <c r="D64" s="74">
        <v>640</v>
      </c>
      <c r="E64" s="74">
        <v>3360</v>
      </c>
      <c r="F64" s="74">
        <v>1200</v>
      </c>
      <c r="G64" s="74">
        <v>1040</v>
      </c>
      <c r="H64" s="74">
        <v>740</v>
      </c>
      <c r="I64" s="74">
        <v>800</v>
      </c>
      <c r="J64" s="74">
        <v>2160</v>
      </c>
      <c r="K64" s="74">
        <v>3180</v>
      </c>
      <c r="L64" s="74">
        <v>480</v>
      </c>
      <c r="M64" s="74">
        <v>2400</v>
      </c>
      <c r="N64" s="74">
        <v>1200</v>
      </c>
      <c r="O64" s="75">
        <f t="shared" si="91"/>
        <v>18400</v>
      </c>
    </row>
    <row r="65" spans="1:15" s="109" customFormat="1" ht="15.95" customHeight="1" x14ac:dyDescent="0.3">
      <c r="A65" s="331"/>
      <c r="B65" s="110" t="s">
        <v>296</v>
      </c>
      <c r="C65" s="168" t="e">
        <f>C63/C62</f>
        <v>#DIV/0!</v>
      </c>
      <c r="D65" s="169" t="e">
        <f t="shared" ref="D65:O65" si="92">D63/D62</f>
        <v>#DIV/0!</v>
      </c>
      <c r="E65" s="169" t="e">
        <f t="shared" si="92"/>
        <v>#DIV/0!</v>
      </c>
      <c r="F65" s="169" t="e">
        <f t="shared" si="92"/>
        <v>#DIV/0!</v>
      </c>
      <c r="G65" s="169" t="e">
        <f t="shared" si="92"/>
        <v>#DIV/0!</v>
      </c>
      <c r="H65" s="169" t="e">
        <f t="shared" si="92"/>
        <v>#DIV/0!</v>
      </c>
      <c r="I65" s="169" t="e">
        <f t="shared" si="92"/>
        <v>#DIV/0!</v>
      </c>
      <c r="J65" s="169" t="e">
        <f t="shared" si="92"/>
        <v>#DIV/0!</v>
      </c>
      <c r="K65" s="169" t="e">
        <f t="shared" si="92"/>
        <v>#DIV/0!</v>
      </c>
      <c r="L65" s="169" t="e">
        <f t="shared" si="92"/>
        <v>#DIV/0!</v>
      </c>
      <c r="M65" s="169" t="e">
        <f t="shared" si="92"/>
        <v>#DIV/0!</v>
      </c>
      <c r="N65" s="169" t="e">
        <f t="shared" si="92"/>
        <v>#DIV/0!</v>
      </c>
      <c r="O65" s="169" t="e">
        <f t="shared" si="92"/>
        <v>#DIV/0!</v>
      </c>
    </row>
    <row r="66" spans="1:15" s="109" customFormat="1" ht="15.95" customHeight="1" thickBot="1" x14ac:dyDescent="0.35">
      <c r="A66" s="332"/>
      <c r="B66" s="111" t="s">
        <v>369</v>
      </c>
      <c r="C66" s="112">
        <f>IFERROR(C63/N64-1,"-")</f>
        <v>-1</v>
      </c>
      <c r="D66" s="112" t="str">
        <f t="shared" ref="D66:N66" si="93">IFERROR(D63/C63-1,"-")</f>
        <v>-</v>
      </c>
      <c r="E66" s="112" t="str">
        <f t="shared" si="93"/>
        <v>-</v>
      </c>
      <c r="F66" s="112" t="str">
        <f t="shared" si="93"/>
        <v>-</v>
      </c>
      <c r="G66" s="112" t="str">
        <f t="shared" si="93"/>
        <v>-</v>
      </c>
      <c r="H66" s="112" t="str">
        <f t="shared" si="93"/>
        <v>-</v>
      </c>
      <c r="I66" s="112" t="str">
        <f t="shared" si="93"/>
        <v>-</v>
      </c>
      <c r="J66" s="112" t="str">
        <f t="shared" si="93"/>
        <v>-</v>
      </c>
      <c r="K66" s="112" t="str">
        <f t="shared" si="93"/>
        <v>-</v>
      </c>
      <c r="L66" s="112" t="str">
        <f t="shared" si="93"/>
        <v>-</v>
      </c>
      <c r="M66" s="112" t="str">
        <f t="shared" si="93"/>
        <v>-</v>
      </c>
      <c r="N66" s="112" t="str">
        <f t="shared" si="93"/>
        <v>-</v>
      </c>
      <c r="O66" s="112"/>
    </row>
    <row r="67" spans="1:15" ht="15.95" customHeight="1" thickTop="1" x14ac:dyDescent="0.3">
      <c r="A67" s="331" t="s">
        <v>344</v>
      </c>
      <c r="B67" s="91" t="s">
        <v>351</v>
      </c>
      <c r="C67" s="74">
        <f>SUMIF('2019年进销存明细 '!A:A,'分产品-销量'!A67,'2019年进销存明细 '!N:N)</f>
        <v>3080</v>
      </c>
      <c r="D67" s="74">
        <f>SUMIF('2019年进销存明细 '!$A:$A,'分产品-销量'!$A67,'2019年进销存明细 '!T:T)</f>
        <v>2265</v>
      </c>
      <c r="E67" s="74">
        <f>SUMIF('2019年进销存明细 '!$A:$A,'分产品-销量'!$A67,'2019年进销存明细 '!Z:Z)</f>
        <v>3335</v>
      </c>
      <c r="F67" s="74">
        <f>SUMIF('2019年进销存明细 '!$A:$A,'分产品-销量'!$A67,'2019年进销存明细 '!AF:AF)</f>
        <v>3025</v>
      </c>
      <c r="G67" s="74">
        <f>SUMIF('2019年进销存明细 '!$A:$A,'分产品-销量'!$A67,'2019年进销存明细 '!AL:AL)</f>
        <v>0</v>
      </c>
      <c r="H67" s="74">
        <f>SUMIF('2019年进销存明细 '!$A:$A,'分产品-销量'!$A67,'2019年进销存明细 '!AR:AR)</f>
        <v>0</v>
      </c>
      <c r="I67" s="74">
        <f>SUMIF('2019年进销存明细 '!$A:$A,'分产品-销量'!$A67,'2019年进销存明细 '!AX:AX)</f>
        <v>2980</v>
      </c>
      <c r="J67" s="74">
        <f>SUMIF('2019年进销存明细 '!$A:$A,'分产品-销量'!$A67,'2019年进销存明细 '!BD:BD)</f>
        <v>3145</v>
      </c>
      <c r="K67" s="74">
        <f>SUMIF('2019年进销存明细 '!$A:$A,'分产品-销量'!$A67,'2019年进销存明细 '!BJ:BJ)</f>
        <v>3150</v>
      </c>
      <c r="L67" s="74">
        <f>SUMIF('2019年进销存明细 '!$A:$A,'分产品-销量'!$A67,'2019年进销存明细 '!BP:BP)</f>
        <v>2705</v>
      </c>
      <c r="M67" s="74">
        <f>SUMIF('2019年进销存明细 '!$A:$A,'分产品-销量'!$A67,'2019年进销存明细 '!BV:BV)</f>
        <v>3020</v>
      </c>
      <c r="N67" s="74">
        <f>SUMIF('2019年进销存明细 '!$A:$A,'分产品-销量'!$A67,'2019年进销存明细 '!CB:CB)</f>
        <v>0</v>
      </c>
      <c r="O67" s="75">
        <f t="shared" ref="O67:O69" si="94">SUM(C67:N67)</f>
        <v>26705</v>
      </c>
    </row>
    <row r="68" spans="1:15" ht="15.95" customHeight="1" x14ac:dyDescent="0.3">
      <c r="A68" s="331"/>
      <c r="B68" s="91" t="s">
        <v>352</v>
      </c>
      <c r="C68" s="74">
        <f>SUMIF('2019年进销存明细 '!A:A,'分产品-销量'!A67,'2019年进销存明细 '!P:P)</f>
        <v>1438</v>
      </c>
      <c r="D68" s="74">
        <f>SUMIF('2019年进销存明细 '!$A:$A,'分产品-销量'!$A67,'2019年进销存明细 '!V:V)</f>
        <v>29</v>
      </c>
      <c r="E68" s="74">
        <f>SUMIF('2019年进销存明细 '!$A:$A,'分产品-销量'!$A67,'2019年进销存明细 '!AB:AB)</f>
        <v>3</v>
      </c>
      <c r="F68" s="74">
        <f>SUMIF('2019年进销存明细 '!$A:$A,'分产品-销量'!$A67,'2019年进销存明细 '!AH:AH)</f>
        <v>0</v>
      </c>
      <c r="G68" s="74">
        <f>SUMIF('2019年进销存明细 '!$A:$A,'分产品-销量'!$A67,'2019年进销存明细 '!AN:AN)</f>
        <v>0</v>
      </c>
      <c r="H68" s="74">
        <f>SUMIF('2019年进销存明细 '!$A:$A,'分产品-销量'!$A67,'2019年进销存明细 '!AT:AT)</f>
        <v>0</v>
      </c>
      <c r="I68" s="74">
        <f>SUMIF('2019年进销存明细 '!$A:$A,'分产品-销量'!$A67,'2019年进销存明细 '!AZ:AZ)</f>
        <v>0</v>
      </c>
      <c r="J68" s="74">
        <f>SUMIF('2019年进销存明细 '!$A:$A,'分产品-销量'!$A67,'2019年进销存明细 '!BF:BF)</f>
        <v>0</v>
      </c>
      <c r="K68" s="74">
        <f>SUMIF('2019年进销存明细 '!$A:$A,'分产品-销量'!$A67,'2019年进销存明细 '!BL:BL)</f>
        <v>0</v>
      </c>
      <c r="L68" s="74">
        <f>SUMIF('2019年进销存明细 '!$A:$A,'分产品-销量'!$A67,'2019年进销存明细 '!BR:BR)</f>
        <v>0</v>
      </c>
      <c r="M68" s="74">
        <f>SUMIF('2019年进销存明细 '!$A:$A,'分产品-销量'!$A67,'2019年进销存明细 '!BX:BX)</f>
        <v>0</v>
      </c>
      <c r="N68" s="74">
        <f>SUMIF('2019年进销存明细 '!$A:$A,'分产品-销量'!$A67,'2019年进销存明细 '!CD:CD)</f>
        <v>0</v>
      </c>
      <c r="O68" s="75">
        <f t="shared" si="94"/>
        <v>1470</v>
      </c>
    </row>
    <row r="69" spans="1:15" ht="15.95" customHeight="1" x14ac:dyDescent="0.3">
      <c r="A69" s="331"/>
      <c r="B69" s="91" t="s">
        <v>415</v>
      </c>
      <c r="C69" s="74">
        <v>4580</v>
      </c>
      <c r="D69" s="74">
        <v>4030</v>
      </c>
      <c r="E69" s="74">
        <v>4180</v>
      </c>
      <c r="F69" s="74">
        <v>4410</v>
      </c>
      <c r="G69" s="74">
        <v>3325</v>
      </c>
      <c r="H69" s="74">
        <v>3530</v>
      </c>
      <c r="I69" s="74">
        <v>3440</v>
      </c>
      <c r="J69" s="74">
        <v>4320</v>
      </c>
      <c r="K69" s="74">
        <v>3380</v>
      </c>
      <c r="L69" s="74">
        <v>2790</v>
      </c>
      <c r="M69" s="74">
        <v>1959</v>
      </c>
      <c r="N69" s="74">
        <v>4180</v>
      </c>
      <c r="O69" s="75">
        <f t="shared" si="94"/>
        <v>44124</v>
      </c>
    </row>
    <row r="70" spans="1:15" s="109" customFormat="1" ht="15.95" customHeight="1" x14ac:dyDescent="0.3">
      <c r="A70" s="331"/>
      <c r="B70" s="110" t="s">
        <v>296</v>
      </c>
      <c r="C70" s="168">
        <f>C68/C67</f>
        <v>0.4668831168831169</v>
      </c>
      <c r="D70" s="169">
        <f t="shared" ref="D70:O70" si="95">D68/D67</f>
        <v>1.2803532008830023E-2</v>
      </c>
      <c r="E70" s="169">
        <f t="shared" si="95"/>
        <v>8.9955022488755621E-4</v>
      </c>
      <c r="F70" s="169">
        <f t="shared" si="95"/>
        <v>0</v>
      </c>
      <c r="G70" s="169" t="e">
        <f t="shared" si="95"/>
        <v>#DIV/0!</v>
      </c>
      <c r="H70" s="169" t="e">
        <f t="shared" si="95"/>
        <v>#DIV/0!</v>
      </c>
      <c r="I70" s="169">
        <f t="shared" si="95"/>
        <v>0</v>
      </c>
      <c r="J70" s="169">
        <f t="shared" si="95"/>
        <v>0</v>
      </c>
      <c r="K70" s="169">
        <f t="shared" si="95"/>
        <v>0</v>
      </c>
      <c r="L70" s="169">
        <f t="shared" si="95"/>
        <v>0</v>
      </c>
      <c r="M70" s="169">
        <f t="shared" si="95"/>
        <v>0</v>
      </c>
      <c r="N70" s="169" t="e">
        <f t="shared" si="95"/>
        <v>#DIV/0!</v>
      </c>
      <c r="O70" s="169">
        <f t="shared" si="95"/>
        <v>5.5045871559633031E-2</v>
      </c>
    </row>
    <row r="71" spans="1:15" s="109" customFormat="1" ht="15.95" customHeight="1" thickBot="1" x14ac:dyDescent="0.35">
      <c r="A71" s="332"/>
      <c r="B71" s="111" t="s">
        <v>369</v>
      </c>
      <c r="C71" s="112">
        <f>IFERROR(C68/N69-1,"-")</f>
        <v>-0.65598086124401922</v>
      </c>
      <c r="D71" s="112">
        <f t="shared" ref="D71:N71" si="96">IFERROR(D68/C68-1,"-")</f>
        <v>-0.97983310152990266</v>
      </c>
      <c r="E71" s="112">
        <f t="shared" si="96"/>
        <v>-0.89655172413793105</v>
      </c>
      <c r="F71" s="112">
        <f t="shared" si="96"/>
        <v>-1</v>
      </c>
      <c r="G71" s="112" t="str">
        <f t="shared" si="96"/>
        <v>-</v>
      </c>
      <c r="H71" s="112" t="str">
        <f t="shared" si="96"/>
        <v>-</v>
      </c>
      <c r="I71" s="112" t="str">
        <f t="shared" si="96"/>
        <v>-</v>
      </c>
      <c r="J71" s="112" t="str">
        <f t="shared" si="96"/>
        <v>-</v>
      </c>
      <c r="K71" s="112" t="str">
        <f t="shared" si="96"/>
        <v>-</v>
      </c>
      <c r="L71" s="112" t="str">
        <f t="shared" si="96"/>
        <v>-</v>
      </c>
      <c r="M71" s="112" t="str">
        <f t="shared" si="96"/>
        <v>-</v>
      </c>
      <c r="N71" s="112" t="str">
        <f t="shared" si="96"/>
        <v>-</v>
      </c>
      <c r="O71" s="112"/>
    </row>
    <row r="72" spans="1:15" ht="15.95" customHeight="1" thickTop="1" x14ac:dyDescent="0.3">
      <c r="A72" s="331" t="s">
        <v>345</v>
      </c>
      <c r="B72" s="91" t="s">
        <v>351</v>
      </c>
      <c r="C72" s="74">
        <f>SUMIF('2019年进销存明细 '!A:A,'分产品-销量'!A72,'2019年进销存明细 '!N:N)</f>
        <v>1450</v>
      </c>
      <c r="D72" s="74">
        <f>SUMIF('2019年进销存明细 '!$A:$A,'分产品-销量'!$A72,'2019年进销存明细 '!T:T)</f>
        <v>1200</v>
      </c>
      <c r="E72" s="74">
        <f>SUMIF('2019年进销存明细 '!$A:$A,'分产品-销量'!$A72,'2019年进销存明细 '!Z:Z)</f>
        <v>1550</v>
      </c>
      <c r="F72" s="74">
        <f>SUMIF('2019年进销存明细 '!$A:$A,'分产品-销量'!$A72,'2019年进销存明细 '!AF:AF)</f>
        <v>1550</v>
      </c>
      <c r="G72" s="74">
        <f>SUMIF('2019年进销存明细 '!$A:$A,'分产品-销量'!$A72,'2019年进销存明细 '!AL:AL)</f>
        <v>1450</v>
      </c>
      <c r="H72" s="74">
        <f>SUMIF('2019年进销存明细 '!$A:$A,'分产品-销量'!$A72,'2019年进销存明细 '!AR:AR)</f>
        <v>1550</v>
      </c>
      <c r="I72" s="74">
        <f>SUMIF('2019年进销存明细 '!$A:$A,'分产品-销量'!$A72,'2019年进销存明细 '!AX:AX)</f>
        <v>1450</v>
      </c>
      <c r="J72" s="74">
        <f>SUMIF('2019年进销存明细 '!$A:$A,'分产品-销量'!$A72,'2019年进销存明细 '!BD:BD)</f>
        <v>1450</v>
      </c>
      <c r="K72" s="74">
        <f>SUMIF('2019年进销存明细 '!$A:$A,'分产品-销量'!$A72,'2019年进销存明细 '!BJ:BJ)</f>
        <v>1450</v>
      </c>
      <c r="L72" s="74">
        <f>SUMIF('2019年进销存明细 '!$A:$A,'分产品-销量'!$A72,'2019年进销存明细 '!BP:BP)</f>
        <v>1200</v>
      </c>
      <c r="M72" s="74">
        <f>SUMIF('2019年进销存明细 '!$A:$A,'分产品-销量'!$A72,'2019年进销存明细 '!BV:BV)</f>
        <v>1600</v>
      </c>
      <c r="N72" s="74">
        <f>SUMIF('2019年进销存明细 '!$A:$A,'分产品-销量'!$A72,'2019年进销存明细 '!CB:CB)</f>
        <v>1600</v>
      </c>
      <c r="O72" s="75">
        <f t="shared" ref="O72:O74" si="97">SUM(C72:N72)</f>
        <v>17500</v>
      </c>
    </row>
    <row r="73" spans="1:15" ht="15.95" customHeight="1" x14ac:dyDescent="0.3">
      <c r="A73" s="331"/>
      <c r="B73" s="91" t="s">
        <v>352</v>
      </c>
      <c r="C73" s="74">
        <f>SUMIF('2019年进销存明细 '!A:A,'分产品-销量'!A72,'2019年进销存明细 '!P:P)</f>
        <v>600</v>
      </c>
      <c r="D73" s="74">
        <f>SUMIF('2019年进销存明细 '!$A:$A,'分产品-销量'!$A72,'2019年进销存明细 '!V:V)</f>
        <v>0</v>
      </c>
      <c r="E73" s="74">
        <f>SUMIF('2019年进销存明细 '!$A:$A,'分产品-销量'!$A72,'2019年进销存明细 '!AB:AB)</f>
        <v>0</v>
      </c>
      <c r="F73" s="74">
        <f>SUMIF('2019年进销存明细 '!$A:$A,'分产品-销量'!$A72,'2019年进销存明细 '!AH:AH)</f>
        <v>3060</v>
      </c>
      <c r="G73" s="74">
        <f>SUMIF('2019年进销存明细 '!$A:$A,'分产品-销量'!$A72,'2019年进销存明细 '!AN:AN)</f>
        <v>1830</v>
      </c>
      <c r="H73" s="74">
        <f>SUMIF('2019年进销存明细 '!$A:$A,'分产品-销量'!$A72,'2019年进销存明细 '!AT:AT)</f>
        <v>4200</v>
      </c>
      <c r="I73" s="74">
        <f>SUMIF('2019年进销存明细 '!$A:$A,'分产品-销量'!$A72,'2019年进销存明细 '!AZ:AZ)</f>
        <v>2100</v>
      </c>
      <c r="J73" s="74">
        <f>SUMIF('2019年进销存明细 '!$A:$A,'分产品-销量'!$A72,'2019年进销存明细 '!BF:BF)</f>
        <v>3900</v>
      </c>
      <c r="K73" s="74">
        <f>SUMIF('2019年进销存明细 '!$A:$A,'分产品-销量'!$A72,'2019年进销存明细 '!BL:BL)</f>
        <v>3900</v>
      </c>
      <c r="L73" s="74">
        <f>SUMIF('2019年进销存明细 '!$A:$A,'分产品-销量'!$A72,'2019年进销存明细 '!BR:BR)</f>
        <v>0</v>
      </c>
      <c r="M73" s="74">
        <f>SUMIF('2019年进销存明细 '!$A:$A,'分产品-销量'!$A72,'2019年进销存明细 '!BX:BX)</f>
        <v>180</v>
      </c>
      <c r="N73" s="74">
        <f>SUMIF('2019年进销存明细 '!$A:$A,'分产品-销量'!$A72,'2019年进销存明细 '!CD:CD)</f>
        <v>0</v>
      </c>
      <c r="O73" s="75">
        <f t="shared" si="97"/>
        <v>19770</v>
      </c>
    </row>
    <row r="74" spans="1:15" ht="15.95" customHeight="1" x14ac:dyDescent="0.3">
      <c r="A74" s="331"/>
      <c r="B74" s="91" t="s">
        <v>415</v>
      </c>
      <c r="C74" s="74">
        <v>1920</v>
      </c>
      <c r="D74" s="74">
        <v>3000</v>
      </c>
      <c r="E74" s="74">
        <v>3000</v>
      </c>
      <c r="F74" s="74">
        <v>4200</v>
      </c>
      <c r="G74" s="74">
        <v>6000</v>
      </c>
      <c r="H74" s="74">
        <v>7272</v>
      </c>
      <c r="I74" s="74">
        <v>9780</v>
      </c>
      <c r="J74" s="74">
        <v>2772</v>
      </c>
      <c r="K74" s="74">
        <v>5880</v>
      </c>
      <c r="L74" s="74">
        <v>3720</v>
      </c>
      <c r="M74" s="74">
        <v>-600</v>
      </c>
      <c r="N74" s="74">
        <v>1020</v>
      </c>
      <c r="O74" s="75">
        <f t="shared" si="97"/>
        <v>47964</v>
      </c>
    </row>
    <row r="75" spans="1:15" s="109" customFormat="1" ht="15.95" customHeight="1" x14ac:dyDescent="0.3">
      <c r="A75" s="331"/>
      <c r="B75" s="110" t="s">
        <v>296</v>
      </c>
      <c r="C75" s="168">
        <f>C73/C72</f>
        <v>0.41379310344827586</v>
      </c>
      <c r="D75" s="169">
        <f t="shared" ref="D75:O75" si="98">D73/D72</f>
        <v>0</v>
      </c>
      <c r="E75" s="169">
        <f t="shared" si="98"/>
        <v>0</v>
      </c>
      <c r="F75" s="169">
        <f t="shared" si="98"/>
        <v>1.9741935483870967</v>
      </c>
      <c r="G75" s="169">
        <f t="shared" si="98"/>
        <v>1.2620689655172415</v>
      </c>
      <c r="H75" s="169">
        <f t="shared" si="98"/>
        <v>2.7096774193548385</v>
      </c>
      <c r="I75" s="169">
        <f t="shared" si="98"/>
        <v>1.4482758620689655</v>
      </c>
      <c r="J75" s="169">
        <f t="shared" si="98"/>
        <v>2.6896551724137931</v>
      </c>
      <c r="K75" s="169">
        <f t="shared" si="98"/>
        <v>2.6896551724137931</v>
      </c>
      <c r="L75" s="169">
        <f t="shared" si="98"/>
        <v>0</v>
      </c>
      <c r="M75" s="169">
        <f t="shared" si="98"/>
        <v>0.1125</v>
      </c>
      <c r="N75" s="169">
        <f t="shared" si="98"/>
        <v>0</v>
      </c>
      <c r="O75" s="169">
        <f t="shared" si="98"/>
        <v>1.1297142857142857</v>
      </c>
    </row>
    <row r="76" spans="1:15" s="109" customFormat="1" ht="15.95" customHeight="1" thickBot="1" x14ac:dyDescent="0.35">
      <c r="A76" s="332"/>
      <c r="B76" s="111" t="s">
        <v>369</v>
      </c>
      <c r="C76" s="112">
        <f>IFERROR(C73/N74-1,"-")</f>
        <v>-0.41176470588235292</v>
      </c>
      <c r="D76" s="112">
        <f t="shared" ref="D76:N76" si="99">IFERROR(D73/C73-1,"-")</f>
        <v>-1</v>
      </c>
      <c r="E76" s="112" t="str">
        <f t="shared" si="99"/>
        <v>-</v>
      </c>
      <c r="F76" s="112" t="str">
        <f t="shared" si="99"/>
        <v>-</v>
      </c>
      <c r="G76" s="112">
        <f t="shared" si="99"/>
        <v>-0.40196078431372551</v>
      </c>
      <c r="H76" s="112">
        <f t="shared" si="99"/>
        <v>1.2950819672131146</v>
      </c>
      <c r="I76" s="112">
        <f t="shared" si="99"/>
        <v>-0.5</v>
      </c>
      <c r="J76" s="112">
        <f t="shared" si="99"/>
        <v>0.85714285714285721</v>
      </c>
      <c r="K76" s="112">
        <f t="shared" si="99"/>
        <v>0</v>
      </c>
      <c r="L76" s="112">
        <f t="shared" si="99"/>
        <v>-1</v>
      </c>
      <c r="M76" s="112" t="str">
        <f t="shared" si="99"/>
        <v>-</v>
      </c>
      <c r="N76" s="112">
        <f t="shared" si="99"/>
        <v>-1</v>
      </c>
      <c r="O76" s="112"/>
    </row>
    <row r="77" spans="1:15" ht="15.95" customHeight="1" thickTop="1" x14ac:dyDescent="0.3">
      <c r="A77" s="331" t="s">
        <v>346</v>
      </c>
      <c r="B77" s="91" t="s">
        <v>351</v>
      </c>
      <c r="C77" s="74">
        <f>SUMIF('2019年进销存明细 '!A:A,'分产品-销量'!A77,'2019年进销存明细 '!N:N)</f>
        <v>1050</v>
      </c>
      <c r="D77" s="74">
        <f>SUMIF('2019年进销存明细 '!$A:$A,'分产品-销量'!$A77,'2019年进销存明细 '!T:T)</f>
        <v>680</v>
      </c>
      <c r="E77" s="74">
        <f>SUMIF('2019年进销存明细 '!$A:$A,'分产品-销量'!$A77,'2019年进销存明细 '!Z:Z)</f>
        <v>1780</v>
      </c>
      <c r="F77" s="74">
        <f>SUMIF('2019年进销存明细 '!$A:$A,'分产品-销量'!$A77,'2019年进销存明细 '!AF:AF)</f>
        <v>1750</v>
      </c>
      <c r="G77" s="74">
        <f>SUMIF('2019年进销存明细 '!$A:$A,'分产品-销量'!$A77,'2019年进销存明细 '!AL:AL)</f>
        <v>1750</v>
      </c>
      <c r="H77" s="74">
        <f>SUMIF('2019年进销存明细 '!$A:$A,'分产品-销量'!$A77,'2019年进销存明细 '!AR:AR)</f>
        <v>1860</v>
      </c>
      <c r="I77" s="74">
        <f>SUMIF('2019年进销存明细 '!$A:$A,'分产品-销量'!$A77,'2019年进销存明细 '!AX:AX)</f>
        <v>1960</v>
      </c>
      <c r="J77" s="74">
        <f>SUMIF('2019年进销存明细 '!$A:$A,'分产品-销量'!$A77,'2019年进销存明细 '!BD:BD)</f>
        <v>1960</v>
      </c>
      <c r="K77" s="74">
        <f>SUMIF('2019年进销存明细 '!$A:$A,'分产品-销量'!$A77,'2019年进销存明细 '!BJ:BJ)</f>
        <v>2060</v>
      </c>
      <c r="L77" s="74">
        <f>SUMIF('2019年进销存明细 '!$A:$A,'分产品-销量'!$A77,'2019年进销存明细 '!BP:BP)</f>
        <v>1820</v>
      </c>
      <c r="M77" s="74">
        <f>SUMIF('2019年进销存明细 '!$A:$A,'分产品-销量'!$A77,'2019年进销存明细 '!BV:BV)</f>
        <v>2060</v>
      </c>
      <c r="N77" s="74">
        <f>SUMIF('2019年进销存明细 '!$A:$A,'分产品-销量'!$A77,'2019年进销存明细 '!CB:CB)</f>
        <v>2270</v>
      </c>
      <c r="O77" s="75">
        <f t="shared" ref="O77:O79" si="100">SUM(C77:N77)</f>
        <v>21000</v>
      </c>
    </row>
    <row r="78" spans="1:15" ht="15.95" customHeight="1" x14ac:dyDescent="0.3">
      <c r="A78" s="331"/>
      <c r="B78" s="91" t="s">
        <v>352</v>
      </c>
      <c r="C78" s="74">
        <f>SUMIF('2019年进销存明细 '!A:A,'分产品-销量'!A77,'2019年进销存明细 '!P:P)</f>
        <v>160</v>
      </c>
      <c r="D78" s="74">
        <f>SUMIF('2019年进销存明细 '!$A:$A,'分产品-销量'!$A77,'2019年进销存明细 '!V:V)</f>
        <v>320</v>
      </c>
      <c r="E78" s="74">
        <f>SUMIF('2019年进销存明细 '!$A:$A,'分产品-销量'!$A77,'2019年进销存明细 '!AB:AB)</f>
        <v>320</v>
      </c>
      <c r="F78" s="74">
        <f>SUMIF('2019年进销存明细 '!$A:$A,'分产品-销量'!$A77,'2019年进销存明细 '!AH:AH)</f>
        <v>1120</v>
      </c>
      <c r="G78" s="74">
        <f>SUMIF('2019年进销存明细 '!$A:$A,'分产品-销量'!$A77,'2019年进销存明细 '!AN:AN)</f>
        <v>800</v>
      </c>
      <c r="H78" s="74">
        <f>SUMIF('2019年进销存明细 '!$A:$A,'分产品-销量'!$A77,'2019年进销存明细 '!AT:AT)</f>
        <v>640</v>
      </c>
      <c r="I78" s="74">
        <f>SUMIF('2019年进销存明细 '!$A:$A,'分产品-销量'!$A77,'2019年进销存明细 '!AZ:AZ)</f>
        <v>640</v>
      </c>
      <c r="J78" s="74">
        <f>SUMIF('2019年进销存明细 '!$A:$A,'分产品-销量'!$A77,'2019年进销存明细 '!BF:BF)</f>
        <v>560</v>
      </c>
      <c r="K78" s="74">
        <f>SUMIF('2019年进销存明细 '!$A:$A,'分产品-销量'!$A77,'2019年进销存明细 '!BL:BL)</f>
        <v>820</v>
      </c>
      <c r="L78" s="74">
        <f>SUMIF('2019年进销存明细 '!$A:$A,'分产品-销量'!$A77,'2019年进销存明细 '!BR:BR)</f>
        <v>732</v>
      </c>
      <c r="M78" s="74">
        <f>SUMIF('2019年进销存明细 '!$A:$A,'分产品-销量'!$A77,'2019年进销存明细 '!BX:BX)</f>
        <v>1760</v>
      </c>
      <c r="N78" s="74">
        <f>SUMIF('2019年进销存明细 '!$A:$A,'分产品-销量'!$A77,'2019年进销存明细 '!CD:CD)</f>
        <v>960</v>
      </c>
      <c r="O78" s="75">
        <f t="shared" si="100"/>
        <v>8832</v>
      </c>
    </row>
    <row r="79" spans="1:15" ht="15.95" customHeight="1" x14ac:dyDescent="0.3">
      <c r="A79" s="331"/>
      <c r="B79" s="91" t="s">
        <v>415</v>
      </c>
      <c r="C79" s="74">
        <v>7520</v>
      </c>
      <c r="D79" s="74">
        <v>2400</v>
      </c>
      <c r="E79" s="74">
        <v>2720</v>
      </c>
      <c r="F79" s="74">
        <v>4320</v>
      </c>
      <c r="G79" s="74">
        <v>4480</v>
      </c>
      <c r="H79" s="74">
        <v>3520</v>
      </c>
      <c r="I79" s="74">
        <v>3360</v>
      </c>
      <c r="J79" s="74">
        <v>3680</v>
      </c>
      <c r="K79" s="74">
        <v>2400</v>
      </c>
      <c r="L79" s="74">
        <v>800</v>
      </c>
      <c r="M79" s="74">
        <v>3040</v>
      </c>
      <c r="N79" s="74">
        <v>584</v>
      </c>
      <c r="O79" s="75">
        <f t="shared" si="100"/>
        <v>38824</v>
      </c>
    </row>
    <row r="80" spans="1:15" s="109" customFormat="1" ht="15.95" customHeight="1" x14ac:dyDescent="0.3">
      <c r="A80" s="331"/>
      <c r="B80" s="110" t="s">
        <v>296</v>
      </c>
      <c r="C80" s="168">
        <f>C78/C77</f>
        <v>0.15238095238095239</v>
      </c>
      <c r="D80" s="169">
        <f t="shared" ref="D80:O80" si="101">D78/D77</f>
        <v>0.47058823529411764</v>
      </c>
      <c r="E80" s="169">
        <f t="shared" si="101"/>
        <v>0.1797752808988764</v>
      </c>
      <c r="F80" s="169">
        <f t="shared" si="101"/>
        <v>0.64</v>
      </c>
      <c r="G80" s="169">
        <f t="shared" si="101"/>
        <v>0.45714285714285713</v>
      </c>
      <c r="H80" s="169">
        <f t="shared" si="101"/>
        <v>0.34408602150537637</v>
      </c>
      <c r="I80" s="169">
        <f t="shared" si="101"/>
        <v>0.32653061224489793</v>
      </c>
      <c r="J80" s="169">
        <f t="shared" si="101"/>
        <v>0.2857142857142857</v>
      </c>
      <c r="K80" s="169">
        <f t="shared" si="101"/>
        <v>0.39805825242718446</v>
      </c>
      <c r="L80" s="169">
        <f t="shared" si="101"/>
        <v>0.40219780219780221</v>
      </c>
      <c r="M80" s="169">
        <f t="shared" si="101"/>
        <v>0.85436893203883491</v>
      </c>
      <c r="N80" s="169">
        <f t="shared" si="101"/>
        <v>0.42290748898678415</v>
      </c>
      <c r="O80" s="169">
        <f t="shared" si="101"/>
        <v>0.4205714285714286</v>
      </c>
    </row>
    <row r="81" spans="1:15" s="109" customFormat="1" ht="15.95" customHeight="1" thickBot="1" x14ac:dyDescent="0.35">
      <c r="A81" s="332"/>
      <c r="B81" s="111" t="s">
        <v>369</v>
      </c>
      <c r="C81" s="112">
        <f>IFERROR(C78/N79-1,"-")</f>
        <v>-0.72602739726027399</v>
      </c>
      <c r="D81" s="112">
        <f t="shared" ref="D81:N81" si="102">IFERROR(D78/C78-1,"-")</f>
        <v>1</v>
      </c>
      <c r="E81" s="112">
        <f t="shared" si="102"/>
        <v>0</v>
      </c>
      <c r="F81" s="112">
        <f t="shared" si="102"/>
        <v>2.5</v>
      </c>
      <c r="G81" s="112">
        <f t="shared" si="102"/>
        <v>-0.2857142857142857</v>
      </c>
      <c r="H81" s="112">
        <f t="shared" si="102"/>
        <v>-0.19999999999999996</v>
      </c>
      <c r="I81" s="112">
        <f t="shared" si="102"/>
        <v>0</v>
      </c>
      <c r="J81" s="112">
        <f t="shared" si="102"/>
        <v>-0.125</v>
      </c>
      <c r="K81" s="112">
        <f t="shared" si="102"/>
        <v>0.46428571428571419</v>
      </c>
      <c r="L81" s="112">
        <f t="shared" si="102"/>
        <v>-0.10731707317073169</v>
      </c>
      <c r="M81" s="112">
        <f t="shared" si="102"/>
        <v>1.4043715846994536</v>
      </c>
      <c r="N81" s="112">
        <f t="shared" si="102"/>
        <v>-0.45454545454545459</v>
      </c>
      <c r="O81" s="112"/>
    </row>
    <row r="82" spans="1:15" ht="15.95" customHeight="1" thickTop="1" x14ac:dyDescent="0.3">
      <c r="A82" s="333" t="s">
        <v>347</v>
      </c>
      <c r="B82" s="91" t="s">
        <v>351</v>
      </c>
      <c r="C82" s="74">
        <f>SUMIF('2019年进销存明细 '!A:A,'分产品-销量'!A82,'2019年进销存明细 '!N:N)</f>
        <v>0</v>
      </c>
      <c r="D82" s="74">
        <f>SUMIF('2019年进销存明细 '!$A:$A,'分产品-销量'!$A82,'2019年进销存明细 '!T:T)</f>
        <v>0</v>
      </c>
      <c r="E82" s="74">
        <f>SUMIF('2019年进销存明细 '!$A:$A,'分产品-销量'!$A82,'2019年进销存明细 '!Z:Z)</f>
        <v>0</v>
      </c>
      <c r="F82" s="74">
        <f>SUMIF('2019年进销存明细 '!$A:$A,'分产品-销量'!$A82,'2019年进销存明细 '!AF:AF)</f>
        <v>0</v>
      </c>
      <c r="G82" s="74">
        <f>SUMIF('2019年进销存明细 '!$A:$A,'分产品-销量'!$A82,'2019年进销存明细 '!AL:AL)</f>
        <v>0</v>
      </c>
      <c r="H82" s="74">
        <f>SUMIF('2019年进销存明细 '!$A:$A,'分产品-销量'!$A82,'2019年进销存明细 '!AR:AR)</f>
        <v>0</v>
      </c>
      <c r="I82" s="74">
        <f>SUMIF('2019年进销存明细 '!$A:$A,'分产品-销量'!$A82,'2019年进销存明细 '!AX:AX)</f>
        <v>0</v>
      </c>
      <c r="J82" s="74">
        <f>SUMIF('2019年进销存明细 '!$A:$A,'分产品-销量'!$A82,'2019年进销存明细 '!BD:BD)</f>
        <v>0</v>
      </c>
      <c r="K82" s="74">
        <f>SUMIF('2019年进销存明细 '!$A:$A,'分产品-销量'!$A82,'2019年进销存明细 '!BJ:BJ)</f>
        <v>0</v>
      </c>
      <c r="L82" s="74">
        <f>SUMIF('2019年进销存明细 '!$A:$A,'分产品-销量'!$A82,'2019年进销存明细 '!BP:BP)</f>
        <v>0</v>
      </c>
      <c r="M82" s="74">
        <f>SUMIF('2019年进销存明细 '!$A:$A,'分产品-销量'!$A82,'2019年进销存明细 '!BV:BV)</f>
        <v>0</v>
      </c>
      <c r="N82" s="74">
        <f>SUMIF('2019年进销存明细 '!$A:$A,'分产品-销量'!$A82,'2019年进销存明细 '!CB:CB)</f>
        <v>0</v>
      </c>
      <c r="O82" s="75">
        <f t="shared" ref="O82:O84" si="103">SUM(C82:N82)</f>
        <v>0</v>
      </c>
    </row>
    <row r="83" spans="1:15" ht="15.95" customHeight="1" x14ac:dyDescent="0.3">
      <c r="A83" s="334"/>
      <c r="B83" s="91" t="s">
        <v>352</v>
      </c>
      <c r="C83" s="74">
        <f>SUMIF('2019年进销存明细 '!A:A,'分产品-销量'!A82,'2019年进销存明细 '!P:P)</f>
        <v>0</v>
      </c>
      <c r="D83" s="74">
        <f>SUMIF('2019年进销存明细 '!$A:$A,'分产品-销量'!$A82,'2019年进销存明细 '!V:V)</f>
        <v>0</v>
      </c>
      <c r="E83" s="74">
        <f>SUMIF('2019年进销存明细 '!$A:$A,'分产品-销量'!$A82,'2019年进销存明细 '!AB:AB)</f>
        <v>0</v>
      </c>
      <c r="F83" s="74">
        <f>SUMIF('2019年进销存明细 '!$A:$A,'分产品-销量'!$A82,'2019年进销存明细 '!AH:AH)</f>
        <v>0</v>
      </c>
      <c r="G83" s="74">
        <f>SUMIF('2019年进销存明细 '!$A:$A,'分产品-销量'!$A82,'2019年进销存明细 '!AN:AN)</f>
        <v>0</v>
      </c>
      <c r="H83" s="74">
        <f>SUMIF('2019年进销存明细 '!$A:$A,'分产品-销量'!$A82,'2019年进销存明细 '!AT:AT)</f>
        <v>0</v>
      </c>
      <c r="I83" s="74">
        <f>SUMIF('2019年进销存明细 '!$A:$A,'分产品-销量'!$A82,'2019年进销存明细 '!AZ:AZ)</f>
        <v>0</v>
      </c>
      <c r="J83" s="74">
        <f>SUMIF('2019年进销存明细 '!$A:$A,'分产品-销量'!$A82,'2019年进销存明细 '!BF:BF)</f>
        <v>0</v>
      </c>
      <c r="K83" s="74">
        <f>SUMIF('2019年进销存明细 '!$A:$A,'分产品-销量'!$A82,'2019年进销存明细 '!BL:BL)</f>
        <v>0</v>
      </c>
      <c r="L83" s="74">
        <f>SUMIF('2019年进销存明细 '!$A:$A,'分产品-销量'!$A82,'2019年进销存明细 '!BR:BR)</f>
        <v>0</v>
      </c>
      <c r="M83" s="74">
        <f>SUMIF('2019年进销存明细 '!$A:$A,'分产品-销量'!$A82,'2019年进销存明细 '!BX:BX)</f>
        <v>0</v>
      </c>
      <c r="N83" s="74">
        <f>SUMIF('2019年进销存明细 '!$A:$A,'分产品-销量'!$A82,'2019年进销存明细 '!CD:CD)</f>
        <v>0</v>
      </c>
      <c r="O83" s="75">
        <f t="shared" si="103"/>
        <v>0</v>
      </c>
    </row>
    <row r="84" spans="1:15" ht="15.95" customHeight="1" x14ac:dyDescent="0.3">
      <c r="A84" s="334"/>
      <c r="B84" s="91" t="s">
        <v>415</v>
      </c>
      <c r="C84" s="74">
        <v>2000</v>
      </c>
      <c r="D84" s="74">
        <v>2000</v>
      </c>
      <c r="E84" s="74">
        <v>2400</v>
      </c>
      <c r="F84" s="74">
        <v>2000</v>
      </c>
      <c r="G84" s="74">
        <v>2800</v>
      </c>
      <c r="H84" s="74">
        <v>2000</v>
      </c>
      <c r="I84" s="74">
        <v>2000</v>
      </c>
      <c r="J84" s="74">
        <v>1000</v>
      </c>
      <c r="K84" s="74">
        <v>0</v>
      </c>
      <c r="L84" s="74">
        <v>800</v>
      </c>
      <c r="M84" s="74">
        <v>0</v>
      </c>
      <c r="N84" s="74">
        <v>0</v>
      </c>
      <c r="O84" s="75">
        <f t="shared" si="103"/>
        <v>17000</v>
      </c>
    </row>
    <row r="85" spans="1:15" s="109" customFormat="1" ht="15.95" customHeight="1" x14ac:dyDescent="0.3">
      <c r="A85" s="334"/>
      <c r="B85" s="110" t="s">
        <v>296</v>
      </c>
      <c r="C85" s="168" t="e">
        <f>C83/C82</f>
        <v>#DIV/0!</v>
      </c>
      <c r="D85" s="169" t="e">
        <f t="shared" ref="D85:O85" si="104">D83/D82</f>
        <v>#DIV/0!</v>
      </c>
      <c r="E85" s="169" t="e">
        <f t="shared" si="104"/>
        <v>#DIV/0!</v>
      </c>
      <c r="F85" s="169" t="e">
        <f t="shared" si="104"/>
        <v>#DIV/0!</v>
      </c>
      <c r="G85" s="169" t="e">
        <f t="shared" si="104"/>
        <v>#DIV/0!</v>
      </c>
      <c r="H85" s="169" t="e">
        <f t="shared" si="104"/>
        <v>#DIV/0!</v>
      </c>
      <c r="I85" s="169" t="e">
        <f t="shared" si="104"/>
        <v>#DIV/0!</v>
      </c>
      <c r="J85" s="169" t="e">
        <f t="shared" si="104"/>
        <v>#DIV/0!</v>
      </c>
      <c r="K85" s="169" t="e">
        <f t="shared" si="104"/>
        <v>#DIV/0!</v>
      </c>
      <c r="L85" s="169" t="e">
        <f t="shared" si="104"/>
        <v>#DIV/0!</v>
      </c>
      <c r="M85" s="169" t="e">
        <f t="shared" si="104"/>
        <v>#DIV/0!</v>
      </c>
      <c r="N85" s="169" t="e">
        <f t="shared" si="104"/>
        <v>#DIV/0!</v>
      </c>
      <c r="O85" s="169" t="e">
        <f t="shared" si="104"/>
        <v>#DIV/0!</v>
      </c>
    </row>
    <row r="86" spans="1:15" s="109" customFormat="1" ht="15.95" customHeight="1" thickBot="1" x14ac:dyDescent="0.35">
      <c r="A86" s="335"/>
      <c r="B86" s="111" t="s">
        <v>369</v>
      </c>
      <c r="C86" s="112" t="str">
        <f>IFERROR(C83/N84-1,"-")</f>
        <v>-</v>
      </c>
      <c r="D86" s="112" t="str">
        <f t="shared" ref="D86:N86" si="105">IFERROR(D83/C83-1,"-")</f>
        <v>-</v>
      </c>
      <c r="E86" s="112" t="str">
        <f t="shared" si="105"/>
        <v>-</v>
      </c>
      <c r="F86" s="112" t="str">
        <f t="shared" si="105"/>
        <v>-</v>
      </c>
      <c r="G86" s="112" t="str">
        <f t="shared" si="105"/>
        <v>-</v>
      </c>
      <c r="H86" s="112" t="str">
        <f t="shared" si="105"/>
        <v>-</v>
      </c>
      <c r="I86" s="112" t="str">
        <f t="shared" si="105"/>
        <v>-</v>
      </c>
      <c r="J86" s="112" t="str">
        <f t="shared" si="105"/>
        <v>-</v>
      </c>
      <c r="K86" s="112" t="str">
        <f t="shared" si="105"/>
        <v>-</v>
      </c>
      <c r="L86" s="112" t="str">
        <f t="shared" si="105"/>
        <v>-</v>
      </c>
      <c r="M86" s="112" t="str">
        <f t="shared" si="105"/>
        <v>-</v>
      </c>
      <c r="N86" s="112" t="str">
        <f t="shared" si="105"/>
        <v>-</v>
      </c>
      <c r="O86" s="112"/>
    </row>
    <row r="87" spans="1:15" ht="15.95" customHeight="1" thickTop="1" x14ac:dyDescent="0.3">
      <c r="A87" s="331" t="s">
        <v>348</v>
      </c>
      <c r="B87" s="91" t="s">
        <v>351</v>
      </c>
      <c r="C87" s="74">
        <f>SUMIF('2019年进销存明细 '!A:A,'分产品-销量'!A87,'2019年进销存明细 '!N:N)</f>
        <v>1200</v>
      </c>
      <c r="D87" s="74">
        <f>SUMIF('2019年进销存明细 '!$A:$A,'分产品-销量'!$A87,'2019年进销存明细 '!T:T)</f>
        <v>800</v>
      </c>
      <c r="E87" s="74">
        <f>SUMIF('2019年进销存明细 '!$A:$A,'分产品-销量'!$A87,'2019年进销存明细 '!Z:Z)</f>
        <v>1300</v>
      </c>
      <c r="F87" s="74">
        <f>SUMIF('2019年进销存明细 '!$A:$A,'分产品-销量'!$A87,'2019年进销存明细 '!AF:AF)</f>
        <v>1300</v>
      </c>
      <c r="G87" s="74">
        <f>SUMIF('2019年进销存明细 '!$A:$A,'分产品-销量'!$A87,'2019年进销存明细 '!AL:AL)</f>
        <v>1300</v>
      </c>
      <c r="H87" s="74">
        <f>SUMIF('2019年进销存明细 '!$A:$A,'分产品-销量'!$A87,'2019年进销存明细 '!AR:AR)</f>
        <v>1300</v>
      </c>
      <c r="I87" s="74">
        <f>SUMIF('2019年进销存明细 '!$A:$A,'分产品-销量'!$A87,'2019年进销存明细 '!AX:AX)</f>
        <v>1300</v>
      </c>
      <c r="J87" s="74">
        <f>SUMIF('2019年进销存明细 '!$A:$A,'分产品-销量'!$A87,'2019年进销存明细 '!BD:BD)</f>
        <v>1300</v>
      </c>
      <c r="K87" s="74">
        <f>SUMIF('2019年进销存明细 '!$A:$A,'分产品-销量'!$A87,'2019年进销存明细 '!BJ:BJ)</f>
        <v>1300</v>
      </c>
      <c r="L87" s="74">
        <f>SUMIF('2019年进销存明细 '!$A:$A,'分产品-销量'!$A87,'2019年进销存明细 '!BP:BP)</f>
        <v>1200</v>
      </c>
      <c r="M87" s="74">
        <f>SUMIF('2019年进销存明细 '!$A:$A,'分产品-销量'!$A87,'2019年进销存明细 '!BV:BV)</f>
        <v>1300</v>
      </c>
      <c r="N87" s="74">
        <f>SUMIF('2019年进销存明细 '!$A:$A,'分产品-销量'!$A87,'2019年进销存明细 '!CB:CB)</f>
        <v>1400</v>
      </c>
      <c r="O87" s="75">
        <f t="shared" ref="O87:O89" si="106">SUM(C87:N87)</f>
        <v>15000</v>
      </c>
    </row>
    <row r="88" spans="1:15" ht="15.95" customHeight="1" x14ac:dyDescent="0.3">
      <c r="A88" s="331"/>
      <c r="B88" s="91" t="s">
        <v>352</v>
      </c>
      <c r="C88" s="74">
        <f>SUMIF('2019年进销存明细 '!A:A,'分产品-销量'!A87,'2019年进销存明细 '!P:P)</f>
        <v>240</v>
      </c>
      <c r="D88" s="74">
        <f>SUMIF('2019年进销存明细 '!$A:$A,'分产品-销量'!$A87,'2019年进销存明细 '!V:V)</f>
        <v>0</v>
      </c>
      <c r="E88" s="74">
        <f>SUMIF('2019年进销存明细 '!$A:$A,'分产品-销量'!$A87,'2019年进销存明细 '!AB:AB)</f>
        <v>240</v>
      </c>
      <c r="F88" s="74">
        <f>SUMIF('2019年进销存明细 '!$A:$A,'分产品-销量'!$A87,'2019年进销存明细 '!AH:AH)</f>
        <v>300</v>
      </c>
      <c r="G88" s="74">
        <f>SUMIF('2019年进销存明细 '!$A:$A,'分产品-销量'!$A87,'2019年进销存明细 '!AN:AN)</f>
        <v>120</v>
      </c>
      <c r="H88" s="74">
        <f>SUMIF('2019年进销存明细 '!$A:$A,'分产品-销量'!$A87,'2019年进销存明细 '!AT:AT)</f>
        <v>420</v>
      </c>
      <c r="I88" s="74">
        <f>SUMIF('2019年进销存明细 '!$A:$A,'分产品-销量'!$A87,'2019年进销存明细 '!AZ:AZ)</f>
        <v>300</v>
      </c>
      <c r="J88" s="74">
        <f>SUMIF('2019年进销存明细 '!$A:$A,'分产品-销量'!$A87,'2019年进销存明细 '!BF:BF)</f>
        <v>0</v>
      </c>
      <c r="K88" s="74">
        <f>SUMIF('2019年进销存明细 '!$A:$A,'分产品-销量'!$A87,'2019年进销存明细 '!BL:BL)</f>
        <v>0</v>
      </c>
      <c r="L88" s="74">
        <f>SUMIF('2019年进销存明细 '!$A:$A,'分产品-销量'!$A87,'2019年进销存明细 '!BR:BR)</f>
        <v>0</v>
      </c>
      <c r="M88" s="74">
        <f>SUMIF('2019年进销存明细 '!$A:$A,'分产品-销量'!$A87,'2019年进销存明细 '!BX:BX)</f>
        <v>0</v>
      </c>
      <c r="N88" s="74">
        <f>SUMIF('2019年进销存明细 '!$A:$A,'分产品-销量'!$A87,'2019年进销存明细 '!CD:CD)</f>
        <v>0</v>
      </c>
      <c r="O88" s="75">
        <f t="shared" si="106"/>
        <v>1620</v>
      </c>
    </row>
    <row r="89" spans="1:15" ht="15.95" customHeight="1" x14ac:dyDescent="0.3">
      <c r="A89" s="331"/>
      <c r="B89" s="91" t="s">
        <v>415</v>
      </c>
      <c r="C89" s="74">
        <v>600</v>
      </c>
      <c r="D89" s="74">
        <v>0</v>
      </c>
      <c r="E89" s="74">
        <v>600</v>
      </c>
      <c r="F89" s="74">
        <v>600</v>
      </c>
      <c r="G89" s="74">
        <v>600</v>
      </c>
      <c r="H89" s="74">
        <v>0</v>
      </c>
      <c r="I89" s="74">
        <v>600</v>
      </c>
      <c r="J89" s="74">
        <v>0</v>
      </c>
      <c r="K89" s="74">
        <v>1200</v>
      </c>
      <c r="L89" s="74">
        <v>900</v>
      </c>
      <c r="M89" s="74">
        <v>600</v>
      </c>
      <c r="N89" s="74">
        <v>600</v>
      </c>
      <c r="O89" s="75">
        <f t="shared" si="106"/>
        <v>6300</v>
      </c>
    </row>
    <row r="90" spans="1:15" s="109" customFormat="1" ht="15.95" customHeight="1" x14ac:dyDescent="0.3">
      <c r="A90" s="331"/>
      <c r="B90" s="110" t="s">
        <v>296</v>
      </c>
      <c r="C90" s="168">
        <f>C88/C87</f>
        <v>0.2</v>
      </c>
      <c r="D90" s="169">
        <f t="shared" ref="D90:O90" si="107">D88/D87</f>
        <v>0</v>
      </c>
      <c r="E90" s="169">
        <f t="shared" si="107"/>
        <v>0.18461538461538463</v>
      </c>
      <c r="F90" s="169">
        <f t="shared" si="107"/>
        <v>0.23076923076923078</v>
      </c>
      <c r="G90" s="169">
        <f t="shared" si="107"/>
        <v>9.2307692307692313E-2</v>
      </c>
      <c r="H90" s="169">
        <f t="shared" si="107"/>
        <v>0.32307692307692309</v>
      </c>
      <c r="I90" s="169">
        <f t="shared" si="107"/>
        <v>0.23076923076923078</v>
      </c>
      <c r="J90" s="169">
        <f t="shared" si="107"/>
        <v>0</v>
      </c>
      <c r="K90" s="169">
        <f t="shared" si="107"/>
        <v>0</v>
      </c>
      <c r="L90" s="169">
        <f t="shared" si="107"/>
        <v>0</v>
      </c>
      <c r="M90" s="169">
        <f t="shared" si="107"/>
        <v>0</v>
      </c>
      <c r="N90" s="169">
        <f t="shared" si="107"/>
        <v>0</v>
      </c>
      <c r="O90" s="169">
        <f t="shared" si="107"/>
        <v>0.108</v>
      </c>
    </row>
    <row r="91" spans="1:15" s="109" customFormat="1" ht="15.95" customHeight="1" thickBot="1" x14ac:dyDescent="0.35">
      <c r="A91" s="332"/>
      <c r="B91" s="111" t="s">
        <v>369</v>
      </c>
      <c r="C91" s="112">
        <f>IFERROR(C88/N89-1,"-")</f>
        <v>-0.6</v>
      </c>
      <c r="D91" s="112">
        <f t="shared" ref="D91:N91" si="108">IFERROR(D88/C88-1,"-")</f>
        <v>-1</v>
      </c>
      <c r="E91" s="112" t="str">
        <f t="shared" si="108"/>
        <v>-</v>
      </c>
      <c r="F91" s="112">
        <f t="shared" si="108"/>
        <v>0.25</v>
      </c>
      <c r="G91" s="112">
        <f t="shared" si="108"/>
        <v>-0.6</v>
      </c>
      <c r="H91" s="112">
        <f t="shared" si="108"/>
        <v>2.5</v>
      </c>
      <c r="I91" s="112">
        <f t="shared" si="108"/>
        <v>-0.2857142857142857</v>
      </c>
      <c r="J91" s="112">
        <f t="shared" si="108"/>
        <v>-1</v>
      </c>
      <c r="K91" s="112" t="str">
        <f t="shared" si="108"/>
        <v>-</v>
      </c>
      <c r="L91" s="112" t="str">
        <f t="shared" si="108"/>
        <v>-</v>
      </c>
      <c r="M91" s="112" t="str">
        <f t="shared" si="108"/>
        <v>-</v>
      </c>
      <c r="N91" s="112" t="str">
        <f t="shared" si="108"/>
        <v>-</v>
      </c>
      <c r="O91" s="112"/>
    </row>
    <row r="92" spans="1:15" ht="15.95" customHeight="1" thickTop="1" x14ac:dyDescent="0.3">
      <c r="A92" s="331" t="s">
        <v>475</v>
      </c>
      <c r="B92" s="91" t="s">
        <v>351</v>
      </c>
      <c r="C92" s="74">
        <f>SUMIF('2019年进销存明细 '!A:A,'分产品-销量'!A92,'2019年进销存明细 '!N:N)</f>
        <v>800</v>
      </c>
      <c r="D92" s="74">
        <f>SUMIF('2019年进销存明细 '!$A:$A,'分产品-销量'!$A92,'2019年进销存明细 '!T:T)</f>
        <v>600</v>
      </c>
      <c r="E92" s="74">
        <f>SUMIF('2019年进销存明细 '!$A:$A,'分产品-销量'!$A92,'2019年进销存明细 '!Z:Z)</f>
        <v>900</v>
      </c>
      <c r="F92" s="74">
        <f>SUMIF('2019年进销存明细 '!$A:$A,'分产品-销量'!$A92,'2019年进销存明细 '!AF:AF)</f>
        <v>800</v>
      </c>
      <c r="G92" s="74">
        <f>SUMIF('2019年进销存明细 '!$A:$A,'分产品-销量'!$A92,'2019年进销存明细 '!AL:AL)</f>
        <v>0</v>
      </c>
      <c r="H92" s="74">
        <f>SUMIF('2019年进销存明细 '!$A:$A,'分产品-销量'!$A92,'2019年进销存明细 '!AR:AR)</f>
        <v>0</v>
      </c>
      <c r="I92" s="74">
        <f>SUMIF('2019年进销存明细 '!$A:$A,'分产品-销量'!$A92,'2019年进销存明细 '!AX:AX)</f>
        <v>0</v>
      </c>
      <c r="J92" s="74">
        <f>SUMIF('2019年进销存明细 '!$A:$A,'分产品-销量'!$A92,'2019年进销存明细 '!BD:BD)</f>
        <v>0</v>
      </c>
      <c r="K92" s="74">
        <f>SUMIF('2019年进销存明细 '!$A:$A,'分产品-销量'!$A92,'2019年进销存明细 '!BJ:BJ)</f>
        <v>0</v>
      </c>
      <c r="L92" s="74">
        <f>SUMIF('2019年进销存明细 '!$A:$A,'分产品-销量'!$A92,'2019年进销存明细 '!BP:BP)</f>
        <v>0</v>
      </c>
      <c r="M92" s="74">
        <f>SUMIF('2019年进销存明细 '!$A:$A,'分产品-销量'!$A92,'2019年进销存明细 '!BV:BV)</f>
        <v>900</v>
      </c>
      <c r="N92" s="74">
        <f>SUMIF('2019年进销存明细 '!$A:$A,'分产品-销量'!$A92,'2019年进销存明细 '!CB:CB)</f>
        <v>0</v>
      </c>
      <c r="O92" s="75">
        <f t="shared" ref="O92:O94" si="109">SUM(C92:N92)</f>
        <v>4000</v>
      </c>
    </row>
    <row r="93" spans="1:15" ht="15.95" customHeight="1" x14ac:dyDescent="0.3">
      <c r="A93" s="331"/>
      <c r="B93" s="91" t="s">
        <v>352</v>
      </c>
      <c r="C93" s="74">
        <f>SUMIF('2019年进销存明细 '!A:A,'分产品-销量'!A92,'2019年进销存明细 '!P:P)</f>
        <v>700</v>
      </c>
      <c r="D93" s="74">
        <f>SUMIF('2019年进销存明细 '!$A:$A,'分产品-销量'!$A92,'2019年进销存明细 '!V:V)</f>
        <v>1200</v>
      </c>
      <c r="E93" s="74">
        <f>SUMIF('2019年进销存明细 '!$A:$A,'分产品-销量'!$A92,'2019年进销存明细 '!AB:AB)</f>
        <v>0</v>
      </c>
      <c r="F93" s="74">
        <f>SUMIF('2019年进销存明细 '!$A:$A,'分产品-销量'!$A92,'2019年进销存明细 '!AH:AH)</f>
        <v>0</v>
      </c>
      <c r="G93" s="74">
        <f>SUMIF('2019年进销存明细 '!$A:$A,'分产品-销量'!$A92,'2019年进销存明细 '!AN:AN)</f>
        <v>0</v>
      </c>
      <c r="H93" s="74">
        <f>SUMIF('2019年进销存明细 '!$A:$A,'分产品-销量'!$A92,'2019年进销存明细 '!AT:AT)</f>
        <v>0</v>
      </c>
      <c r="I93" s="74">
        <f>SUMIF('2019年进销存明细 '!$A:$A,'分产品-销量'!$A92,'2019年进销存明细 '!AZ:AZ)</f>
        <v>0</v>
      </c>
      <c r="J93" s="74">
        <f>SUMIF('2019年进销存明细 '!$A:$A,'分产品-销量'!$A92,'2019年进销存明细 '!BF:BF)</f>
        <v>0</v>
      </c>
      <c r="K93" s="74">
        <f>SUMIF('2019年进销存明细 '!$A:$A,'分产品-销量'!$A92,'2019年进销存明细 '!BL:BL)</f>
        <v>0</v>
      </c>
      <c r="L93" s="74">
        <f>SUMIF('2019年进销存明细 '!$A:$A,'分产品-销量'!$A92,'2019年进销存明细 '!BR:BR)</f>
        <v>0</v>
      </c>
      <c r="M93" s="74">
        <f>SUMIF('2019年进销存明细 '!$A:$A,'分产品-销量'!$A92,'2019年进销存明细 '!BX:BX)</f>
        <v>0</v>
      </c>
      <c r="N93" s="74">
        <f>SUMIF('2019年进销存明细 '!$A:$A,'分产品-销量'!$A92,'2019年进销存明细 '!CD:CD)</f>
        <v>0</v>
      </c>
      <c r="O93" s="75">
        <f t="shared" si="109"/>
        <v>1900</v>
      </c>
    </row>
    <row r="94" spans="1:15" ht="15.95" customHeight="1" x14ac:dyDescent="0.3">
      <c r="A94" s="331"/>
      <c r="B94" s="91" t="s">
        <v>415</v>
      </c>
      <c r="C94" s="74">
        <v>1300</v>
      </c>
      <c r="D94" s="74">
        <v>900</v>
      </c>
      <c r="E94" s="74">
        <v>1300</v>
      </c>
      <c r="F94" s="74">
        <v>1200</v>
      </c>
      <c r="G94" s="74">
        <v>1400</v>
      </c>
      <c r="H94" s="74">
        <v>1400</v>
      </c>
      <c r="I94" s="74">
        <v>1200</v>
      </c>
      <c r="J94" s="74">
        <v>1200</v>
      </c>
      <c r="K94" s="74">
        <v>1300</v>
      </c>
      <c r="L94" s="74">
        <v>1000</v>
      </c>
      <c r="M94" s="74">
        <v>1100</v>
      </c>
      <c r="N94" s="74">
        <v>800</v>
      </c>
      <c r="O94" s="75">
        <f t="shared" si="109"/>
        <v>14100</v>
      </c>
    </row>
    <row r="95" spans="1:15" s="109" customFormat="1" ht="15.95" customHeight="1" x14ac:dyDescent="0.3">
      <c r="A95" s="331"/>
      <c r="B95" s="110" t="s">
        <v>296</v>
      </c>
      <c r="C95" s="168">
        <f>C93/C92</f>
        <v>0.875</v>
      </c>
      <c r="D95" s="169">
        <f t="shared" ref="D95:O95" si="110">D93/D92</f>
        <v>2</v>
      </c>
      <c r="E95" s="169">
        <f t="shared" si="110"/>
        <v>0</v>
      </c>
      <c r="F95" s="169">
        <f t="shared" si="110"/>
        <v>0</v>
      </c>
      <c r="G95" s="169" t="e">
        <f t="shared" si="110"/>
        <v>#DIV/0!</v>
      </c>
      <c r="H95" s="169" t="e">
        <f t="shared" si="110"/>
        <v>#DIV/0!</v>
      </c>
      <c r="I95" s="169" t="e">
        <f t="shared" si="110"/>
        <v>#DIV/0!</v>
      </c>
      <c r="J95" s="169" t="e">
        <f t="shared" si="110"/>
        <v>#DIV/0!</v>
      </c>
      <c r="K95" s="169" t="e">
        <f t="shared" si="110"/>
        <v>#DIV/0!</v>
      </c>
      <c r="L95" s="169" t="e">
        <f t="shared" si="110"/>
        <v>#DIV/0!</v>
      </c>
      <c r="M95" s="169">
        <f t="shared" si="110"/>
        <v>0</v>
      </c>
      <c r="N95" s="169" t="e">
        <f t="shared" si="110"/>
        <v>#DIV/0!</v>
      </c>
      <c r="O95" s="169">
        <f t="shared" si="110"/>
        <v>0.47499999999999998</v>
      </c>
    </row>
    <row r="96" spans="1:15" s="109" customFormat="1" ht="15.95" customHeight="1" thickBot="1" x14ac:dyDescent="0.35">
      <c r="A96" s="332"/>
      <c r="B96" s="111" t="s">
        <v>369</v>
      </c>
      <c r="C96" s="112">
        <f>IFERROR(C93/N94-1,"-")</f>
        <v>-0.125</v>
      </c>
      <c r="D96" s="112">
        <f t="shared" ref="D96:N96" si="111">IFERROR(D93/C93-1,"-")</f>
        <v>0.71428571428571419</v>
      </c>
      <c r="E96" s="112">
        <f t="shared" si="111"/>
        <v>-1</v>
      </c>
      <c r="F96" s="112" t="str">
        <f t="shared" si="111"/>
        <v>-</v>
      </c>
      <c r="G96" s="112" t="str">
        <f t="shared" si="111"/>
        <v>-</v>
      </c>
      <c r="H96" s="112" t="str">
        <f t="shared" si="111"/>
        <v>-</v>
      </c>
      <c r="I96" s="112" t="str">
        <f t="shared" si="111"/>
        <v>-</v>
      </c>
      <c r="J96" s="112" t="str">
        <f t="shared" si="111"/>
        <v>-</v>
      </c>
      <c r="K96" s="112" t="str">
        <f t="shared" si="111"/>
        <v>-</v>
      </c>
      <c r="L96" s="112" t="str">
        <f t="shared" si="111"/>
        <v>-</v>
      </c>
      <c r="M96" s="112" t="str">
        <f t="shared" si="111"/>
        <v>-</v>
      </c>
      <c r="N96" s="112" t="str">
        <f t="shared" si="111"/>
        <v>-</v>
      </c>
      <c r="O96" s="112"/>
    </row>
    <row r="97" spans="1:15" ht="15.95" customHeight="1" thickTop="1" x14ac:dyDescent="0.3">
      <c r="A97" s="331" t="s">
        <v>420</v>
      </c>
      <c r="B97" s="91" t="s">
        <v>351</v>
      </c>
      <c r="C97" s="74">
        <f>SUMIF('2019年进销存明细 '!A:A,'分产品-销量'!A97,'2019年进销存明细 '!N:N)</f>
        <v>100</v>
      </c>
      <c r="D97" s="74">
        <f>SUMIF('2019年进销存明细 '!$A:$A,'分产品-销量'!$A97,'2019年进销存明细 '!T:T)</f>
        <v>80</v>
      </c>
      <c r="E97" s="74">
        <f>SUMIF('2019年进销存明细 '!$A:$A,'分产品-销量'!$A97,'2019年进销存明细 '!Z:Z)</f>
        <v>120</v>
      </c>
      <c r="F97" s="74">
        <f>SUMIF('2019年进销存明细 '!$A:$A,'分产品-销量'!$A97,'2019年进销存明细 '!AF:AF)</f>
        <v>100</v>
      </c>
      <c r="G97" s="74">
        <f>SUMIF('2019年进销存明细 '!$A:$A,'分产品-销量'!$A97,'2019年进销存明细 '!AL:AL)</f>
        <v>100</v>
      </c>
      <c r="H97" s="74">
        <f>SUMIF('2019年进销存明细 '!$A:$A,'分产品-销量'!$A97,'2019年进销存明细 '!AR:AR)</f>
        <v>100</v>
      </c>
      <c r="I97" s="74">
        <f>SUMIF('2019年进销存明细 '!$A:$A,'分产品-销量'!$A97,'2019年进销存明细 '!AX:AX)</f>
        <v>100</v>
      </c>
      <c r="J97" s="74">
        <f>SUMIF('2019年进销存明细 '!$A:$A,'分产品-销量'!$A97,'2019年进销存明细 '!BD:BD)</f>
        <v>100</v>
      </c>
      <c r="K97" s="74">
        <f>SUMIF('2019年进销存明细 '!$A:$A,'分产品-销量'!$A97,'2019年进销存明细 '!BJ:BJ)</f>
        <v>100</v>
      </c>
      <c r="L97" s="74">
        <f>SUMIF('2019年进销存明细 '!$A:$A,'分产品-销量'!$A97,'2019年进销存明细 '!BP:BP)</f>
        <v>100</v>
      </c>
      <c r="M97" s="74">
        <f>SUMIF('2019年进销存明细 '!$A:$A,'分产品-销量'!$A97,'2019年进销存明细 '!BV:BV)</f>
        <v>100</v>
      </c>
      <c r="N97" s="74">
        <f>SUMIF('2019年进销存明细 '!$A:$A,'分产品-销量'!$A97,'2019年进销存明细 '!CB:CB)</f>
        <v>100</v>
      </c>
      <c r="O97" s="75">
        <f t="shared" ref="O97:O99" si="112">SUM(C97:N97)</f>
        <v>1200</v>
      </c>
    </row>
    <row r="98" spans="1:15" ht="15.95" customHeight="1" x14ac:dyDescent="0.3">
      <c r="A98" s="331"/>
      <c r="B98" s="91" t="s">
        <v>352</v>
      </c>
      <c r="C98" s="74">
        <f>SUMIF('2019年进销存明细 '!A:A,'分产品-销量'!A97,'2019年进销存明细 '!P:P)</f>
        <v>100</v>
      </c>
      <c r="D98" s="74">
        <f>SUMIF('2019年进销存明细 '!$A:$A,'分产品-销量'!$A97,'2019年进销存明细 '!V:V)</f>
        <v>0</v>
      </c>
      <c r="E98" s="74">
        <f>SUMIF('2019年进销存明细 '!$A:$A,'分产品-销量'!$A97,'2019年进销存明细 '!AB:AB)</f>
        <v>100</v>
      </c>
      <c r="F98" s="74">
        <f>SUMIF('2019年进销存明细 '!$A:$A,'分产品-销量'!$A97,'2019年进销存明细 '!AH:AH)</f>
        <v>0</v>
      </c>
      <c r="G98" s="74">
        <f>SUMIF('2019年进销存明细 '!$A:$A,'分产品-销量'!$A97,'2019年进销存明细 '!AN:AN)</f>
        <v>0</v>
      </c>
      <c r="H98" s="74">
        <f>SUMIF('2019年进销存明细 '!$A:$A,'分产品-销量'!$A97,'2019年进销存明细 '!AT:AT)</f>
        <v>0</v>
      </c>
      <c r="I98" s="74">
        <f>SUMIF('2019年进销存明细 '!$A:$A,'分产品-销量'!$A97,'2019年进销存明细 '!AZ:AZ)</f>
        <v>0</v>
      </c>
      <c r="J98" s="74">
        <f>SUMIF('2019年进销存明细 '!$A:$A,'分产品-销量'!$A97,'2019年进销存明细 '!BF:BF)</f>
        <v>100</v>
      </c>
      <c r="K98" s="74">
        <f>SUMIF('2019年进销存明细 '!$A:$A,'分产品-销量'!$A97,'2019年进销存明细 '!BL:BL)</f>
        <v>0</v>
      </c>
      <c r="L98" s="74">
        <f>SUMIF('2019年进销存明细 '!$A:$A,'分产品-销量'!$A97,'2019年进销存明细 '!BR:BR)</f>
        <v>100</v>
      </c>
      <c r="M98" s="74">
        <f>SUMIF('2019年进销存明细 '!$A:$A,'分产品-销量'!$A97,'2019年进销存明细 '!BX:BX)</f>
        <v>100</v>
      </c>
      <c r="N98" s="74">
        <f>SUMIF('2019年进销存明细 '!$A:$A,'分产品-销量'!$A97,'2019年进销存明细 '!CD:CD)</f>
        <v>0</v>
      </c>
      <c r="O98" s="75">
        <f t="shared" si="112"/>
        <v>500</v>
      </c>
    </row>
    <row r="99" spans="1:15" ht="15.95" customHeight="1" x14ac:dyDescent="0.3">
      <c r="A99" s="331"/>
      <c r="B99" s="91" t="s">
        <v>415</v>
      </c>
      <c r="C99" s="74">
        <v>200</v>
      </c>
      <c r="D99" s="74">
        <v>100</v>
      </c>
      <c r="E99" s="74">
        <v>150</v>
      </c>
      <c r="F99" s="74">
        <v>110</v>
      </c>
      <c r="G99" s="74">
        <v>150</v>
      </c>
      <c r="H99" s="74">
        <v>100</v>
      </c>
      <c r="I99" s="74">
        <v>100</v>
      </c>
      <c r="J99" s="74">
        <v>0</v>
      </c>
      <c r="K99" s="74">
        <v>100</v>
      </c>
      <c r="L99" s="74">
        <v>100</v>
      </c>
      <c r="M99" s="74">
        <v>0</v>
      </c>
      <c r="N99" s="74">
        <v>200</v>
      </c>
      <c r="O99" s="75">
        <f t="shared" si="112"/>
        <v>1310</v>
      </c>
    </row>
    <row r="100" spans="1:15" s="109" customFormat="1" ht="15.95" customHeight="1" x14ac:dyDescent="0.3">
      <c r="A100" s="331"/>
      <c r="B100" s="110" t="s">
        <v>296</v>
      </c>
      <c r="C100" s="168">
        <f>C98/C97</f>
        <v>1</v>
      </c>
      <c r="D100" s="169">
        <f t="shared" ref="D100:O100" si="113">D98/D97</f>
        <v>0</v>
      </c>
      <c r="E100" s="169">
        <f t="shared" si="113"/>
        <v>0.83333333333333337</v>
      </c>
      <c r="F100" s="169">
        <f t="shared" si="113"/>
        <v>0</v>
      </c>
      <c r="G100" s="169">
        <f t="shared" si="113"/>
        <v>0</v>
      </c>
      <c r="H100" s="169">
        <f t="shared" si="113"/>
        <v>0</v>
      </c>
      <c r="I100" s="169">
        <f t="shared" si="113"/>
        <v>0</v>
      </c>
      <c r="J100" s="169">
        <f t="shared" si="113"/>
        <v>1</v>
      </c>
      <c r="K100" s="169">
        <f t="shared" si="113"/>
        <v>0</v>
      </c>
      <c r="L100" s="169">
        <f t="shared" si="113"/>
        <v>1</v>
      </c>
      <c r="M100" s="169">
        <f t="shared" si="113"/>
        <v>1</v>
      </c>
      <c r="N100" s="169">
        <f t="shared" si="113"/>
        <v>0</v>
      </c>
      <c r="O100" s="169">
        <f t="shared" si="113"/>
        <v>0.41666666666666669</v>
      </c>
    </row>
    <row r="101" spans="1:15" s="109" customFormat="1" ht="15.95" customHeight="1" thickBot="1" x14ac:dyDescent="0.35">
      <c r="A101" s="332"/>
      <c r="B101" s="111" t="s">
        <v>369</v>
      </c>
      <c r="C101" s="112">
        <f>IFERROR(C98/N99-1,"-")</f>
        <v>-0.5</v>
      </c>
      <c r="D101" s="112">
        <f t="shared" ref="D101:N101" si="114">IFERROR(D98/C98-1,"-")</f>
        <v>-1</v>
      </c>
      <c r="E101" s="112" t="str">
        <f t="shared" si="114"/>
        <v>-</v>
      </c>
      <c r="F101" s="112">
        <f t="shared" si="114"/>
        <v>-1</v>
      </c>
      <c r="G101" s="112" t="str">
        <f t="shared" si="114"/>
        <v>-</v>
      </c>
      <c r="H101" s="112" t="str">
        <f t="shared" si="114"/>
        <v>-</v>
      </c>
      <c r="I101" s="112" t="str">
        <f t="shared" si="114"/>
        <v>-</v>
      </c>
      <c r="J101" s="112" t="str">
        <f t="shared" si="114"/>
        <v>-</v>
      </c>
      <c r="K101" s="112">
        <f t="shared" si="114"/>
        <v>-1</v>
      </c>
      <c r="L101" s="112" t="str">
        <f t="shared" si="114"/>
        <v>-</v>
      </c>
      <c r="M101" s="112">
        <f t="shared" si="114"/>
        <v>0</v>
      </c>
      <c r="N101" s="112">
        <f t="shared" si="114"/>
        <v>-1</v>
      </c>
      <c r="O101" s="112"/>
    </row>
    <row r="102" spans="1:15" ht="15.95" customHeight="1" thickTop="1" x14ac:dyDescent="0.3">
      <c r="A102" s="331" t="s">
        <v>349</v>
      </c>
      <c r="B102" s="91" t="s">
        <v>351</v>
      </c>
      <c r="C102" s="74">
        <f>SUMIF('2019年进销存明细 '!A:A,'分产品-销量'!A102,'2019年进销存明细 '!N:N)</f>
        <v>0</v>
      </c>
      <c r="D102" s="74">
        <f>SUMIF('2019年进销存明细 '!$A:$A,'分产品-销量'!$A102,'2019年进销存明细 '!T:T)</f>
        <v>0</v>
      </c>
      <c r="E102" s="74">
        <f>SUMIF('2019年进销存明细 '!$A:$A,'分产品-销量'!$A102,'2019年进销存明细 '!Z:Z)</f>
        <v>0</v>
      </c>
      <c r="F102" s="74">
        <f>SUMIF('2019年进销存明细 '!$A:$A,'分产品-销量'!$A102,'2019年进销存明细 '!AF:AF)</f>
        <v>0</v>
      </c>
      <c r="G102" s="74">
        <f>SUMIF('2019年进销存明细 '!$A:$A,'分产品-销量'!$A102,'2019年进销存明细 '!AL:AL)</f>
        <v>0</v>
      </c>
      <c r="H102" s="74">
        <f>SUMIF('2019年进销存明细 '!$A:$A,'分产品-销量'!$A102,'2019年进销存明细 '!AR:AR)</f>
        <v>0</v>
      </c>
      <c r="I102" s="74">
        <f>SUMIF('2019年进销存明细 '!$A:$A,'分产品-销量'!$A102,'2019年进销存明细 '!AX:AX)</f>
        <v>0</v>
      </c>
      <c r="J102" s="74">
        <f>SUMIF('2019年进销存明细 '!$A:$A,'分产品-销量'!$A102,'2019年进销存明细 '!BD:BD)</f>
        <v>0</v>
      </c>
      <c r="K102" s="74">
        <f>SUMIF('2019年进销存明细 '!$A:$A,'分产品-销量'!$A102,'2019年进销存明细 '!BJ:BJ)</f>
        <v>0</v>
      </c>
      <c r="L102" s="74">
        <f>SUMIF('2019年进销存明细 '!$A:$A,'分产品-销量'!$A102,'2019年进销存明细 '!BP:BP)</f>
        <v>0</v>
      </c>
      <c r="M102" s="74">
        <f>SUMIF('2019年进销存明细 '!$A:$A,'分产品-销量'!$A102,'2019年进销存明细 '!BV:BV)</f>
        <v>0</v>
      </c>
      <c r="N102" s="74">
        <f>SUMIF('2019年进销存明细 '!$A:$A,'分产品-销量'!$A102,'2019年进销存明细 '!CB:CB)</f>
        <v>0</v>
      </c>
      <c r="O102" s="75">
        <f t="shared" ref="O102:O104" si="115">SUM(C102:N102)</f>
        <v>0</v>
      </c>
    </row>
    <row r="103" spans="1:15" ht="15.95" customHeight="1" x14ac:dyDescent="0.3">
      <c r="A103" s="331"/>
      <c r="B103" s="91" t="s">
        <v>352</v>
      </c>
      <c r="C103" s="74">
        <f>SUMIF('2019年进销存明细 '!A:A,'分产品-销量'!A102,'2019年进销存明细 '!P:P)</f>
        <v>0</v>
      </c>
      <c r="D103" s="74">
        <f>SUMIF('2019年进销存明细 '!$A:$A,'分产品-销量'!$A102,'2019年进销存明细 '!V:V)</f>
        <v>0</v>
      </c>
      <c r="E103" s="74">
        <f>SUMIF('2019年进销存明细 '!$A:$A,'分产品-销量'!$A102,'2019年进销存明细 '!AB:AB)</f>
        <v>0</v>
      </c>
      <c r="F103" s="74">
        <f>SUMIF('2019年进销存明细 '!$A:$A,'分产品-销量'!$A102,'2019年进销存明细 '!AH:AH)</f>
        <v>0</v>
      </c>
      <c r="G103" s="74">
        <f>SUMIF('2019年进销存明细 '!$A:$A,'分产品-销量'!$A102,'2019年进销存明细 '!AN:AN)</f>
        <v>0</v>
      </c>
      <c r="H103" s="74">
        <f>SUMIF('2019年进销存明细 '!$A:$A,'分产品-销量'!$A102,'2019年进销存明细 '!AT:AT)</f>
        <v>0</v>
      </c>
      <c r="I103" s="74">
        <f>SUMIF('2019年进销存明细 '!$A:$A,'分产品-销量'!$A102,'2019年进销存明细 '!AZ:AZ)</f>
        <v>0</v>
      </c>
      <c r="J103" s="74">
        <f>SUMIF('2019年进销存明细 '!$A:$A,'分产品-销量'!$A102,'2019年进销存明细 '!BF:BF)</f>
        <v>0</v>
      </c>
      <c r="K103" s="74">
        <f>SUMIF('2019年进销存明细 '!$A:$A,'分产品-销量'!$A102,'2019年进销存明细 '!BL:BL)</f>
        <v>0</v>
      </c>
      <c r="L103" s="74">
        <f>SUMIF('2019年进销存明细 '!$A:$A,'分产品-销量'!$A102,'2019年进销存明细 '!BR:BR)</f>
        <v>0</v>
      </c>
      <c r="M103" s="74">
        <f>SUMIF('2019年进销存明细 '!$A:$A,'分产品-销量'!$A102,'2019年进销存明细 '!BX:BX)</f>
        <v>0</v>
      </c>
      <c r="N103" s="74">
        <f>SUMIF('2019年进销存明细 '!$A:$A,'分产品-销量'!$A102,'2019年进销存明细 '!CD:CD)</f>
        <v>0</v>
      </c>
      <c r="O103" s="75">
        <f t="shared" si="115"/>
        <v>0</v>
      </c>
    </row>
    <row r="104" spans="1:15" ht="15.95" customHeight="1" x14ac:dyDescent="0.3">
      <c r="A104" s="331"/>
      <c r="B104" s="91" t="s">
        <v>415</v>
      </c>
      <c r="C104" s="74">
        <v>100</v>
      </c>
      <c r="D104" s="74"/>
      <c r="E104" s="74">
        <v>100</v>
      </c>
      <c r="F104" s="74">
        <v>50</v>
      </c>
      <c r="G104" s="74"/>
      <c r="H104" s="74">
        <v>50</v>
      </c>
      <c r="I104" s="74"/>
      <c r="J104" s="74"/>
      <c r="K104" s="74">
        <v>20</v>
      </c>
      <c r="L104" s="74">
        <v>0</v>
      </c>
      <c r="M104" s="74">
        <v>0</v>
      </c>
      <c r="N104" s="74">
        <v>10</v>
      </c>
      <c r="O104" s="75">
        <f t="shared" si="115"/>
        <v>330</v>
      </c>
    </row>
    <row r="105" spans="1:15" s="109" customFormat="1" ht="15.95" customHeight="1" x14ac:dyDescent="0.3">
      <c r="A105" s="331"/>
      <c r="B105" s="110" t="s">
        <v>296</v>
      </c>
      <c r="C105" s="168" t="e">
        <f>C103/C102</f>
        <v>#DIV/0!</v>
      </c>
      <c r="D105" s="169" t="e">
        <f t="shared" ref="D105:O105" si="116">D103/D102</f>
        <v>#DIV/0!</v>
      </c>
      <c r="E105" s="169" t="e">
        <f t="shared" si="116"/>
        <v>#DIV/0!</v>
      </c>
      <c r="F105" s="169" t="e">
        <f t="shared" si="116"/>
        <v>#DIV/0!</v>
      </c>
      <c r="G105" s="169" t="e">
        <f t="shared" si="116"/>
        <v>#DIV/0!</v>
      </c>
      <c r="H105" s="169" t="e">
        <f t="shared" si="116"/>
        <v>#DIV/0!</v>
      </c>
      <c r="I105" s="169" t="e">
        <f t="shared" si="116"/>
        <v>#DIV/0!</v>
      </c>
      <c r="J105" s="169" t="e">
        <f t="shared" si="116"/>
        <v>#DIV/0!</v>
      </c>
      <c r="K105" s="169" t="e">
        <f t="shared" si="116"/>
        <v>#DIV/0!</v>
      </c>
      <c r="L105" s="169" t="e">
        <f t="shared" si="116"/>
        <v>#DIV/0!</v>
      </c>
      <c r="M105" s="169" t="e">
        <f t="shared" si="116"/>
        <v>#DIV/0!</v>
      </c>
      <c r="N105" s="169" t="e">
        <f t="shared" si="116"/>
        <v>#DIV/0!</v>
      </c>
      <c r="O105" s="169" t="e">
        <f t="shared" si="116"/>
        <v>#DIV/0!</v>
      </c>
    </row>
    <row r="106" spans="1:15" s="109" customFormat="1" ht="15.95" customHeight="1" thickBot="1" x14ac:dyDescent="0.35">
      <c r="A106" s="332"/>
      <c r="B106" s="111" t="s">
        <v>369</v>
      </c>
      <c r="C106" s="112">
        <f>IFERROR(C103/N104-1,"-")</f>
        <v>-1</v>
      </c>
      <c r="D106" s="112" t="str">
        <f t="shared" ref="D106:N106" si="117">IFERROR(D103/C103-1,"-")</f>
        <v>-</v>
      </c>
      <c r="E106" s="112" t="str">
        <f t="shared" si="117"/>
        <v>-</v>
      </c>
      <c r="F106" s="112" t="str">
        <f t="shared" si="117"/>
        <v>-</v>
      </c>
      <c r="G106" s="112" t="str">
        <f t="shared" si="117"/>
        <v>-</v>
      </c>
      <c r="H106" s="112" t="str">
        <f t="shared" si="117"/>
        <v>-</v>
      </c>
      <c r="I106" s="112" t="str">
        <f t="shared" si="117"/>
        <v>-</v>
      </c>
      <c r="J106" s="112" t="str">
        <f t="shared" si="117"/>
        <v>-</v>
      </c>
      <c r="K106" s="112" t="str">
        <f t="shared" si="117"/>
        <v>-</v>
      </c>
      <c r="L106" s="112" t="str">
        <f t="shared" si="117"/>
        <v>-</v>
      </c>
      <c r="M106" s="112" t="str">
        <f t="shared" si="117"/>
        <v>-</v>
      </c>
      <c r="N106" s="112" t="str">
        <f t="shared" si="117"/>
        <v>-</v>
      </c>
      <c r="O106" s="112"/>
    </row>
    <row r="107" spans="1:15" ht="15.95" customHeight="1" thickTop="1" x14ac:dyDescent="0.3">
      <c r="A107" s="331" t="s">
        <v>350</v>
      </c>
      <c r="B107" s="91" t="s">
        <v>351</v>
      </c>
      <c r="C107" s="74">
        <f>SUMIF('2019年进销存明细 '!A:A,'分产品-销量'!A107,'2019年进销存明细 '!N:N)</f>
        <v>2640</v>
      </c>
      <c r="D107" s="74">
        <f>SUMIF('2019年进销存明细 '!$A:$A,'分产品-销量'!$A107,'2019年进销存明细 '!T:T)</f>
        <v>1880</v>
      </c>
      <c r="E107" s="74">
        <f>SUMIF('2019年进销存明细 '!$A:$A,'分产品-销量'!$A107,'2019年进销存明细 '!Z:Z)</f>
        <v>2770</v>
      </c>
      <c r="F107" s="74">
        <f>SUMIF('2019年进销存明细 '!$A:$A,'分产品-销量'!$A107,'2019年进销存明细 '!AF:AF)</f>
        <v>2480</v>
      </c>
      <c r="G107" s="74">
        <f>SUMIF('2019年进销存明细 '!$A:$A,'分产品-销量'!$A107,'2019年进销存明细 '!AL:AL)</f>
        <v>2480</v>
      </c>
      <c r="H107" s="74">
        <f>SUMIF('2019年进销存明细 '!$A:$A,'分产品-销量'!$A107,'2019年进销存明细 '!AR:AR)</f>
        <v>2480</v>
      </c>
      <c r="I107" s="74">
        <f>SUMIF('2019年进销存明细 '!$A:$A,'分产品-销量'!$A107,'2019年进销存明细 '!AX:AX)</f>
        <v>2480</v>
      </c>
      <c r="J107" s="74">
        <f>SUMIF('2019年进销存明细 '!$A:$A,'分产品-销量'!$A107,'2019年进销存明细 '!BD:BD)</f>
        <v>2480</v>
      </c>
      <c r="K107" s="74">
        <f>SUMIF('2019年进销存明细 '!$A:$A,'分产品-销量'!$A107,'2019年进销存明细 '!BJ:BJ)</f>
        <v>2480</v>
      </c>
      <c r="L107" s="74">
        <f>SUMIF('2019年进销存明细 '!$A:$A,'分产品-销量'!$A107,'2019年进销存明细 '!BP:BP)</f>
        <v>2480</v>
      </c>
      <c r="M107" s="74">
        <f>SUMIF('2019年进销存明细 '!$A:$A,'分产品-销量'!$A107,'2019年进销存明细 '!BV:BV)</f>
        <v>2600</v>
      </c>
      <c r="N107" s="74">
        <f>SUMIF('2019年进销存明细 '!$A:$A,'分产品-销量'!$A107,'2019年进销存明细 '!CB:CB)</f>
        <v>2750</v>
      </c>
      <c r="O107" s="75">
        <f t="shared" ref="O107:O109" si="118">SUM(C107:N107)</f>
        <v>30000</v>
      </c>
    </row>
    <row r="108" spans="1:15" ht="15.95" customHeight="1" x14ac:dyDescent="0.3">
      <c r="A108" s="331"/>
      <c r="B108" s="91" t="s">
        <v>352</v>
      </c>
      <c r="C108" s="74">
        <f>SUMIF('2019年进销存明细 '!A:A,'分产品-销量'!A107,'2019年进销存明细 '!P:P)</f>
        <v>3060</v>
      </c>
      <c r="D108" s="74">
        <f>SUMIF('2019年进销存明细 '!$A:$A,'分产品-销量'!$A107,'2019年进销存明细 '!V:V)</f>
        <v>1250</v>
      </c>
      <c r="E108" s="74">
        <f>SUMIF('2019年进销存明细 '!$A:$A,'分产品-销量'!$A107,'2019年进销存明细 '!AB:AB)</f>
        <v>2600</v>
      </c>
      <c r="F108" s="74">
        <f>SUMIF('2019年进销存明细 '!$A:$A,'分产品-销量'!$A107,'2019年进销存明细 '!AH:AH)</f>
        <v>3100</v>
      </c>
      <c r="G108" s="74">
        <f>SUMIF('2019年进销存明细 '!$A:$A,'分产品-销量'!$A107,'2019年进销存明细 '!AN:AN)</f>
        <v>2300</v>
      </c>
      <c r="H108" s="74">
        <f>SUMIF('2019年进销存明细 '!$A:$A,'分产品-销量'!$A107,'2019年进销存明细 '!AT:AT)</f>
        <v>2000</v>
      </c>
      <c r="I108" s="74">
        <f>SUMIF('2019年进销存明细 '!$A:$A,'分产品-销量'!$A107,'2019年进销存明细 '!AZ:AZ)</f>
        <v>3600</v>
      </c>
      <c r="J108" s="74">
        <f>SUMIF('2019年进销存明细 '!$A:$A,'分产品-销量'!$A107,'2019年进销存明细 '!BF:BF)</f>
        <v>2850</v>
      </c>
      <c r="K108" s="74">
        <f>SUMIF('2019年进销存明细 '!$A:$A,'分产品-销量'!$A107,'2019年进销存明细 '!BL:BL)</f>
        <v>3500</v>
      </c>
      <c r="L108" s="74">
        <f>SUMIF('2019年进销存明细 '!$A:$A,'分产品-销量'!$A107,'2019年进销存明细 '!BR:BR)</f>
        <v>1450</v>
      </c>
      <c r="M108" s="74">
        <f>SUMIF('2019年进销存明细 '!$A:$A,'分产品-销量'!$A107,'2019年进销存明细 '!BX:BX)</f>
        <v>2450</v>
      </c>
      <c r="N108" s="74">
        <f>SUMIF('2019年进销存明细 '!$A:$A,'分产品-销量'!$A107,'2019年进销存明细 '!CD:CD)</f>
        <v>1810</v>
      </c>
      <c r="O108" s="75">
        <f t="shared" si="118"/>
        <v>29970</v>
      </c>
    </row>
    <row r="109" spans="1:15" ht="15.95" customHeight="1" x14ac:dyDescent="0.3">
      <c r="A109" s="331"/>
      <c r="B109" s="91" t="s">
        <v>415</v>
      </c>
      <c r="C109" s="74">
        <v>2550</v>
      </c>
      <c r="D109" s="74">
        <v>1460</v>
      </c>
      <c r="E109" s="74">
        <v>3330</v>
      </c>
      <c r="F109" s="74">
        <v>1810</v>
      </c>
      <c r="G109" s="74">
        <v>2560</v>
      </c>
      <c r="H109" s="74">
        <v>2080</v>
      </c>
      <c r="I109" s="74">
        <v>2480</v>
      </c>
      <c r="J109" s="74">
        <v>3000</v>
      </c>
      <c r="K109" s="74">
        <v>1480</v>
      </c>
      <c r="L109" s="74">
        <v>2600</v>
      </c>
      <c r="M109" s="74">
        <v>1880</v>
      </c>
      <c r="N109" s="74">
        <v>2550</v>
      </c>
      <c r="O109" s="75">
        <f t="shared" si="118"/>
        <v>27780</v>
      </c>
    </row>
    <row r="110" spans="1:15" s="109" customFormat="1" ht="15.95" customHeight="1" x14ac:dyDescent="0.3">
      <c r="A110" s="331"/>
      <c r="B110" s="110" t="s">
        <v>296</v>
      </c>
      <c r="C110" s="168">
        <f>C108/C107</f>
        <v>1.1590909090909092</v>
      </c>
      <c r="D110" s="169">
        <f t="shared" ref="D110:O110" si="119">D108/D107</f>
        <v>0.66489361702127658</v>
      </c>
      <c r="E110" s="169">
        <f t="shared" si="119"/>
        <v>0.93862815884476536</v>
      </c>
      <c r="F110" s="169">
        <f t="shared" si="119"/>
        <v>1.25</v>
      </c>
      <c r="G110" s="169">
        <f t="shared" si="119"/>
        <v>0.92741935483870963</v>
      </c>
      <c r="H110" s="169">
        <f t="shared" si="119"/>
        <v>0.80645161290322576</v>
      </c>
      <c r="I110" s="169">
        <f t="shared" si="119"/>
        <v>1.4516129032258065</v>
      </c>
      <c r="J110" s="169">
        <f t="shared" si="119"/>
        <v>1.1491935483870968</v>
      </c>
      <c r="K110" s="169">
        <f t="shared" si="119"/>
        <v>1.4112903225806452</v>
      </c>
      <c r="L110" s="169">
        <f t="shared" si="119"/>
        <v>0.58467741935483875</v>
      </c>
      <c r="M110" s="169">
        <f t="shared" si="119"/>
        <v>0.94230769230769229</v>
      </c>
      <c r="N110" s="169">
        <f t="shared" si="119"/>
        <v>0.6581818181818182</v>
      </c>
      <c r="O110" s="169">
        <f t="shared" si="119"/>
        <v>0.999</v>
      </c>
    </row>
    <row r="111" spans="1:15" s="109" customFormat="1" ht="15.95" customHeight="1" thickBot="1" x14ac:dyDescent="0.35">
      <c r="A111" s="332"/>
      <c r="B111" s="111" t="s">
        <v>369</v>
      </c>
      <c r="C111" s="112">
        <f>IFERROR(C108/N109-1,"-")</f>
        <v>0.19999999999999996</v>
      </c>
      <c r="D111" s="112">
        <f t="shared" ref="D111:N111" si="120">IFERROR(D108/C108-1,"-")</f>
        <v>-0.59150326797385622</v>
      </c>
      <c r="E111" s="112">
        <f t="shared" si="120"/>
        <v>1.08</v>
      </c>
      <c r="F111" s="112">
        <f t="shared" si="120"/>
        <v>0.19230769230769229</v>
      </c>
      <c r="G111" s="112">
        <f t="shared" si="120"/>
        <v>-0.25806451612903225</v>
      </c>
      <c r="H111" s="112">
        <f t="shared" si="120"/>
        <v>-0.13043478260869568</v>
      </c>
      <c r="I111" s="112">
        <f t="shared" si="120"/>
        <v>0.8</v>
      </c>
      <c r="J111" s="112">
        <f t="shared" si="120"/>
        <v>-0.20833333333333337</v>
      </c>
      <c r="K111" s="112">
        <f t="shared" si="120"/>
        <v>0.22807017543859653</v>
      </c>
      <c r="L111" s="112">
        <f t="shared" si="120"/>
        <v>-0.58571428571428563</v>
      </c>
      <c r="M111" s="112">
        <f t="shared" si="120"/>
        <v>0.68965517241379315</v>
      </c>
      <c r="N111" s="112">
        <f t="shared" si="120"/>
        <v>-0.26122448979591839</v>
      </c>
      <c r="O111" s="112"/>
    </row>
    <row r="112" spans="1:15" ht="15.95" customHeight="1" thickTop="1" x14ac:dyDescent="0.3">
      <c r="A112" s="333" t="s">
        <v>367</v>
      </c>
      <c r="B112" s="91" t="s">
        <v>351</v>
      </c>
      <c r="C112" s="74">
        <f>SUMIF('2019年进销存明细 '!A:A,'分产品-销量'!A112,'2019年进销存明细 '!N:N)</f>
        <v>0</v>
      </c>
      <c r="D112" s="74">
        <f>SUMIF('2019年进销存明细 '!$A:$A,'分产品-销量'!$A112,'2019年进销存明细 '!T:T)</f>
        <v>0</v>
      </c>
      <c r="E112" s="74">
        <f>SUMIF('2019年进销存明细 '!$A:$A,'分产品-销量'!$A112,'2019年进销存明细 '!Z:Z)</f>
        <v>0</v>
      </c>
      <c r="F112" s="74">
        <f>SUMIF('2019年进销存明细 '!$A:$A,'分产品-销量'!$A112,'2019年进销存明细 '!AF:AF)</f>
        <v>0</v>
      </c>
      <c r="G112" s="74">
        <f>SUMIF('2019年进销存明细 '!$A:$A,'分产品-销量'!$A112,'2019年进销存明细 '!AL:AL)</f>
        <v>0</v>
      </c>
      <c r="H112" s="74">
        <f>SUMIF('2019年进销存明细 '!$A:$A,'分产品-销量'!$A112,'2019年进销存明细 '!AR:AR)</f>
        <v>0</v>
      </c>
      <c r="I112" s="74">
        <f>SUMIF('2019年进销存明细 '!$A:$A,'分产品-销量'!$A112,'2019年进销存明细 '!AX:AX)</f>
        <v>0</v>
      </c>
      <c r="J112" s="74">
        <f>SUMIF('2019年进销存明细 '!$A:$A,'分产品-销量'!$A112,'2019年进销存明细 '!BD:BD)</f>
        <v>0</v>
      </c>
      <c r="K112" s="74">
        <f>SUMIF('2019年进销存明细 '!$A:$A,'分产品-销量'!$A112,'2019年进销存明细 '!BJ:BJ)</f>
        <v>0</v>
      </c>
      <c r="L112" s="74">
        <f>SUMIF('2019年进销存明细 '!$A:$A,'分产品-销量'!$A112,'2019年进销存明细 '!BP:BP)</f>
        <v>0</v>
      </c>
      <c r="M112" s="74">
        <f>SUMIF('2019年进销存明细 '!$A:$A,'分产品-销量'!$A112,'2019年进销存明细 '!BV:BV)</f>
        <v>0</v>
      </c>
      <c r="N112" s="74">
        <f>SUMIF('2019年进销存明细 '!$A:$A,'分产品-销量'!$A112,'2019年进销存明细 '!CB:CB)</f>
        <v>0</v>
      </c>
      <c r="O112" s="75">
        <f t="shared" ref="O112:O114" si="121">SUM(C112:N112)</f>
        <v>0</v>
      </c>
    </row>
    <row r="113" spans="1:15" ht="15.95" customHeight="1" x14ac:dyDescent="0.3">
      <c r="A113" s="334"/>
      <c r="B113" s="91" t="s">
        <v>352</v>
      </c>
      <c r="C113" s="74">
        <f>SUMIF('2019年进销存明细 '!A:A,'分产品-销量'!A112,'2019年进销存明细 '!P:P)</f>
        <v>0</v>
      </c>
      <c r="D113" s="74">
        <f>SUMIF('2019年进销存明细 '!$A:$A,'分产品-销量'!$A112,'2019年进销存明细 '!V:V)</f>
        <v>0</v>
      </c>
      <c r="E113" s="74">
        <f>SUMIF('2019年进销存明细 '!$A:$A,'分产品-销量'!$A112,'2019年进销存明细 '!AB:AB)</f>
        <v>0</v>
      </c>
      <c r="F113" s="74">
        <f>SUMIF('2019年进销存明细 '!$A:$A,'分产品-销量'!$A112,'2019年进销存明细 '!AH:AH)</f>
        <v>1200</v>
      </c>
      <c r="G113" s="74">
        <f>SUMIF('2019年进销存明细 '!$A:$A,'分产品-销量'!$A112,'2019年进销存明细 '!AN:AN)</f>
        <v>900</v>
      </c>
      <c r="H113" s="74">
        <f>SUMIF('2019年进销存明细 '!$A:$A,'分产品-销量'!$A112,'2019年进销存明细 '!AT:AT)</f>
        <v>2800</v>
      </c>
      <c r="I113" s="74">
        <f>SUMIF('2019年进销存明细 '!$A:$A,'分产品-销量'!$A112,'2019年进销存明细 '!AZ:AZ)</f>
        <v>3200</v>
      </c>
      <c r="J113" s="74">
        <f>SUMIF('2019年进销存明细 '!$A:$A,'分产品-销量'!$A112,'2019年进销存明细 '!BF:BF)</f>
        <v>2800</v>
      </c>
      <c r="K113" s="74">
        <f>SUMIF('2019年进销存明细 '!$A:$A,'分产品-销量'!$A112,'2019年进销存明细 '!BL:BL)</f>
        <v>4000</v>
      </c>
      <c r="L113" s="74">
        <f>SUMIF('2019年进销存明细 '!$A:$A,'分产品-销量'!$A112,'2019年进销存明细 '!BR:BR)</f>
        <v>1200</v>
      </c>
      <c r="M113" s="74">
        <f>SUMIF('2019年进销存明细 '!$A:$A,'分产品-销量'!$A112,'2019年进销存明细 '!BX:BX)</f>
        <v>5200</v>
      </c>
      <c r="N113" s="74">
        <f>SUMIF('2019年进销存明细 '!$A:$A,'分产品-销量'!$A112,'2019年进销存明细 '!CD:CD)</f>
        <v>0</v>
      </c>
      <c r="O113" s="75">
        <f t="shared" si="121"/>
        <v>21300</v>
      </c>
    </row>
    <row r="114" spans="1:15" ht="15.95" customHeight="1" x14ac:dyDescent="0.3">
      <c r="A114" s="334"/>
      <c r="B114" s="91" t="s">
        <v>415</v>
      </c>
      <c r="C114" s="74">
        <v>2800</v>
      </c>
      <c r="D114" s="74">
        <v>2000</v>
      </c>
      <c r="E114" s="74">
        <v>6400</v>
      </c>
      <c r="F114" s="74">
        <v>9200</v>
      </c>
      <c r="G114" s="74">
        <v>2400</v>
      </c>
      <c r="H114" s="74">
        <v>8400</v>
      </c>
      <c r="I114" s="74">
        <v>1600</v>
      </c>
      <c r="J114" s="74">
        <v>4800</v>
      </c>
      <c r="K114" s="74">
        <v>4200</v>
      </c>
      <c r="L114" s="74">
        <v>7200</v>
      </c>
      <c r="M114" s="74">
        <v>0</v>
      </c>
      <c r="N114" s="74">
        <v>0</v>
      </c>
      <c r="O114" s="75">
        <f t="shared" si="121"/>
        <v>49000</v>
      </c>
    </row>
    <row r="115" spans="1:15" s="109" customFormat="1" ht="15.95" customHeight="1" x14ac:dyDescent="0.3">
      <c r="A115" s="334"/>
      <c r="B115" s="110" t="s">
        <v>296</v>
      </c>
      <c r="C115" s="168" t="e">
        <f>C113/C112</f>
        <v>#DIV/0!</v>
      </c>
      <c r="D115" s="169" t="e">
        <f t="shared" ref="D115:O115" si="122">D113/D112</f>
        <v>#DIV/0!</v>
      </c>
      <c r="E115" s="169" t="e">
        <f t="shared" si="122"/>
        <v>#DIV/0!</v>
      </c>
      <c r="F115" s="169" t="e">
        <f t="shared" si="122"/>
        <v>#DIV/0!</v>
      </c>
      <c r="G115" s="169" t="e">
        <f t="shared" si="122"/>
        <v>#DIV/0!</v>
      </c>
      <c r="H115" s="169" t="e">
        <f t="shared" si="122"/>
        <v>#DIV/0!</v>
      </c>
      <c r="I115" s="169" t="e">
        <f t="shared" si="122"/>
        <v>#DIV/0!</v>
      </c>
      <c r="J115" s="169" t="e">
        <f t="shared" si="122"/>
        <v>#DIV/0!</v>
      </c>
      <c r="K115" s="169" t="e">
        <f t="shared" si="122"/>
        <v>#DIV/0!</v>
      </c>
      <c r="L115" s="169" t="e">
        <f t="shared" si="122"/>
        <v>#DIV/0!</v>
      </c>
      <c r="M115" s="169" t="e">
        <f t="shared" si="122"/>
        <v>#DIV/0!</v>
      </c>
      <c r="N115" s="169" t="e">
        <f t="shared" si="122"/>
        <v>#DIV/0!</v>
      </c>
      <c r="O115" s="169" t="e">
        <f t="shared" si="122"/>
        <v>#DIV/0!</v>
      </c>
    </row>
    <row r="116" spans="1:15" ht="15.95" customHeight="1" thickBot="1" x14ac:dyDescent="0.35">
      <c r="A116" s="335"/>
      <c r="B116" s="111" t="s">
        <v>369</v>
      </c>
      <c r="C116" s="112" t="str">
        <f>IFERROR(C113/N114-1,"-")</f>
        <v>-</v>
      </c>
      <c r="D116" s="112" t="str">
        <f t="shared" ref="D116:N116" si="123">IFERROR(D113/C113-1,"-")</f>
        <v>-</v>
      </c>
      <c r="E116" s="112" t="str">
        <f t="shared" si="123"/>
        <v>-</v>
      </c>
      <c r="F116" s="112" t="str">
        <f t="shared" si="123"/>
        <v>-</v>
      </c>
      <c r="G116" s="112">
        <f t="shared" si="123"/>
        <v>-0.25</v>
      </c>
      <c r="H116" s="112">
        <f t="shared" si="123"/>
        <v>2.1111111111111112</v>
      </c>
      <c r="I116" s="112">
        <f t="shared" si="123"/>
        <v>0.14285714285714279</v>
      </c>
      <c r="J116" s="112">
        <f t="shared" si="123"/>
        <v>-0.125</v>
      </c>
      <c r="K116" s="112">
        <f t="shared" si="123"/>
        <v>0.4285714285714286</v>
      </c>
      <c r="L116" s="112">
        <f t="shared" si="123"/>
        <v>-0.7</v>
      </c>
      <c r="M116" s="112">
        <f t="shared" si="123"/>
        <v>3.333333333333333</v>
      </c>
      <c r="N116" s="112">
        <f t="shared" si="123"/>
        <v>-1</v>
      </c>
      <c r="O116" s="112"/>
    </row>
    <row r="117" spans="1:15" ht="15.95" customHeight="1" thickTop="1" x14ac:dyDescent="0.15">
      <c r="A117" s="173"/>
      <c r="B117" s="90"/>
      <c r="C117" s="166">
        <f t="shared" ref="C117:K117" si="124">C3+C18+C24+C30+C36+C42+C47+C52+C57+C62+C67+C72+C77+C82+C87+C92+C97+C102+C107+C112+C10</f>
        <v>190430</v>
      </c>
      <c r="D117" s="166">
        <f t="shared" si="124"/>
        <v>156450</v>
      </c>
      <c r="E117" s="166">
        <f t="shared" si="124"/>
        <v>257075</v>
      </c>
      <c r="F117" s="166">
        <f t="shared" si="124"/>
        <v>277305</v>
      </c>
      <c r="G117" s="166">
        <f t="shared" si="124"/>
        <v>231850</v>
      </c>
      <c r="H117" s="166">
        <f t="shared" si="124"/>
        <v>233950</v>
      </c>
      <c r="I117" s="166">
        <f t="shared" si="124"/>
        <v>222350</v>
      </c>
      <c r="J117" s="166">
        <f t="shared" si="124"/>
        <v>235665</v>
      </c>
      <c r="K117" s="166">
        <f t="shared" si="124"/>
        <v>245410</v>
      </c>
      <c r="L117" s="166">
        <f t="shared" ref="L117" si="125">L3+L18+L24+L30+L36+L42+L47+L52+L57+L62+L67+L72+L77+L82+L87+L92+L97+L102+L107+L112+L10</f>
        <v>221195</v>
      </c>
    </row>
    <row r="118" spans="1:15" ht="15.95" customHeight="1" x14ac:dyDescent="0.15">
      <c r="A118" s="173"/>
      <c r="B118" s="90"/>
      <c r="C118" s="166">
        <f t="shared" ref="C118:K118" si="126">C4+C19+C25+C31+C37+C43+C48+C53+C58+C63+C68+C73+C78+C83+C88+C93+C98+C103+C108+C113+C11</f>
        <v>172285</v>
      </c>
      <c r="D118" s="166">
        <f t="shared" si="126"/>
        <v>117740</v>
      </c>
      <c r="E118" s="166">
        <f t="shared" si="126"/>
        <v>175250</v>
      </c>
      <c r="F118" s="166">
        <f t="shared" si="126"/>
        <v>199459</v>
      </c>
      <c r="G118" s="166">
        <f t="shared" si="126"/>
        <v>193180</v>
      </c>
      <c r="H118" s="166">
        <f t="shared" si="126"/>
        <v>194167</v>
      </c>
      <c r="I118" s="166">
        <f t="shared" si="126"/>
        <v>190636</v>
      </c>
      <c r="J118" s="166">
        <f t="shared" si="126"/>
        <v>170920</v>
      </c>
      <c r="K118" s="166">
        <f t="shared" si="126"/>
        <v>176765</v>
      </c>
      <c r="L118" s="166">
        <f t="shared" ref="L118" si="127">L4+L19+L25+L31+L37+L43+L48+L53+L58+L63+L68+L73+L78+L83+L88+L93+L98+L103+L108+L113+L11</f>
        <v>142804</v>
      </c>
    </row>
    <row r="119" spans="1:15" ht="11.25" customHeight="1" x14ac:dyDescent="0.15"/>
    <row r="120" spans="1:15" ht="11.25" customHeight="1" x14ac:dyDescent="0.15"/>
    <row r="121" spans="1:15" ht="11.25" customHeight="1" x14ac:dyDescent="0.15"/>
    <row r="122" spans="1:15" ht="11.25" customHeight="1" x14ac:dyDescent="0.15"/>
    <row r="123" spans="1:15" ht="11.25" customHeight="1" x14ac:dyDescent="0.15"/>
    <row r="124" spans="1:15" ht="11.25" customHeight="1" x14ac:dyDescent="0.15"/>
    <row r="125" spans="1:15" ht="11.25" customHeight="1" x14ac:dyDescent="0.15"/>
    <row r="126" spans="1:15" ht="11.25" customHeight="1" x14ac:dyDescent="0.15"/>
    <row r="127" spans="1:15" ht="11.25" customHeight="1" x14ac:dyDescent="0.15"/>
    <row r="128" spans="1:15" ht="11.25" customHeight="1" x14ac:dyDescent="0.15"/>
    <row r="129" ht="11.25" customHeight="1" x14ac:dyDescent="0.15"/>
    <row r="130" ht="11.25" customHeight="1" x14ac:dyDescent="0.15"/>
    <row r="131" ht="11.25" customHeight="1" x14ac:dyDescent="0.15"/>
    <row r="132" ht="11.25" customHeight="1" x14ac:dyDescent="0.15"/>
    <row r="133" ht="11.25" customHeight="1" x14ac:dyDescent="0.15"/>
    <row r="134" ht="11.25" customHeight="1" x14ac:dyDescent="0.15"/>
    <row r="135" ht="11.25" customHeight="1" x14ac:dyDescent="0.15"/>
    <row r="136" ht="11.25" customHeight="1" x14ac:dyDescent="0.15"/>
    <row r="137" ht="11.25" customHeight="1" x14ac:dyDescent="0.15"/>
    <row r="138" ht="11.25" customHeight="1" x14ac:dyDescent="0.15"/>
    <row r="139" ht="11.25" customHeight="1" x14ac:dyDescent="0.15"/>
    <row r="140" ht="11.25" customHeight="1" x14ac:dyDescent="0.15"/>
    <row r="141" ht="11.25" customHeight="1" x14ac:dyDescent="0.15"/>
    <row r="142" ht="11.25" customHeight="1" x14ac:dyDescent="0.15"/>
    <row r="143" ht="11.25" customHeight="1" x14ac:dyDescent="0.15"/>
    <row r="144" ht="11.25" customHeight="1" x14ac:dyDescent="0.15"/>
    <row r="145" ht="11.25" customHeight="1" x14ac:dyDescent="0.15"/>
    <row r="146" ht="11.25" customHeight="1" x14ac:dyDescent="0.15"/>
    <row r="147" ht="11.25" customHeight="1" x14ac:dyDescent="0.15"/>
    <row r="148" ht="11.25" customHeight="1" x14ac:dyDescent="0.15"/>
    <row r="149" ht="11.25" customHeight="1" x14ac:dyDescent="0.15"/>
    <row r="150" ht="11.25" customHeight="1" x14ac:dyDescent="0.15"/>
    <row r="151" ht="11.25" customHeight="1" x14ac:dyDescent="0.15"/>
    <row r="152" ht="11.25" customHeight="1" x14ac:dyDescent="0.15"/>
    <row r="153" ht="11.25" customHeight="1" x14ac:dyDescent="0.15"/>
    <row r="154" ht="11.25" customHeight="1" x14ac:dyDescent="0.15"/>
    <row r="155" ht="11.25" customHeight="1" x14ac:dyDescent="0.15"/>
    <row r="156" ht="11.25" customHeight="1" x14ac:dyDescent="0.15"/>
    <row r="157" ht="11.25" customHeight="1" x14ac:dyDescent="0.15"/>
    <row r="158" ht="11.25" customHeight="1" x14ac:dyDescent="0.15"/>
    <row r="159" ht="11.25" customHeight="1" x14ac:dyDescent="0.15"/>
    <row r="160" ht="11.25" customHeight="1" x14ac:dyDescent="0.15"/>
    <row r="161" ht="11.25" customHeight="1" x14ac:dyDescent="0.15"/>
    <row r="162" ht="11.25" customHeight="1" x14ac:dyDescent="0.15"/>
    <row r="163" ht="11.25" customHeight="1" x14ac:dyDescent="0.15"/>
    <row r="164" ht="11.25" customHeight="1" x14ac:dyDescent="0.15"/>
    <row r="165" ht="11.25" customHeight="1" x14ac:dyDescent="0.15"/>
    <row r="166" ht="11.25" customHeight="1" x14ac:dyDescent="0.15"/>
    <row r="167" ht="11.25" customHeight="1" x14ac:dyDescent="0.15"/>
    <row r="168" ht="11.25" customHeight="1" x14ac:dyDescent="0.15"/>
    <row r="169" ht="11.25" customHeight="1" x14ac:dyDescent="0.15"/>
    <row r="170" ht="11.25" customHeight="1" x14ac:dyDescent="0.15"/>
    <row r="171" ht="11.25" customHeight="1" x14ac:dyDescent="0.15"/>
    <row r="172" ht="11.25" customHeight="1" x14ac:dyDescent="0.15"/>
    <row r="173" ht="11.25" customHeight="1" x14ac:dyDescent="0.15"/>
    <row r="174" ht="11.25" customHeight="1" x14ac:dyDescent="0.15"/>
  </sheetData>
  <mergeCells count="23">
    <mergeCell ref="A2:B2"/>
    <mergeCell ref="A52:A56"/>
    <mergeCell ref="A47:A51"/>
    <mergeCell ref="A42:A46"/>
    <mergeCell ref="A36:A41"/>
    <mergeCell ref="A30:A35"/>
    <mergeCell ref="A24:A29"/>
    <mergeCell ref="A3:A9"/>
    <mergeCell ref="A18:A23"/>
    <mergeCell ref="A10:A13"/>
    <mergeCell ref="A14:A17"/>
    <mergeCell ref="A112:A116"/>
    <mergeCell ref="A107:A111"/>
    <mergeCell ref="A102:A106"/>
    <mergeCell ref="A97:A101"/>
    <mergeCell ref="A92:A96"/>
    <mergeCell ref="A62:A66"/>
    <mergeCell ref="A57:A61"/>
    <mergeCell ref="A87:A91"/>
    <mergeCell ref="A82:A86"/>
    <mergeCell ref="A77:A81"/>
    <mergeCell ref="A72:A76"/>
    <mergeCell ref="A67:A71"/>
  </mergeCells>
  <phoneticPr fontId="5" type="noConversion"/>
  <conditionalFormatting sqref="C8:C9 O9">
    <cfRule type="cellIs" dxfId="210" priority="165" operator="lessThan">
      <formula>0</formula>
    </cfRule>
  </conditionalFormatting>
  <conditionalFormatting sqref="O29">
    <cfRule type="cellIs" dxfId="209" priority="143" operator="lessThan">
      <formula>0</formula>
    </cfRule>
  </conditionalFormatting>
  <conditionalFormatting sqref="O35">
    <cfRule type="cellIs" dxfId="208" priority="142" operator="lessThan">
      <formula>0</formula>
    </cfRule>
  </conditionalFormatting>
  <conditionalFormatting sqref="O41">
    <cfRule type="cellIs" dxfId="207" priority="141" operator="lessThan">
      <formula>0</formula>
    </cfRule>
  </conditionalFormatting>
  <conditionalFormatting sqref="C46:O46">
    <cfRule type="cellIs" dxfId="206" priority="140" operator="lessThan">
      <formula>0</formula>
    </cfRule>
  </conditionalFormatting>
  <conditionalFormatting sqref="D51:O51">
    <cfRule type="cellIs" dxfId="205" priority="139" operator="lessThan">
      <formula>0</formula>
    </cfRule>
  </conditionalFormatting>
  <conditionalFormatting sqref="D56:O56">
    <cfRule type="cellIs" dxfId="204" priority="138" operator="lessThan">
      <formula>0</formula>
    </cfRule>
  </conditionalFormatting>
  <conditionalFormatting sqref="D61:O61">
    <cfRule type="cellIs" dxfId="203" priority="137" operator="lessThan">
      <formula>0</formula>
    </cfRule>
  </conditionalFormatting>
  <conditionalFormatting sqref="D66:O66">
    <cfRule type="cellIs" dxfId="202" priority="136" operator="lessThan">
      <formula>0</formula>
    </cfRule>
  </conditionalFormatting>
  <conditionalFormatting sqref="D71:O71">
    <cfRule type="cellIs" dxfId="201" priority="135" operator="lessThan">
      <formula>0</formula>
    </cfRule>
  </conditionalFormatting>
  <conditionalFormatting sqref="D76:O76">
    <cfRule type="cellIs" dxfId="200" priority="134" operator="lessThan">
      <formula>0</formula>
    </cfRule>
  </conditionalFormatting>
  <conditionalFormatting sqref="D81:O81">
    <cfRule type="cellIs" dxfId="199" priority="133" operator="lessThan">
      <formula>0</formula>
    </cfRule>
  </conditionalFormatting>
  <conditionalFormatting sqref="D86:O86">
    <cfRule type="cellIs" dxfId="198" priority="132" operator="lessThan">
      <formula>0</formula>
    </cfRule>
  </conditionalFormatting>
  <conditionalFormatting sqref="D91:O91">
    <cfRule type="cellIs" dxfId="197" priority="131" operator="lessThan">
      <formula>0</formula>
    </cfRule>
  </conditionalFormatting>
  <conditionalFormatting sqref="D96:O96">
    <cfRule type="cellIs" dxfId="196" priority="130" operator="lessThan">
      <formula>0</formula>
    </cfRule>
  </conditionalFormatting>
  <conditionalFormatting sqref="D101:O101">
    <cfRule type="cellIs" dxfId="195" priority="129" operator="lessThan">
      <formula>0</formula>
    </cfRule>
  </conditionalFormatting>
  <conditionalFormatting sqref="D106:O106">
    <cfRule type="cellIs" dxfId="194" priority="128" operator="lessThan">
      <formula>0</formula>
    </cfRule>
  </conditionalFormatting>
  <conditionalFormatting sqref="D111:O111">
    <cfRule type="cellIs" dxfId="193" priority="127" operator="lessThan">
      <formula>0</formula>
    </cfRule>
  </conditionalFormatting>
  <conditionalFormatting sqref="D116:O116">
    <cfRule type="cellIs" dxfId="192" priority="126" operator="lessThan">
      <formula>0</formula>
    </cfRule>
  </conditionalFormatting>
  <conditionalFormatting sqref="C34">
    <cfRule type="cellIs" dxfId="191" priority="105" operator="lessThan">
      <formula>0</formula>
    </cfRule>
  </conditionalFormatting>
  <conditionalFormatting sqref="C111">
    <cfRule type="cellIs" dxfId="190" priority="109" operator="lessThan">
      <formula>0</formula>
    </cfRule>
  </conditionalFormatting>
  <conditionalFormatting sqref="C91">
    <cfRule type="cellIs" dxfId="189" priority="113" operator="lessThan">
      <formula>0</formula>
    </cfRule>
  </conditionalFormatting>
  <conditionalFormatting sqref="C71">
    <cfRule type="cellIs" dxfId="188" priority="117" operator="lessThan">
      <formula>0</formula>
    </cfRule>
  </conditionalFormatting>
  <conditionalFormatting sqref="C51">
    <cfRule type="cellIs" dxfId="187" priority="121" operator="lessThan">
      <formula>0</formula>
    </cfRule>
  </conditionalFormatting>
  <conditionalFormatting sqref="C56">
    <cfRule type="cellIs" dxfId="186" priority="120" operator="lessThan">
      <formula>0</formula>
    </cfRule>
  </conditionalFormatting>
  <conditionalFormatting sqref="C61">
    <cfRule type="cellIs" dxfId="185" priority="119" operator="lessThan">
      <formula>0</formula>
    </cfRule>
  </conditionalFormatting>
  <conditionalFormatting sqref="C66">
    <cfRule type="cellIs" dxfId="184" priority="118" operator="lessThan">
      <formula>0</formula>
    </cfRule>
  </conditionalFormatting>
  <conditionalFormatting sqref="C76">
    <cfRule type="cellIs" dxfId="183" priority="116" operator="lessThan">
      <formula>0</formula>
    </cfRule>
  </conditionalFormatting>
  <conditionalFormatting sqref="C81">
    <cfRule type="cellIs" dxfId="182" priority="115" operator="lessThan">
      <formula>0</formula>
    </cfRule>
  </conditionalFormatting>
  <conditionalFormatting sqref="C86">
    <cfRule type="cellIs" dxfId="181" priority="114" operator="lessThan">
      <formula>0</formula>
    </cfRule>
  </conditionalFormatting>
  <conditionalFormatting sqref="C96">
    <cfRule type="cellIs" dxfId="180" priority="112" operator="lessThan">
      <formula>0</formula>
    </cfRule>
  </conditionalFormatting>
  <conditionalFormatting sqref="C101">
    <cfRule type="cellIs" dxfId="179" priority="111" operator="lessThan">
      <formula>0</formula>
    </cfRule>
  </conditionalFormatting>
  <conditionalFormatting sqref="C106">
    <cfRule type="cellIs" dxfId="178" priority="110" operator="lessThan">
      <formula>0</formula>
    </cfRule>
  </conditionalFormatting>
  <conditionalFormatting sqref="C116">
    <cfRule type="cellIs" dxfId="177" priority="108" operator="lessThan">
      <formula>0</formula>
    </cfRule>
  </conditionalFormatting>
  <conditionalFormatting sqref="C28">
    <cfRule type="cellIs" dxfId="176" priority="106" operator="lessThan">
      <formula>0</formula>
    </cfRule>
  </conditionalFormatting>
  <conditionalFormatting sqref="C40">
    <cfRule type="cellIs" dxfId="175" priority="104" operator="lessThan">
      <formula>0</formula>
    </cfRule>
  </conditionalFormatting>
  <conditionalFormatting sqref="D28">
    <cfRule type="cellIs" dxfId="174" priority="98" operator="lessThan">
      <formula>0</formula>
    </cfRule>
  </conditionalFormatting>
  <conditionalFormatting sqref="D40">
    <cfRule type="cellIs" dxfId="173" priority="102" operator="lessThan">
      <formula>0</formula>
    </cfRule>
  </conditionalFormatting>
  <conditionalFormatting sqref="E34">
    <cfRule type="cellIs" dxfId="172" priority="91" operator="lessThan">
      <formula>0</formula>
    </cfRule>
  </conditionalFormatting>
  <conditionalFormatting sqref="D34">
    <cfRule type="cellIs" dxfId="171" priority="100" operator="lessThan">
      <formula>0</formula>
    </cfRule>
  </conditionalFormatting>
  <conditionalFormatting sqref="F40">
    <cfRule type="cellIs" dxfId="170" priority="84" operator="lessThan">
      <formula>0</formula>
    </cfRule>
  </conditionalFormatting>
  <conditionalFormatting sqref="F8:F9">
    <cfRule type="cellIs" dxfId="169" priority="77" operator="lessThan">
      <formula>0</formula>
    </cfRule>
  </conditionalFormatting>
  <conditionalFormatting sqref="D8:D9">
    <cfRule type="cellIs" dxfId="168" priority="95" operator="lessThan">
      <formula>0</formula>
    </cfRule>
  </conditionalFormatting>
  <conditionalFormatting sqref="E28">
    <cfRule type="cellIs" dxfId="167" priority="89" operator="lessThan">
      <formula>0</formula>
    </cfRule>
  </conditionalFormatting>
  <conditionalFormatting sqref="E40">
    <cfRule type="cellIs" dxfId="166" priority="93" operator="lessThan">
      <formula>0</formula>
    </cfRule>
  </conditionalFormatting>
  <conditionalFormatting sqref="F34">
    <cfRule type="cellIs" dxfId="165" priority="82" operator="lessThan">
      <formula>0</formula>
    </cfRule>
  </conditionalFormatting>
  <conditionalFormatting sqref="E8:E9">
    <cfRule type="cellIs" dxfId="164" priority="86" operator="lessThan">
      <formula>0</formula>
    </cfRule>
  </conditionalFormatting>
  <conditionalFormatting sqref="F28">
    <cfRule type="cellIs" dxfId="163" priority="80" operator="lessThan">
      <formula>0</formula>
    </cfRule>
  </conditionalFormatting>
  <conditionalFormatting sqref="F29">
    <cfRule type="cellIs" dxfId="162" priority="59" operator="lessThan">
      <formula>0</formula>
    </cfRule>
  </conditionalFormatting>
  <conditionalFormatting sqref="G8:G9">
    <cfRule type="cellIs" dxfId="161" priority="76" operator="lessThan">
      <formula>0</formula>
    </cfRule>
  </conditionalFormatting>
  <conditionalFormatting sqref="G28">
    <cfRule type="cellIs" dxfId="160" priority="70" operator="lessThan">
      <formula>0</formula>
    </cfRule>
  </conditionalFormatting>
  <conditionalFormatting sqref="G40">
    <cfRule type="cellIs" dxfId="159" priority="74" operator="lessThan">
      <formula>0</formula>
    </cfRule>
  </conditionalFormatting>
  <conditionalFormatting sqref="G34">
    <cfRule type="cellIs" dxfId="158" priority="72" operator="lessThan">
      <formula>0</formula>
    </cfRule>
  </conditionalFormatting>
  <conditionalFormatting sqref="D35">
    <cfRule type="cellIs" dxfId="157" priority="56" operator="lessThan">
      <formula>0</formula>
    </cfRule>
  </conditionalFormatting>
  <conditionalFormatting sqref="F41">
    <cfRule type="cellIs" dxfId="156" priority="49" operator="lessThan">
      <formula>0</formula>
    </cfRule>
  </conditionalFormatting>
  <conditionalFormatting sqref="C29">
    <cfRule type="cellIs" dxfId="155" priority="62" operator="lessThan">
      <formula>0</formula>
    </cfRule>
  </conditionalFormatting>
  <conditionalFormatting sqref="D29">
    <cfRule type="cellIs" dxfId="154" priority="61" operator="lessThan">
      <formula>0</formula>
    </cfRule>
  </conditionalFormatting>
  <conditionalFormatting sqref="E29">
    <cfRule type="cellIs" dxfId="153" priority="60" operator="lessThan">
      <formula>0</formula>
    </cfRule>
  </conditionalFormatting>
  <conditionalFormatting sqref="G29">
    <cfRule type="cellIs" dxfId="152" priority="58" operator="lessThan">
      <formula>0</formula>
    </cfRule>
  </conditionalFormatting>
  <conditionalFormatting sqref="C35">
    <cfRule type="cellIs" dxfId="151" priority="57" operator="lessThan">
      <formula>0</formula>
    </cfRule>
  </conditionalFormatting>
  <conditionalFormatting sqref="E35">
    <cfRule type="cellIs" dxfId="150" priority="55" operator="lessThan">
      <formula>0</formula>
    </cfRule>
  </conditionalFormatting>
  <conditionalFormatting sqref="F35">
    <cfRule type="cellIs" dxfId="149" priority="54" operator="lessThan">
      <formula>0</formula>
    </cfRule>
  </conditionalFormatting>
  <conditionalFormatting sqref="G35">
    <cfRule type="cellIs" dxfId="148" priority="53" operator="lessThan">
      <formula>0</formula>
    </cfRule>
  </conditionalFormatting>
  <conditionalFormatting sqref="C41">
    <cfRule type="cellIs" dxfId="147" priority="52" operator="lessThan">
      <formula>0</formula>
    </cfRule>
  </conditionalFormatting>
  <conditionalFormatting sqref="D41">
    <cfRule type="cellIs" dxfId="146" priority="51" operator="lessThan">
      <formula>0</formula>
    </cfRule>
  </conditionalFormatting>
  <conditionalFormatting sqref="E41">
    <cfRule type="cellIs" dxfId="145" priority="50" operator="lessThan">
      <formula>0</formula>
    </cfRule>
  </conditionalFormatting>
  <conditionalFormatting sqref="G41">
    <cfRule type="cellIs" dxfId="144" priority="48" operator="lessThan">
      <formula>0</formula>
    </cfRule>
  </conditionalFormatting>
  <conditionalFormatting sqref="O23">
    <cfRule type="cellIs" dxfId="143" priority="47" operator="lessThan">
      <formula>0</formula>
    </cfRule>
  </conditionalFormatting>
  <conditionalFormatting sqref="C22">
    <cfRule type="cellIs" dxfId="142" priority="46" operator="lessThan">
      <formula>0</formula>
    </cfRule>
  </conditionalFormatting>
  <conditionalFormatting sqref="D22">
    <cfRule type="cellIs" dxfId="141" priority="45" operator="lessThan">
      <formula>0</formula>
    </cfRule>
  </conditionalFormatting>
  <conditionalFormatting sqref="E22">
    <cfRule type="cellIs" dxfId="140" priority="44" operator="lessThan">
      <formula>0</formula>
    </cfRule>
  </conditionalFormatting>
  <conditionalFormatting sqref="F22">
    <cfRule type="cellIs" dxfId="139" priority="43" operator="lessThan">
      <formula>0</formula>
    </cfRule>
  </conditionalFormatting>
  <conditionalFormatting sqref="F23">
    <cfRule type="cellIs" dxfId="138" priority="38" operator="lessThan">
      <formula>0</formula>
    </cfRule>
  </conditionalFormatting>
  <conditionalFormatting sqref="G22">
    <cfRule type="cellIs" dxfId="137" priority="42" operator="lessThan">
      <formula>0</formula>
    </cfRule>
  </conditionalFormatting>
  <conditionalFormatting sqref="C23">
    <cfRule type="cellIs" dxfId="136" priority="41" operator="lessThan">
      <formula>0</formula>
    </cfRule>
  </conditionalFormatting>
  <conditionalFormatting sqref="D23">
    <cfRule type="cellIs" dxfId="135" priority="40" operator="lessThan">
      <formula>0</formula>
    </cfRule>
  </conditionalFormatting>
  <conditionalFormatting sqref="E23">
    <cfRule type="cellIs" dxfId="134" priority="39" operator="lessThan">
      <formula>0</formula>
    </cfRule>
  </conditionalFormatting>
  <conditionalFormatting sqref="G23">
    <cfRule type="cellIs" dxfId="133" priority="37" operator="lessThan">
      <formula>0</formula>
    </cfRule>
  </conditionalFormatting>
  <conditionalFormatting sqref="H41:N41">
    <cfRule type="cellIs" dxfId="132" priority="34" operator="lessThan">
      <formula>0</formula>
    </cfRule>
  </conditionalFormatting>
  <conditionalFormatting sqref="H40:N40">
    <cfRule type="cellIs" dxfId="131" priority="35" operator="lessThan">
      <formula>0</formula>
    </cfRule>
  </conditionalFormatting>
  <conditionalFormatting sqref="H34:N34">
    <cfRule type="cellIs" dxfId="130" priority="33" operator="lessThan">
      <formula>0</formula>
    </cfRule>
  </conditionalFormatting>
  <conditionalFormatting sqref="H35:N35">
    <cfRule type="cellIs" dxfId="129" priority="32" operator="lessThan">
      <formula>0</formula>
    </cfRule>
  </conditionalFormatting>
  <conditionalFormatting sqref="H28:N28">
    <cfRule type="cellIs" dxfId="128" priority="31" operator="lessThan">
      <formula>0</formula>
    </cfRule>
  </conditionalFormatting>
  <conditionalFormatting sqref="H29:N29">
    <cfRule type="cellIs" dxfId="127" priority="30" operator="lessThan">
      <formula>0</formula>
    </cfRule>
  </conditionalFormatting>
  <conditionalFormatting sqref="H22:N22">
    <cfRule type="cellIs" dxfId="126" priority="29" operator="lessThan">
      <formula>0</formula>
    </cfRule>
  </conditionalFormatting>
  <conditionalFormatting sqref="H23:N23">
    <cfRule type="cellIs" dxfId="125" priority="28" operator="lessThan">
      <formula>0</formula>
    </cfRule>
  </conditionalFormatting>
  <conditionalFormatting sqref="H8:N8">
    <cfRule type="cellIs" dxfId="124" priority="27" operator="lessThan">
      <formula>0</formula>
    </cfRule>
  </conditionalFormatting>
  <conditionalFormatting sqref="H9:N9">
    <cfRule type="cellIs" dxfId="123" priority="26" operator="lessThan">
      <formula>0</formula>
    </cfRule>
  </conditionalFormatting>
  <conditionalFormatting sqref="O13">
    <cfRule type="cellIs" dxfId="122" priority="25" operator="lessThan">
      <formula>0</formula>
    </cfRule>
  </conditionalFormatting>
  <conditionalFormatting sqref="F13">
    <cfRule type="cellIs" dxfId="121" priority="16" operator="lessThan">
      <formula>0</formula>
    </cfRule>
  </conditionalFormatting>
  <conditionalFormatting sqref="C13">
    <cfRule type="cellIs" dxfId="120" priority="19" operator="lessThan">
      <formula>0</formula>
    </cfRule>
  </conditionalFormatting>
  <conditionalFormatting sqref="D13">
    <cfRule type="cellIs" dxfId="119" priority="18" operator="lessThan">
      <formula>0</formula>
    </cfRule>
  </conditionalFormatting>
  <conditionalFormatting sqref="E13">
    <cfRule type="cellIs" dxfId="118" priority="17" operator="lessThan">
      <formula>0</formula>
    </cfRule>
  </conditionalFormatting>
  <conditionalFormatting sqref="G13">
    <cfRule type="cellIs" dxfId="117" priority="15" operator="lessThan">
      <formula>0</formula>
    </cfRule>
  </conditionalFormatting>
  <conditionalFormatting sqref="H13:N13">
    <cfRule type="cellIs" dxfId="116" priority="13" operator="lessThan">
      <formula>0</formula>
    </cfRule>
  </conditionalFormatting>
  <conditionalFormatting sqref="O17">
    <cfRule type="cellIs" dxfId="115" priority="12" operator="lessThan">
      <formula>0</formula>
    </cfRule>
  </conditionalFormatting>
  <conditionalFormatting sqref="F17">
    <cfRule type="cellIs" dxfId="114" priority="8" operator="lessThan">
      <formula>0</formula>
    </cfRule>
  </conditionalFormatting>
  <conditionalFormatting sqref="C17">
    <cfRule type="cellIs" dxfId="113" priority="11" operator="lessThan">
      <formula>0</formula>
    </cfRule>
  </conditionalFormatting>
  <conditionalFormatting sqref="D17">
    <cfRule type="cellIs" dxfId="112" priority="10" operator="lessThan">
      <formula>0</formula>
    </cfRule>
  </conditionalFormatting>
  <conditionalFormatting sqref="E17">
    <cfRule type="cellIs" dxfId="111" priority="9" operator="lessThan">
      <formula>0</formula>
    </cfRule>
  </conditionalFormatting>
  <conditionalFormatting sqref="G17">
    <cfRule type="cellIs" dxfId="110" priority="7" operator="lessThan">
      <formula>0</formula>
    </cfRule>
  </conditionalFormatting>
  <conditionalFormatting sqref="H17:N17">
    <cfRule type="cellIs" dxfId="109" priority="6" operator="lessThan">
      <formula>0</formula>
    </cfRule>
  </conditionalFormatting>
  <conditionalFormatting sqref="O8">
    <cfRule type="cellIs" dxfId="108" priority="5" operator="lessThan">
      <formula>0</formula>
    </cfRule>
  </conditionalFormatting>
  <conditionalFormatting sqref="O22">
    <cfRule type="cellIs" dxfId="107" priority="4" operator="lessThan">
      <formula>0</formula>
    </cfRule>
  </conditionalFormatting>
  <conditionalFormatting sqref="O28">
    <cfRule type="cellIs" dxfId="106" priority="3" operator="lessThan">
      <formula>0</formula>
    </cfRule>
  </conditionalFormatting>
  <conditionalFormatting sqref="O34">
    <cfRule type="cellIs" dxfId="105" priority="2" operator="lessThan">
      <formula>0</formula>
    </cfRule>
  </conditionalFormatting>
  <conditionalFormatting sqref="O40">
    <cfRule type="cellIs" dxfId="104" priority="1" operator="lessThan">
      <formula>0</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6" tint="-0.499984740745262"/>
  </sheetPr>
  <dimension ref="A1:L86"/>
  <sheetViews>
    <sheetView showGridLines="0" workbookViewId="0">
      <selection activeCell="F8" sqref="F8"/>
    </sheetView>
  </sheetViews>
  <sheetFormatPr defaultColWidth="9" defaultRowHeight="16.5" x14ac:dyDescent="0.35"/>
  <cols>
    <col min="1" max="1" width="9.25" style="48" customWidth="1"/>
    <col min="2" max="5" width="17.875" style="48" bestFit="1" customWidth="1"/>
    <col min="6" max="11" width="14.25" style="48" bestFit="1" customWidth="1"/>
    <col min="12" max="16384" width="9" style="48"/>
  </cols>
  <sheetData>
    <row r="1" spans="1:5" x14ac:dyDescent="0.35">
      <c r="A1" s="108"/>
    </row>
    <row r="2" spans="1:5" x14ac:dyDescent="0.35">
      <c r="A2" s="120" t="s">
        <v>381</v>
      </c>
    </row>
    <row r="3" spans="1:5" x14ac:dyDescent="0.35">
      <c r="A3" s="209" t="s">
        <v>292</v>
      </c>
      <c r="B3" s="210" t="s">
        <v>929</v>
      </c>
      <c r="C3" s="210" t="s">
        <v>930</v>
      </c>
      <c r="D3" s="210" t="s">
        <v>890</v>
      </c>
      <c r="E3" s="210" t="s">
        <v>891</v>
      </c>
    </row>
    <row r="4" spans="1:5" x14ac:dyDescent="0.35">
      <c r="A4" s="210" t="s">
        <v>300</v>
      </c>
      <c r="B4" s="211"/>
      <c r="C4" s="211"/>
      <c r="D4" s="211"/>
      <c r="E4" s="211"/>
    </row>
    <row r="5" spans="1:5" x14ac:dyDescent="0.35">
      <c r="A5" s="210" t="s">
        <v>285</v>
      </c>
      <c r="B5" s="211">
        <v>1992582.463</v>
      </c>
      <c r="C5" s="211">
        <v>522544.9549999999</v>
      </c>
      <c r="D5" s="211">
        <v>1922265.0090000001</v>
      </c>
      <c r="E5" s="211">
        <v>1048740.0769</v>
      </c>
    </row>
    <row r="6" spans="1:5" x14ac:dyDescent="0.35">
      <c r="A6" s="210" t="s">
        <v>7</v>
      </c>
      <c r="B6" s="211">
        <v>844312.65100000019</v>
      </c>
      <c r="C6" s="211">
        <v>156358.61919999999</v>
      </c>
      <c r="D6" s="211">
        <v>821196.58600000013</v>
      </c>
      <c r="E6" s="211">
        <v>692190.21239999961</v>
      </c>
    </row>
    <row r="7" spans="1:5" x14ac:dyDescent="0.35">
      <c r="A7" s="210" t="s">
        <v>142</v>
      </c>
      <c r="B7" s="211">
        <v>1517180.3039999998</v>
      </c>
      <c r="C7" s="211">
        <v>267882.52839999995</v>
      </c>
      <c r="D7" s="211">
        <v>1485409.0279999997</v>
      </c>
      <c r="E7" s="211">
        <v>680090.66269999987</v>
      </c>
    </row>
    <row r="8" spans="1:5" x14ac:dyDescent="0.35">
      <c r="A8" s="210" t="s">
        <v>137</v>
      </c>
      <c r="B8" s="211">
        <v>1293035.4299999997</v>
      </c>
      <c r="C8" s="211">
        <v>732478.42239999992</v>
      </c>
      <c r="D8" s="211">
        <v>1276336.1580000001</v>
      </c>
      <c r="E8" s="211">
        <v>1074411.7297</v>
      </c>
    </row>
    <row r="9" spans="1:5" x14ac:dyDescent="0.35">
      <c r="A9" s="210" t="s">
        <v>51</v>
      </c>
      <c r="B9" s="211">
        <v>1042363.2420000001</v>
      </c>
      <c r="C9" s="211">
        <v>295494.5847999999</v>
      </c>
      <c r="D9" s="211">
        <v>1004815.7819999998</v>
      </c>
      <c r="E9" s="211">
        <v>597347.67799999996</v>
      </c>
    </row>
    <row r="10" spans="1:5" x14ac:dyDescent="0.35">
      <c r="A10" s="210" t="s">
        <v>464</v>
      </c>
      <c r="B10" s="211">
        <v>631616.19999999995</v>
      </c>
      <c r="C10" s="211">
        <v>329031.80479999993</v>
      </c>
      <c r="D10" s="211">
        <v>591581.728</v>
      </c>
      <c r="E10" s="211">
        <v>614763.23199999996</v>
      </c>
    </row>
    <row r="11" spans="1:5" x14ac:dyDescent="0.35">
      <c r="A11" s="210" t="s">
        <v>433</v>
      </c>
      <c r="B11" s="211">
        <v>1213549.6669999999</v>
      </c>
      <c r="C11" s="211">
        <v>386803.57199999999</v>
      </c>
      <c r="D11" s="211">
        <v>1192704.4210000006</v>
      </c>
      <c r="E11" s="211">
        <v>784241.65039999993</v>
      </c>
    </row>
    <row r="12" spans="1:5" x14ac:dyDescent="0.35">
      <c r="A12" s="210" t="s">
        <v>755</v>
      </c>
      <c r="B12" s="211">
        <v>1322101.2009999999</v>
      </c>
      <c r="C12" s="211">
        <v>557118.07799999998</v>
      </c>
      <c r="D12" s="211">
        <v>1287749.5729999996</v>
      </c>
      <c r="E12" s="211">
        <v>754651.00100000016</v>
      </c>
    </row>
    <row r="13" spans="1:5" x14ac:dyDescent="0.35">
      <c r="A13" s="210" t="s">
        <v>874</v>
      </c>
      <c r="B13" s="211"/>
      <c r="C13" s="211"/>
      <c r="D13" s="211"/>
      <c r="E13" s="211"/>
    </row>
    <row r="14" spans="1:5" x14ac:dyDescent="0.35">
      <c r="A14" s="210" t="s">
        <v>301</v>
      </c>
      <c r="B14" s="211">
        <v>9856741.1579999998</v>
      </c>
      <c r="C14" s="211">
        <v>3247712.5646000002</v>
      </c>
      <c r="D14" s="211">
        <v>9582058.2849999983</v>
      </c>
      <c r="E14" s="211">
        <v>6246436.2430999996</v>
      </c>
    </row>
    <row r="15" spans="1:5" x14ac:dyDescent="0.35">
      <c r="A15"/>
      <c r="B15"/>
      <c r="C15"/>
    </row>
    <row r="16" spans="1:5" x14ac:dyDescent="0.35">
      <c r="A16"/>
      <c r="B16"/>
      <c r="C16"/>
    </row>
    <row r="17" spans="1:5" x14ac:dyDescent="0.35">
      <c r="A17"/>
      <c r="B17"/>
      <c r="C17"/>
    </row>
    <row r="18" spans="1:5" x14ac:dyDescent="0.35">
      <c r="A18"/>
      <c r="B18"/>
      <c r="C18"/>
    </row>
    <row r="19" spans="1:5" x14ac:dyDescent="0.35">
      <c r="A19"/>
      <c r="B19"/>
      <c r="C19"/>
    </row>
    <row r="20" spans="1:5" x14ac:dyDescent="0.35">
      <c r="B20" s="107"/>
      <c r="C20" s="107"/>
    </row>
    <row r="21" spans="1:5" x14ac:dyDescent="0.35">
      <c r="B21" s="107"/>
      <c r="C21" s="107"/>
    </row>
    <row r="22" spans="1:5" x14ac:dyDescent="0.35">
      <c r="A22" s="120" t="s">
        <v>380</v>
      </c>
    </row>
    <row r="23" spans="1:5" x14ac:dyDescent="0.35">
      <c r="A23" s="209" t="s">
        <v>0</v>
      </c>
      <c r="B23" s="210" t="s">
        <v>6</v>
      </c>
    </row>
    <row r="25" spans="1:5" x14ac:dyDescent="0.35">
      <c r="A25" s="209" t="s">
        <v>292</v>
      </c>
      <c r="B25" s="210" t="s">
        <v>931</v>
      </c>
      <c r="C25" s="210" t="s">
        <v>932</v>
      </c>
      <c r="D25" s="210" t="s">
        <v>892</v>
      </c>
      <c r="E25" s="210" t="s">
        <v>893</v>
      </c>
    </row>
    <row r="26" spans="1:5" x14ac:dyDescent="0.35">
      <c r="A26" s="210" t="s">
        <v>285</v>
      </c>
      <c r="B26" s="211">
        <v>12000</v>
      </c>
      <c r="C26" s="211">
        <v>3370</v>
      </c>
      <c r="D26" s="211">
        <v>11000</v>
      </c>
      <c r="E26" s="211">
        <v>10160</v>
      </c>
    </row>
    <row r="27" spans="1:5" x14ac:dyDescent="0.35">
      <c r="A27" s="210" t="s">
        <v>7</v>
      </c>
      <c r="B27" s="211">
        <v>11750</v>
      </c>
      <c r="C27" s="211">
        <v>2561</v>
      </c>
      <c r="D27" s="211">
        <v>10500</v>
      </c>
      <c r="E27" s="211">
        <v>9502</v>
      </c>
    </row>
    <row r="28" spans="1:5" x14ac:dyDescent="0.35">
      <c r="A28" s="210" t="s">
        <v>142</v>
      </c>
      <c r="B28" s="211">
        <v>16000</v>
      </c>
      <c r="C28" s="211">
        <v>5537</v>
      </c>
      <c r="D28" s="211">
        <v>15000</v>
      </c>
      <c r="E28" s="211">
        <v>15941</v>
      </c>
    </row>
    <row r="29" spans="1:5" x14ac:dyDescent="0.35">
      <c r="A29" s="210" t="s">
        <v>137</v>
      </c>
      <c r="B29" s="211">
        <v>14250</v>
      </c>
      <c r="C29" s="211">
        <v>7170</v>
      </c>
      <c r="D29" s="211">
        <v>13000</v>
      </c>
      <c r="E29" s="211">
        <v>12420</v>
      </c>
    </row>
    <row r="30" spans="1:5" x14ac:dyDescent="0.35">
      <c r="A30" s="210" t="s">
        <v>51</v>
      </c>
      <c r="B30" s="211">
        <v>12250</v>
      </c>
      <c r="C30" s="211">
        <v>4239</v>
      </c>
      <c r="D30" s="211">
        <v>11000</v>
      </c>
      <c r="E30" s="211">
        <v>7935</v>
      </c>
    </row>
    <row r="31" spans="1:5" x14ac:dyDescent="0.35">
      <c r="A31" s="210" t="s">
        <v>464</v>
      </c>
      <c r="B31" s="211">
        <v>11750</v>
      </c>
      <c r="C31" s="211">
        <v>6029</v>
      </c>
      <c r="D31" s="211">
        <v>10500</v>
      </c>
      <c r="E31" s="211">
        <v>10270</v>
      </c>
    </row>
    <row r="32" spans="1:5" x14ac:dyDescent="0.35">
      <c r="A32" s="210" t="s">
        <v>433</v>
      </c>
      <c r="B32" s="211">
        <v>16000</v>
      </c>
      <c r="C32" s="211">
        <v>6080</v>
      </c>
      <c r="D32" s="211">
        <v>14500</v>
      </c>
      <c r="E32" s="211">
        <v>10662</v>
      </c>
    </row>
    <row r="33" spans="1:5" x14ac:dyDescent="0.35">
      <c r="A33" s="210" t="s">
        <v>755</v>
      </c>
      <c r="B33" s="211">
        <v>16000</v>
      </c>
      <c r="C33" s="211">
        <v>11665</v>
      </c>
      <c r="D33" s="211">
        <v>14500</v>
      </c>
      <c r="E33" s="211">
        <v>12360</v>
      </c>
    </row>
    <row r="34" spans="1:5" x14ac:dyDescent="0.35">
      <c r="A34" s="210" t="s">
        <v>301</v>
      </c>
      <c r="B34" s="211">
        <v>110000</v>
      </c>
      <c r="C34" s="211">
        <v>46651</v>
      </c>
      <c r="D34" s="211">
        <v>100000</v>
      </c>
      <c r="E34" s="211">
        <v>89250</v>
      </c>
    </row>
    <row r="35" spans="1:5" x14ac:dyDescent="0.35">
      <c r="A35"/>
      <c r="B35"/>
      <c r="C35"/>
      <c r="D35"/>
      <c r="E35"/>
    </row>
    <row r="36" spans="1:5" x14ac:dyDescent="0.35">
      <c r="A36"/>
      <c r="B36"/>
      <c r="C36"/>
      <c r="D36"/>
      <c r="E36"/>
    </row>
    <row r="37" spans="1:5" x14ac:dyDescent="0.35">
      <c r="A37"/>
      <c r="B37"/>
      <c r="C37"/>
    </row>
    <row r="38" spans="1:5" x14ac:dyDescent="0.35">
      <c r="A38"/>
      <c r="B38"/>
      <c r="C38"/>
    </row>
    <row r="39" spans="1:5" x14ac:dyDescent="0.35">
      <c r="A39"/>
      <c r="B39"/>
      <c r="C39"/>
    </row>
    <row r="40" spans="1:5" x14ac:dyDescent="0.35">
      <c r="A40"/>
      <c r="B40"/>
      <c r="C40"/>
    </row>
    <row r="41" spans="1:5" x14ac:dyDescent="0.35">
      <c r="B41" s="107"/>
      <c r="C41" s="107"/>
    </row>
    <row r="42" spans="1:5" x14ac:dyDescent="0.35">
      <c r="A42" s="120" t="s">
        <v>379</v>
      </c>
    </row>
    <row r="43" spans="1:5" x14ac:dyDescent="0.35">
      <c r="A43" s="209" t="s">
        <v>0</v>
      </c>
      <c r="B43" s="210" t="s">
        <v>931</v>
      </c>
      <c r="C43" s="210" t="s">
        <v>932</v>
      </c>
      <c r="D43" s="210" t="s">
        <v>892</v>
      </c>
      <c r="E43" s="210" t="s">
        <v>893</v>
      </c>
    </row>
    <row r="44" spans="1:5" x14ac:dyDescent="0.35">
      <c r="A44" s="210" t="s">
        <v>6</v>
      </c>
      <c r="B44" s="211">
        <v>110000</v>
      </c>
      <c r="C44" s="211">
        <v>46651</v>
      </c>
      <c r="D44" s="211">
        <v>100000</v>
      </c>
      <c r="E44" s="211">
        <v>89250</v>
      </c>
    </row>
    <row r="45" spans="1:5" x14ac:dyDescent="0.35">
      <c r="A45" s="210" t="s">
        <v>828</v>
      </c>
      <c r="B45" s="211">
        <v>13000</v>
      </c>
      <c r="C45" s="211">
        <v>3850</v>
      </c>
      <c r="D45" s="211">
        <v>13000</v>
      </c>
      <c r="E45" s="211">
        <v>5910</v>
      </c>
    </row>
    <row r="46" spans="1:5" x14ac:dyDescent="0.35">
      <c r="A46" s="210" t="s">
        <v>182</v>
      </c>
      <c r="B46" s="211">
        <v>5500</v>
      </c>
      <c r="C46" s="211">
        <v>0</v>
      </c>
      <c r="D46" s="211">
        <v>5500</v>
      </c>
      <c r="E46" s="211">
        <v>0</v>
      </c>
    </row>
    <row r="47" spans="1:5" x14ac:dyDescent="0.35">
      <c r="A47" s="210" t="s">
        <v>187</v>
      </c>
      <c r="B47" s="211">
        <v>600</v>
      </c>
      <c r="C47" s="211">
        <v>0</v>
      </c>
      <c r="D47" s="211">
        <v>600</v>
      </c>
      <c r="E47" s="211">
        <v>0</v>
      </c>
    </row>
    <row r="48" spans="1:5" x14ac:dyDescent="0.35">
      <c r="A48" s="210" t="s">
        <v>231</v>
      </c>
      <c r="B48" s="211">
        <v>400</v>
      </c>
      <c r="C48" s="211">
        <v>0</v>
      </c>
      <c r="D48" s="211">
        <v>500</v>
      </c>
      <c r="E48" s="211">
        <v>400</v>
      </c>
    </row>
    <row r="49" spans="1:5" x14ac:dyDescent="0.35">
      <c r="A49" s="210" t="s">
        <v>155</v>
      </c>
      <c r="B49" s="211">
        <v>3745</v>
      </c>
      <c r="C49" s="211">
        <v>1490</v>
      </c>
      <c r="D49" s="211">
        <v>3760</v>
      </c>
      <c r="E49" s="211">
        <v>2480</v>
      </c>
    </row>
    <row r="50" spans="1:5" x14ac:dyDescent="0.35">
      <c r="A50" s="210" t="s">
        <v>121</v>
      </c>
      <c r="B50" s="211">
        <v>57780</v>
      </c>
      <c r="C50" s="211">
        <v>27003</v>
      </c>
      <c r="D50" s="211">
        <v>61130</v>
      </c>
      <c r="E50" s="211">
        <v>48549</v>
      </c>
    </row>
    <row r="51" spans="1:5" x14ac:dyDescent="0.35">
      <c r="A51" s="210" t="s">
        <v>186</v>
      </c>
      <c r="B51" s="211">
        <v>1600</v>
      </c>
      <c r="C51" s="211">
        <v>0</v>
      </c>
      <c r="D51" s="211">
        <v>1600</v>
      </c>
      <c r="E51" s="211">
        <v>180</v>
      </c>
    </row>
    <row r="52" spans="1:5" x14ac:dyDescent="0.35">
      <c r="A52" s="210" t="s">
        <v>183</v>
      </c>
      <c r="B52" s="211">
        <v>2270</v>
      </c>
      <c r="C52" s="211">
        <v>960</v>
      </c>
      <c r="D52" s="211">
        <v>2060</v>
      </c>
      <c r="E52" s="211">
        <v>1760</v>
      </c>
    </row>
    <row r="53" spans="1:5" x14ac:dyDescent="0.35">
      <c r="A53" s="210" t="s">
        <v>161</v>
      </c>
      <c r="B53" s="211">
        <v>55700</v>
      </c>
      <c r="C53" s="211">
        <v>4140</v>
      </c>
      <c r="D53" s="211">
        <v>56000</v>
      </c>
      <c r="E53" s="211">
        <v>11784</v>
      </c>
    </row>
    <row r="54" spans="1:5" x14ac:dyDescent="0.35">
      <c r="A54" s="210" t="s">
        <v>162</v>
      </c>
      <c r="B54" s="211">
        <v>1400</v>
      </c>
      <c r="C54" s="211">
        <v>0</v>
      </c>
      <c r="D54" s="211">
        <v>1300</v>
      </c>
      <c r="E54" s="211">
        <v>0</v>
      </c>
    </row>
    <row r="55" spans="1:5" x14ac:dyDescent="0.35">
      <c r="A55" s="210" t="s">
        <v>189</v>
      </c>
      <c r="B55" s="211">
        <v>2750</v>
      </c>
      <c r="C55" s="211">
        <v>1810</v>
      </c>
      <c r="D55" s="211">
        <v>2600</v>
      </c>
      <c r="E55" s="211">
        <v>2450</v>
      </c>
    </row>
    <row r="56" spans="1:5" x14ac:dyDescent="0.35">
      <c r="A56" s="210" t="s">
        <v>416</v>
      </c>
      <c r="B56" s="211">
        <v>100</v>
      </c>
      <c r="C56" s="211">
        <v>0</v>
      </c>
      <c r="D56" s="211">
        <v>100</v>
      </c>
      <c r="E56" s="211">
        <v>100</v>
      </c>
    </row>
    <row r="57" spans="1:5" x14ac:dyDescent="0.35">
      <c r="A57" s="210" t="s">
        <v>450</v>
      </c>
      <c r="B57" s="211">
        <v>4830</v>
      </c>
      <c r="C57" s="211">
        <v>40</v>
      </c>
      <c r="D57" s="211">
        <v>4330</v>
      </c>
      <c r="E57" s="211">
        <v>30</v>
      </c>
    </row>
    <row r="58" spans="1:5" x14ac:dyDescent="0.35">
      <c r="A58" s="210" t="s">
        <v>482</v>
      </c>
      <c r="B58" s="211">
        <v>400</v>
      </c>
      <c r="C58" s="211">
        <v>0</v>
      </c>
      <c r="D58" s="211">
        <v>400</v>
      </c>
      <c r="E58" s="211">
        <v>60</v>
      </c>
    </row>
    <row r="59" spans="1:5" x14ac:dyDescent="0.35">
      <c r="A59" s="210" t="s">
        <v>188</v>
      </c>
      <c r="B59" s="211">
        <v>0</v>
      </c>
      <c r="C59" s="211">
        <v>0</v>
      </c>
      <c r="D59" s="211">
        <v>0</v>
      </c>
      <c r="E59" s="211">
        <v>5200</v>
      </c>
    </row>
    <row r="60" spans="1:5" x14ac:dyDescent="0.35">
      <c r="A60" s="210" t="s">
        <v>837</v>
      </c>
      <c r="B60" s="211">
        <v>0</v>
      </c>
      <c r="C60" s="211">
        <v>20</v>
      </c>
      <c r="D60" s="211">
        <v>0</v>
      </c>
      <c r="E60" s="211">
        <v>-31</v>
      </c>
    </row>
    <row r="61" spans="1:5" x14ac:dyDescent="0.35">
      <c r="A61" s="210" t="s">
        <v>301</v>
      </c>
      <c r="B61" s="211">
        <v>260075</v>
      </c>
      <c r="C61" s="211">
        <v>85964</v>
      </c>
      <c r="D61" s="211">
        <v>252880</v>
      </c>
      <c r="E61" s="211">
        <v>168122</v>
      </c>
    </row>
    <row r="62" spans="1:5" x14ac:dyDescent="0.35">
      <c r="A62"/>
      <c r="B62"/>
      <c r="C62"/>
      <c r="D62"/>
      <c r="E62"/>
    </row>
    <row r="63" spans="1:5" x14ac:dyDescent="0.35">
      <c r="A63"/>
      <c r="B63"/>
      <c r="C63"/>
      <c r="D63"/>
      <c r="E63"/>
    </row>
    <row r="64" spans="1:5" x14ac:dyDescent="0.35">
      <c r="A64"/>
      <c r="B64"/>
      <c r="C64"/>
      <c r="D64"/>
      <c r="E64"/>
    </row>
    <row r="65" spans="1:12" x14ac:dyDescent="0.35">
      <c r="A65"/>
      <c r="B65"/>
      <c r="C65"/>
    </row>
    <row r="66" spans="1:12" x14ac:dyDescent="0.35">
      <c r="A66"/>
      <c r="B66"/>
      <c r="C66"/>
    </row>
    <row r="67" spans="1:12" x14ac:dyDescent="0.35">
      <c r="A67"/>
      <c r="B67"/>
      <c r="C67"/>
    </row>
    <row r="68" spans="1:12" x14ac:dyDescent="0.35">
      <c r="A68"/>
      <c r="B68"/>
      <c r="C68"/>
    </row>
    <row r="69" spans="1:12" x14ac:dyDescent="0.35">
      <c r="A69"/>
      <c r="B69"/>
      <c r="C69"/>
    </row>
    <row r="70" spans="1:12" x14ac:dyDescent="0.35">
      <c r="A70"/>
      <c r="B70"/>
      <c r="C70"/>
    </row>
    <row r="71" spans="1:12" x14ac:dyDescent="0.35">
      <c r="A71"/>
      <c r="B71"/>
      <c r="C71"/>
    </row>
    <row r="72" spans="1:12" x14ac:dyDescent="0.35">
      <c r="A72"/>
      <c r="B72"/>
      <c r="C72"/>
      <c r="D72"/>
      <c r="E72"/>
      <c r="F72"/>
      <c r="G72"/>
      <c r="H72"/>
      <c r="I72"/>
      <c r="J72"/>
      <c r="K72"/>
      <c r="L72"/>
    </row>
    <row r="73" spans="1:12" x14ac:dyDescent="0.35">
      <c r="A73"/>
      <c r="B73"/>
      <c r="C73"/>
      <c r="D73"/>
      <c r="E73"/>
      <c r="F73"/>
      <c r="G73"/>
      <c r="H73"/>
      <c r="I73"/>
      <c r="J73"/>
      <c r="K73"/>
      <c r="L73"/>
    </row>
    <row r="74" spans="1:12" x14ac:dyDescent="0.35">
      <c r="A74"/>
      <c r="B74"/>
      <c r="C74"/>
      <c r="D74"/>
      <c r="E74"/>
      <c r="F74"/>
      <c r="G74"/>
      <c r="H74"/>
      <c r="I74"/>
      <c r="J74"/>
      <c r="K74"/>
      <c r="L74"/>
    </row>
    <row r="75" spans="1:12" x14ac:dyDescent="0.35">
      <c r="A75"/>
      <c r="B75"/>
      <c r="C75"/>
      <c r="D75"/>
      <c r="E75"/>
      <c r="F75"/>
      <c r="G75"/>
      <c r="H75"/>
      <c r="I75"/>
      <c r="J75"/>
      <c r="K75"/>
      <c r="L75"/>
    </row>
    <row r="76" spans="1:12" x14ac:dyDescent="0.35">
      <c r="A76"/>
      <c r="B76"/>
      <c r="C76"/>
      <c r="D76"/>
      <c r="E76"/>
      <c r="F76"/>
      <c r="G76"/>
      <c r="H76"/>
      <c r="I76"/>
      <c r="J76"/>
      <c r="K76"/>
      <c r="L76"/>
    </row>
    <row r="77" spans="1:12" x14ac:dyDescent="0.35">
      <c r="A77"/>
      <c r="B77"/>
      <c r="C77"/>
      <c r="D77"/>
      <c r="E77"/>
      <c r="F77"/>
      <c r="G77"/>
      <c r="H77"/>
      <c r="I77"/>
      <c r="J77"/>
      <c r="K77"/>
      <c r="L77"/>
    </row>
    <row r="78" spans="1:12" x14ac:dyDescent="0.35">
      <c r="A78"/>
      <c r="B78"/>
      <c r="C78"/>
      <c r="D78"/>
      <c r="E78"/>
      <c r="F78"/>
      <c r="G78"/>
      <c r="H78"/>
      <c r="I78"/>
      <c r="J78"/>
      <c r="K78"/>
      <c r="L78"/>
    </row>
    <row r="79" spans="1:12" x14ac:dyDescent="0.35">
      <c r="A79"/>
      <c r="B79"/>
      <c r="C79"/>
      <c r="D79"/>
      <c r="E79"/>
      <c r="F79"/>
      <c r="G79"/>
      <c r="H79"/>
      <c r="I79"/>
      <c r="J79"/>
      <c r="K79"/>
      <c r="L79"/>
    </row>
    <row r="80" spans="1:12" x14ac:dyDescent="0.35">
      <c r="A80"/>
      <c r="B80"/>
      <c r="C80"/>
      <c r="D80"/>
      <c r="E80"/>
      <c r="F80"/>
      <c r="G80"/>
      <c r="H80"/>
      <c r="I80"/>
      <c r="J80"/>
      <c r="K80"/>
      <c r="L80"/>
    </row>
    <row r="81" spans="1:12" x14ac:dyDescent="0.35">
      <c r="A81"/>
      <c r="B81"/>
      <c r="C81"/>
      <c r="D81"/>
      <c r="E81"/>
      <c r="F81"/>
      <c r="G81"/>
      <c r="H81"/>
      <c r="I81"/>
      <c r="J81"/>
      <c r="K81"/>
      <c r="L81"/>
    </row>
    <row r="82" spans="1:12" x14ac:dyDescent="0.35">
      <c r="A82"/>
      <c r="B82"/>
      <c r="C82"/>
      <c r="D82"/>
      <c r="E82"/>
      <c r="F82"/>
      <c r="G82"/>
      <c r="H82"/>
      <c r="I82"/>
      <c r="J82"/>
      <c r="K82"/>
      <c r="L82"/>
    </row>
    <row r="83" spans="1:12" x14ac:dyDescent="0.35">
      <c r="A83"/>
      <c r="B83"/>
      <c r="C83"/>
      <c r="D83"/>
      <c r="E83"/>
      <c r="F83"/>
      <c r="G83"/>
      <c r="H83"/>
      <c r="I83"/>
      <c r="J83"/>
      <c r="K83"/>
      <c r="L83"/>
    </row>
    <row r="84" spans="1:12" x14ac:dyDescent="0.35">
      <c r="A84"/>
      <c r="B84"/>
      <c r="C84"/>
      <c r="D84"/>
      <c r="E84"/>
      <c r="F84"/>
      <c r="G84"/>
      <c r="H84"/>
      <c r="I84"/>
      <c r="J84"/>
      <c r="K84"/>
      <c r="L84"/>
    </row>
    <row r="85" spans="1:12" x14ac:dyDescent="0.35">
      <c r="A85"/>
      <c r="B85"/>
      <c r="C85"/>
      <c r="D85"/>
      <c r="E85"/>
      <c r="F85"/>
      <c r="G85"/>
      <c r="H85"/>
      <c r="I85"/>
      <c r="J85"/>
      <c r="K85"/>
      <c r="L85"/>
    </row>
    <row r="86" spans="1:12" x14ac:dyDescent="0.35">
      <c r="A86"/>
      <c r="B86"/>
      <c r="C86"/>
      <c r="D86"/>
      <c r="E86"/>
      <c r="F86"/>
      <c r="G86"/>
      <c r="H86"/>
      <c r="I86"/>
      <c r="J86"/>
      <c r="K86"/>
      <c r="L86"/>
    </row>
  </sheetData>
  <phoneticPr fontId="5" type="noConversion"/>
  <pageMargins left="0.7" right="0.7" top="0.75" bottom="0.75" header="0.3" footer="0.3"/>
  <pageSetup paperSize="9"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9" tint="-0.249977111117893"/>
  </sheetPr>
  <dimension ref="A1:L16"/>
  <sheetViews>
    <sheetView showGridLines="0" zoomScaleNormal="100" workbookViewId="0">
      <pane xSplit="2" ySplit="4" topLeftCell="C5" activePane="bottomRight" state="frozen"/>
      <selection activeCell="E794" sqref="E794"/>
      <selection pane="topRight" activeCell="E794" sqref="E794"/>
      <selection pane="bottomLeft" activeCell="E794" sqref="E794"/>
      <selection pane="bottomRight" activeCell="E1" sqref="E1"/>
    </sheetView>
  </sheetViews>
  <sheetFormatPr defaultColWidth="9" defaultRowHeight="16.5" x14ac:dyDescent="0.15"/>
  <cols>
    <col min="1" max="1" width="9" style="49"/>
    <col min="2" max="2" width="9" style="49" customWidth="1"/>
    <col min="3" max="4" width="12.25" style="49" customWidth="1"/>
    <col min="5" max="5" width="9.625" style="49" customWidth="1"/>
    <col min="6" max="7" width="12.25" style="49" customWidth="1"/>
    <col min="8" max="8" width="9.625" style="49" customWidth="1"/>
    <col min="9" max="9" width="9.625" style="49" hidden="1" customWidth="1"/>
    <col min="10" max="11" width="12.25" style="49" customWidth="1"/>
    <col min="12" max="12" width="9.625" style="49" customWidth="1"/>
    <col min="13" max="16384" width="9" style="49"/>
  </cols>
  <sheetData>
    <row r="1" spans="1:12" x14ac:dyDescent="0.15">
      <c r="A1" s="66"/>
      <c r="B1" s="66"/>
      <c r="D1" s="50" t="s">
        <v>305</v>
      </c>
      <c r="E1" s="67">
        <f>12/21</f>
        <v>0.5714285714285714</v>
      </c>
      <c r="G1" s="66"/>
    </row>
    <row r="2" spans="1:12" s="50" customFormat="1" x14ac:dyDescent="0.15">
      <c r="A2" s="349" t="s">
        <v>299</v>
      </c>
      <c r="B2" s="350"/>
      <c r="C2" s="347" t="s">
        <v>438</v>
      </c>
      <c r="D2" s="348"/>
      <c r="E2" s="348"/>
      <c r="F2" s="348"/>
      <c r="G2" s="348"/>
      <c r="H2" s="348"/>
      <c r="I2" s="348"/>
      <c r="J2" s="347" t="s">
        <v>298</v>
      </c>
      <c r="K2" s="348"/>
      <c r="L2" s="348"/>
    </row>
    <row r="3" spans="1:12" x14ac:dyDescent="0.15">
      <c r="A3" s="351">
        <f ca="1">IF(WEEKDAY(TODAY(),2)=1,TODAY()-1,TODAY()-1)</f>
        <v>43816</v>
      </c>
      <c r="B3" s="352"/>
      <c r="C3" s="341">
        <v>43800</v>
      </c>
      <c r="D3" s="342"/>
      <c r="E3" s="343"/>
      <c r="F3" s="357">
        <v>43770</v>
      </c>
      <c r="G3" s="358"/>
      <c r="H3" s="359"/>
      <c r="I3" s="353" t="s">
        <v>297</v>
      </c>
      <c r="J3" s="354" t="s">
        <v>640</v>
      </c>
      <c r="K3" s="355"/>
      <c r="L3" s="356"/>
    </row>
    <row r="4" spans="1:12" x14ac:dyDescent="0.15">
      <c r="A4" s="53" t="s">
        <v>291</v>
      </c>
      <c r="B4" s="55" t="s">
        <v>293</v>
      </c>
      <c r="C4" s="57" t="s">
        <v>373</v>
      </c>
      <c r="D4" s="59" t="s">
        <v>374</v>
      </c>
      <c r="E4" s="58" t="s">
        <v>363</v>
      </c>
      <c r="F4" s="59" t="s">
        <v>373</v>
      </c>
      <c r="G4" s="265" t="s">
        <v>374</v>
      </c>
      <c r="H4" s="266" t="s">
        <v>372</v>
      </c>
      <c r="I4" s="353"/>
      <c r="J4" s="60" t="s">
        <v>375</v>
      </c>
      <c r="K4" s="61" t="s">
        <v>374</v>
      </c>
      <c r="L4" s="62" t="s">
        <v>363</v>
      </c>
    </row>
    <row r="5" spans="1:12" s="52" customFormat="1" x14ac:dyDescent="0.15">
      <c r="A5" s="346" t="s">
        <v>633</v>
      </c>
      <c r="B5" s="56" t="s">
        <v>137</v>
      </c>
      <c r="C5" s="115">
        <f>VLOOKUP(B5,辅助表!A:B,2,0)/10000</f>
        <v>129.30354299999996</v>
      </c>
      <c r="D5" s="118">
        <f>VLOOKUP(B5,辅助表!A:C,3,0)/10000</f>
        <v>73.247842239999997</v>
      </c>
      <c r="E5" s="63">
        <f>D5/C5</f>
        <v>0.56647977727880217</v>
      </c>
      <c r="F5" s="118">
        <f>VLOOKUP(B5,辅助表!A:D,4,0)/10000</f>
        <v>127.6336158</v>
      </c>
      <c r="G5" s="118">
        <f>VLOOKUP(B5,辅助表!A:E,5,0)/10000</f>
        <v>107.44117297</v>
      </c>
      <c r="H5" s="63">
        <f t="shared" ref="H5:H8" si="0">G5/F5</f>
        <v>0.84179369436934803</v>
      </c>
      <c r="I5" s="68">
        <f t="shared" ref="I5:I16" si="1">(D5-G5)/G5</f>
        <v>-0.31825165143671275</v>
      </c>
      <c r="J5" s="130">
        <f>SUMIF('2019年进销存明细 '!D:D,'分区域（销售金额）达成表'!B5,'2019年进销存明细 '!CI:CI)/10000</f>
        <v>1432.1064220000001</v>
      </c>
      <c r="K5" s="131">
        <f>SUMIF('2019年进销存明细 '!D:D,'分区域（销售金额）达成表'!B5,'2019年进销存明细 '!CK:CK)/10000</f>
        <v>1114.5573688000002</v>
      </c>
      <c r="L5" s="63">
        <f t="shared" ref="L5:L16" si="2">K5/J5</f>
        <v>0.77826434661431898</v>
      </c>
    </row>
    <row r="6" spans="1:12" s="52" customFormat="1" x14ac:dyDescent="0.15">
      <c r="A6" s="346"/>
      <c r="B6" s="56" t="s">
        <v>7</v>
      </c>
      <c r="C6" s="115">
        <f>VLOOKUP(B6,辅助表!A:B,2,0)/10000</f>
        <v>84.431265100000019</v>
      </c>
      <c r="D6" s="118">
        <f>VLOOKUP(B6,辅助表!A:C,3,0)/10000</f>
        <v>15.635861919999998</v>
      </c>
      <c r="E6" s="63">
        <f t="shared" ref="E6:E15" si="3">D6/C6</f>
        <v>0.18519042562587393</v>
      </c>
      <c r="F6" s="118">
        <f>VLOOKUP(B6,辅助表!A:D,4,0)/10000</f>
        <v>82.119658600000008</v>
      </c>
      <c r="G6" s="118">
        <f>VLOOKUP(B6,辅助表!A:E,5,0)/10000</f>
        <v>69.219021239999961</v>
      </c>
      <c r="H6" s="63">
        <f t="shared" si="0"/>
        <v>0.84290439609791501</v>
      </c>
      <c r="I6" s="68">
        <f t="shared" si="1"/>
        <v>-0.77411032921447298</v>
      </c>
      <c r="J6" s="130">
        <f>SUMIF('2019年进销存明细 '!D:D,'分区域（销售金额）达成表'!B6,'2019年进销存明细 '!CI:CI)/10000</f>
        <v>896.17913824999982</v>
      </c>
      <c r="K6" s="131">
        <f>SUMIF('2019年进销存明细 '!D:D,'分区域（销售金额）达成表'!B6,'2019年进销存明细 '!CK:CK)/10000</f>
        <v>759.74255268000013</v>
      </c>
      <c r="L6" s="63">
        <f t="shared" si="2"/>
        <v>0.84775746304871125</v>
      </c>
    </row>
    <row r="7" spans="1:12" s="52" customFormat="1" x14ac:dyDescent="0.15">
      <c r="A7" s="346"/>
      <c r="B7" s="56" t="s">
        <v>465</v>
      </c>
      <c r="C7" s="115">
        <f>VLOOKUP(B7,辅助表!A:B,2,0)/10000</f>
        <v>63.161619999999992</v>
      </c>
      <c r="D7" s="118">
        <f>VLOOKUP(B7,辅助表!A:C,3,0)/10000</f>
        <v>32.903180479999996</v>
      </c>
      <c r="E7" s="63">
        <f t="shared" si="3"/>
        <v>0.5209362977073736</v>
      </c>
      <c r="F7" s="118">
        <f>VLOOKUP(B7,辅助表!A:D,4,0)/10000</f>
        <v>59.158172800000003</v>
      </c>
      <c r="G7" s="118">
        <f>VLOOKUP(B7,辅助表!A:E,5,0)/10000</f>
        <v>61.476323199999996</v>
      </c>
      <c r="H7" s="63">
        <f t="shared" si="0"/>
        <v>1.0391856321836903</v>
      </c>
      <c r="I7" s="68">
        <f t="shared" si="1"/>
        <v>-0.46478288278632773</v>
      </c>
      <c r="J7" s="130">
        <f>SUMIF('2019年进销存明细 '!D:D,'分区域（销售金额）达成表'!B7,'2019年进销存明细 '!CI:CI)/10000</f>
        <v>672.8682232000001</v>
      </c>
      <c r="K7" s="131">
        <f>SUMIF('2019年进销存明细 '!D:D,'分区域（销售金额）达成表'!B7,'2019年进销存明细 '!CK:CK)/10000</f>
        <v>571.33340351999993</v>
      </c>
      <c r="L7" s="63">
        <f t="shared" si="2"/>
        <v>0.84910147904276878</v>
      </c>
    </row>
    <row r="8" spans="1:12" s="52" customFormat="1" x14ac:dyDescent="0.15">
      <c r="A8" s="346"/>
      <c r="B8" s="56" t="s">
        <v>330</v>
      </c>
      <c r="C8" s="115">
        <f>VLOOKUP(B8,辅助表!A:B,2,0)/10000</f>
        <v>104.23632420000001</v>
      </c>
      <c r="D8" s="118">
        <f>VLOOKUP(B8,辅助表!A:C,3,0)/10000</f>
        <v>29.549458479999988</v>
      </c>
      <c r="E8" s="63">
        <f t="shared" si="3"/>
        <v>0.28348523134126391</v>
      </c>
      <c r="F8" s="118">
        <f>VLOOKUP(B8,辅助表!A:D,4,0)/10000</f>
        <v>100.48157819999997</v>
      </c>
      <c r="G8" s="118">
        <f>VLOOKUP(B8,辅助表!A:E,5,0)/10000</f>
        <v>59.734767799999993</v>
      </c>
      <c r="H8" s="63">
        <f t="shared" si="0"/>
        <v>0.59448476895041458</v>
      </c>
      <c r="I8" s="68">
        <f t="shared" si="1"/>
        <v>-0.50532228435313364</v>
      </c>
      <c r="J8" s="130">
        <f>SUMIF('2019年进销存明细 '!D:D,'分区域（销售金额）达成表'!B8,'2019年进销存明细 '!CI:CI)/10000</f>
        <v>1146.3832399000003</v>
      </c>
      <c r="K8" s="131">
        <f>SUMIF('2019年进销存明细 '!D:D,'分区域（销售金额）达成表'!B8,'2019年进销存明细 '!CK:CK)/10000</f>
        <v>748.36205785999982</v>
      </c>
      <c r="L8" s="63">
        <f t="shared" si="2"/>
        <v>0.65280268571030398</v>
      </c>
    </row>
    <row r="9" spans="1:12" s="51" customFormat="1" x14ac:dyDescent="0.15">
      <c r="A9" s="344" t="s">
        <v>638</v>
      </c>
      <c r="B9" s="345"/>
      <c r="C9" s="119">
        <f>SUM(C5:C8)</f>
        <v>381.13275229999999</v>
      </c>
      <c r="D9" s="119">
        <f>SUM(D5:D8)</f>
        <v>151.33634311999998</v>
      </c>
      <c r="E9" s="63">
        <f t="shared" si="3"/>
        <v>0.39706989810437232</v>
      </c>
      <c r="F9" s="119">
        <f>SUM(F5:F8)</f>
        <v>369.39302539999994</v>
      </c>
      <c r="G9" s="119">
        <f>SUM(G5:G8)</f>
        <v>297.87128520999994</v>
      </c>
      <c r="H9" s="64">
        <f t="shared" ref="H9:H16" si="4">G9/F9</f>
        <v>0.80638037192891732</v>
      </c>
      <c r="I9" s="69">
        <f t="shared" si="1"/>
        <v>-0.49194047686299297</v>
      </c>
      <c r="J9" s="132">
        <f>SUM(J5:J8)</f>
        <v>4147.5370233499998</v>
      </c>
      <c r="K9" s="133">
        <f>SUM(K5:K8)</f>
        <v>3193.9953828600001</v>
      </c>
      <c r="L9" s="64">
        <f t="shared" si="2"/>
        <v>0.77009448375705725</v>
      </c>
    </row>
    <row r="10" spans="1:12" s="52" customFormat="1" x14ac:dyDescent="0.15">
      <c r="A10" s="346" t="s">
        <v>635</v>
      </c>
      <c r="B10" s="56" t="s">
        <v>697</v>
      </c>
      <c r="C10" s="115">
        <f>VLOOKUP(B10,辅助表!A:B,2,0)/10000</f>
        <v>121.35496669999999</v>
      </c>
      <c r="D10" s="118">
        <f>VLOOKUP(B10,辅助表!A:C,3,0)/10000</f>
        <v>38.680357199999996</v>
      </c>
      <c r="E10" s="63">
        <f t="shared" si="3"/>
        <v>0.31873732284580653</v>
      </c>
      <c r="F10" s="118">
        <f>VLOOKUP(B10,辅助表!A:D,4,0)/10000</f>
        <v>119.27044210000005</v>
      </c>
      <c r="G10" s="118">
        <f>VLOOKUP(B10,辅助表!A:E,5,0)/10000</f>
        <v>78.424165039999991</v>
      </c>
      <c r="H10" s="63">
        <f t="shared" si="4"/>
        <v>0.65753227420962124</v>
      </c>
      <c r="I10" s="68">
        <f t="shared" si="1"/>
        <v>-0.50678012089422686</v>
      </c>
      <c r="J10" s="130">
        <f>SUMIF('2019年进销存明细 '!D:D,'分区域（销售金额）达成表'!B10,'2019年进销存明细 '!CI:CI)/10000</f>
        <v>1252.6104409000002</v>
      </c>
      <c r="K10" s="131">
        <f>SUMIF('2019年进销存明细 '!D:D,'分区域（销售金额）达成表'!B10,'2019年进销存明细 '!CK:CK)/10000</f>
        <v>961.25631719</v>
      </c>
      <c r="L10" s="63">
        <f t="shared" si="2"/>
        <v>0.76740244676496361</v>
      </c>
    </row>
    <row r="11" spans="1:12" s="52" customFormat="1" x14ac:dyDescent="0.15">
      <c r="A11" s="346"/>
      <c r="B11" s="56" t="s">
        <v>757</v>
      </c>
      <c r="C11" s="115">
        <f>VLOOKUP(B11,辅助表!A:B,2,0)/10000</f>
        <v>132.21012009999998</v>
      </c>
      <c r="D11" s="118">
        <f>VLOOKUP(B11,辅助表!A:C,3,0)/10000</f>
        <v>55.711807799999995</v>
      </c>
      <c r="E11" s="63">
        <f t="shared" si="3"/>
        <v>0.42138837600223922</v>
      </c>
      <c r="F11" s="118">
        <f>VLOOKUP(B11,辅助表!A:D,4,0)/10000</f>
        <v>128.77495729999995</v>
      </c>
      <c r="G11" s="118">
        <f>VLOOKUP(B11,辅助表!A:E,5,0)/10000</f>
        <v>75.465100100000015</v>
      </c>
      <c r="H11" s="63">
        <f t="shared" si="4"/>
        <v>0.58602310326683404</v>
      </c>
      <c r="I11" s="68">
        <f t="shared" si="1"/>
        <v>-0.26175400647219199</v>
      </c>
      <c r="J11" s="130">
        <f>SUMIF('2019年进销存明细 '!D:D,'分区域（销售金额）达成表'!B11,'2019年进销存明细 '!CI:CI)/10000</f>
        <v>1549.4598735000006</v>
      </c>
      <c r="K11" s="131">
        <f>SUMIF('2019年进销存明细 '!D:D,'分区域（销售金额）达成表'!B11,'2019年进销存明细 '!CK:CK)/10000</f>
        <v>1006.7379928300001</v>
      </c>
      <c r="L11" s="63">
        <f t="shared" si="2"/>
        <v>0.64973479471651485</v>
      </c>
    </row>
    <row r="12" spans="1:12" s="52" customFormat="1" x14ac:dyDescent="0.15">
      <c r="A12" s="346"/>
      <c r="B12" s="56" t="s">
        <v>142</v>
      </c>
      <c r="C12" s="115">
        <f>VLOOKUP(B12,辅助表!A:B,2,0)/10000</f>
        <v>151.71803039999998</v>
      </c>
      <c r="D12" s="118">
        <f>VLOOKUP(B12,辅助表!A:C,3,0)/10000</f>
        <v>26.788252839999995</v>
      </c>
      <c r="E12" s="63">
        <f t="shared" si="3"/>
        <v>0.17656604669447382</v>
      </c>
      <c r="F12" s="118">
        <f>VLOOKUP(B12,辅助表!A:D,4,0)/10000</f>
        <v>148.54090279999997</v>
      </c>
      <c r="G12" s="118">
        <f>VLOOKUP(B12,辅助表!A:E,5,0)/10000</f>
        <v>68.009066269999991</v>
      </c>
      <c r="H12" s="63">
        <f t="shared" si="4"/>
        <v>0.4578474008709203</v>
      </c>
      <c r="I12" s="68">
        <f t="shared" si="1"/>
        <v>-0.60610762198014811</v>
      </c>
      <c r="J12" s="130">
        <f>SUMIF('2019年进销存明细 '!D:D,'分区域（销售金额）达成表'!B12,'2019年进销存明细 '!CI:CI)/10000</f>
        <v>1748.0368473000001</v>
      </c>
      <c r="K12" s="131">
        <f>SUMIF('2019年进销存明细 '!D:D,'分区域（销售金额）达成表'!B12,'2019年进销存明细 '!CK:CK)/10000</f>
        <v>991.68007242499982</v>
      </c>
      <c r="L12" s="63">
        <f t="shared" si="2"/>
        <v>0.56731073716022562</v>
      </c>
    </row>
    <row r="13" spans="1:12" s="52" customFormat="1" x14ac:dyDescent="0.15">
      <c r="A13" s="346"/>
      <c r="B13" s="56" t="s">
        <v>285</v>
      </c>
      <c r="C13" s="115">
        <f>VLOOKUP(B13,辅助表!A:B,2,0)/10000</f>
        <v>199.2582463</v>
      </c>
      <c r="D13" s="118">
        <f>VLOOKUP(B13,辅助表!A:C,3,0)/10000</f>
        <v>52.25449549999999</v>
      </c>
      <c r="E13" s="63">
        <f t="shared" si="3"/>
        <v>0.2622450838060999</v>
      </c>
      <c r="F13" s="118">
        <f>VLOOKUP(B13,辅助表!A:D,4,0)/10000</f>
        <v>192.22650090000002</v>
      </c>
      <c r="G13" s="118">
        <f>VLOOKUP(B13,辅助表!A:E,5,0)/10000</f>
        <v>104.87400769</v>
      </c>
      <c r="H13" s="63">
        <f t="shared" si="4"/>
        <v>0.54557517927539823</v>
      </c>
      <c r="I13" s="68">
        <f t="shared" si="1"/>
        <v>-0.50174026290231499</v>
      </c>
      <c r="J13" s="130">
        <f>SUMIF('2019年进销存明细 '!D:D,'分区域（销售金额）达成表'!B13,'2019年进销存明细 '!CI:CI)/10000</f>
        <v>1916.5611874000001</v>
      </c>
      <c r="K13" s="131">
        <f>SUMIF('2019年进销存明细 '!D:D,'分区域（销售金额）达成表'!B13,'2019年进销存明细 '!CK:CK)/10000</f>
        <v>1332.8736875699999</v>
      </c>
      <c r="L13" s="63">
        <f t="shared" si="2"/>
        <v>0.69545063123091388</v>
      </c>
    </row>
    <row r="14" spans="1:12" s="51" customFormat="1" x14ac:dyDescent="0.15">
      <c r="A14" s="344" t="s">
        <v>639</v>
      </c>
      <c r="B14" s="345"/>
      <c r="C14" s="116">
        <f>SUM(C10:C13)</f>
        <v>604.54136349999999</v>
      </c>
      <c r="D14" s="119">
        <f>SUM(D10:D13)</f>
        <v>173.43491333999998</v>
      </c>
      <c r="E14" s="63">
        <f t="shared" si="3"/>
        <v>0.28688676046233846</v>
      </c>
      <c r="F14" s="119">
        <f t="shared" ref="F14:G14" si="5">SUM(F10:F13)</f>
        <v>588.8128031</v>
      </c>
      <c r="G14" s="119">
        <f t="shared" si="5"/>
        <v>326.77233910000001</v>
      </c>
      <c r="H14" s="64">
        <f t="shared" si="4"/>
        <v>0.55496812803593742</v>
      </c>
      <c r="I14" s="69">
        <f t="shared" si="1"/>
        <v>-0.46924848713426498</v>
      </c>
      <c r="J14" s="132">
        <f>SUM(J10:J13)</f>
        <v>6466.6683491000003</v>
      </c>
      <c r="K14" s="133">
        <f>SUM(K10:K13)</f>
        <v>4292.5480700150001</v>
      </c>
      <c r="L14" s="64">
        <f t="shared" si="2"/>
        <v>0.66379592060143555</v>
      </c>
    </row>
    <row r="15" spans="1:12" s="52" customFormat="1" x14ac:dyDescent="0.15">
      <c r="A15" s="54" t="s">
        <v>302</v>
      </c>
      <c r="B15" s="54" t="s">
        <v>302</v>
      </c>
      <c r="C15" s="115">
        <v>0</v>
      </c>
      <c r="D15" s="118">
        <f>VLOOKUP(B15,辅助表!$A$4:$C$17,3,0)/10000</f>
        <v>0</v>
      </c>
      <c r="E15" s="63" t="e">
        <f t="shared" si="3"/>
        <v>#DIV/0!</v>
      </c>
      <c r="F15" s="118">
        <f>VLOOKUP(B15,辅助表!$A$4:$D$13,4,)/10000</f>
        <v>0</v>
      </c>
      <c r="G15" s="118">
        <f>VLOOKUP(B15,辅助表!$A$4:$E$13,5,)/10000</f>
        <v>0</v>
      </c>
      <c r="H15" s="63" t="e">
        <f t="shared" si="4"/>
        <v>#DIV/0!</v>
      </c>
      <c r="I15" s="68" t="e">
        <f t="shared" si="1"/>
        <v>#DIV/0!</v>
      </c>
      <c r="J15" s="130">
        <f>SUMIF('2019年进销存明细 '!D:D,'分区域（销售金额）达成表'!B15,'2019年进销存明细 '!CI:CI)/10000</f>
        <v>0</v>
      </c>
      <c r="K15" s="131">
        <f>SUMIF('2019年进销存明细 '!D:D,'分区域（销售金额）达成表'!B15,'2019年进销存明细 '!CK:CK)/10000</f>
        <v>37.764095999999995</v>
      </c>
      <c r="L15" s="63" t="e">
        <f t="shared" si="2"/>
        <v>#DIV/0!</v>
      </c>
    </row>
    <row r="16" spans="1:12" s="50" customFormat="1" x14ac:dyDescent="0.15">
      <c r="A16" s="339" t="s">
        <v>294</v>
      </c>
      <c r="B16" s="340"/>
      <c r="C16" s="117">
        <f>C9+C14+C15</f>
        <v>985.67411579999998</v>
      </c>
      <c r="D16" s="117">
        <f>SUM(D9,D14,D15)</f>
        <v>324.77125645999996</v>
      </c>
      <c r="E16" s="65">
        <f t="shared" ref="E16" si="6">D16/C16</f>
        <v>0.32949151373058705</v>
      </c>
      <c r="F16" s="117">
        <f>SUM(F9,F14,F15)</f>
        <v>958.20582849999994</v>
      </c>
      <c r="G16" s="117">
        <f>SUM(G9,G14,G15)</f>
        <v>624.64362430999995</v>
      </c>
      <c r="H16" s="65">
        <f t="shared" si="4"/>
        <v>0.65188877559619229</v>
      </c>
      <c r="I16" s="70">
        <f t="shared" si="1"/>
        <v>-0.48006952473299952</v>
      </c>
      <c r="J16" s="117">
        <f>SUM(J9,J14,J15)</f>
        <v>10614.20537245</v>
      </c>
      <c r="K16" s="117">
        <f>SUM(K9,K14,K15)</f>
        <v>7524.3075488750001</v>
      </c>
      <c r="L16" s="65">
        <f t="shared" si="2"/>
        <v>0.70889032997278612</v>
      </c>
    </row>
  </sheetData>
  <mergeCells count="13">
    <mergeCell ref="C2:I2"/>
    <mergeCell ref="J2:L2"/>
    <mergeCell ref="A2:B2"/>
    <mergeCell ref="A3:B3"/>
    <mergeCell ref="I3:I4"/>
    <mergeCell ref="J3:L3"/>
    <mergeCell ref="F3:H3"/>
    <mergeCell ref="A16:B16"/>
    <mergeCell ref="C3:E3"/>
    <mergeCell ref="A9:B9"/>
    <mergeCell ref="A14:B14"/>
    <mergeCell ref="A5:A8"/>
    <mergeCell ref="A10:A13"/>
  </mergeCells>
  <phoneticPr fontId="5" type="noConversion"/>
  <conditionalFormatting sqref="E5:E16">
    <cfRule type="cellIs" dxfId="69" priority="10" operator="lessThan">
      <formula>$E$1</formula>
    </cfRule>
  </conditionalFormatting>
  <conditionalFormatting sqref="I14:I16 I5:I9">
    <cfRule type="cellIs" dxfId="68" priority="9" operator="lessThan">
      <formula>0</formula>
    </cfRule>
  </conditionalFormatting>
  <conditionalFormatting sqref="I10:I13">
    <cfRule type="cellIs" dxfId="67" priority="1" operator="lessThan">
      <formula>0</formula>
    </cfRule>
  </conditionalFormatting>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9" tint="-0.249977111117893"/>
  </sheetPr>
  <dimension ref="A1:J115"/>
  <sheetViews>
    <sheetView showGridLines="0" workbookViewId="0">
      <pane ySplit="3" topLeftCell="A4" activePane="bottomLeft" state="frozen"/>
      <selection activeCell="E794" sqref="E794"/>
      <selection pane="bottomLeft" activeCell="H8" sqref="H8"/>
    </sheetView>
  </sheetViews>
  <sheetFormatPr defaultColWidth="9" defaultRowHeight="16.5" x14ac:dyDescent="0.35"/>
  <cols>
    <col min="1" max="1" width="11.75" style="48" customWidth="1"/>
    <col min="2" max="2" width="15.375" style="124" bestFit="1" customWidth="1"/>
    <col min="3" max="3" width="15.375" style="121" bestFit="1" customWidth="1"/>
    <col min="4" max="4" width="15.375" style="200" bestFit="1" customWidth="1"/>
    <col min="5" max="5" width="15.375" style="122" bestFit="1" customWidth="1"/>
    <col min="6" max="6" width="17.375" style="122" bestFit="1" customWidth="1"/>
    <col min="7" max="7" width="13.75" style="306" customWidth="1"/>
    <col min="8" max="8" width="13.75" style="122" customWidth="1"/>
    <col min="9" max="9" width="13.375" style="122" customWidth="1"/>
    <col min="10" max="10" width="11.875" style="48" bestFit="1" customWidth="1"/>
    <col min="11" max="11" width="6.5" style="48" customWidth="1"/>
    <col min="12" max="12" width="7.125" style="48" customWidth="1"/>
    <col min="13" max="13" width="7.5" style="48" customWidth="1"/>
    <col min="14" max="14" width="6.25" style="48" customWidth="1"/>
    <col min="15" max="16" width="7.125" style="48" customWidth="1"/>
    <col min="17" max="17" width="9" style="48" customWidth="1"/>
    <col min="18" max="18" width="5.25" style="48" customWidth="1"/>
    <col min="19" max="19" width="7.125" style="48" customWidth="1"/>
    <col min="20" max="20" width="23.5" style="48" bestFit="1" customWidth="1"/>
    <col min="21" max="21" width="8.5" style="48" customWidth="1"/>
    <col min="22" max="41" width="23.5" style="48" bestFit="1" customWidth="1"/>
    <col min="42" max="43" width="20.625" style="48" bestFit="1" customWidth="1"/>
    <col min="44" max="16384" width="9" style="48"/>
  </cols>
  <sheetData>
    <row r="1" spans="1:10" x14ac:dyDescent="0.35">
      <c r="A1" s="95" t="str">
        <f ca="1">"数据日期："&amp;TEXT('分区域（销售金额）达成表'!A3:B3,"yyyy/m/d")</f>
        <v>数据日期：2019/12/17</v>
      </c>
      <c r="B1" s="125"/>
      <c r="C1" s="125"/>
    </row>
    <row r="2" spans="1:10" x14ac:dyDescent="0.35">
      <c r="A2" s="96" t="str">
        <f>"时间进度："&amp;TEXT('分区域（销售金额）达成表'!E1,"0.0%")</f>
        <v>时间进度：57.1%</v>
      </c>
    </row>
    <row r="3" spans="1:10" x14ac:dyDescent="0.35">
      <c r="A3" s="222" t="s">
        <v>335</v>
      </c>
      <c r="B3" s="219" t="s">
        <v>931</v>
      </c>
      <c r="C3" s="219" t="s">
        <v>932</v>
      </c>
      <c r="D3" s="219" t="s">
        <v>892</v>
      </c>
      <c r="E3" s="219" t="s">
        <v>893</v>
      </c>
      <c r="F3" s="219" t="s">
        <v>425</v>
      </c>
      <c r="G3" s="307" t="s">
        <v>732</v>
      </c>
      <c r="H3"/>
      <c r="I3"/>
      <c r="J3"/>
    </row>
    <row r="4" spans="1:10" x14ac:dyDescent="0.35">
      <c r="A4" s="220" t="s">
        <v>6</v>
      </c>
      <c r="B4" s="223">
        <v>110000</v>
      </c>
      <c r="C4" s="223">
        <v>46651</v>
      </c>
      <c r="D4" s="223">
        <v>100000</v>
      </c>
      <c r="E4" s="223">
        <v>89250</v>
      </c>
      <c r="F4" s="223">
        <v>63349</v>
      </c>
      <c r="G4" s="308">
        <v>0.42409999999999998</v>
      </c>
      <c r="H4"/>
      <c r="I4"/>
      <c r="J4"/>
    </row>
    <row r="5" spans="1:10" x14ac:dyDescent="0.35">
      <c r="A5" s="221" t="s">
        <v>636</v>
      </c>
      <c r="B5" s="223">
        <v>50000</v>
      </c>
      <c r="C5" s="223">
        <v>19999</v>
      </c>
      <c r="D5" s="223">
        <v>45000</v>
      </c>
      <c r="E5" s="223">
        <v>40127</v>
      </c>
      <c r="F5" s="223">
        <v>30001</v>
      </c>
      <c r="G5" s="308">
        <v>0.39998</v>
      </c>
      <c r="H5"/>
      <c r="I5"/>
      <c r="J5"/>
    </row>
    <row r="6" spans="1:10" x14ac:dyDescent="0.35">
      <c r="A6" s="221" t="s">
        <v>637</v>
      </c>
      <c r="B6" s="223">
        <v>60000</v>
      </c>
      <c r="C6" s="223">
        <v>26652</v>
      </c>
      <c r="D6" s="223">
        <v>55000</v>
      </c>
      <c r="E6" s="223">
        <v>49123</v>
      </c>
      <c r="F6" s="223">
        <v>33348</v>
      </c>
      <c r="G6" s="308">
        <v>0.44419999999999998</v>
      </c>
      <c r="H6"/>
      <c r="I6"/>
      <c r="J6"/>
    </row>
    <row r="7" spans="1:10" x14ac:dyDescent="0.35">
      <c r="A7" s="220" t="s">
        <v>121</v>
      </c>
      <c r="B7" s="223">
        <v>57780</v>
      </c>
      <c r="C7" s="223">
        <v>27003</v>
      </c>
      <c r="D7" s="223">
        <v>61130</v>
      </c>
      <c r="E7" s="223">
        <v>48549</v>
      </c>
      <c r="F7" s="223">
        <v>30777</v>
      </c>
      <c r="G7" s="308">
        <v>0.46734164070612666</v>
      </c>
      <c r="H7"/>
      <c r="I7"/>
      <c r="J7"/>
    </row>
    <row r="8" spans="1:10" x14ac:dyDescent="0.35">
      <c r="A8" s="221" t="s">
        <v>636</v>
      </c>
      <c r="B8" s="223">
        <v>31940</v>
      </c>
      <c r="C8" s="223">
        <v>15623</v>
      </c>
      <c r="D8" s="223">
        <v>33530</v>
      </c>
      <c r="E8" s="223">
        <v>29269</v>
      </c>
      <c r="F8" s="223">
        <v>16317</v>
      </c>
      <c r="G8" s="308">
        <v>0.48913587977457734</v>
      </c>
      <c r="H8"/>
      <c r="I8"/>
      <c r="J8"/>
    </row>
    <row r="9" spans="1:10" x14ac:dyDescent="0.35">
      <c r="A9" s="221" t="s">
        <v>637</v>
      </c>
      <c r="B9" s="223">
        <v>25840</v>
      </c>
      <c r="C9" s="223">
        <v>11380</v>
      </c>
      <c r="D9" s="223">
        <v>27600</v>
      </c>
      <c r="E9" s="223">
        <v>19280</v>
      </c>
      <c r="F9" s="223">
        <v>14460</v>
      </c>
      <c r="G9" s="308">
        <v>0.44040247678018574</v>
      </c>
      <c r="H9"/>
      <c r="I9"/>
      <c r="J9"/>
    </row>
    <row r="10" spans="1:10" x14ac:dyDescent="0.35">
      <c r="A10" s="220" t="s">
        <v>161</v>
      </c>
      <c r="B10" s="223">
        <v>55700</v>
      </c>
      <c r="C10" s="223">
        <v>4140</v>
      </c>
      <c r="D10" s="223">
        <v>56000</v>
      </c>
      <c r="E10" s="223">
        <v>11784</v>
      </c>
      <c r="F10" s="223">
        <v>51560</v>
      </c>
      <c r="G10" s="308">
        <v>7.4326750448833037E-2</v>
      </c>
      <c r="H10"/>
      <c r="I10"/>
      <c r="J10"/>
    </row>
    <row r="11" spans="1:10" x14ac:dyDescent="0.35">
      <c r="A11" s="221" t="s">
        <v>636</v>
      </c>
      <c r="B11" s="223">
        <v>18700</v>
      </c>
      <c r="C11" s="223">
        <v>120</v>
      </c>
      <c r="D11" s="223">
        <v>18600</v>
      </c>
      <c r="E11" s="223">
        <v>2400</v>
      </c>
      <c r="F11" s="223">
        <v>18580</v>
      </c>
      <c r="G11" s="308">
        <v>6.4171122994652408E-3</v>
      </c>
      <c r="H11"/>
      <c r="I11"/>
      <c r="J11"/>
    </row>
    <row r="12" spans="1:10" x14ac:dyDescent="0.35">
      <c r="A12" s="221" t="s">
        <v>637</v>
      </c>
      <c r="B12" s="223">
        <v>37000</v>
      </c>
      <c r="C12" s="223">
        <v>4020</v>
      </c>
      <c r="D12" s="223">
        <v>37400</v>
      </c>
      <c r="E12" s="223">
        <v>9384</v>
      </c>
      <c r="F12" s="223">
        <v>32980</v>
      </c>
      <c r="G12" s="308">
        <v>0.10864864864864865</v>
      </c>
      <c r="H12"/>
      <c r="I12"/>
      <c r="J12"/>
    </row>
    <row r="13" spans="1:10" x14ac:dyDescent="0.35">
      <c r="A13" s="220" t="s">
        <v>828</v>
      </c>
      <c r="B13" s="223">
        <v>13000</v>
      </c>
      <c r="C13" s="223">
        <v>3850</v>
      </c>
      <c r="D13" s="223">
        <v>13000</v>
      </c>
      <c r="E13" s="223">
        <v>5910</v>
      </c>
      <c r="F13" s="223">
        <v>9150</v>
      </c>
      <c r="G13" s="308">
        <v>0.29615384615384616</v>
      </c>
      <c r="H13"/>
      <c r="I13"/>
      <c r="J13"/>
    </row>
    <row r="14" spans="1:10" x14ac:dyDescent="0.35">
      <c r="A14" s="221" t="s">
        <v>636</v>
      </c>
      <c r="B14" s="223">
        <v>2100</v>
      </c>
      <c r="C14" s="223">
        <v>700</v>
      </c>
      <c r="D14" s="223">
        <v>2100</v>
      </c>
      <c r="E14" s="223">
        <v>1150</v>
      </c>
      <c r="F14" s="223">
        <v>1400</v>
      </c>
      <c r="G14" s="308">
        <v>0.33333333333333331</v>
      </c>
      <c r="H14"/>
      <c r="I14"/>
      <c r="J14"/>
    </row>
    <row r="15" spans="1:10" x14ac:dyDescent="0.35">
      <c r="A15" s="221" t="s">
        <v>637</v>
      </c>
      <c r="B15" s="223">
        <v>10900</v>
      </c>
      <c r="C15" s="223">
        <v>3150</v>
      </c>
      <c r="D15" s="223">
        <v>10900</v>
      </c>
      <c r="E15" s="223">
        <v>4760</v>
      </c>
      <c r="F15" s="223">
        <v>7750</v>
      </c>
      <c r="G15" s="308">
        <v>0.28899082568807338</v>
      </c>
      <c r="H15"/>
      <c r="I15"/>
      <c r="J15"/>
    </row>
    <row r="16" spans="1:10" x14ac:dyDescent="0.35">
      <c r="A16" s="220" t="s">
        <v>155</v>
      </c>
      <c r="B16" s="223">
        <v>3745</v>
      </c>
      <c r="C16" s="223">
        <v>1490</v>
      </c>
      <c r="D16" s="223">
        <v>3760</v>
      </c>
      <c r="E16" s="223">
        <v>2480</v>
      </c>
      <c r="F16" s="223">
        <v>2255</v>
      </c>
      <c r="G16" s="308">
        <v>0.39786381842456608</v>
      </c>
      <c r="H16"/>
      <c r="I16"/>
      <c r="J16"/>
    </row>
    <row r="17" spans="1:10" x14ac:dyDescent="0.35">
      <c r="A17" s="221" t="s">
        <v>636</v>
      </c>
      <c r="B17" s="223">
        <v>725</v>
      </c>
      <c r="C17" s="223">
        <v>840</v>
      </c>
      <c r="D17" s="223">
        <v>740</v>
      </c>
      <c r="E17" s="223">
        <v>890</v>
      </c>
      <c r="F17" s="223">
        <v>-115</v>
      </c>
      <c r="G17" s="308">
        <v>1.1586206896551725</v>
      </c>
      <c r="H17"/>
      <c r="I17"/>
      <c r="J17"/>
    </row>
    <row r="18" spans="1:10" x14ac:dyDescent="0.35">
      <c r="A18" s="221" t="s">
        <v>637</v>
      </c>
      <c r="B18" s="223">
        <v>3020</v>
      </c>
      <c r="C18" s="223">
        <v>650</v>
      </c>
      <c r="D18" s="223">
        <v>3020</v>
      </c>
      <c r="E18" s="223">
        <v>1590</v>
      </c>
      <c r="F18" s="223">
        <v>2370</v>
      </c>
      <c r="G18" s="308">
        <v>0.21523178807947019</v>
      </c>
      <c r="H18"/>
      <c r="I18"/>
      <c r="J18"/>
    </row>
    <row r="19" spans="1:10" x14ac:dyDescent="0.35">
      <c r="A19" s="220" t="s">
        <v>450</v>
      </c>
      <c r="B19" s="223">
        <v>4830</v>
      </c>
      <c r="C19" s="223">
        <v>40</v>
      </c>
      <c r="D19" s="223">
        <v>4330</v>
      </c>
      <c r="E19" s="223">
        <v>30</v>
      </c>
      <c r="F19" s="223">
        <v>4790</v>
      </c>
      <c r="G19" s="308">
        <v>8.2815734989648039E-3</v>
      </c>
      <c r="H19"/>
      <c r="I19"/>
      <c r="J19"/>
    </row>
    <row r="20" spans="1:10" x14ac:dyDescent="0.35">
      <c r="A20" s="221" t="s">
        <v>637</v>
      </c>
      <c r="B20" s="223">
        <v>4830</v>
      </c>
      <c r="C20" s="223">
        <v>40</v>
      </c>
      <c r="D20" s="223">
        <v>4330</v>
      </c>
      <c r="E20" s="223">
        <v>30</v>
      </c>
      <c r="F20" s="223">
        <v>4790</v>
      </c>
      <c r="G20" s="308">
        <v>8.2815734989648039E-3</v>
      </c>
      <c r="H20"/>
      <c r="I20"/>
      <c r="J20"/>
    </row>
    <row r="21" spans="1:10" x14ac:dyDescent="0.35">
      <c r="A21" s="220" t="s">
        <v>482</v>
      </c>
      <c r="B21" s="223">
        <v>400</v>
      </c>
      <c r="C21" s="223">
        <v>0</v>
      </c>
      <c r="D21" s="223">
        <v>400</v>
      </c>
      <c r="E21" s="223">
        <v>60</v>
      </c>
      <c r="F21" s="223">
        <v>400</v>
      </c>
      <c r="G21" s="308">
        <v>0</v>
      </c>
      <c r="H21"/>
      <c r="I21"/>
      <c r="J21"/>
    </row>
    <row r="22" spans="1:10" x14ac:dyDescent="0.35">
      <c r="A22" s="221" t="s">
        <v>637</v>
      </c>
      <c r="B22" s="223">
        <v>400</v>
      </c>
      <c r="C22" s="223">
        <v>0</v>
      </c>
      <c r="D22" s="223">
        <v>400</v>
      </c>
      <c r="E22" s="223">
        <v>60</v>
      </c>
      <c r="F22" s="223">
        <v>400</v>
      </c>
      <c r="G22" s="308">
        <v>0</v>
      </c>
      <c r="H22"/>
      <c r="I22"/>
      <c r="J22"/>
    </row>
    <row r="23" spans="1:10" x14ac:dyDescent="0.35">
      <c r="A23" s="220" t="s">
        <v>182</v>
      </c>
      <c r="B23" s="223">
        <v>5500</v>
      </c>
      <c r="C23" s="223">
        <v>0</v>
      </c>
      <c r="D23" s="223">
        <v>5500</v>
      </c>
      <c r="E23" s="223">
        <v>0</v>
      </c>
      <c r="F23" s="223">
        <v>5500</v>
      </c>
      <c r="G23" s="308">
        <v>0</v>
      </c>
      <c r="H23"/>
      <c r="I23"/>
      <c r="J23"/>
    </row>
    <row r="24" spans="1:10" x14ac:dyDescent="0.35">
      <c r="A24" s="221" t="s">
        <v>636</v>
      </c>
      <c r="B24" s="223">
        <v>0</v>
      </c>
      <c r="C24" s="223">
        <v>0</v>
      </c>
      <c r="D24" s="223">
        <v>0</v>
      </c>
      <c r="E24" s="223">
        <v>0</v>
      </c>
      <c r="F24" s="223">
        <v>0</v>
      </c>
      <c r="G24" s="308" t="e">
        <v>#DIV/0!</v>
      </c>
      <c r="H24"/>
      <c r="I24"/>
      <c r="J24"/>
    </row>
    <row r="25" spans="1:10" x14ac:dyDescent="0.35">
      <c r="A25" s="221" t="s">
        <v>637</v>
      </c>
      <c r="B25" s="223">
        <v>5500</v>
      </c>
      <c r="C25" s="223">
        <v>0</v>
      </c>
      <c r="D25" s="223">
        <v>5500</v>
      </c>
      <c r="E25" s="223">
        <v>0</v>
      </c>
      <c r="F25" s="223">
        <v>5500</v>
      </c>
      <c r="G25" s="308">
        <v>0</v>
      </c>
      <c r="H25"/>
      <c r="I25"/>
      <c r="J25"/>
    </row>
    <row r="26" spans="1:10" x14ac:dyDescent="0.35">
      <c r="A26" s="220" t="s">
        <v>186</v>
      </c>
      <c r="B26" s="223">
        <v>1600</v>
      </c>
      <c r="C26" s="223">
        <v>0</v>
      </c>
      <c r="D26" s="223">
        <v>1600</v>
      </c>
      <c r="E26" s="223">
        <v>180</v>
      </c>
      <c r="F26" s="223">
        <v>1600</v>
      </c>
      <c r="G26" s="308">
        <v>0</v>
      </c>
      <c r="H26"/>
      <c r="I26"/>
      <c r="J26"/>
    </row>
    <row r="27" spans="1:10" x14ac:dyDescent="0.35">
      <c r="A27" s="221" t="s">
        <v>636</v>
      </c>
      <c r="B27" s="223">
        <v>300</v>
      </c>
      <c r="C27" s="223">
        <v>0</v>
      </c>
      <c r="D27" s="223">
        <v>300</v>
      </c>
      <c r="E27" s="223">
        <v>180</v>
      </c>
      <c r="F27" s="223">
        <v>300</v>
      </c>
      <c r="G27" s="308">
        <v>0</v>
      </c>
      <c r="H27"/>
      <c r="I27"/>
      <c r="J27"/>
    </row>
    <row r="28" spans="1:10" x14ac:dyDescent="0.35">
      <c r="A28" s="221" t="s">
        <v>637</v>
      </c>
      <c r="B28" s="223">
        <v>1300</v>
      </c>
      <c r="C28" s="223">
        <v>0</v>
      </c>
      <c r="D28" s="223">
        <v>1300</v>
      </c>
      <c r="E28" s="223">
        <v>0</v>
      </c>
      <c r="F28" s="223">
        <v>1300</v>
      </c>
      <c r="G28" s="308">
        <v>0</v>
      </c>
      <c r="H28"/>
      <c r="I28"/>
      <c r="J28"/>
    </row>
    <row r="29" spans="1:10" x14ac:dyDescent="0.35">
      <c r="A29" s="220" t="s">
        <v>189</v>
      </c>
      <c r="B29" s="223">
        <v>2750</v>
      </c>
      <c r="C29" s="223">
        <v>1810</v>
      </c>
      <c r="D29" s="223">
        <v>2600</v>
      </c>
      <c r="E29" s="223">
        <v>2450</v>
      </c>
      <c r="F29" s="223">
        <v>940</v>
      </c>
      <c r="G29" s="308">
        <v>0.6581818181818182</v>
      </c>
      <c r="H29"/>
      <c r="I29"/>
      <c r="J29"/>
    </row>
    <row r="30" spans="1:10" x14ac:dyDescent="0.35">
      <c r="A30" s="221" t="s">
        <v>636</v>
      </c>
      <c r="B30" s="223">
        <v>100</v>
      </c>
      <c r="C30" s="223">
        <v>110</v>
      </c>
      <c r="D30" s="223">
        <v>100</v>
      </c>
      <c r="E30" s="223">
        <v>50</v>
      </c>
      <c r="F30" s="223">
        <v>-10</v>
      </c>
      <c r="G30" s="308">
        <v>1.1000000000000001</v>
      </c>
      <c r="H30"/>
      <c r="I30"/>
      <c r="J30"/>
    </row>
    <row r="31" spans="1:10" x14ac:dyDescent="0.35">
      <c r="A31" s="221" t="s">
        <v>637</v>
      </c>
      <c r="B31" s="223">
        <v>2650</v>
      </c>
      <c r="C31" s="223">
        <v>1700</v>
      </c>
      <c r="D31" s="223">
        <v>2500</v>
      </c>
      <c r="E31" s="223">
        <v>2400</v>
      </c>
      <c r="F31" s="223">
        <v>950</v>
      </c>
      <c r="G31" s="308">
        <v>0.64150943396226412</v>
      </c>
      <c r="H31"/>
      <c r="I31"/>
      <c r="J31"/>
    </row>
    <row r="32" spans="1:10" x14ac:dyDescent="0.35">
      <c r="A32" s="220" t="s">
        <v>183</v>
      </c>
      <c r="B32" s="223">
        <v>2270</v>
      </c>
      <c r="C32" s="223">
        <v>960</v>
      </c>
      <c r="D32" s="223">
        <v>2060</v>
      </c>
      <c r="E32" s="223">
        <v>1760</v>
      </c>
      <c r="F32" s="223">
        <v>1310</v>
      </c>
      <c r="G32" s="308">
        <v>0.42290748898678415</v>
      </c>
      <c r="H32"/>
      <c r="I32"/>
      <c r="J32"/>
    </row>
    <row r="33" spans="1:10" x14ac:dyDescent="0.35">
      <c r="A33" s="221" t="s">
        <v>636</v>
      </c>
      <c r="B33" s="223">
        <v>1670</v>
      </c>
      <c r="C33" s="223">
        <v>960</v>
      </c>
      <c r="D33" s="223">
        <v>1560</v>
      </c>
      <c r="E33" s="223">
        <v>1760</v>
      </c>
      <c r="F33" s="223">
        <v>710</v>
      </c>
      <c r="G33" s="308">
        <v>0.57485029940119758</v>
      </c>
      <c r="H33"/>
      <c r="I33"/>
      <c r="J33"/>
    </row>
    <row r="34" spans="1:10" x14ac:dyDescent="0.35">
      <c r="A34" s="221" t="s">
        <v>637</v>
      </c>
      <c r="B34" s="223">
        <v>600</v>
      </c>
      <c r="C34" s="223">
        <v>0</v>
      </c>
      <c r="D34" s="223">
        <v>500</v>
      </c>
      <c r="E34" s="223">
        <v>0</v>
      </c>
      <c r="F34" s="223">
        <v>600</v>
      </c>
      <c r="G34" s="308">
        <v>0</v>
      </c>
      <c r="H34"/>
      <c r="I34"/>
      <c r="J34"/>
    </row>
    <row r="35" spans="1:10" x14ac:dyDescent="0.35">
      <c r="A35" s="220" t="s">
        <v>231</v>
      </c>
      <c r="B35" s="223">
        <v>400</v>
      </c>
      <c r="C35" s="223">
        <v>0</v>
      </c>
      <c r="D35" s="223">
        <v>500</v>
      </c>
      <c r="E35" s="223">
        <v>400</v>
      </c>
      <c r="F35" s="223">
        <v>400</v>
      </c>
      <c r="G35" s="308">
        <v>0</v>
      </c>
      <c r="H35"/>
      <c r="I35"/>
      <c r="J35"/>
    </row>
    <row r="36" spans="1:10" x14ac:dyDescent="0.35">
      <c r="A36" s="221" t="s">
        <v>636</v>
      </c>
      <c r="B36" s="223">
        <v>400</v>
      </c>
      <c r="C36" s="223">
        <v>0</v>
      </c>
      <c r="D36" s="223">
        <v>500</v>
      </c>
      <c r="E36" s="223">
        <v>400</v>
      </c>
      <c r="F36" s="223">
        <v>400</v>
      </c>
      <c r="G36" s="308">
        <v>0</v>
      </c>
      <c r="H36"/>
      <c r="I36"/>
      <c r="J36"/>
    </row>
    <row r="37" spans="1:10" x14ac:dyDescent="0.35">
      <c r="A37" s="220" t="s">
        <v>162</v>
      </c>
      <c r="B37" s="223">
        <v>1400</v>
      </c>
      <c r="C37" s="223">
        <v>0</v>
      </c>
      <c r="D37" s="223">
        <v>1300</v>
      </c>
      <c r="E37" s="223">
        <v>0</v>
      </c>
      <c r="F37" s="223">
        <v>1400</v>
      </c>
      <c r="G37" s="308">
        <v>0</v>
      </c>
      <c r="H37"/>
      <c r="I37"/>
      <c r="J37"/>
    </row>
    <row r="38" spans="1:10" x14ac:dyDescent="0.35">
      <c r="A38" s="221" t="s">
        <v>637</v>
      </c>
      <c r="B38" s="223">
        <v>1400</v>
      </c>
      <c r="C38" s="223">
        <v>0</v>
      </c>
      <c r="D38" s="223">
        <v>1300</v>
      </c>
      <c r="E38" s="223">
        <v>0</v>
      </c>
      <c r="F38" s="223">
        <v>1400</v>
      </c>
      <c r="G38" s="308">
        <v>0</v>
      </c>
      <c r="H38"/>
      <c r="I38"/>
      <c r="J38"/>
    </row>
    <row r="39" spans="1:10" x14ac:dyDescent="0.35">
      <c r="A39" s="220" t="s">
        <v>187</v>
      </c>
      <c r="B39" s="223">
        <v>600</v>
      </c>
      <c r="C39" s="223">
        <v>0</v>
      </c>
      <c r="D39" s="223">
        <v>600</v>
      </c>
      <c r="E39" s="223">
        <v>0</v>
      </c>
      <c r="F39" s="223">
        <v>600</v>
      </c>
      <c r="G39" s="308">
        <v>0</v>
      </c>
      <c r="H39"/>
      <c r="I39"/>
      <c r="J39"/>
    </row>
    <row r="40" spans="1:10" x14ac:dyDescent="0.35">
      <c r="A40" s="221" t="s">
        <v>636</v>
      </c>
      <c r="B40" s="223">
        <v>100</v>
      </c>
      <c r="C40" s="223">
        <v>0</v>
      </c>
      <c r="D40" s="223">
        <v>100</v>
      </c>
      <c r="E40" s="223">
        <v>0</v>
      </c>
      <c r="F40" s="223">
        <v>100</v>
      </c>
      <c r="G40" s="308">
        <v>0</v>
      </c>
      <c r="H40"/>
      <c r="I40"/>
      <c r="J40"/>
    </row>
    <row r="41" spans="1:10" x14ac:dyDescent="0.35">
      <c r="A41" s="221" t="s">
        <v>637</v>
      </c>
      <c r="B41" s="223">
        <v>500</v>
      </c>
      <c r="C41" s="223">
        <v>0</v>
      </c>
      <c r="D41" s="223">
        <v>500</v>
      </c>
      <c r="E41" s="223">
        <v>0</v>
      </c>
      <c r="F41" s="223">
        <v>500</v>
      </c>
      <c r="G41" s="308">
        <v>0</v>
      </c>
      <c r="H41"/>
      <c r="I41"/>
      <c r="J41"/>
    </row>
    <row r="42" spans="1:10" x14ac:dyDescent="0.35">
      <c r="A42" s="220" t="s">
        <v>416</v>
      </c>
      <c r="B42" s="223">
        <v>100</v>
      </c>
      <c r="C42" s="223">
        <v>0</v>
      </c>
      <c r="D42" s="223">
        <v>100</v>
      </c>
      <c r="E42" s="223">
        <v>100</v>
      </c>
      <c r="F42" s="223">
        <v>100</v>
      </c>
      <c r="G42" s="308">
        <v>0</v>
      </c>
      <c r="H42"/>
      <c r="I42"/>
      <c r="J42"/>
    </row>
    <row r="43" spans="1:10" x14ac:dyDescent="0.35">
      <c r="A43" s="221" t="s">
        <v>636</v>
      </c>
      <c r="B43" s="223">
        <v>100</v>
      </c>
      <c r="C43" s="223">
        <v>0</v>
      </c>
      <c r="D43" s="223">
        <v>100</v>
      </c>
      <c r="E43" s="223">
        <v>100</v>
      </c>
      <c r="F43" s="223">
        <v>100</v>
      </c>
      <c r="G43" s="308">
        <v>0</v>
      </c>
      <c r="H43"/>
      <c r="I43"/>
      <c r="J43"/>
    </row>
    <row r="44" spans="1:10" x14ac:dyDescent="0.35">
      <c r="A44"/>
      <c r="B44"/>
      <c r="C44"/>
      <c r="D44"/>
      <c r="E44"/>
      <c r="F44"/>
      <c r="G44" s="309"/>
      <c r="H44"/>
      <c r="I44"/>
      <c r="J44"/>
    </row>
    <row r="45" spans="1:10" x14ac:dyDescent="0.35">
      <c r="A45"/>
      <c r="B45"/>
      <c r="C45"/>
      <c r="D45"/>
      <c r="E45"/>
      <c r="F45"/>
      <c r="G45" s="309"/>
      <c r="H45"/>
      <c r="I45"/>
      <c r="J45"/>
    </row>
    <row r="46" spans="1:10" x14ac:dyDescent="0.35">
      <c r="A46"/>
      <c r="B46"/>
      <c r="C46"/>
      <c r="D46"/>
      <c r="E46"/>
      <c r="F46"/>
      <c r="G46" s="309"/>
      <c r="H46"/>
      <c r="I46"/>
      <c r="J46"/>
    </row>
    <row r="47" spans="1:10" x14ac:dyDescent="0.35">
      <c r="A47"/>
      <c r="B47"/>
      <c r="C47"/>
      <c r="D47"/>
      <c r="E47"/>
      <c r="F47"/>
      <c r="G47" s="309"/>
      <c r="H47"/>
      <c r="I47"/>
      <c r="J47"/>
    </row>
    <row r="48" spans="1:10" x14ac:dyDescent="0.35">
      <c r="A48"/>
      <c r="B48"/>
      <c r="C48"/>
      <c r="D48"/>
      <c r="E48"/>
      <c r="F48"/>
      <c r="G48" s="309"/>
      <c r="H48"/>
      <c r="I48"/>
      <c r="J48"/>
    </row>
    <row r="49" spans="1:10" x14ac:dyDescent="0.35">
      <c r="A49"/>
      <c r="B49"/>
      <c r="C49"/>
      <c r="D49"/>
      <c r="E49"/>
      <c r="F49"/>
      <c r="G49" s="309"/>
      <c r="H49"/>
      <c r="I49"/>
      <c r="J49"/>
    </row>
    <row r="50" spans="1:10" x14ac:dyDescent="0.35">
      <c r="A50"/>
      <c r="B50"/>
      <c r="C50"/>
      <c r="D50"/>
      <c r="E50"/>
      <c r="F50"/>
      <c r="G50" s="309"/>
      <c r="H50"/>
      <c r="I50"/>
      <c r="J50"/>
    </row>
    <row r="51" spans="1:10" x14ac:dyDescent="0.35">
      <c r="A51"/>
      <c r="B51"/>
      <c r="C51"/>
      <c r="D51"/>
      <c r="E51"/>
      <c r="F51"/>
      <c r="G51" s="309"/>
      <c r="H51"/>
      <c r="I51"/>
      <c r="J51"/>
    </row>
    <row r="52" spans="1:10" x14ac:dyDescent="0.35">
      <c r="A52"/>
      <c r="B52"/>
      <c r="C52"/>
      <c r="D52"/>
      <c r="E52"/>
      <c r="F52"/>
      <c r="G52" s="309"/>
      <c r="H52"/>
      <c r="I52"/>
      <c r="J52"/>
    </row>
    <row r="53" spans="1:10" x14ac:dyDescent="0.35">
      <c r="A53"/>
      <c r="B53"/>
      <c r="C53"/>
      <c r="D53"/>
      <c r="E53"/>
      <c r="F53"/>
      <c r="G53" s="309"/>
      <c r="H53"/>
      <c r="I53"/>
      <c r="J53"/>
    </row>
    <row r="54" spans="1:10" x14ac:dyDescent="0.35">
      <c r="A54"/>
      <c r="B54"/>
      <c r="C54"/>
      <c r="D54"/>
      <c r="E54"/>
      <c r="F54"/>
      <c r="G54" s="309"/>
      <c r="H54"/>
      <c r="I54"/>
      <c r="J54"/>
    </row>
    <row r="55" spans="1:10" x14ac:dyDescent="0.35">
      <c r="A55"/>
      <c r="B55"/>
      <c r="C55"/>
      <c r="D55"/>
      <c r="E55"/>
      <c r="F55"/>
      <c r="G55" s="309"/>
      <c r="H55"/>
      <c r="I55"/>
      <c r="J55"/>
    </row>
    <row r="56" spans="1:10" x14ac:dyDescent="0.35">
      <c r="A56"/>
      <c r="B56"/>
      <c r="C56"/>
      <c r="D56"/>
      <c r="E56"/>
      <c r="F56"/>
      <c r="G56" s="309"/>
      <c r="H56"/>
      <c r="I56"/>
      <c r="J56"/>
    </row>
    <row r="57" spans="1:10" x14ac:dyDescent="0.35">
      <c r="A57"/>
      <c r="B57"/>
      <c r="C57"/>
      <c r="D57"/>
      <c r="E57" s="183"/>
      <c r="F57" s="183"/>
      <c r="G57" s="309"/>
      <c r="H57"/>
      <c r="I57"/>
      <c r="J57"/>
    </row>
    <row r="58" spans="1:10" x14ac:dyDescent="0.35">
      <c r="A58"/>
      <c r="B58"/>
      <c r="C58"/>
      <c r="D58"/>
      <c r="E58" s="183"/>
      <c r="F58" s="183"/>
      <c r="G58" s="309"/>
      <c r="H58"/>
      <c r="I58"/>
      <c r="J58"/>
    </row>
    <row r="59" spans="1:10" x14ac:dyDescent="0.35">
      <c r="A59"/>
      <c r="B59"/>
      <c r="C59"/>
      <c r="D59"/>
      <c r="E59" s="183"/>
      <c r="F59" s="183"/>
      <c r="G59" s="309"/>
      <c r="H59"/>
      <c r="I59"/>
      <c r="J59"/>
    </row>
    <row r="60" spans="1:10" x14ac:dyDescent="0.35">
      <c r="A60"/>
      <c r="B60"/>
      <c r="C60"/>
      <c r="D60"/>
      <c r="E60" s="183"/>
      <c r="F60" s="183"/>
      <c r="G60" s="309"/>
      <c r="H60"/>
      <c r="I60"/>
      <c r="J60"/>
    </row>
    <row r="61" spans="1:10" x14ac:dyDescent="0.35">
      <c r="A61"/>
      <c r="B61"/>
      <c r="C61"/>
      <c r="D61"/>
      <c r="E61" s="183"/>
      <c r="F61" s="183"/>
      <c r="G61" s="309"/>
      <c r="H61"/>
      <c r="I61"/>
      <c r="J61"/>
    </row>
    <row r="62" spans="1:10" x14ac:dyDescent="0.35">
      <c r="A62"/>
      <c r="B62"/>
      <c r="C62"/>
      <c r="D62"/>
      <c r="E62" s="183"/>
      <c r="F62" s="183"/>
      <c r="G62" s="309"/>
      <c r="H62"/>
      <c r="I62"/>
      <c r="J62"/>
    </row>
    <row r="63" spans="1:10" x14ac:dyDescent="0.35">
      <c r="A63"/>
      <c r="B63"/>
      <c r="C63"/>
      <c r="D63"/>
      <c r="E63" s="183"/>
      <c r="F63" s="183"/>
      <c r="G63" s="309"/>
      <c r="H63"/>
      <c r="I63"/>
      <c r="J63"/>
    </row>
    <row r="64" spans="1:10" x14ac:dyDescent="0.35">
      <c r="A64"/>
      <c r="B64"/>
      <c r="C64"/>
      <c r="D64"/>
      <c r="E64" s="183"/>
      <c r="F64" s="183"/>
      <c r="G64" s="309"/>
      <c r="H64"/>
      <c r="I64"/>
      <c r="J64"/>
    </row>
    <row r="65" spans="1:10" x14ac:dyDescent="0.35">
      <c r="A65"/>
      <c r="B65"/>
      <c r="C65"/>
      <c r="D65"/>
      <c r="E65" s="183"/>
      <c r="F65" s="183"/>
      <c r="G65" s="309"/>
      <c r="H65"/>
      <c r="I65"/>
      <c r="J65"/>
    </row>
    <row r="66" spans="1:10" x14ac:dyDescent="0.35">
      <c r="A66"/>
      <c r="B66"/>
      <c r="C66"/>
      <c r="D66"/>
      <c r="E66" s="183"/>
      <c r="F66" s="183"/>
      <c r="G66" s="309"/>
      <c r="H66"/>
      <c r="I66"/>
      <c r="J66"/>
    </row>
    <row r="67" spans="1:10" x14ac:dyDescent="0.35">
      <c r="A67"/>
      <c r="B67"/>
      <c r="C67"/>
      <c r="D67"/>
      <c r="E67" s="183"/>
      <c r="F67" s="183"/>
      <c r="G67" s="309"/>
      <c r="H67"/>
      <c r="I67"/>
      <c r="J67"/>
    </row>
    <row r="68" spans="1:10" x14ac:dyDescent="0.35">
      <c r="A68"/>
      <c r="B68"/>
      <c r="C68"/>
      <c r="D68"/>
      <c r="E68" s="183"/>
      <c r="F68" s="183"/>
      <c r="G68" s="309"/>
      <c r="H68"/>
      <c r="I68"/>
      <c r="J68"/>
    </row>
    <row r="69" spans="1:10" x14ac:dyDescent="0.35">
      <c r="A69"/>
      <c r="B69"/>
      <c r="C69"/>
      <c r="D69"/>
      <c r="E69" s="183"/>
      <c r="F69" s="183"/>
      <c r="G69" s="309"/>
      <c r="H69" s="126"/>
      <c r="I69"/>
      <c r="J69"/>
    </row>
    <row r="70" spans="1:10" x14ac:dyDescent="0.35">
      <c r="A70"/>
      <c r="B70"/>
      <c r="C70"/>
      <c r="D70"/>
      <c r="E70" s="183"/>
      <c r="F70" s="183"/>
      <c r="G70" s="309"/>
      <c r="H70" s="126"/>
      <c r="I70"/>
      <c r="J70"/>
    </row>
    <row r="71" spans="1:10" x14ac:dyDescent="0.35">
      <c r="A71"/>
      <c r="B71"/>
      <c r="C71"/>
      <c r="D71"/>
      <c r="E71" s="126"/>
      <c r="F71" s="126"/>
      <c r="G71" s="310"/>
      <c r="H71" s="126"/>
      <c r="I71"/>
      <c r="J71"/>
    </row>
    <row r="72" spans="1:10" x14ac:dyDescent="0.35">
      <c r="A72"/>
      <c r="B72"/>
      <c r="C72"/>
      <c r="D72"/>
      <c r="E72" s="126"/>
      <c r="F72" s="126"/>
      <c r="G72" s="310"/>
      <c r="H72" s="126"/>
      <c r="I72"/>
      <c r="J72"/>
    </row>
    <row r="73" spans="1:10" x14ac:dyDescent="0.35">
      <c r="A73"/>
      <c r="B73"/>
      <c r="C73"/>
      <c r="D73"/>
      <c r="E73" s="126"/>
      <c r="F73" s="126"/>
      <c r="G73" s="310"/>
      <c r="H73" s="126"/>
      <c r="I73"/>
      <c r="J73"/>
    </row>
    <row r="74" spans="1:10" x14ac:dyDescent="0.35">
      <c r="A74"/>
      <c r="B74"/>
      <c r="C74"/>
      <c r="D74"/>
      <c r="E74" s="126"/>
      <c r="F74" s="126"/>
      <c r="G74" s="310"/>
      <c r="H74" s="126"/>
      <c r="I74"/>
    </row>
    <row r="75" spans="1:10" x14ac:dyDescent="0.35">
      <c r="A75"/>
      <c r="B75"/>
      <c r="C75"/>
      <c r="D75"/>
      <c r="E75" s="126"/>
      <c r="F75" s="126"/>
      <c r="G75" s="310"/>
      <c r="H75" s="126"/>
      <c r="I75"/>
    </row>
    <row r="76" spans="1:10" x14ac:dyDescent="0.35">
      <c r="A76"/>
      <c r="B76"/>
      <c r="C76"/>
      <c r="D76"/>
    </row>
    <row r="77" spans="1:10" x14ac:dyDescent="0.35">
      <c r="A77"/>
      <c r="B77"/>
      <c r="C77"/>
      <c r="D77"/>
    </row>
    <row r="78" spans="1:10" x14ac:dyDescent="0.35">
      <c r="A78"/>
      <c r="B78"/>
      <c r="C78"/>
      <c r="D78"/>
    </row>
    <row r="79" spans="1:10" x14ac:dyDescent="0.35">
      <c r="A79"/>
      <c r="B79"/>
      <c r="C79"/>
      <c r="D79"/>
    </row>
    <row r="80" spans="1:10" x14ac:dyDescent="0.35">
      <c r="A80"/>
      <c r="B80"/>
      <c r="C80"/>
      <c r="D80"/>
    </row>
    <row r="81" spans="1:4" x14ac:dyDescent="0.35">
      <c r="A81"/>
      <c r="B81"/>
      <c r="C81"/>
      <c r="D81"/>
    </row>
    <row r="82" spans="1:4" x14ac:dyDescent="0.35">
      <c r="A82"/>
      <c r="B82"/>
      <c r="C82"/>
      <c r="D82"/>
    </row>
    <row r="83" spans="1:4" x14ac:dyDescent="0.35">
      <c r="A83"/>
      <c r="B83"/>
      <c r="C83"/>
      <c r="D83"/>
    </row>
    <row r="84" spans="1:4" x14ac:dyDescent="0.35">
      <c r="A84"/>
      <c r="B84"/>
      <c r="C84"/>
      <c r="D84"/>
    </row>
    <row r="85" spans="1:4" x14ac:dyDescent="0.35">
      <c r="A85"/>
      <c r="B85"/>
      <c r="C85"/>
      <c r="D85"/>
    </row>
    <row r="86" spans="1:4" x14ac:dyDescent="0.35">
      <c r="A86"/>
      <c r="B86"/>
      <c r="C86"/>
      <c r="D86"/>
    </row>
    <row r="87" spans="1:4" x14ac:dyDescent="0.35">
      <c r="A87"/>
      <c r="B87"/>
      <c r="C87"/>
      <c r="D87"/>
    </row>
    <row r="88" spans="1:4" x14ac:dyDescent="0.35">
      <c r="A88"/>
      <c r="B88"/>
      <c r="C88"/>
      <c r="D88"/>
    </row>
    <row r="89" spans="1:4" x14ac:dyDescent="0.35">
      <c r="A89"/>
      <c r="B89"/>
      <c r="C89"/>
      <c r="D89"/>
    </row>
    <row r="90" spans="1:4" x14ac:dyDescent="0.35">
      <c r="A90"/>
      <c r="B90"/>
      <c r="C90"/>
      <c r="D90"/>
    </row>
    <row r="91" spans="1:4" x14ac:dyDescent="0.35">
      <c r="A91"/>
      <c r="B91"/>
      <c r="C91"/>
      <c r="D91"/>
    </row>
    <row r="92" spans="1:4" x14ac:dyDescent="0.35">
      <c r="A92"/>
      <c r="B92"/>
      <c r="C92"/>
      <c r="D92"/>
    </row>
    <row r="93" spans="1:4" x14ac:dyDescent="0.35">
      <c r="A93"/>
      <c r="B93"/>
      <c r="C93"/>
      <c r="D93"/>
    </row>
    <row r="94" spans="1:4" x14ac:dyDescent="0.35">
      <c r="A94"/>
      <c r="B94"/>
      <c r="C94"/>
      <c r="D94"/>
    </row>
    <row r="95" spans="1:4" x14ac:dyDescent="0.35">
      <c r="A95"/>
      <c r="B95"/>
      <c r="C95"/>
      <c r="D95"/>
    </row>
    <row r="96" spans="1:4" x14ac:dyDescent="0.35">
      <c r="A96"/>
      <c r="B96"/>
      <c r="C96"/>
      <c r="D96"/>
    </row>
    <row r="97" spans="1:4" x14ac:dyDescent="0.35">
      <c r="A97"/>
      <c r="B97"/>
      <c r="C97"/>
      <c r="D97"/>
    </row>
    <row r="98" spans="1:4" x14ac:dyDescent="0.35">
      <c r="A98"/>
      <c r="B98"/>
      <c r="C98"/>
      <c r="D98"/>
    </row>
    <row r="99" spans="1:4" x14ac:dyDescent="0.35">
      <c r="A99"/>
      <c r="B99"/>
      <c r="C99"/>
      <c r="D99"/>
    </row>
    <row r="100" spans="1:4" x14ac:dyDescent="0.35">
      <c r="A100"/>
      <c r="B100"/>
      <c r="C100"/>
      <c r="D100"/>
    </row>
    <row r="101" spans="1:4" x14ac:dyDescent="0.35">
      <c r="A101"/>
      <c r="B101"/>
      <c r="C101"/>
      <c r="D101"/>
    </row>
    <row r="102" spans="1:4" x14ac:dyDescent="0.35">
      <c r="A102"/>
      <c r="B102"/>
      <c r="C102"/>
      <c r="D102"/>
    </row>
    <row r="103" spans="1:4" x14ac:dyDescent="0.35">
      <c r="A103"/>
      <c r="B103"/>
      <c r="C103"/>
      <c r="D103"/>
    </row>
    <row r="104" spans="1:4" x14ac:dyDescent="0.35">
      <c r="A104"/>
      <c r="B104"/>
      <c r="C104"/>
      <c r="D104"/>
    </row>
    <row r="105" spans="1:4" x14ac:dyDescent="0.35">
      <c r="A105"/>
      <c r="B105"/>
      <c r="C105"/>
      <c r="D105"/>
    </row>
    <row r="106" spans="1:4" x14ac:dyDescent="0.35">
      <c r="A106"/>
      <c r="B106"/>
      <c r="C106"/>
      <c r="D106"/>
    </row>
    <row r="107" spans="1:4" x14ac:dyDescent="0.35">
      <c r="A107"/>
      <c r="B107"/>
      <c r="C107"/>
      <c r="D107"/>
    </row>
    <row r="108" spans="1:4" x14ac:dyDescent="0.35">
      <c r="A108"/>
      <c r="B108"/>
      <c r="C108"/>
      <c r="D108"/>
    </row>
    <row r="109" spans="1:4" x14ac:dyDescent="0.35">
      <c r="A109"/>
      <c r="B109"/>
      <c r="C109"/>
      <c r="D109"/>
    </row>
    <row r="110" spans="1:4" x14ac:dyDescent="0.35">
      <c r="A110"/>
      <c r="B110"/>
      <c r="C110"/>
      <c r="D110"/>
    </row>
    <row r="111" spans="1:4" x14ac:dyDescent="0.35">
      <c r="A111"/>
      <c r="B111"/>
      <c r="C111"/>
      <c r="D111"/>
    </row>
    <row r="112" spans="1:4" x14ac:dyDescent="0.35">
      <c r="A112"/>
      <c r="B112"/>
      <c r="C112"/>
      <c r="D112"/>
    </row>
    <row r="113" spans="1:4" x14ac:dyDescent="0.35">
      <c r="A113"/>
      <c r="B113"/>
      <c r="C113"/>
      <c r="D113"/>
    </row>
    <row r="114" spans="1:4" x14ac:dyDescent="0.35">
      <c r="A114"/>
      <c r="B114"/>
      <c r="C114"/>
      <c r="D114"/>
    </row>
    <row r="115" spans="1:4" x14ac:dyDescent="0.35">
      <c r="A115"/>
      <c r="B115"/>
      <c r="C115"/>
      <c r="D115"/>
    </row>
  </sheetData>
  <phoneticPr fontId="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9" tint="-0.249977111117893"/>
  </sheetPr>
  <dimension ref="A1:DK95"/>
  <sheetViews>
    <sheetView showGridLines="0" workbookViewId="0">
      <pane ySplit="3" topLeftCell="A4" activePane="bottomLeft" state="frozen"/>
      <selection activeCell="E794" sqref="E794"/>
      <selection pane="bottomLeft" activeCell="H11" sqref="H11"/>
    </sheetView>
  </sheetViews>
  <sheetFormatPr defaultColWidth="9" defaultRowHeight="16.5" x14ac:dyDescent="0.35"/>
  <cols>
    <col min="1" max="1" width="19.5" style="48" customWidth="1"/>
    <col min="2" max="2" width="15.375" style="124" bestFit="1" customWidth="1"/>
    <col min="3" max="3" width="15.375" style="121" bestFit="1" customWidth="1"/>
    <col min="4" max="4" width="15.375" style="122" bestFit="1" customWidth="1"/>
    <col min="5" max="5" width="15.375" style="134" bestFit="1" customWidth="1"/>
    <col min="6" max="6" width="17.375" style="134" bestFit="1" customWidth="1"/>
    <col min="7" max="7" width="13.75" style="311" bestFit="1" customWidth="1"/>
    <col min="8" max="8" width="13.75" style="134" bestFit="1" customWidth="1"/>
    <col min="9" max="42" width="14.25" style="48" bestFit="1" customWidth="1"/>
    <col min="43" max="43" width="20.375" style="48" bestFit="1" customWidth="1"/>
    <col min="44" max="44" width="14.25" style="48" bestFit="1" customWidth="1"/>
    <col min="45" max="46" width="17.875" style="48" bestFit="1" customWidth="1"/>
    <col min="47" max="16384" width="9" style="48"/>
  </cols>
  <sheetData>
    <row r="1" spans="1:115" x14ac:dyDescent="0.35">
      <c r="A1" s="95" t="str">
        <f ca="1">"数据日期："&amp;TEXT('分区域（销售金额）达成表'!A3:B3,"yyyy/m/d")</f>
        <v>数据日期：2019/12/17</v>
      </c>
      <c r="B1" s="125"/>
      <c r="C1" s="125"/>
    </row>
    <row r="2" spans="1:115" x14ac:dyDescent="0.35">
      <c r="A2" s="96" t="str">
        <f>"时间进度："&amp;TEXT('分区域（销售金额）达成表'!E1,"0.0%")</f>
        <v>时间进度：57.1%</v>
      </c>
    </row>
    <row r="3" spans="1:115" x14ac:dyDescent="0.35">
      <c r="A3" s="219" t="s">
        <v>335</v>
      </c>
      <c r="B3" s="219" t="s">
        <v>931</v>
      </c>
      <c r="C3" s="219" t="s">
        <v>932</v>
      </c>
      <c r="D3" s="219" t="s">
        <v>892</v>
      </c>
      <c r="E3" s="219" t="s">
        <v>893</v>
      </c>
      <c r="F3" s="219" t="s">
        <v>425</v>
      </c>
      <c r="G3" s="307" t="s">
        <v>732</v>
      </c>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row>
    <row r="4" spans="1:115" x14ac:dyDescent="0.35">
      <c r="A4" s="212" t="s">
        <v>142</v>
      </c>
      <c r="B4" s="214"/>
      <c r="C4" s="214"/>
      <c r="D4" s="214"/>
      <c r="E4" s="214"/>
      <c r="F4" s="214"/>
      <c r="G4" s="312"/>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row>
    <row r="5" spans="1:115" x14ac:dyDescent="0.35">
      <c r="A5" s="213" t="s">
        <v>6</v>
      </c>
      <c r="B5" s="214">
        <v>16000</v>
      </c>
      <c r="C5" s="214">
        <v>5537</v>
      </c>
      <c r="D5" s="214">
        <v>15000</v>
      </c>
      <c r="E5" s="214">
        <v>15941</v>
      </c>
      <c r="F5" s="214">
        <v>10463</v>
      </c>
      <c r="G5" s="312">
        <v>0.3460625</v>
      </c>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row>
    <row r="6" spans="1:115" x14ac:dyDescent="0.35">
      <c r="A6" s="213" t="s">
        <v>121</v>
      </c>
      <c r="B6" s="214">
        <v>730</v>
      </c>
      <c r="C6" s="214">
        <v>30</v>
      </c>
      <c r="D6" s="214">
        <v>860</v>
      </c>
      <c r="E6" s="214">
        <v>70</v>
      </c>
      <c r="F6" s="214">
        <v>700</v>
      </c>
      <c r="G6" s="312">
        <v>4.1095890410958902E-2</v>
      </c>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row>
    <row r="7" spans="1:115" x14ac:dyDescent="0.35">
      <c r="A7" s="213" t="s">
        <v>161</v>
      </c>
      <c r="B7" s="214">
        <v>14000</v>
      </c>
      <c r="C7" s="214">
        <v>0</v>
      </c>
      <c r="D7" s="214">
        <v>14200</v>
      </c>
      <c r="E7" s="214">
        <v>150</v>
      </c>
      <c r="F7" s="214">
        <v>14000</v>
      </c>
      <c r="G7" s="312">
        <v>0</v>
      </c>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row>
    <row r="8" spans="1:115" x14ac:dyDescent="0.35">
      <c r="A8" s="213" t="s">
        <v>182</v>
      </c>
      <c r="B8" s="214">
        <v>5500</v>
      </c>
      <c r="C8" s="214">
        <v>0</v>
      </c>
      <c r="D8" s="214">
        <v>5500</v>
      </c>
      <c r="E8" s="214">
        <v>0</v>
      </c>
      <c r="F8" s="214">
        <v>5500</v>
      </c>
      <c r="G8" s="312">
        <v>0</v>
      </c>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row>
    <row r="9" spans="1:115" x14ac:dyDescent="0.35">
      <c r="A9" s="213" t="s">
        <v>187</v>
      </c>
      <c r="B9" s="214">
        <v>500</v>
      </c>
      <c r="C9" s="214">
        <v>0</v>
      </c>
      <c r="D9" s="214">
        <v>500</v>
      </c>
      <c r="E9" s="214">
        <v>0</v>
      </c>
      <c r="F9" s="214">
        <v>500</v>
      </c>
      <c r="G9" s="312">
        <v>0</v>
      </c>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row>
    <row r="10" spans="1:115" x14ac:dyDescent="0.35">
      <c r="A10" s="213" t="s">
        <v>184</v>
      </c>
      <c r="B10" s="214"/>
      <c r="C10" s="214">
        <v>0</v>
      </c>
      <c r="D10" s="214">
        <v>150</v>
      </c>
      <c r="E10" s="214">
        <v>0</v>
      </c>
      <c r="F10" s="214">
        <v>0</v>
      </c>
      <c r="G10" s="312" t="e">
        <v>#DIV/0!</v>
      </c>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row>
    <row r="11" spans="1:115" x14ac:dyDescent="0.35">
      <c r="A11" s="213" t="s">
        <v>162</v>
      </c>
      <c r="B11" s="214">
        <v>1400</v>
      </c>
      <c r="C11" s="214">
        <v>0</v>
      </c>
      <c r="D11" s="214">
        <v>1300</v>
      </c>
      <c r="E11" s="214">
        <v>0</v>
      </c>
      <c r="F11" s="214">
        <v>1400</v>
      </c>
      <c r="G11" s="312">
        <v>0</v>
      </c>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row>
    <row r="12" spans="1:115" x14ac:dyDescent="0.35">
      <c r="A12" s="213" t="s">
        <v>828</v>
      </c>
      <c r="B12" s="214">
        <v>3700</v>
      </c>
      <c r="C12" s="214">
        <v>1690</v>
      </c>
      <c r="D12" s="214">
        <v>3700</v>
      </c>
      <c r="E12" s="214">
        <v>1910</v>
      </c>
      <c r="F12" s="214">
        <v>2010</v>
      </c>
      <c r="G12" s="312">
        <v>0.45675675675675675</v>
      </c>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row>
    <row r="13" spans="1:115" x14ac:dyDescent="0.35">
      <c r="A13" s="213" t="s">
        <v>837</v>
      </c>
      <c r="B13" s="214">
        <v>0</v>
      </c>
      <c r="C13" s="214">
        <v>0</v>
      </c>
      <c r="D13" s="214">
        <v>0</v>
      </c>
      <c r="E13" s="214">
        <v>0</v>
      </c>
      <c r="F13" s="214">
        <v>0</v>
      </c>
      <c r="G13" s="312" t="e">
        <v>#DIV/0!</v>
      </c>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row>
    <row r="14" spans="1:115" x14ac:dyDescent="0.35">
      <c r="A14" s="212" t="s">
        <v>285</v>
      </c>
      <c r="B14" s="214"/>
      <c r="C14" s="214"/>
      <c r="D14" s="214"/>
      <c r="E14" s="214"/>
      <c r="F14" s="214"/>
      <c r="G14" s="312"/>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row>
    <row r="15" spans="1:115" x14ac:dyDescent="0.35">
      <c r="A15" s="213" t="s">
        <v>6</v>
      </c>
      <c r="B15" s="214">
        <v>12000</v>
      </c>
      <c r="C15" s="214">
        <v>3370</v>
      </c>
      <c r="D15" s="214">
        <v>11000</v>
      </c>
      <c r="E15" s="214">
        <v>10160</v>
      </c>
      <c r="F15" s="214">
        <v>8630</v>
      </c>
      <c r="G15" s="312">
        <v>0.28083333333333332</v>
      </c>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row>
    <row r="16" spans="1:115" x14ac:dyDescent="0.35">
      <c r="A16" s="213" t="s">
        <v>121</v>
      </c>
      <c r="B16" s="214">
        <v>13120</v>
      </c>
      <c r="C16" s="214">
        <v>8000</v>
      </c>
      <c r="D16" s="214">
        <v>13840</v>
      </c>
      <c r="E16" s="214">
        <v>10880</v>
      </c>
      <c r="F16" s="214">
        <v>5120</v>
      </c>
      <c r="G16" s="312">
        <v>0.6097560975609756</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row>
    <row r="17" spans="1:115" x14ac:dyDescent="0.35">
      <c r="A17" s="213" t="s">
        <v>161</v>
      </c>
      <c r="B17" s="214">
        <v>5400</v>
      </c>
      <c r="C17" s="214">
        <v>1620</v>
      </c>
      <c r="D17" s="214">
        <v>5400</v>
      </c>
      <c r="E17" s="214">
        <v>3474</v>
      </c>
      <c r="F17" s="214">
        <v>3780</v>
      </c>
      <c r="G17" s="312">
        <v>0.3</v>
      </c>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row>
    <row r="18" spans="1:115" x14ac:dyDescent="0.35">
      <c r="A18" s="213" t="s">
        <v>155</v>
      </c>
      <c r="B18" s="214">
        <v>2730</v>
      </c>
      <c r="C18" s="214">
        <v>410</v>
      </c>
      <c r="D18" s="214">
        <v>2680</v>
      </c>
      <c r="E18" s="214">
        <v>890</v>
      </c>
      <c r="F18" s="214">
        <v>2320</v>
      </c>
      <c r="G18" s="312">
        <v>0.15018315018315018</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row>
    <row r="19" spans="1:115" x14ac:dyDescent="0.35">
      <c r="A19" s="213" t="s">
        <v>182</v>
      </c>
      <c r="B19" s="214">
        <v>0</v>
      </c>
      <c r="C19" s="214">
        <v>0</v>
      </c>
      <c r="D19" s="214">
        <v>0</v>
      </c>
      <c r="E19" s="214">
        <v>0</v>
      </c>
      <c r="F19" s="214">
        <v>0</v>
      </c>
      <c r="G19" s="312" t="e">
        <v>#DIV/0!</v>
      </c>
      <c r="H19"/>
    </row>
    <row r="20" spans="1:115" x14ac:dyDescent="0.35">
      <c r="A20" s="213" t="s">
        <v>187</v>
      </c>
      <c r="B20" s="214">
        <v>0</v>
      </c>
      <c r="C20" s="214">
        <v>0</v>
      </c>
      <c r="D20" s="214">
        <v>0</v>
      </c>
      <c r="E20" s="214">
        <v>0</v>
      </c>
      <c r="F20" s="214">
        <v>0</v>
      </c>
      <c r="G20" s="312" t="e">
        <v>#DIV/0!</v>
      </c>
      <c r="H20"/>
    </row>
    <row r="21" spans="1:115" x14ac:dyDescent="0.35">
      <c r="A21" s="213" t="s">
        <v>183</v>
      </c>
      <c r="B21" s="214">
        <v>600</v>
      </c>
      <c r="C21" s="214">
        <v>0</v>
      </c>
      <c r="D21" s="214">
        <v>500</v>
      </c>
      <c r="E21" s="214">
        <v>0</v>
      </c>
      <c r="F21" s="214">
        <v>600</v>
      </c>
      <c r="G21" s="312">
        <v>0</v>
      </c>
      <c r="H21"/>
    </row>
    <row r="22" spans="1:115" x14ac:dyDescent="0.35">
      <c r="A22" s="213" t="s">
        <v>450</v>
      </c>
      <c r="B22" s="214">
        <v>2530</v>
      </c>
      <c r="C22" s="214">
        <v>0</v>
      </c>
      <c r="D22" s="214">
        <v>2030</v>
      </c>
      <c r="E22" s="214">
        <v>0</v>
      </c>
      <c r="F22" s="214">
        <v>2530</v>
      </c>
      <c r="G22" s="312">
        <v>0</v>
      </c>
      <c r="H22"/>
    </row>
    <row r="23" spans="1:115" x14ac:dyDescent="0.35">
      <c r="A23" s="213" t="s">
        <v>482</v>
      </c>
      <c r="B23" s="214">
        <v>400</v>
      </c>
      <c r="C23" s="214">
        <v>0</v>
      </c>
      <c r="D23" s="214">
        <v>400</v>
      </c>
      <c r="E23" s="214">
        <v>60</v>
      </c>
      <c r="F23" s="214">
        <v>400</v>
      </c>
      <c r="G23" s="312">
        <v>0</v>
      </c>
      <c r="H23"/>
    </row>
    <row r="24" spans="1:115" x14ac:dyDescent="0.35">
      <c r="A24" s="213" t="s">
        <v>828</v>
      </c>
      <c r="B24" s="214">
        <v>2730</v>
      </c>
      <c r="C24" s="214">
        <v>550</v>
      </c>
      <c r="D24" s="214">
        <v>2730</v>
      </c>
      <c r="E24" s="214">
        <v>830</v>
      </c>
      <c r="F24" s="214">
        <v>2180</v>
      </c>
      <c r="G24" s="312">
        <v>0.20146520146520147</v>
      </c>
      <c r="H24"/>
    </row>
    <row r="25" spans="1:115" x14ac:dyDescent="0.35">
      <c r="A25" s="213" t="s">
        <v>837</v>
      </c>
      <c r="B25" s="214">
        <v>0</v>
      </c>
      <c r="C25" s="214">
        <v>0</v>
      </c>
      <c r="D25" s="214">
        <v>0</v>
      </c>
      <c r="E25" s="214">
        <v>0</v>
      </c>
      <c r="F25" s="214">
        <v>0</v>
      </c>
      <c r="G25" s="312" t="e">
        <v>#DIV/0!</v>
      </c>
      <c r="H25"/>
    </row>
    <row r="26" spans="1:115" x14ac:dyDescent="0.35">
      <c r="A26" s="212" t="s">
        <v>7</v>
      </c>
      <c r="B26" s="214"/>
      <c r="C26" s="214"/>
      <c r="D26" s="214"/>
      <c r="E26" s="214"/>
      <c r="F26" s="214"/>
      <c r="G26" s="312"/>
      <c r="H26"/>
    </row>
    <row r="27" spans="1:115" x14ac:dyDescent="0.35">
      <c r="A27" s="213" t="s">
        <v>6</v>
      </c>
      <c r="B27" s="214">
        <v>11750</v>
      </c>
      <c r="C27" s="214">
        <v>2561</v>
      </c>
      <c r="D27" s="214">
        <v>10500</v>
      </c>
      <c r="E27" s="214">
        <v>9502</v>
      </c>
      <c r="F27" s="214">
        <v>9189</v>
      </c>
      <c r="G27" s="312">
        <v>0.21795744680851065</v>
      </c>
      <c r="H27"/>
    </row>
    <row r="28" spans="1:115" x14ac:dyDescent="0.35">
      <c r="A28" s="213" t="s">
        <v>121</v>
      </c>
      <c r="B28" s="214">
        <v>4420</v>
      </c>
      <c r="C28" s="214">
        <v>1730</v>
      </c>
      <c r="D28" s="214">
        <v>4990</v>
      </c>
      <c r="E28" s="214">
        <v>4700</v>
      </c>
      <c r="F28" s="214">
        <v>2690</v>
      </c>
      <c r="G28" s="312">
        <v>0.39140271493212669</v>
      </c>
      <c r="H28"/>
    </row>
    <row r="29" spans="1:115" x14ac:dyDescent="0.35">
      <c r="A29" s="213" t="s">
        <v>161</v>
      </c>
      <c r="B29" s="214">
        <v>6700</v>
      </c>
      <c r="C29" s="214">
        <v>120</v>
      </c>
      <c r="D29" s="214">
        <v>6600</v>
      </c>
      <c r="E29" s="214">
        <v>1200</v>
      </c>
      <c r="F29" s="214">
        <v>6580</v>
      </c>
      <c r="G29" s="312">
        <v>1.7910447761194031E-2</v>
      </c>
      <c r="H29"/>
    </row>
    <row r="30" spans="1:115" x14ac:dyDescent="0.35">
      <c r="A30" s="213" t="s">
        <v>231</v>
      </c>
      <c r="B30" s="214">
        <v>400</v>
      </c>
      <c r="C30" s="214">
        <v>0</v>
      </c>
      <c r="D30" s="214">
        <v>500</v>
      </c>
      <c r="E30" s="214">
        <v>400</v>
      </c>
      <c r="F30" s="214">
        <v>400</v>
      </c>
      <c r="G30" s="312">
        <v>0</v>
      </c>
      <c r="H30"/>
    </row>
    <row r="31" spans="1:115" x14ac:dyDescent="0.35">
      <c r="A31" s="213" t="s">
        <v>184</v>
      </c>
      <c r="B31" s="214"/>
      <c r="C31" s="214">
        <v>0</v>
      </c>
      <c r="D31" s="214">
        <v>420</v>
      </c>
      <c r="E31" s="214">
        <v>0</v>
      </c>
      <c r="F31" s="214">
        <v>0</v>
      </c>
      <c r="G31" s="312" t="e">
        <v>#DIV/0!</v>
      </c>
      <c r="H31"/>
    </row>
    <row r="32" spans="1:115" x14ac:dyDescent="0.35">
      <c r="A32" s="213" t="s">
        <v>189</v>
      </c>
      <c r="B32" s="214">
        <v>100</v>
      </c>
      <c r="C32" s="214">
        <v>110</v>
      </c>
      <c r="D32" s="214">
        <v>100</v>
      </c>
      <c r="E32" s="214">
        <v>50</v>
      </c>
      <c r="F32" s="214">
        <v>-10</v>
      </c>
      <c r="G32" s="312">
        <v>1.1000000000000001</v>
      </c>
      <c r="H32"/>
    </row>
    <row r="33" spans="1:8" x14ac:dyDescent="0.35">
      <c r="A33" s="213" t="s">
        <v>828</v>
      </c>
      <c r="B33" s="214">
        <v>1200</v>
      </c>
      <c r="C33" s="214">
        <v>110</v>
      </c>
      <c r="D33" s="214">
        <v>1200</v>
      </c>
      <c r="E33" s="214">
        <v>270</v>
      </c>
      <c r="F33" s="214">
        <v>1090</v>
      </c>
      <c r="G33" s="312">
        <v>9.166666666666666E-2</v>
      </c>
      <c r="H33"/>
    </row>
    <row r="34" spans="1:8" x14ac:dyDescent="0.35">
      <c r="A34" s="213" t="s">
        <v>188</v>
      </c>
      <c r="B34" s="214">
        <v>0</v>
      </c>
      <c r="C34" s="214">
        <v>0</v>
      </c>
      <c r="D34" s="214">
        <v>0</v>
      </c>
      <c r="E34" s="214">
        <v>5200</v>
      </c>
      <c r="F34" s="214">
        <v>0</v>
      </c>
      <c r="G34" s="312" t="e">
        <v>#DIV/0!</v>
      </c>
      <c r="H34"/>
    </row>
    <row r="35" spans="1:8" x14ac:dyDescent="0.35">
      <c r="A35" s="213" t="s">
        <v>837</v>
      </c>
      <c r="B35" s="214">
        <v>0</v>
      </c>
      <c r="C35" s="214">
        <v>0</v>
      </c>
      <c r="D35" s="214">
        <v>0</v>
      </c>
      <c r="E35" s="214">
        <v>0</v>
      </c>
      <c r="F35" s="214">
        <v>0</v>
      </c>
      <c r="G35" s="312" t="e">
        <v>#DIV/0!</v>
      </c>
      <c r="H35"/>
    </row>
    <row r="36" spans="1:8" x14ac:dyDescent="0.35">
      <c r="A36" s="212" t="s">
        <v>137</v>
      </c>
      <c r="B36" s="214"/>
      <c r="C36" s="214"/>
      <c r="D36" s="214"/>
      <c r="E36" s="214"/>
      <c r="F36" s="214"/>
      <c r="G36" s="312"/>
      <c r="H36"/>
    </row>
    <row r="37" spans="1:8" x14ac:dyDescent="0.35">
      <c r="A37" s="213" t="s">
        <v>6</v>
      </c>
      <c r="B37" s="214">
        <v>14250</v>
      </c>
      <c r="C37" s="214">
        <v>7170</v>
      </c>
      <c r="D37" s="214">
        <v>13000</v>
      </c>
      <c r="E37" s="214">
        <v>12420</v>
      </c>
      <c r="F37" s="214">
        <v>7080</v>
      </c>
      <c r="G37" s="312">
        <v>0.50315789473684214</v>
      </c>
      <c r="H37"/>
    </row>
    <row r="38" spans="1:8" x14ac:dyDescent="0.35">
      <c r="A38" s="213" t="s">
        <v>121</v>
      </c>
      <c r="B38" s="214">
        <v>16400</v>
      </c>
      <c r="C38" s="214">
        <v>8843</v>
      </c>
      <c r="D38" s="214">
        <v>16600</v>
      </c>
      <c r="E38" s="214">
        <v>14479</v>
      </c>
      <c r="F38" s="214">
        <v>7557</v>
      </c>
      <c r="G38" s="312">
        <v>0.53920731707317071</v>
      </c>
      <c r="H38"/>
    </row>
    <row r="39" spans="1:8" x14ac:dyDescent="0.35">
      <c r="A39" s="213" t="s">
        <v>161</v>
      </c>
      <c r="B39" s="214">
        <v>5000</v>
      </c>
      <c r="C39" s="214">
        <v>0</v>
      </c>
      <c r="D39" s="214">
        <v>5000</v>
      </c>
      <c r="E39" s="214">
        <v>0</v>
      </c>
      <c r="F39" s="214">
        <v>5000</v>
      </c>
      <c r="G39" s="312">
        <v>0</v>
      </c>
      <c r="H39"/>
    </row>
    <row r="40" spans="1:8" x14ac:dyDescent="0.35">
      <c r="A40" s="213" t="s">
        <v>155</v>
      </c>
      <c r="B40" s="214">
        <v>650</v>
      </c>
      <c r="C40" s="214">
        <v>840</v>
      </c>
      <c r="D40" s="214">
        <v>670</v>
      </c>
      <c r="E40" s="214">
        <v>840</v>
      </c>
      <c r="F40" s="214">
        <v>-190</v>
      </c>
      <c r="G40" s="312">
        <v>1.2923076923076924</v>
      </c>
      <c r="H40"/>
    </row>
    <row r="41" spans="1:8" x14ac:dyDescent="0.35">
      <c r="A41" s="213" t="s">
        <v>182</v>
      </c>
      <c r="B41" s="214">
        <v>0</v>
      </c>
      <c r="C41" s="214">
        <v>0</v>
      </c>
      <c r="D41" s="214">
        <v>0</v>
      </c>
      <c r="E41" s="214">
        <v>0</v>
      </c>
      <c r="F41" s="214">
        <v>0</v>
      </c>
      <c r="G41" s="312" t="e">
        <v>#DIV/0!</v>
      </c>
      <c r="H41"/>
    </row>
    <row r="42" spans="1:8" x14ac:dyDescent="0.35">
      <c r="A42" s="213" t="s">
        <v>184</v>
      </c>
      <c r="B42" s="214"/>
      <c r="C42" s="214">
        <v>0</v>
      </c>
      <c r="D42" s="214">
        <v>1050</v>
      </c>
      <c r="E42" s="214">
        <v>0</v>
      </c>
      <c r="F42" s="214">
        <v>0</v>
      </c>
      <c r="G42" s="312" t="e">
        <v>#DIV/0!</v>
      </c>
      <c r="H42"/>
    </row>
    <row r="43" spans="1:8" x14ac:dyDescent="0.35">
      <c r="A43" s="213" t="s">
        <v>828</v>
      </c>
      <c r="B43" s="214">
        <v>300</v>
      </c>
      <c r="C43" s="214">
        <v>540</v>
      </c>
      <c r="D43" s="214">
        <v>300</v>
      </c>
      <c r="E43" s="214">
        <v>750</v>
      </c>
      <c r="F43" s="214">
        <v>-240</v>
      </c>
      <c r="G43" s="312">
        <v>1.8</v>
      </c>
      <c r="H43"/>
    </row>
    <row r="44" spans="1:8" x14ac:dyDescent="0.35">
      <c r="A44" s="213" t="s">
        <v>837</v>
      </c>
      <c r="B44" s="214">
        <v>0</v>
      </c>
      <c r="C44" s="214">
        <v>0</v>
      </c>
      <c r="D44" s="214">
        <v>0</v>
      </c>
      <c r="E44" s="214">
        <v>-31</v>
      </c>
      <c r="F44" s="214">
        <v>0</v>
      </c>
      <c r="G44" s="312" t="e">
        <v>#DIV/0!</v>
      </c>
      <c r="H44"/>
    </row>
    <row r="45" spans="1:8" x14ac:dyDescent="0.35">
      <c r="A45" s="212" t="s">
        <v>51</v>
      </c>
      <c r="B45" s="214"/>
      <c r="C45" s="214"/>
      <c r="D45" s="214"/>
      <c r="E45" s="214"/>
      <c r="F45" s="214"/>
      <c r="G45" s="312"/>
      <c r="H45"/>
    </row>
    <row r="46" spans="1:8" x14ac:dyDescent="0.35">
      <c r="A46" s="213" t="s">
        <v>6</v>
      </c>
      <c r="B46" s="214">
        <v>12250</v>
      </c>
      <c r="C46" s="214">
        <v>4239</v>
      </c>
      <c r="D46" s="214">
        <v>11000</v>
      </c>
      <c r="E46" s="214">
        <v>7935</v>
      </c>
      <c r="F46" s="214">
        <v>8011</v>
      </c>
      <c r="G46" s="312">
        <v>0.34604081632653061</v>
      </c>
      <c r="H46"/>
    </row>
    <row r="47" spans="1:8" x14ac:dyDescent="0.35">
      <c r="A47" s="213" t="s">
        <v>121</v>
      </c>
      <c r="B47" s="214">
        <v>4970</v>
      </c>
      <c r="C47" s="214">
        <v>1250</v>
      </c>
      <c r="D47" s="214">
        <v>5440</v>
      </c>
      <c r="E47" s="214">
        <v>2180</v>
      </c>
      <c r="F47" s="214">
        <v>3720</v>
      </c>
      <c r="G47" s="312">
        <v>0.25150905432595572</v>
      </c>
      <c r="H47"/>
    </row>
    <row r="48" spans="1:8" x14ac:dyDescent="0.35">
      <c r="A48" s="213" t="s">
        <v>161</v>
      </c>
      <c r="B48" s="214">
        <v>7000</v>
      </c>
      <c r="C48" s="214">
        <v>0</v>
      </c>
      <c r="D48" s="214">
        <v>7000</v>
      </c>
      <c r="E48" s="214">
        <v>1200</v>
      </c>
      <c r="F48" s="214">
        <v>7000</v>
      </c>
      <c r="G48" s="312">
        <v>0</v>
      </c>
      <c r="H48"/>
    </row>
    <row r="49" spans="1:8" x14ac:dyDescent="0.35">
      <c r="A49" s="213" t="s">
        <v>187</v>
      </c>
      <c r="B49" s="214">
        <v>100</v>
      </c>
      <c r="C49" s="214">
        <v>0</v>
      </c>
      <c r="D49" s="214">
        <v>100</v>
      </c>
      <c r="E49" s="214">
        <v>0</v>
      </c>
      <c r="F49" s="214">
        <v>100</v>
      </c>
      <c r="G49" s="312">
        <v>0</v>
      </c>
      <c r="H49"/>
    </row>
    <row r="50" spans="1:8" x14ac:dyDescent="0.35">
      <c r="A50" s="213" t="s">
        <v>184</v>
      </c>
      <c r="B50" s="214"/>
      <c r="C50" s="214">
        <v>0</v>
      </c>
      <c r="D50" s="214">
        <v>410</v>
      </c>
      <c r="E50" s="214">
        <v>0</v>
      </c>
      <c r="F50" s="214">
        <v>0</v>
      </c>
      <c r="G50" s="312" t="e">
        <v>#DIV/0!</v>
      </c>
      <c r="H50"/>
    </row>
    <row r="51" spans="1:8" x14ac:dyDescent="0.35">
      <c r="A51" s="213" t="s">
        <v>186</v>
      </c>
      <c r="B51" s="214">
        <v>300</v>
      </c>
      <c r="C51" s="214">
        <v>0</v>
      </c>
      <c r="D51" s="214">
        <v>300</v>
      </c>
      <c r="E51" s="214">
        <v>180</v>
      </c>
      <c r="F51" s="214">
        <v>300</v>
      </c>
      <c r="G51" s="312">
        <v>0</v>
      </c>
      <c r="H51"/>
    </row>
    <row r="52" spans="1:8" x14ac:dyDescent="0.35">
      <c r="A52" s="213" t="s">
        <v>183</v>
      </c>
      <c r="B52" s="214">
        <v>1670</v>
      </c>
      <c r="C52" s="214">
        <v>960</v>
      </c>
      <c r="D52" s="214">
        <v>1560</v>
      </c>
      <c r="E52" s="214">
        <v>1760</v>
      </c>
      <c r="F52" s="214">
        <v>710</v>
      </c>
      <c r="G52" s="312">
        <v>0.57485029940119758</v>
      </c>
      <c r="H52"/>
    </row>
    <row r="53" spans="1:8" x14ac:dyDescent="0.35">
      <c r="A53" s="213" t="s">
        <v>416</v>
      </c>
      <c r="B53" s="214">
        <v>100</v>
      </c>
      <c r="C53" s="214">
        <v>0</v>
      </c>
      <c r="D53" s="214">
        <v>100</v>
      </c>
      <c r="E53" s="214">
        <v>100</v>
      </c>
      <c r="F53" s="214">
        <v>100</v>
      </c>
      <c r="G53" s="312">
        <v>0</v>
      </c>
      <c r="H53"/>
    </row>
    <row r="54" spans="1:8" x14ac:dyDescent="0.35">
      <c r="A54" s="213" t="s">
        <v>828</v>
      </c>
      <c r="B54" s="214">
        <v>600</v>
      </c>
      <c r="C54" s="214">
        <v>50</v>
      </c>
      <c r="D54" s="214">
        <v>600</v>
      </c>
      <c r="E54" s="214">
        <v>130</v>
      </c>
      <c r="F54" s="214">
        <v>550</v>
      </c>
      <c r="G54" s="312">
        <v>8.3333333333333329E-2</v>
      </c>
      <c r="H54"/>
    </row>
    <row r="55" spans="1:8" x14ac:dyDescent="0.35">
      <c r="A55" s="213" t="s">
        <v>837</v>
      </c>
      <c r="B55" s="214">
        <v>0</v>
      </c>
      <c r="C55" s="214">
        <v>20</v>
      </c>
      <c r="D55" s="214">
        <v>0</v>
      </c>
      <c r="E55" s="214">
        <v>0</v>
      </c>
      <c r="F55" s="214">
        <v>-20</v>
      </c>
      <c r="G55" s="312" t="e">
        <v>#DIV/0!</v>
      </c>
      <c r="H55"/>
    </row>
    <row r="56" spans="1:8" x14ac:dyDescent="0.35">
      <c r="A56" s="212" t="s">
        <v>464</v>
      </c>
      <c r="B56" s="214"/>
      <c r="C56" s="214"/>
      <c r="D56" s="214"/>
      <c r="E56" s="214"/>
      <c r="F56" s="214"/>
      <c r="G56" s="312"/>
      <c r="H56"/>
    </row>
    <row r="57" spans="1:8" x14ac:dyDescent="0.35">
      <c r="A57" s="213" t="s">
        <v>6</v>
      </c>
      <c r="B57" s="214">
        <v>11750</v>
      </c>
      <c r="C57" s="214">
        <v>6029</v>
      </c>
      <c r="D57" s="214">
        <v>10500</v>
      </c>
      <c r="E57" s="214">
        <v>10270</v>
      </c>
      <c r="F57" s="214">
        <v>5721</v>
      </c>
      <c r="G57" s="312">
        <v>0.51310638297872335</v>
      </c>
      <c r="H57"/>
    </row>
    <row r="58" spans="1:8" x14ac:dyDescent="0.35">
      <c r="A58" s="213" t="s">
        <v>121</v>
      </c>
      <c r="B58" s="214">
        <v>6150</v>
      </c>
      <c r="C58" s="214">
        <v>3800</v>
      </c>
      <c r="D58" s="214">
        <v>6500</v>
      </c>
      <c r="E58" s="214">
        <v>7910</v>
      </c>
      <c r="F58" s="214">
        <v>2350</v>
      </c>
      <c r="G58" s="312">
        <v>0.61788617886178865</v>
      </c>
      <c r="H58"/>
    </row>
    <row r="59" spans="1:8" x14ac:dyDescent="0.35">
      <c r="A59" s="213" t="s">
        <v>155</v>
      </c>
      <c r="B59" s="214">
        <v>75</v>
      </c>
      <c r="C59" s="214">
        <v>0</v>
      </c>
      <c r="D59" s="214">
        <v>70</v>
      </c>
      <c r="E59" s="214">
        <v>50</v>
      </c>
      <c r="F59" s="214">
        <v>75</v>
      </c>
      <c r="G59" s="312">
        <v>0</v>
      </c>
      <c r="H59"/>
    </row>
    <row r="60" spans="1:8" x14ac:dyDescent="0.35">
      <c r="A60" s="212" t="s">
        <v>300</v>
      </c>
      <c r="B60" s="214"/>
      <c r="C60" s="214"/>
      <c r="D60" s="214"/>
      <c r="E60" s="214"/>
      <c r="F60" s="214"/>
      <c r="G60" s="312"/>
      <c r="H60"/>
    </row>
    <row r="61" spans="1:8" x14ac:dyDescent="0.35">
      <c r="A61" s="213" t="s">
        <v>473</v>
      </c>
      <c r="B61" s="214"/>
      <c r="C61" s="214">
        <v>0</v>
      </c>
      <c r="D61" s="214">
        <v>900</v>
      </c>
      <c r="E61" s="214"/>
      <c r="F61" s="214">
        <v>0</v>
      </c>
      <c r="G61" s="312" t="e">
        <v>#DIV/0!</v>
      </c>
      <c r="H61"/>
    </row>
    <row r="62" spans="1:8" x14ac:dyDescent="0.35">
      <c r="A62" s="212" t="s">
        <v>433</v>
      </c>
      <c r="B62" s="214"/>
      <c r="C62" s="214"/>
      <c r="D62" s="214"/>
      <c r="E62" s="214"/>
      <c r="F62" s="214"/>
      <c r="G62" s="312"/>
      <c r="H62"/>
    </row>
    <row r="63" spans="1:8" x14ac:dyDescent="0.35">
      <c r="A63" s="213" t="s">
        <v>6</v>
      </c>
      <c r="B63" s="214">
        <v>16000</v>
      </c>
      <c r="C63" s="214">
        <v>6080</v>
      </c>
      <c r="D63" s="214">
        <v>14500</v>
      </c>
      <c r="E63" s="214">
        <v>10662</v>
      </c>
      <c r="F63" s="214">
        <v>9920</v>
      </c>
      <c r="G63" s="312">
        <v>0.38</v>
      </c>
      <c r="H63"/>
    </row>
    <row r="64" spans="1:8" x14ac:dyDescent="0.35">
      <c r="A64" s="213" t="s">
        <v>121</v>
      </c>
      <c r="B64" s="214">
        <v>5590</v>
      </c>
      <c r="C64" s="214">
        <v>1800</v>
      </c>
      <c r="D64" s="214">
        <v>5960</v>
      </c>
      <c r="E64" s="214">
        <v>4300</v>
      </c>
      <c r="F64" s="214">
        <v>3790</v>
      </c>
      <c r="G64" s="312">
        <v>0.32200357781753131</v>
      </c>
      <c r="H64"/>
    </row>
    <row r="65" spans="1:8" x14ac:dyDescent="0.35">
      <c r="A65" s="213" t="s">
        <v>161</v>
      </c>
      <c r="B65" s="214">
        <v>8700</v>
      </c>
      <c r="C65" s="214">
        <v>600</v>
      </c>
      <c r="D65" s="214">
        <v>8900</v>
      </c>
      <c r="E65" s="214">
        <v>1560</v>
      </c>
      <c r="F65" s="214">
        <v>8100</v>
      </c>
      <c r="G65" s="312">
        <v>6.8965517241379309E-2</v>
      </c>
      <c r="H65"/>
    </row>
    <row r="66" spans="1:8" x14ac:dyDescent="0.35">
      <c r="A66" s="213" t="s">
        <v>155</v>
      </c>
      <c r="B66" s="214">
        <v>200</v>
      </c>
      <c r="C66" s="214">
        <v>240</v>
      </c>
      <c r="D66" s="214">
        <v>250</v>
      </c>
      <c r="E66" s="214">
        <v>600</v>
      </c>
      <c r="F66" s="214">
        <v>-40</v>
      </c>
      <c r="G66" s="312">
        <v>1.2</v>
      </c>
      <c r="H66"/>
    </row>
    <row r="67" spans="1:8" x14ac:dyDescent="0.35">
      <c r="A67" s="213" t="s">
        <v>184</v>
      </c>
      <c r="B67" s="214"/>
      <c r="C67" s="214">
        <v>0</v>
      </c>
      <c r="D67" s="214">
        <v>490</v>
      </c>
      <c r="E67" s="214">
        <v>0</v>
      </c>
      <c r="F67" s="214">
        <v>0</v>
      </c>
      <c r="G67" s="312" t="e">
        <v>#DIV/0!</v>
      </c>
      <c r="H67"/>
    </row>
    <row r="68" spans="1:8" x14ac:dyDescent="0.35">
      <c r="A68" s="213" t="s">
        <v>186</v>
      </c>
      <c r="B68" s="214">
        <v>0</v>
      </c>
      <c r="C68" s="214">
        <v>0</v>
      </c>
      <c r="D68" s="214">
        <v>0</v>
      </c>
      <c r="E68" s="214">
        <v>0</v>
      </c>
      <c r="F68" s="214">
        <v>0</v>
      </c>
      <c r="G68" s="312" t="e">
        <v>#DIV/0!</v>
      </c>
      <c r="H68"/>
    </row>
    <row r="69" spans="1:8" x14ac:dyDescent="0.35">
      <c r="A69" s="213" t="s">
        <v>189</v>
      </c>
      <c r="B69" s="214">
        <v>1850</v>
      </c>
      <c r="C69" s="214">
        <v>1100</v>
      </c>
      <c r="D69" s="214">
        <v>1750</v>
      </c>
      <c r="E69" s="214">
        <v>1600</v>
      </c>
      <c r="F69" s="214">
        <v>750</v>
      </c>
      <c r="G69" s="312">
        <v>0.59459459459459463</v>
      </c>
      <c r="H69"/>
    </row>
    <row r="70" spans="1:8" x14ac:dyDescent="0.35">
      <c r="A70" s="213" t="s">
        <v>450</v>
      </c>
      <c r="B70" s="214">
        <v>500</v>
      </c>
      <c r="C70" s="214">
        <v>0</v>
      </c>
      <c r="D70" s="214">
        <v>500</v>
      </c>
      <c r="E70" s="214">
        <v>0</v>
      </c>
      <c r="F70" s="214">
        <v>500</v>
      </c>
      <c r="G70" s="312">
        <v>0</v>
      </c>
      <c r="H70"/>
    </row>
    <row r="71" spans="1:8" x14ac:dyDescent="0.35">
      <c r="A71" s="213" t="s">
        <v>473</v>
      </c>
      <c r="B71" s="214"/>
      <c r="C71" s="214">
        <v>0</v>
      </c>
      <c r="D71" s="214">
        <v>0</v>
      </c>
      <c r="E71" s="214">
        <v>0</v>
      </c>
      <c r="F71" s="214">
        <v>0</v>
      </c>
      <c r="G71" s="312" t="e">
        <v>#DIV/0!</v>
      </c>
      <c r="H71"/>
    </row>
    <row r="72" spans="1:8" x14ac:dyDescent="0.35">
      <c r="A72" s="213" t="s">
        <v>828</v>
      </c>
      <c r="B72" s="214">
        <v>1930</v>
      </c>
      <c r="C72" s="214">
        <v>230</v>
      </c>
      <c r="D72" s="214">
        <v>1930</v>
      </c>
      <c r="E72" s="214">
        <v>950</v>
      </c>
      <c r="F72" s="214">
        <v>1700</v>
      </c>
      <c r="G72" s="312">
        <v>0.11917098445595854</v>
      </c>
      <c r="H72"/>
    </row>
    <row r="73" spans="1:8" x14ac:dyDescent="0.35">
      <c r="A73" s="213" t="s">
        <v>837</v>
      </c>
      <c r="B73" s="214">
        <v>0</v>
      </c>
      <c r="C73" s="214">
        <v>0</v>
      </c>
      <c r="D73" s="214">
        <v>0</v>
      </c>
      <c r="E73" s="214">
        <v>0</v>
      </c>
      <c r="F73" s="214">
        <v>0</v>
      </c>
      <c r="G73" s="312" t="e">
        <v>#DIV/0!</v>
      </c>
      <c r="H73"/>
    </row>
    <row r="74" spans="1:8" x14ac:dyDescent="0.35">
      <c r="A74" s="212" t="s">
        <v>755</v>
      </c>
      <c r="B74" s="214"/>
      <c r="C74" s="214"/>
      <c r="D74" s="214"/>
      <c r="E74" s="214"/>
      <c r="F74" s="214"/>
      <c r="G74" s="312"/>
      <c r="H74"/>
    </row>
    <row r="75" spans="1:8" x14ac:dyDescent="0.35">
      <c r="A75" s="213" t="s">
        <v>6</v>
      </c>
      <c r="B75" s="214">
        <v>16000</v>
      </c>
      <c r="C75" s="214">
        <v>11665</v>
      </c>
      <c r="D75" s="214">
        <v>14500</v>
      </c>
      <c r="E75" s="214">
        <v>12360</v>
      </c>
      <c r="F75" s="214">
        <v>4335</v>
      </c>
      <c r="G75" s="312">
        <v>0.72906249999999995</v>
      </c>
      <c r="H75"/>
    </row>
    <row r="76" spans="1:8" x14ac:dyDescent="0.35">
      <c r="A76" s="213" t="s">
        <v>121</v>
      </c>
      <c r="B76" s="214">
        <v>6400</v>
      </c>
      <c r="C76" s="214">
        <v>1550</v>
      </c>
      <c r="D76" s="214">
        <v>6940</v>
      </c>
      <c r="E76" s="214">
        <v>4030</v>
      </c>
      <c r="F76" s="214">
        <v>4850</v>
      </c>
      <c r="G76" s="312">
        <v>0.2421875</v>
      </c>
      <c r="H76"/>
    </row>
    <row r="77" spans="1:8" x14ac:dyDescent="0.35">
      <c r="A77" s="213" t="s">
        <v>161</v>
      </c>
      <c r="B77" s="214">
        <v>8900</v>
      </c>
      <c r="C77" s="214">
        <v>1800</v>
      </c>
      <c r="D77" s="214">
        <v>8900</v>
      </c>
      <c r="E77" s="214">
        <v>4200</v>
      </c>
      <c r="F77" s="214">
        <v>7100</v>
      </c>
      <c r="G77" s="312">
        <v>0.20224719101123595</v>
      </c>
      <c r="H77"/>
    </row>
    <row r="78" spans="1:8" x14ac:dyDescent="0.35">
      <c r="A78" s="213" t="s">
        <v>155</v>
      </c>
      <c r="B78" s="214">
        <v>90</v>
      </c>
      <c r="C78" s="214">
        <v>0</v>
      </c>
      <c r="D78" s="214">
        <v>90</v>
      </c>
      <c r="E78" s="214">
        <v>100</v>
      </c>
      <c r="F78" s="214">
        <v>90</v>
      </c>
      <c r="G78" s="312">
        <v>0</v>
      </c>
      <c r="H78"/>
    </row>
    <row r="79" spans="1:8" x14ac:dyDescent="0.35">
      <c r="A79" s="213" t="s">
        <v>182</v>
      </c>
      <c r="B79" s="214">
        <v>0</v>
      </c>
      <c r="C79" s="214">
        <v>0</v>
      </c>
      <c r="D79" s="214">
        <v>0</v>
      </c>
      <c r="E79" s="214">
        <v>0</v>
      </c>
      <c r="F79" s="214">
        <v>0</v>
      </c>
      <c r="G79" s="312" t="e">
        <v>#DIV/0!</v>
      </c>
      <c r="H79"/>
    </row>
    <row r="80" spans="1:8" x14ac:dyDescent="0.35">
      <c r="A80" s="213" t="s">
        <v>184</v>
      </c>
      <c r="B80" s="214"/>
      <c r="C80" s="214">
        <v>0</v>
      </c>
      <c r="D80" s="214">
        <v>500</v>
      </c>
      <c r="E80" s="214">
        <v>0</v>
      </c>
      <c r="F80" s="214">
        <v>0</v>
      </c>
      <c r="G80" s="312" t="e">
        <v>#DIV/0!</v>
      </c>
      <c r="H80"/>
    </row>
    <row r="81" spans="1:8" x14ac:dyDescent="0.35">
      <c r="A81" s="213" t="s">
        <v>186</v>
      </c>
      <c r="B81" s="214">
        <v>1300</v>
      </c>
      <c r="C81" s="214">
        <v>0</v>
      </c>
      <c r="D81" s="214">
        <v>1300</v>
      </c>
      <c r="E81" s="214">
        <v>0</v>
      </c>
      <c r="F81" s="214">
        <v>1300</v>
      </c>
      <c r="G81" s="312">
        <v>0</v>
      </c>
      <c r="H81"/>
    </row>
    <row r="82" spans="1:8" x14ac:dyDescent="0.35">
      <c r="A82" s="213" t="s">
        <v>189</v>
      </c>
      <c r="B82" s="214">
        <v>800</v>
      </c>
      <c r="C82" s="214">
        <v>600</v>
      </c>
      <c r="D82" s="214">
        <v>750</v>
      </c>
      <c r="E82" s="214">
        <v>800</v>
      </c>
      <c r="F82" s="214">
        <v>200</v>
      </c>
      <c r="G82" s="312">
        <v>0.75</v>
      </c>
      <c r="H82"/>
    </row>
    <row r="83" spans="1:8" x14ac:dyDescent="0.35">
      <c r="A83" s="213" t="s">
        <v>450</v>
      </c>
      <c r="B83" s="214">
        <v>1800</v>
      </c>
      <c r="C83" s="214">
        <v>40</v>
      </c>
      <c r="D83" s="214">
        <v>1800</v>
      </c>
      <c r="E83" s="214">
        <v>30</v>
      </c>
      <c r="F83" s="214">
        <v>1760</v>
      </c>
      <c r="G83" s="312">
        <v>2.2222222222222223E-2</v>
      </c>
      <c r="H83"/>
    </row>
    <row r="84" spans="1:8" x14ac:dyDescent="0.35">
      <c r="A84" s="213" t="s">
        <v>473</v>
      </c>
      <c r="B84" s="214"/>
      <c r="C84" s="214">
        <v>0</v>
      </c>
      <c r="D84" s="214">
        <v>0</v>
      </c>
      <c r="E84" s="214">
        <v>0</v>
      </c>
      <c r="F84" s="214">
        <v>0</v>
      </c>
      <c r="G84" s="312" t="e">
        <v>#DIV/0!</v>
      </c>
      <c r="H84"/>
    </row>
    <row r="85" spans="1:8" x14ac:dyDescent="0.35">
      <c r="A85" s="213" t="s">
        <v>828</v>
      </c>
      <c r="B85" s="214">
        <v>2540</v>
      </c>
      <c r="C85" s="214">
        <v>680</v>
      </c>
      <c r="D85" s="214">
        <v>2540</v>
      </c>
      <c r="E85" s="214">
        <v>1070</v>
      </c>
      <c r="F85" s="214">
        <v>1860</v>
      </c>
      <c r="G85" s="312">
        <v>0.26771653543307089</v>
      </c>
      <c r="H85"/>
    </row>
    <row r="86" spans="1:8" x14ac:dyDescent="0.35">
      <c r="A86" s="213" t="s">
        <v>837</v>
      </c>
      <c r="B86" s="214">
        <v>0</v>
      </c>
      <c r="C86" s="214">
        <v>0</v>
      </c>
      <c r="D86" s="214">
        <v>0</v>
      </c>
      <c r="E86" s="214">
        <v>0</v>
      </c>
      <c r="F86" s="214">
        <v>0</v>
      </c>
      <c r="G86" s="312" t="e">
        <v>#DIV/0!</v>
      </c>
      <c r="H86"/>
    </row>
    <row r="87" spans="1:8" x14ac:dyDescent="0.35">
      <c r="A87" s="212" t="s">
        <v>874</v>
      </c>
      <c r="B87" s="214"/>
      <c r="C87" s="214"/>
      <c r="D87" s="214"/>
      <c r="E87" s="214"/>
      <c r="F87" s="214"/>
      <c r="G87" s="312"/>
      <c r="H87"/>
    </row>
    <row r="88" spans="1:8" x14ac:dyDescent="0.35">
      <c r="A88" s="213" t="s">
        <v>874</v>
      </c>
      <c r="B88" s="214"/>
      <c r="C88" s="214"/>
      <c r="D88" s="214"/>
      <c r="E88" s="214">
        <v>168122</v>
      </c>
      <c r="F88" s="214">
        <v>0</v>
      </c>
      <c r="G88" s="312" t="e">
        <v>#DIV/0!</v>
      </c>
      <c r="H88"/>
    </row>
    <row r="89" spans="1:8" x14ac:dyDescent="0.35">
      <c r="A89"/>
      <c r="B89"/>
      <c r="C89"/>
      <c r="D89"/>
      <c r="E89"/>
      <c r="F89"/>
      <c r="G89" s="309"/>
    </row>
    <row r="90" spans="1:8" x14ac:dyDescent="0.35">
      <c r="A90"/>
      <c r="B90"/>
      <c r="C90"/>
      <c r="D90"/>
      <c r="E90"/>
      <c r="F90"/>
      <c r="G90" s="309"/>
    </row>
    <row r="91" spans="1:8" x14ac:dyDescent="0.35">
      <c r="A91"/>
      <c r="B91"/>
      <c r="C91"/>
      <c r="D91"/>
      <c r="E91"/>
      <c r="F91"/>
      <c r="G91" s="309"/>
    </row>
    <row r="92" spans="1:8" x14ac:dyDescent="0.35">
      <c r="A92"/>
      <c r="B92"/>
      <c r="C92"/>
      <c r="D92"/>
      <c r="E92"/>
      <c r="F92"/>
    </row>
    <row r="93" spans="1:8" x14ac:dyDescent="0.35">
      <c r="A93"/>
      <c r="B93"/>
      <c r="C93"/>
      <c r="D93"/>
      <c r="E93"/>
      <c r="F93"/>
    </row>
    <row r="94" spans="1:8" x14ac:dyDescent="0.35">
      <c r="A94"/>
      <c r="B94"/>
      <c r="C94"/>
      <c r="D94"/>
      <c r="E94"/>
      <c r="F94"/>
    </row>
    <row r="95" spans="1:8" x14ac:dyDescent="0.35">
      <c r="A95"/>
      <c r="B95"/>
      <c r="C95"/>
      <c r="D95"/>
      <c r="E95"/>
      <c r="F95"/>
    </row>
  </sheetData>
  <phoneticPr fontId="5" type="noConversion"/>
  <conditionalFormatting sqref="D1:D2 D96:D1048576">
    <cfRule type="cellIs" dxfId="42" priority="2" operator="lessThan">
      <formula>$A$2</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9" tint="-0.249977111117893"/>
  </sheetPr>
  <dimension ref="A1:H266"/>
  <sheetViews>
    <sheetView showGridLines="0" workbookViewId="0">
      <pane ySplit="4" topLeftCell="A20" activePane="bottomLeft" state="frozen"/>
      <selection activeCell="E794" sqref="E794"/>
      <selection pane="bottomLeft" activeCell="J12" sqref="J12"/>
    </sheetView>
  </sheetViews>
  <sheetFormatPr defaultRowHeight="13.5" x14ac:dyDescent="0.15"/>
  <cols>
    <col min="1" max="1" width="15.5" customWidth="1"/>
    <col min="2" max="3" width="15.375" style="174" bestFit="1" customWidth="1"/>
    <col min="4" max="4" width="15.375" style="126" bestFit="1" customWidth="1"/>
    <col min="5" max="5" width="15.375" style="183" bestFit="1" customWidth="1"/>
    <col min="6" max="6" width="17.375" style="183" bestFit="1" customWidth="1"/>
    <col min="7" max="7" width="13.75" style="183" bestFit="1" customWidth="1"/>
    <col min="8" max="8" width="16.125" style="182" customWidth="1"/>
  </cols>
  <sheetData>
    <row r="1" spans="1:8" x14ac:dyDescent="0.15">
      <c r="B1"/>
    </row>
    <row r="2" spans="1:8" ht="16.5" x14ac:dyDescent="0.35">
      <c r="A2" s="209" t="s">
        <v>292</v>
      </c>
      <c r="B2" s="210" t="s">
        <v>933</v>
      </c>
    </row>
    <row r="4" spans="1:8" ht="16.5" x14ac:dyDescent="0.35">
      <c r="A4" s="209" t="s">
        <v>335</v>
      </c>
      <c r="B4" s="210" t="s">
        <v>931</v>
      </c>
      <c r="C4" s="210" t="s">
        <v>932</v>
      </c>
      <c r="D4" s="210" t="s">
        <v>892</v>
      </c>
      <c r="E4" s="210" t="s">
        <v>893</v>
      </c>
      <c r="F4" s="210" t="s">
        <v>425</v>
      </c>
      <c r="G4" s="210" t="s">
        <v>732</v>
      </c>
      <c r="H4"/>
    </row>
    <row r="5" spans="1:8" ht="16.5" x14ac:dyDescent="0.35">
      <c r="A5" s="212" t="s">
        <v>138</v>
      </c>
      <c r="B5" s="215"/>
      <c r="C5" s="215"/>
      <c r="D5" s="215"/>
      <c r="E5" s="215"/>
      <c r="F5" s="215"/>
      <c r="G5" s="215"/>
      <c r="H5"/>
    </row>
    <row r="6" spans="1:8" ht="16.5" x14ac:dyDescent="0.35">
      <c r="A6" s="213" t="s">
        <v>6</v>
      </c>
      <c r="B6" s="215">
        <v>3700</v>
      </c>
      <c r="C6" s="215">
        <v>2168</v>
      </c>
      <c r="D6" s="215">
        <v>3450</v>
      </c>
      <c r="E6" s="215">
        <v>4941</v>
      </c>
      <c r="F6" s="215">
        <v>1532</v>
      </c>
      <c r="G6" s="215">
        <v>0.58594594594594596</v>
      </c>
      <c r="H6"/>
    </row>
    <row r="7" spans="1:8" ht="16.5" x14ac:dyDescent="0.35">
      <c r="A7" s="213" t="s">
        <v>121</v>
      </c>
      <c r="B7" s="215">
        <v>4200</v>
      </c>
      <c r="C7" s="215">
        <v>2350</v>
      </c>
      <c r="D7" s="215">
        <v>4400</v>
      </c>
      <c r="E7" s="215">
        <v>4368</v>
      </c>
      <c r="F7" s="215">
        <v>1850</v>
      </c>
      <c r="G7" s="215">
        <v>0.55952380952380953</v>
      </c>
      <c r="H7"/>
    </row>
    <row r="8" spans="1:8" ht="16.5" x14ac:dyDescent="0.35">
      <c r="A8" s="213" t="s">
        <v>184</v>
      </c>
      <c r="B8" s="215"/>
      <c r="C8" s="215">
        <v>0</v>
      </c>
      <c r="D8" s="215">
        <v>500</v>
      </c>
      <c r="E8" s="215">
        <v>0</v>
      </c>
      <c r="F8" s="215">
        <v>0</v>
      </c>
      <c r="G8" s="215" t="e">
        <v>#DIV/0!</v>
      </c>
      <c r="H8"/>
    </row>
    <row r="9" spans="1:8" ht="16.5" x14ac:dyDescent="0.35">
      <c r="A9" s="213" t="s">
        <v>828</v>
      </c>
      <c r="B9" s="215">
        <v>0</v>
      </c>
      <c r="C9" s="215">
        <v>540</v>
      </c>
      <c r="D9" s="215">
        <v>0</v>
      </c>
      <c r="E9" s="215">
        <v>540</v>
      </c>
      <c r="F9" s="215">
        <v>-540</v>
      </c>
      <c r="G9" s="215" t="e">
        <v>#DIV/0!</v>
      </c>
      <c r="H9"/>
    </row>
    <row r="10" spans="1:8" ht="16.5" x14ac:dyDescent="0.35">
      <c r="A10" s="213" t="s">
        <v>837</v>
      </c>
      <c r="B10" s="215">
        <v>0</v>
      </c>
      <c r="C10" s="215">
        <v>0</v>
      </c>
      <c r="D10" s="215">
        <v>0</v>
      </c>
      <c r="E10" s="215">
        <v>-31</v>
      </c>
      <c r="F10" s="215">
        <v>0</v>
      </c>
      <c r="G10" s="215" t="e">
        <v>#DIV/0!</v>
      </c>
      <c r="H10"/>
    </row>
    <row r="11" spans="1:8" ht="16.5" x14ac:dyDescent="0.35">
      <c r="A11" s="212" t="s">
        <v>252</v>
      </c>
      <c r="B11" s="215"/>
      <c r="C11" s="215"/>
      <c r="D11" s="215"/>
      <c r="E11" s="215"/>
      <c r="F11" s="215"/>
      <c r="G11" s="215"/>
      <c r="H11"/>
    </row>
    <row r="12" spans="1:8" ht="16.5" x14ac:dyDescent="0.35">
      <c r="A12" s="213" t="s">
        <v>6</v>
      </c>
      <c r="B12" s="215">
        <v>2850</v>
      </c>
      <c r="C12" s="215">
        <v>650</v>
      </c>
      <c r="D12" s="215">
        <v>2470</v>
      </c>
      <c r="E12" s="215">
        <v>3180</v>
      </c>
      <c r="F12" s="215">
        <v>2200</v>
      </c>
      <c r="G12" s="215">
        <v>0.22807017543859648</v>
      </c>
      <c r="H12"/>
    </row>
    <row r="13" spans="1:8" ht="16.5" x14ac:dyDescent="0.35">
      <c r="A13" s="213" t="s">
        <v>828</v>
      </c>
      <c r="B13" s="215">
        <v>100</v>
      </c>
      <c r="C13" s="215">
        <v>0</v>
      </c>
      <c r="D13" s="215">
        <v>100</v>
      </c>
      <c r="E13" s="215">
        <v>50</v>
      </c>
      <c r="F13" s="215">
        <v>100</v>
      </c>
      <c r="G13" s="215">
        <v>0</v>
      </c>
      <c r="H13"/>
    </row>
    <row r="14" spans="1:8" ht="16.5" x14ac:dyDescent="0.35">
      <c r="A14" s="213" t="s">
        <v>837</v>
      </c>
      <c r="B14" s="215">
        <v>0</v>
      </c>
      <c r="C14" s="215">
        <v>0</v>
      </c>
      <c r="D14" s="215">
        <v>0</v>
      </c>
      <c r="E14" s="215">
        <v>0</v>
      </c>
      <c r="F14" s="215">
        <v>0</v>
      </c>
      <c r="G14" s="215" t="e">
        <v>#DIV/0!</v>
      </c>
      <c r="H14"/>
    </row>
    <row r="15" spans="1:8" ht="16.5" x14ac:dyDescent="0.35">
      <c r="A15" s="212" t="s">
        <v>57</v>
      </c>
      <c r="B15" s="215"/>
      <c r="C15" s="215"/>
      <c r="D15" s="215"/>
      <c r="E15" s="215"/>
      <c r="F15" s="215"/>
      <c r="G15" s="215"/>
      <c r="H15"/>
    </row>
    <row r="16" spans="1:8" ht="16.5" x14ac:dyDescent="0.35">
      <c r="A16" s="213" t="s">
        <v>6</v>
      </c>
      <c r="B16" s="215">
        <v>2600</v>
      </c>
      <c r="C16" s="215">
        <v>1530</v>
      </c>
      <c r="D16" s="215">
        <v>2400</v>
      </c>
      <c r="E16" s="215">
        <v>1290</v>
      </c>
      <c r="F16" s="215">
        <v>1070</v>
      </c>
      <c r="G16" s="215">
        <v>0.58846153846153848</v>
      </c>
      <c r="H16"/>
    </row>
    <row r="17" spans="1:8" ht="16.5" x14ac:dyDescent="0.35">
      <c r="A17" s="213" t="s">
        <v>121</v>
      </c>
      <c r="B17" s="215">
        <v>1010</v>
      </c>
      <c r="C17" s="215">
        <v>400</v>
      </c>
      <c r="D17" s="215">
        <v>1100</v>
      </c>
      <c r="E17" s="215">
        <v>500</v>
      </c>
      <c r="F17" s="215">
        <v>610</v>
      </c>
      <c r="G17" s="215">
        <v>0.39603960396039606</v>
      </c>
      <c r="H17"/>
    </row>
    <row r="18" spans="1:8" ht="16.5" x14ac:dyDescent="0.35">
      <c r="A18" s="213" t="s">
        <v>161</v>
      </c>
      <c r="B18" s="215">
        <v>1500</v>
      </c>
      <c r="C18" s="215">
        <v>0</v>
      </c>
      <c r="D18" s="215">
        <v>1500</v>
      </c>
      <c r="E18" s="215">
        <v>0</v>
      </c>
      <c r="F18" s="215">
        <v>1500</v>
      </c>
      <c r="G18" s="215">
        <v>0</v>
      </c>
      <c r="H18"/>
    </row>
    <row r="19" spans="1:8" ht="16.5" x14ac:dyDescent="0.35">
      <c r="A19" s="213" t="s">
        <v>184</v>
      </c>
      <c r="B19" s="215"/>
      <c r="C19" s="215">
        <v>0</v>
      </c>
      <c r="D19" s="215">
        <v>0</v>
      </c>
      <c r="E19" s="215">
        <v>0</v>
      </c>
      <c r="F19" s="215">
        <v>0</v>
      </c>
      <c r="G19" s="215" t="e">
        <v>#DIV/0!</v>
      </c>
      <c r="H19"/>
    </row>
    <row r="20" spans="1:8" ht="16.5" x14ac:dyDescent="0.35">
      <c r="A20" s="212" t="s">
        <v>122</v>
      </c>
      <c r="B20" s="215"/>
      <c r="C20" s="215"/>
      <c r="D20" s="215"/>
      <c r="E20" s="215"/>
      <c r="F20" s="215"/>
      <c r="G20" s="215"/>
      <c r="H20"/>
    </row>
    <row r="21" spans="1:8" ht="16.5" x14ac:dyDescent="0.35">
      <c r="A21" s="213" t="s">
        <v>6</v>
      </c>
      <c r="B21" s="215">
        <v>2100</v>
      </c>
      <c r="C21" s="215">
        <v>2040</v>
      </c>
      <c r="D21" s="215">
        <v>1600</v>
      </c>
      <c r="E21" s="215">
        <v>1760</v>
      </c>
      <c r="F21" s="215">
        <v>60</v>
      </c>
      <c r="G21" s="215">
        <v>0.97142857142857142</v>
      </c>
      <c r="H21"/>
    </row>
    <row r="22" spans="1:8" ht="16.5" x14ac:dyDescent="0.35">
      <c r="A22" s="213" t="s">
        <v>121</v>
      </c>
      <c r="B22" s="215">
        <v>1350</v>
      </c>
      <c r="C22" s="215">
        <v>80</v>
      </c>
      <c r="D22" s="215">
        <v>1540</v>
      </c>
      <c r="E22" s="215">
        <v>840</v>
      </c>
      <c r="F22" s="215">
        <v>1270</v>
      </c>
      <c r="G22" s="215">
        <v>5.9259259259259262E-2</v>
      </c>
      <c r="H22"/>
    </row>
    <row r="23" spans="1:8" ht="16.5" x14ac:dyDescent="0.35">
      <c r="A23" s="213" t="s">
        <v>161</v>
      </c>
      <c r="B23" s="215">
        <v>3400</v>
      </c>
      <c r="C23" s="215">
        <v>0</v>
      </c>
      <c r="D23" s="215">
        <v>3400</v>
      </c>
      <c r="E23" s="215">
        <v>0</v>
      </c>
      <c r="F23" s="215">
        <v>3400</v>
      </c>
      <c r="G23" s="215">
        <v>0</v>
      </c>
      <c r="H23"/>
    </row>
    <row r="24" spans="1:8" ht="16.5" x14ac:dyDescent="0.35">
      <c r="A24" s="213" t="s">
        <v>186</v>
      </c>
      <c r="B24" s="215">
        <v>1300</v>
      </c>
      <c r="C24" s="215">
        <v>0</v>
      </c>
      <c r="D24" s="215">
        <v>1300</v>
      </c>
      <c r="E24" s="215">
        <v>0</v>
      </c>
      <c r="F24" s="215">
        <v>1300</v>
      </c>
      <c r="G24" s="215">
        <v>0</v>
      </c>
      <c r="H24"/>
    </row>
    <row r="25" spans="1:8" ht="16.5" x14ac:dyDescent="0.35">
      <c r="A25" s="213" t="s">
        <v>828</v>
      </c>
      <c r="B25" s="215">
        <v>70</v>
      </c>
      <c r="C25" s="215">
        <v>410</v>
      </c>
      <c r="D25" s="215">
        <v>70</v>
      </c>
      <c r="E25" s="215">
        <v>320</v>
      </c>
      <c r="F25" s="215">
        <v>-340</v>
      </c>
      <c r="G25" s="215">
        <v>5.8571428571428568</v>
      </c>
      <c r="H25"/>
    </row>
    <row r="26" spans="1:8" ht="16.5" x14ac:dyDescent="0.35">
      <c r="A26" s="213" t="s">
        <v>837</v>
      </c>
      <c r="B26" s="215">
        <v>0</v>
      </c>
      <c r="C26" s="215">
        <v>0</v>
      </c>
      <c r="D26" s="215">
        <v>0</v>
      </c>
      <c r="E26" s="215">
        <v>0</v>
      </c>
      <c r="F26" s="215">
        <v>0</v>
      </c>
      <c r="G26" s="215" t="e">
        <v>#DIV/0!</v>
      </c>
      <c r="H26"/>
    </row>
    <row r="27" spans="1:8" ht="16.5" x14ac:dyDescent="0.35">
      <c r="A27" s="212" t="s">
        <v>53</v>
      </c>
      <c r="B27" s="215"/>
      <c r="C27" s="215"/>
      <c r="D27" s="215"/>
      <c r="E27" s="215"/>
      <c r="F27" s="215"/>
      <c r="G27" s="215"/>
      <c r="H27"/>
    </row>
    <row r="28" spans="1:8" ht="16.5" x14ac:dyDescent="0.35">
      <c r="A28" s="213" t="s">
        <v>6</v>
      </c>
      <c r="B28" s="215">
        <v>3500</v>
      </c>
      <c r="C28" s="215">
        <v>1701</v>
      </c>
      <c r="D28" s="215">
        <v>3200</v>
      </c>
      <c r="E28" s="215">
        <v>3225</v>
      </c>
      <c r="F28" s="215">
        <v>1799</v>
      </c>
      <c r="G28" s="215">
        <v>0.48599999999999999</v>
      </c>
      <c r="H28"/>
    </row>
    <row r="29" spans="1:8" ht="16.5" x14ac:dyDescent="0.35">
      <c r="A29" s="213" t="s">
        <v>121</v>
      </c>
      <c r="B29" s="215">
        <v>1700</v>
      </c>
      <c r="C29" s="215">
        <v>800</v>
      </c>
      <c r="D29" s="215">
        <v>1900</v>
      </c>
      <c r="E29" s="215">
        <v>880</v>
      </c>
      <c r="F29" s="215">
        <v>900</v>
      </c>
      <c r="G29" s="215">
        <v>0.47058823529411764</v>
      </c>
      <c r="H29"/>
    </row>
    <row r="30" spans="1:8" ht="16.5" x14ac:dyDescent="0.35">
      <c r="A30" s="213" t="s">
        <v>184</v>
      </c>
      <c r="B30" s="215"/>
      <c r="C30" s="215">
        <v>0</v>
      </c>
      <c r="D30" s="215">
        <v>290</v>
      </c>
      <c r="E30" s="215">
        <v>0</v>
      </c>
      <c r="F30" s="215">
        <v>0</v>
      </c>
      <c r="G30" s="215" t="e">
        <v>#DIV/0!</v>
      </c>
      <c r="H30"/>
    </row>
    <row r="31" spans="1:8" ht="16.5" x14ac:dyDescent="0.35">
      <c r="A31" s="213" t="s">
        <v>416</v>
      </c>
      <c r="B31" s="215">
        <v>100</v>
      </c>
      <c r="C31" s="215">
        <v>0</v>
      </c>
      <c r="D31" s="215">
        <v>100</v>
      </c>
      <c r="E31" s="215">
        <v>100</v>
      </c>
      <c r="F31" s="215">
        <v>100</v>
      </c>
      <c r="G31" s="215">
        <v>0</v>
      </c>
      <c r="H31"/>
    </row>
    <row r="32" spans="1:8" ht="16.5" x14ac:dyDescent="0.35">
      <c r="A32" s="212" t="s">
        <v>446</v>
      </c>
      <c r="B32" s="215"/>
      <c r="C32" s="215"/>
      <c r="D32" s="215"/>
      <c r="E32" s="215"/>
      <c r="F32" s="215"/>
      <c r="G32" s="215"/>
      <c r="H32"/>
    </row>
    <row r="33" spans="1:8" ht="16.5" x14ac:dyDescent="0.35">
      <c r="A33" s="213" t="s">
        <v>6</v>
      </c>
      <c r="B33" s="215">
        <v>5150</v>
      </c>
      <c r="C33" s="215">
        <v>1880</v>
      </c>
      <c r="D33" s="215">
        <v>4600</v>
      </c>
      <c r="E33" s="215">
        <v>4300</v>
      </c>
      <c r="F33" s="215">
        <v>3270</v>
      </c>
      <c r="G33" s="215">
        <v>0.36504854368932038</v>
      </c>
      <c r="H33"/>
    </row>
    <row r="34" spans="1:8" ht="16.5" x14ac:dyDescent="0.35">
      <c r="A34" s="213" t="s">
        <v>121</v>
      </c>
      <c r="B34" s="215">
        <v>200</v>
      </c>
      <c r="C34" s="215">
        <v>100</v>
      </c>
      <c r="D34" s="215">
        <v>210</v>
      </c>
      <c r="E34" s="215">
        <v>0</v>
      </c>
      <c r="F34" s="215">
        <v>100</v>
      </c>
      <c r="G34" s="215">
        <v>0.5</v>
      </c>
      <c r="H34"/>
    </row>
    <row r="35" spans="1:8" ht="16.5" x14ac:dyDescent="0.35">
      <c r="A35" s="213" t="s">
        <v>161</v>
      </c>
      <c r="B35" s="215">
        <v>1300</v>
      </c>
      <c r="C35" s="215">
        <v>0</v>
      </c>
      <c r="D35" s="215">
        <v>1300</v>
      </c>
      <c r="E35" s="215">
        <v>0</v>
      </c>
      <c r="F35" s="215">
        <v>1300</v>
      </c>
      <c r="G35" s="215">
        <v>0</v>
      </c>
      <c r="H35"/>
    </row>
    <row r="36" spans="1:8" ht="16.5" x14ac:dyDescent="0.35">
      <c r="A36" s="213" t="s">
        <v>184</v>
      </c>
      <c r="B36" s="215"/>
      <c r="C36" s="215">
        <v>0</v>
      </c>
      <c r="D36" s="215">
        <v>15</v>
      </c>
      <c r="E36" s="215">
        <v>0</v>
      </c>
      <c r="F36" s="215">
        <v>0</v>
      </c>
      <c r="G36" s="215" t="e">
        <v>#DIV/0!</v>
      </c>
      <c r="H36"/>
    </row>
    <row r="37" spans="1:8" ht="16.5" x14ac:dyDescent="0.35">
      <c r="A37" s="213" t="s">
        <v>189</v>
      </c>
      <c r="B37" s="215">
        <v>50</v>
      </c>
      <c r="C37" s="215">
        <v>100</v>
      </c>
      <c r="D37" s="215">
        <v>50</v>
      </c>
      <c r="E37" s="215">
        <v>0</v>
      </c>
      <c r="F37" s="215">
        <v>-50</v>
      </c>
      <c r="G37" s="215">
        <v>2</v>
      </c>
      <c r="H37"/>
    </row>
    <row r="38" spans="1:8" ht="16.5" x14ac:dyDescent="0.35">
      <c r="A38" s="213" t="s">
        <v>828</v>
      </c>
      <c r="B38" s="215">
        <v>30</v>
      </c>
      <c r="C38" s="215">
        <v>0</v>
      </c>
      <c r="D38" s="215">
        <v>30</v>
      </c>
      <c r="E38" s="215">
        <v>0</v>
      </c>
      <c r="F38" s="215">
        <v>30</v>
      </c>
      <c r="G38" s="215">
        <v>0</v>
      </c>
      <c r="H38"/>
    </row>
    <row r="39" spans="1:8" ht="16.5" x14ac:dyDescent="0.35">
      <c r="A39" s="213" t="s">
        <v>837</v>
      </c>
      <c r="B39" s="215">
        <v>0</v>
      </c>
      <c r="C39" s="215">
        <v>0</v>
      </c>
      <c r="D39" s="215">
        <v>0</v>
      </c>
      <c r="E39" s="215">
        <v>0</v>
      </c>
      <c r="F39" s="215">
        <v>0</v>
      </c>
      <c r="G39" s="215" t="e">
        <v>#DIV/0!</v>
      </c>
      <c r="H39"/>
    </row>
    <row r="40" spans="1:8" ht="16.5" x14ac:dyDescent="0.35">
      <c r="A40" s="212" t="s">
        <v>147</v>
      </c>
      <c r="B40" s="215"/>
      <c r="C40" s="215"/>
      <c r="D40" s="215"/>
      <c r="E40" s="215"/>
      <c r="F40" s="215"/>
      <c r="G40" s="215"/>
      <c r="H40"/>
    </row>
    <row r="41" spans="1:8" ht="16.5" x14ac:dyDescent="0.35">
      <c r="A41" s="213" t="s">
        <v>6</v>
      </c>
      <c r="B41" s="215">
        <v>2270</v>
      </c>
      <c r="C41" s="215">
        <v>874</v>
      </c>
      <c r="D41" s="215">
        <v>2070</v>
      </c>
      <c r="E41" s="215">
        <v>1850</v>
      </c>
      <c r="F41" s="215">
        <v>1396</v>
      </c>
      <c r="G41" s="215">
        <v>0.38502202643171807</v>
      </c>
      <c r="H41"/>
    </row>
    <row r="42" spans="1:8" ht="16.5" x14ac:dyDescent="0.35">
      <c r="A42" s="213" t="s">
        <v>121</v>
      </c>
      <c r="B42" s="215">
        <v>10400</v>
      </c>
      <c r="C42" s="215">
        <v>5693</v>
      </c>
      <c r="D42" s="215">
        <v>10400</v>
      </c>
      <c r="E42" s="215">
        <v>8311</v>
      </c>
      <c r="F42" s="215">
        <v>4707</v>
      </c>
      <c r="G42" s="215">
        <v>0.54740384615384619</v>
      </c>
      <c r="H42"/>
    </row>
    <row r="43" spans="1:8" ht="16.5" x14ac:dyDescent="0.35">
      <c r="A43" s="213" t="s">
        <v>155</v>
      </c>
      <c r="B43" s="215">
        <v>650</v>
      </c>
      <c r="C43" s="215">
        <v>840</v>
      </c>
      <c r="D43" s="215">
        <v>670</v>
      </c>
      <c r="E43" s="215">
        <v>840</v>
      </c>
      <c r="F43" s="215">
        <v>-190</v>
      </c>
      <c r="G43" s="215">
        <v>1.2923076923076924</v>
      </c>
      <c r="H43"/>
    </row>
    <row r="44" spans="1:8" ht="16.5" x14ac:dyDescent="0.35">
      <c r="A44" s="212" t="s">
        <v>163</v>
      </c>
      <c r="B44" s="215"/>
      <c r="C44" s="215"/>
      <c r="D44" s="215"/>
      <c r="E44" s="215"/>
      <c r="F44" s="215"/>
      <c r="G44" s="215"/>
    </row>
    <row r="45" spans="1:8" ht="16.5" x14ac:dyDescent="0.35">
      <c r="A45" s="213" t="s">
        <v>6</v>
      </c>
      <c r="B45" s="215">
        <v>3200</v>
      </c>
      <c r="C45" s="215">
        <v>576</v>
      </c>
      <c r="D45" s="215">
        <v>3100</v>
      </c>
      <c r="E45" s="215">
        <v>620</v>
      </c>
      <c r="F45" s="215">
        <v>2624</v>
      </c>
      <c r="G45" s="215">
        <v>0.18</v>
      </c>
    </row>
    <row r="46" spans="1:8" ht="16.5" x14ac:dyDescent="0.35">
      <c r="A46" s="213" t="s">
        <v>161</v>
      </c>
      <c r="B46" s="215">
        <v>8600</v>
      </c>
      <c r="C46" s="215">
        <v>0</v>
      </c>
      <c r="D46" s="215">
        <v>8800</v>
      </c>
      <c r="E46" s="215">
        <v>0</v>
      </c>
      <c r="F46" s="215">
        <v>8600</v>
      </c>
      <c r="G46" s="215">
        <v>0</v>
      </c>
    </row>
    <row r="47" spans="1:8" ht="16.5" x14ac:dyDescent="0.35">
      <c r="A47" s="213" t="s">
        <v>182</v>
      </c>
      <c r="B47" s="215">
        <v>5500</v>
      </c>
      <c r="C47" s="215">
        <v>0</v>
      </c>
      <c r="D47" s="215">
        <v>5500</v>
      </c>
      <c r="E47" s="215">
        <v>0</v>
      </c>
      <c r="F47" s="215">
        <v>5500</v>
      </c>
      <c r="G47" s="215">
        <v>0</v>
      </c>
    </row>
    <row r="48" spans="1:8" ht="16.5" x14ac:dyDescent="0.35">
      <c r="A48" s="213" t="s">
        <v>187</v>
      </c>
      <c r="B48" s="215">
        <v>500</v>
      </c>
      <c r="C48" s="215">
        <v>0</v>
      </c>
      <c r="D48" s="215">
        <v>500</v>
      </c>
      <c r="E48" s="215">
        <v>0</v>
      </c>
      <c r="F48" s="215">
        <v>500</v>
      </c>
      <c r="G48" s="215">
        <v>0</v>
      </c>
    </row>
    <row r="49" spans="1:7" ht="16.5" x14ac:dyDescent="0.35">
      <c r="A49" s="213" t="s">
        <v>184</v>
      </c>
      <c r="B49" s="215"/>
      <c r="C49" s="215">
        <v>0</v>
      </c>
      <c r="D49" s="215">
        <v>150</v>
      </c>
      <c r="E49" s="215">
        <v>0</v>
      </c>
      <c r="F49" s="215">
        <v>0</v>
      </c>
      <c r="G49" s="215" t="e">
        <v>#DIV/0!</v>
      </c>
    </row>
    <row r="50" spans="1:7" ht="16.5" x14ac:dyDescent="0.35">
      <c r="A50" s="212" t="s">
        <v>103</v>
      </c>
      <c r="B50" s="215"/>
      <c r="C50" s="215"/>
      <c r="D50" s="215"/>
      <c r="E50" s="215"/>
      <c r="F50" s="215"/>
      <c r="G50" s="215"/>
    </row>
    <row r="51" spans="1:7" ht="16.5" x14ac:dyDescent="0.35">
      <c r="A51" s="213" t="s">
        <v>6</v>
      </c>
      <c r="B51" s="215">
        <v>2050</v>
      </c>
      <c r="C51" s="215">
        <v>1100</v>
      </c>
      <c r="D51" s="215">
        <v>1850</v>
      </c>
      <c r="E51" s="215">
        <v>3150</v>
      </c>
      <c r="F51" s="215">
        <v>950</v>
      </c>
      <c r="G51" s="215">
        <v>0.53658536585365857</v>
      </c>
    </row>
    <row r="52" spans="1:7" ht="16.5" x14ac:dyDescent="0.35">
      <c r="A52" s="212" t="s">
        <v>435</v>
      </c>
      <c r="B52" s="215"/>
      <c r="C52" s="215"/>
      <c r="D52" s="215"/>
      <c r="E52" s="215"/>
      <c r="F52" s="215"/>
      <c r="G52" s="215"/>
    </row>
    <row r="53" spans="1:7" ht="16.5" x14ac:dyDescent="0.35">
      <c r="A53" s="213" t="s">
        <v>6</v>
      </c>
      <c r="B53" s="215">
        <v>2950</v>
      </c>
      <c r="C53" s="215">
        <v>3185</v>
      </c>
      <c r="D53" s="215">
        <v>2550</v>
      </c>
      <c r="E53" s="215">
        <v>2120</v>
      </c>
      <c r="F53" s="215">
        <v>-235</v>
      </c>
      <c r="G53" s="215">
        <v>1.0796610169491525</v>
      </c>
    </row>
    <row r="54" spans="1:7" ht="16.5" x14ac:dyDescent="0.35">
      <c r="A54" s="213" t="s">
        <v>121</v>
      </c>
      <c r="B54" s="215">
        <v>700</v>
      </c>
      <c r="C54" s="215">
        <v>200</v>
      </c>
      <c r="D54" s="215">
        <v>750</v>
      </c>
      <c r="E54" s="215">
        <v>400</v>
      </c>
      <c r="F54" s="215">
        <v>500</v>
      </c>
      <c r="G54" s="215">
        <v>0.2857142857142857</v>
      </c>
    </row>
    <row r="55" spans="1:7" ht="16.5" x14ac:dyDescent="0.35">
      <c r="A55" s="213" t="s">
        <v>828</v>
      </c>
      <c r="B55" s="215">
        <v>800</v>
      </c>
      <c r="C55" s="215">
        <v>200</v>
      </c>
      <c r="D55" s="215">
        <v>800</v>
      </c>
      <c r="E55" s="215">
        <v>560</v>
      </c>
      <c r="F55" s="215">
        <v>600</v>
      </c>
      <c r="G55" s="215">
        <v>0.25</v>
      </c>
    </row>
    <row r="56" spans="1:7" ht="16.5" x14ac:dyDescent="0.35">
      <c r="A56" s="213" t="s">
        <v>837</v>
      </c>
      <c r="B56" s="215">
        <v>0</v>
      </c>
      <c r="C56" s="215">
        <v>0</v>
      </c>
      <c r="D56" s="215">
        <v>0</v>
      </c>
      <c r="E56" s="215">
        <v>0</v>
      </c>
      <c r="F56" s="215">
        <v>0</v>
      </c>
      <c r="G56" s="215" t="e">
        <v>#DIV/0!</v>
      </c>
    </row>
    <row r="57" spans="1:7" ht="16.5" x14ac:dyDescent="0.35">
      <c r="A57" s="212" t="s">
        <v>16</v>
      </c>
      <c r="B57" s="215"/>
      <c r="C57" s="215"/>
      <c r="D57" s="215"/>
      <c r="E57" s="215"/>
      <c r="F57" s="215"/>
      <c r="G57" s="215"/>
    </row>
    <row r="58" spans="1:7" ht="16.5" x14ac:dyDescent="0.35">
      <c r="A58" s="213" t="s">
        <v>6</v>
      </c>
      <c r="B58" s="215">
        <v>2200</v>
      </c>
      <c r="C58" s="215">
        <v>600</v>
      </c>
      <c r="D58" s="215">
        <v>2200</v>
      </c>
      <c r="E58" s="215">
        <v>979</v>
      </c>
      <c r="F58" s="215">
        <v>1600</v>
      </c>
      <c r="G58" s="215">
        <v>0.27272727272727271</v>
      </c>
    </row>
    <row r="59" spans="1:7" ht="16.5" x14ac:dyDescent="0.35">
      <c r="A59" s="213" t="s">
        <v>121</v>
      </c>
      <c r="B59" s="215">
        <v>900</v>
      </c>
      <c r="C59" s="215">
        <v>200</v>
      </c>
      <c r="D59" s="215">
        <v>1000</v>
      </c>
      <c r="E59" s="215">
        <v>600</v>
      </c>
      <c r="F59" s="215">
        <v>700</v>
      </c>
      <c r="G59" s="215">
        <v>0.22222222222222221</v>
      </c>
    </row>
    <row r="60" spans="1:7" ht="16.5" x14ac:dyDescent="0.35">
      <c r="A60" s="213" t="s">
        <v>155</v>
      </c>
      <c r="B60" s="215">
        <v>200</v>
      </c>
      <c r="C60" s="215">
        <v>240</v>
      </c>
      <c r="D60" s="215">
        <v>250</v>
      </c>
      <c r="E60" s="215">
        <v>600</v>
      </c>
      <c r="F60" s="215">
        <v>-40</v>
      </c>
      <c r="G60" s="215">
        <v>1.2</v>
      </c>
    </row>
    <row r="61" spans="1:7" ht="16.5" x14ac:dyDescent="0.35">
      <c r="A61" s="213" t="s">
        <v>161</v>
      </c>
      <c r="B61" s="215">
        <v>4000</v>
      </c>
      <c r="C61" s="215">
        <v>600</v>
      </c>
      <c r="D61" s="215">
        <v>4200</v>
      </c>
      <c r="E61" s="215">
        <v>360</v>
      </c>
      <c r="F61" s="215">
        <v>3400</v>
      </c>
      <c r="G61" s="215">
        <v>0.15</v>
      </c>
    </row>
    <row r="62" spans="1:7" ht="16.5" x14ac:dyDescent="0.35">
      <c r="A62" s="213" t="s">
        <v>186</v>
      </c>
      <c r="B62" s="215">
        <v>0</v>
      </c>
      <c r="C62" s="215">
        <v>0</v>
      </c>
      <c r="D62" s="215">
        <v>0</v>
      </c>
      <c r="E62" s="215">
        <v>0</v>
      </c>
      <c r="F62" s="215">
        <v>0</v>
      </c>
      <c r="G62" s="215" t="e">
        <v>#DIV/0!</v>
      </c>
    </row>
    <row r="63" spans="1:7" ht="16.5" x14ac:dyDescent="0.35">
      <c r="A63" s="212" t="s">
        <v>8</v>
      </c>
      <c r="B63" s="215"/>
      <c r="C63" s="215"/>
      <c r="D63" s="215"/>
      <c r="E63" s="215"/>
      <c r="F63" s="215"/>
      <c r="G63" s="215"/>
    </row>
    <row r="64" spans="1:7" ht="16.5" x14ac:dyDescent="0.35">
      <c r="A64" s="213" t="s">
        <v>6</v>
      </c>
      <c r="B64" s="215">
        <v>1400</v>
      </c>
      <c r="C64" s="215">
        <v>500</v>
      </c>
      <c r="D64" s="215">
        <v>1250</v>
      </c>
      <c r="E64" s="215">
        <v>2300</v>
      </c>
      <c r="F64" s="215">
        <v>900</v>
      </c>
      <c r="G64" s="215">
        <v>0.35714285714285715</v>
      </c>
    </row>
    <row r="65" spans="1:7" ht="16.5" x14ac:dyDescent="0.35">
      <c r="A65" s="213" t="s">
        <v>121</v>
      </c>
      <c r="B65" s="215">
        <v>2800</v>
      </c>
      <c r="C65" s="215">
        <v>650</v>
      </c>
      <c r="D65" s="215">
        <v>3100</v>
      </c>
      <c r="E65" s="215">
        <v>2250</v>
      </c>
      <c r="F65" s="215">
        <v>2150</v>
      </c>
      <c r="G65" s="215">
        <v>0.23214285714285715</v>
      </c>
    </row>
    <row r="66" spans="1:7" ht="16.5" x14ac:dyDescent="0.35">
      <c r="A66" s="213" t="s">
        <v>161</v>
      </c>
      <c r="B66" s="215">
        <v>1500</v>
      </c>
      <c r="C66" s="215">
        <v>0</v>
      </c>
      <c r="D66" s="215">
        <v>1500</v>
      </c>
      <c r="E66" s="215">
        <v>0</v>
      </c>
      <c r="F66" s="215">
        <v>1500</v>
      </c>
      <c r="G66" s="215">
        <v>0</v>
      </c>
    </row>
    <row r="67" spans="1:7" ht="16.5" x14ac:dyDescent="0.35">
      <c r="A67" s="213" t="s">
        <v>231</v>
      </c>
      <c r="B67" s="215">
        <v>0</v>
      </c>
      <c r="C67" s="215">
        <v>0</v>
      </c>
      <c r="D67" s="215">
        <v>0</v>
      </c>
      <c r="E67" s="215">
        <v>0</v>
      </c>
      <c r="F67" s="215">
        <v>0</v>
      </c>
      <c r="G67" s="215" t="e">
        <v>#DIV/0!</v>
      </c>
    </row>
    <row r="68" spans="1:7" ht="16.5" x14ac:dyDescent="0.35">
      <c r="A68" s="213" t="s">
        <v>828</v>
      </c>
      <c r="B68" s="215">
        <v>0</v>
      </c>
      <c r="C68" s="215">
        <v>0</v>
      </c>
      <c r="D68" s="215">
        <v>0</v>
      </c>
      <c r="E68" s="215">
        <v>0</v>
      </c>
      <c r="F68" s="215">
        <v>0</v>
      </c>
      <c r="G68" s="215" t="e">
        <v>#DIV/0!</v>
      </c>
    </row>
    <row r="69" spans="1:7" ht="16.5" x14ac:dyDescent="0.35">
      <c r="A69" s="213" t="s">
        <v>837</v>
      </c>
      <c r="B69" s="215">
        <v>0</v>
      </c>
      <c r="C69" s="215">
        <v>0</v>
      </c>
      <c r="D69" s="215">
        <v>0</v>
      </c>
      <c r="E69" s="215">
        <v>0</v>
      </c>
      <c r="F69" s="215">
        <v>0</v>
      </c>
      <c r="G69" s="215" t="e">
        <v>#DIV/0!</v>
      </c>
    </row>
    <row r="70" spans="1:7" ht="16.5" x14ac:dyDescent="0.35">
      <c r="A70" s="212" t="s">
        <v>439</v>
      </c>
      <c r="B70" s="215"/>
      <c r="C70" s="215"/>
      <c r="D70" s="215"/>
      <c r="E70" s="215"/>
      <c r="F70" s="215"/>
      <c r="G70" s="215"/>
    </row>
    <row r="71" spans="1:7" ht="16.5" x14ac:dyDescent="0.35">
      <c r="A71" s="213" t="s">
        <v>6</v>
      </c>
      <c r="B71" s="215">
        <v>3100</v>
      </c>
      <c r="C71" s="215">
        <v>1200</v>
      </c>
      <c r="D71" s="215">
        <v>2850</v>
      </c>
      <c r="E71" s="215">
        <v>2450</v>
      </c>
      <c r="F71" s="215">
        <v>1900</v>
      </c>
      <c r="G71" s="215">
        <v>0.38709677419354838</v>
      </c>
    </row>
    <row r="72" spans="1:7" ht="16.5" x14ac:dyDescent="0.35">
      <c r="A72" s="213" t="s">
        <v>121</v>
      </c>
      <c r="B72" s="215">
        <v>2500</v>
      </c>
      <c r="C72" s="215">
        <v>1200</v>
      </c>
      <c r="D72" s="215">
        <v>2700</v>
      </c>
      <c r="E72" s="215">
        <v>3200</v>
      </c>
      <c r="F72" s="215">
        <v>1300</v>
      </c>
      <c r="G72" s="215">
        <v>0.48</v>
      </c>
    </row>
    <row r="73" spans="1:7" ht="16.5" x14ac:dyDescent="0.35">
      <c r="A73" s="212" t="s">
        <v>164</v>
      </c>
      <c r="B73" s="215"/>
      <c r="C73" s="215"/>
      <c r="D73" s="215"/>
      <c r="E73" s="215"/>
      <c r="F73" s="215"/>
      <c r="G73" s="215"/>
    </row>
    <row r="74" spans="1:7" ht="16.5" x14ac:dyDescent="0.35">
      <c r="A74" s="213" t="s">
        <v>6</v>
      </c>
      <c r="B74" s="215">
        <v>1300</v>
      </c>
      <c r="C74" s="215">
        <v>330</v>
      </c>
      <c r="D74" s="215">
        <v>1300</v>
      </c>
      <c r="E74" s="215">
        <v>930</v>
      </c>
      <c r="F74" s="215">
        <v>970</v>
      </c>
      <c r="G74" s="215">
        <v>0.25384615384615383</v>
      </c>
    </row>
    <row r="75" spans="1:7" ht="16.5" x14ac:dyDescent="0.35">
      <c r="A75" s="213" t="s">
        <v>161</v>
      </c>
      <c r="B75" s="215">
        <v>3600</v>
      </c>
      <c r="C75" s="215">
        <v>0</v>
      </c>
      <c r="D75" s="215">
        <v>3600</v>
      </c>
      <c r="E75" s="215">
        <v>150</v>
      </c>
      <c r="F75" s="215">
        <v>3600</v>
      </c>
      <c r="G75" s="215">
        <v>0</v>
      </c>
    </row>
    <row r="76" spans="1:7" ht="16.5" x14ac:dyDescent="0.35">
      <c r="A76" s="213" t="s">
        <v>837</v>
      </c>
      <c r="B76" s="215">
        <v>0</v>
      </c>
      <c r="C76" s="215">
        <v>0</v>
      </c>
      <c r="D76" s="215">
        <v>0</v>
      </c>
      <c r="E76" s="215">
        <v>0</v>
      </c>
      <c r="F76" s="215">
        <v>0</v>
      </c>
      <c r="G76" s="215" t="e">
        <v>#DIV/0!</v>
      </c>
    </row>
    <row r="77" spans="1:7" ht="16.5" x14ac:dyDescent="0.35">
      <c r="A77" s="212" t="s">
        <v>376</v>
      </c>
      <c r="B77" s="215"/>
      <c r="C77" s="215"/>
      <c r="D77" s="215"/>
      <c r="E77" s="215"/>
      <c r="F77" s="215"/>
      <c r="G77" s="215"/>
    </row>
    <row r="78" spans="1:7" ht="16.5" x14ac:dyDescent="0.35">
      <c r="A78" s="213" t="s">
        <v>6</v>
      </c>
      <c r="B78" s="215">
        <v>2350</v>
      </c>
      <c r="C78" s="215">
        <v>100</v>
      </c>
      <c r="D78" s="215">
        <v>2050</v>
      </c>
      <c r="E78" s="215">
        <v>460</v>
      </c>
      <c r="F78" s="215">
        <v>2250</v>
      </c>
      <c r="G78" s="215">
        <v>4.2553191489361701E-2</v>
      </c>
    </row>
    <row r="79" spans="1:7" ht="16.5" x14ac:dyDescent="0.35">
      <c r="A79" s="213" t="s">
        <v>121</v>
      </c>
      <c r="B79" s="215">
        <v>1760</v>
      </c>
      <c r="C79" s="215">
        <v>0</v>
      </c>
      <c r="D79" s="215">
        <v>1890</v>
      </c>
      <c r="E79" s="215">
        <v>500</v>
      </c>
      <c r="F79" s="215">
        <v>1760</v>
      </c>
      <c r="G79" s="215">
        <v>0</v>
      </c>
    </row>
    <row r="80" spans="1:7" ht="16.5" x14ac:dyDescent="0.35">
      <c r="A80" s="213" t="s">
        <v>187</v>
      </c>
      <c r="B80" s="215">
        <v>100</v>
      </c>
      <c r="C80" s="215">
        <v>0</v>
      </c>
      <c r="D80" s="215">
        <v>100</v>
      </c>
      <c r="E80" s="215">
        <v>0</v>
      </c>
      <c r="F80" s="215">
        <v>100</v>
      </c>
      <c r="G80" s="215">
        <v>0</v>
      </c>
    </row>
    <row r="81" spans="1:7" ht="16.5" x14ac:dyDescent="0.35">
      <c r="A81" s="213" t="s">
        <v>184</v>
      </c>
      <c r="B81" s="215"/>
      <c r="C81" s="215">
        <v>0</v>
      </c>
      <c r="D81" s="215">
        <v>120</v>
      </c>
      <c r="E81" s="215">
        <v>0</v>
      </c>
      <c r="F81" s="215">
        <v>0</v>
      </c>
      <c r="G81" s="215" t="e">
        <v>#DIV/0!</v>
      </c>
    </row>
    <row r="82" spans="1:7" ht="16.5" x14ac:dyDescent="0.35">
      <c r="A82" s="213" t="s">
        <v>183</v>
      </c>
      <c r="B82" s="215">
        <v>1400</v>
      </c>
      <c r="C82" s="215">
        <v>160</v>
      </c>
      <c r="D82" s="215">
        <v>1300</v>
      </c>
      <c r="E82" s="215">
        <v>640</v>
      </c>
      <c r="F82" s="215">
        <v>1240</v>
      </c>
      <c r="G82" s="215">
        <v>0.11428571428571428</v>
      </c>
    </row>
    <row r="83" spans="1:7" ht="16.5" x14ac:dyDescent="0.35">
      <c r="A83" s="213" t="s">
        <v>828</v>
      </c>
      <c r="B83" s="215">
        <v>0</v>
      </c>
      <c r="C83" s="215">
        <v>0</v>
      </c>
      <c r="D83" s="215">
        <v>0</v>
      </c>
      <c r="E83" s="215">
        <v>0</v>
      </c>
      <c r="F83" s="215">
        <v>0</v>
      </c>
      <c r="G83" s="215" t="e">
        <v>#DIV/0!</v>
      </c>
    </row>
    <row r="84" spans="1:7" ht="16.5" x14ac:dyDescent="0.35">
      <c r="A84" s="213" t="s">
        <v>837</v>
      </c>
      <c r="B84" s="215">
        <v>0</v>
      </c>
      <c r="C84" s="215">
        <v>20</v>
      </c>
      <c r="D84" s="215">
        <v>0</v>
      </c>
      <c r="E84" s="215">
        <v>0</v>
      </c>
      <c r="F84" s="215">
        <v>-20</v>
      </c>
      <c r="G84" s="215" t="e">
        <v>#DIV/0!</v>
      </c>
    </row>
    <row r="85" spans="1:7" ht="16.5" x14ac:dyDescent="0.35">
      <c r="A85" s="212" t="s">
        <v>68</v>
      </c>
      <c r="B85" s="215"/>
      <c r="C85" s="215"/>
      <c r="D85" s="215"/>
      <c r="E85" s="215"/>
      <c r="F85" s="215"/>
      <c r="G85" s="215"/>
    </row>
    <row r="86" spans="1:7" ht="16.5" x14ac:dyDescent="0.35">
      <c r="A86" s="213" t="s">
        <v>6</v>
      </c>
      <c r="B86" s="215">
        <v>4200</v>
      </c>
      <c r="C86" s="215">
        <v>1830</v>
      </c>
      <c r="D86" s="215">
        <v>3800</v>
      </c>
      <c r="E86" s="215">
        <v>4160</v>
      </c>
      <c r="F86" s="215">
        <v>2370</v>
      </c>
      <c r="G86" s="215">
        <v>0.43571428571428572</v>
      </c>
    </row>
    <row r="87" spans="1:7" ht="16.5" x14ac:dyDescent="0.35">
      <c r="A87" s="213" t="s">
        <v>162</v>
      </c>
      <c r="B87" s="215">
        <v>1400</v>
      </c>
      <c r="C87" s="215">
        <v>0</v>
      </c>
      <c r="D87" s="215">
        <v>1300</v>
      </c>
      <c r="E87" s="215">
        <v>0</v>
      </c>
      <c r="F87" s="215">
        <v>1400</v>
      </c>
      <c r="G87" s="215">
        <v>0</v>
      </c>
    </row>
    <row r="88" spans="1:7" ht="16.5" x14ac:dyDescent="0.35">
      <c r="A88" s="213" t="s">
        <v>828</v>
      </c>
      <c r="B88" s="215">
        <v>3700</v>
      </c>
      <c r="C88" s="215">
        <v>1690</v>
      </c>
      <c r="D88" s="215">
        <v>3700</v>
      </c>
      <c r="E88" s="215">
        <v>1910</v>
      </c>
      <c r="F88" s="215">
        <v>2010</v>
      </c>
      <c r="G88" s="215">
        <v>0.45675675675675675</v>
      </c>
    </row>
    <row r="89" spans="1:7" ht="16.5" x14ac:dyDescent="0.35">
      <c r="A89" s="213" t="s">
        <v>837</v>
      </c>
      <c r="B89" s="215">
        <v>0</v>
      </c>
      <c r="C89" s="215">
        <v>0</v>
      </c>
      <c r="D89" s="215">
        <v>0</v>
      </c>
      <c r="E89" s="215">
        <v>0</v>
      </c>
      <c r="F89" s="215">
        <v>0</v>
      </c>
      <c r="G89" s="215" t="e">
        <v>#DIV/0!</v>
      </c>
    </row>
    <row r="90" spans="1:7" ht="16.5" x14ac:dyDescent="0.35">
      <c r="A90" s="212" t="s">
        <v>87</v>
      </c>
      <c r="B90" s="215"/>
      <c r="C90" s="215"/>
      <c r="D90" s="215"/>
      <c r="E90" s="215"/>
      <c r="F90" s="215"/>
      <c r="G90" s="215"/>
    </row>
    <row r="91" spans="1:7" ht="16.5" x14ac:dyDescent="0.35">
      <c r="A91" s="213" t="s">
        <v>6</v>
      </c>
      <c r="B91" s="215">
        <v>250</v>
      </c>
      <c r="C91" s="215">
        <v>10</v>
      </c>
      <c r="D91" s="215">
        <v>0</v>
      </c>
      <c r="E91" s="215">
        <v>0</v>
      </c>
      <c r="F91" s="215">
        <v>240</v>
      </c>
      <c r="G91" s="215">
        <v>0.04</v>
      </c>
    </row>
    <row r="92" spans="1:7" ht="16.5" x14ac:dyDescent="0.35">
      <c r="A92" s="213" t="s">
        <v>121</v>
      </c>
      <c r="B92" s="215">
        <v>0</v>
      </c>
      <c r="C92" s="215">
        <v>0</v>
      </c>
      <c r="D92" s="215">
        <v>0</v>
      </c>
      <c r="E92" s="215">
        <v>0</v>
      </c>
      <c r="F92" s="215">
        <v>0</v>
      </c>
      <c r="G92" s="215" t="e">
        <v>#DIV/0!</v>
      </c>
    </row>
    <row r="93" spans="1:7" ht="16.5" x14ac:dyDescent="0.35">
      <c r="A93" s="213" t="s">
        <v>161</v>
      </c>
      <c r="B93" s="215">
        <v>0</v>
      </c>
      <c r="C93" s="215">
        <v>0</v>
      </c>
      <c r="D93" s="215">
        <v>0</v>
      </c>
      <c r="E93" s="215">
        <v>0</v>
      </c>
      <c r="F93" s="215">
        <v>0</v>
      </c>
      <c r="G93" s="215" t="e">
        <v>#DIV/0!</v>
      </c>
    </row>
    <row r="94" spans="1:7" ht="16.5" x14ac:dyDescent="0.35">
      <c r="A94" s="213" t="s">
        <v>182</v>
      </c>
      <c r="B94" s="215">
        <v>0</v>
      </c>
      <c r="C94" s="215">
        <v>0</v>
      </c>
      <c r="D94" s="215">
        <v>0</v>
      </c>
      <c r="E94" s="215">
        <v>0</v>
      </c>
      <c r="F94" s="215">
        <v>0</v>
      </c>
      <c r="G94" s="215" t="e">
        <v>#DIV/0!</v>
      </c>
    </row>
    <row r="95" spans="1:7" ht="16.5" x14ac:dyDescent="0.35">
      <c r="A95" s="213" t="s">
        <v>187</v>
      </c>
      <c r="B95" s="215">
        <v>0</v>
      </c>
      <c r="C95" s="215">
        <v>0</v>
      </c>
      <c r="D95" s="215">
        <v>0</v>
      </c>
      <c r="E95" s="215">
        <v>0</v>
      </c>
      <c r="F95" s="215">
        <v>0</v>
      </c>
      <c r="G95" s="215" t="e">
        <v>#DIV/0!</v>
      </c>
    </row>
    <row r="96" spans="1:7" ht="16.5" x14ac:dyDescent="0.35">
      <c r="A96" s="213" t="s">
        <v>184</v>
      </c>
      <c r="B96" s="215"/>
      <c r="C96" s="215">
        <v>0</v>
      </c>
      <c r="D96" s="215">
        <v>50</v>
      </c>
      <c r="E96" s="215">
        <v>0</v>
      </c>
      <c r="F96" s="215">
        <v>0</v>
      </c>
      <c r="G96" s="215" t="e">
        <v>#DIV/0!</v>
      </c>
    </row>
    <row r="97" spans="1:7" ht="16.5" x14ac:dyDescent="0.35">
      <c r="A97" s="213" t="s">
        <v>183</v>
      </c>
      <c r="B97" s="215">
        <v>0</v>
      </c>
      <c r="C97" s="215">
        <v>0</v>
      </c>
      <c r="D97" s="215">
        <v>0</v>
      </c>
      <c r="E97" s="215">
        <v>0</v>
      </c>
      <c r="F97" s="215">
        <v>0</v>
      </c>
      <c r="G97" s="215" t="e">
        <v>#DIV/0!</v>
      </c>
    </row>
    <row r="98" spans="1:7" ht="16.5" x14ac:dyDescent="0.35">
      <c r="A98" s="213" t="s">
        <v>837</v>
      </c>
      <c r="B98" s="215">
        <v>0</v>
      </c>
      <c r="C98" s="215">
        <v>0</v>
      </c>
      <c r="D98" s="215">
        <v>0</v>
      </c>
      <c r="E98" s="215">
        <v>0</v>
      </c>
      <c r="F98" s="215">
        <v>0</v>
      </c>
      <c r="G98" s="215" t="e">
        <v>#DIV/0!</v>
      </c>
    </row>
    <row r="99" spans="1:7" ht="16.5" x14ac:dyDescent="0.35">
      <c r="A99" s="212" t="s">
        <v>449</v>
      </c>
      <c r="B99" s="215"/>
      <c r="C99" s="215"/>
      <c r="D99" s="215"/>
      <c r="E99" s="215"/>
      <c r="F99" s="215"/>
      <c r="G99" s="215"/>
    </row>
    <row r="100" spans="1:7" ht="16.5" x14ac:dyDescent="0.35">
      <c r="A100" s="213" t="s">
        <v>6</v>
      </c>
      <c r="B100" s="215">
        <v>1250</v>
      </c>
      <c r="C100" s="215">
        <v>0</v>
      </c>
      <c r="D100" s="215">
        <v>1250</v>
      </c>
      <c r="E100" s="215">
        <v>893</v>
      </c>
      <c r="F100" s="215">
        <v>1250</v>
      </c>
      <c r="G100" s="215">
        <v>0</v>
      </c>
    </row>
    <row r="101" spans="1:7" ht="16.5" x14ac:dyDescent="0.35">
      <c r="A101" s="213" t="s">
        <v>121</v>
      </c>
      <c r="B101" s="215">
        <v>770</v>
      </c>
      <c r="C101" s="215">
        <v>600</v>
      </c>
      <c r="D101" s="215">
        <v>880</v>
      </c>
      <c r="E101" s="215">
        <v>400</v>
      </c>
      <c r="F101" s="215">
        <v>170</v>
      </c>
      <c r="G101" s="215">
        <v>0.77922077922077926</v>
      </c>
    </row>
    <row r="102" spans="1:7" ht="16.5" x14ac:dyDescent="0.35">
      <c r="A102" s="213" t="s">
        <v>161</v>
      </c>
      <c r="B102" s="215">
        <v>0</v>
      </c>
      <c r="C102" s="215">
        <v>0</v>
      </c>
      <c r="D102" s="215">
        <v>0</v>
      </c>
      <c r="E102" s="215">
        <v>0</v>
      </c>
      <c r="F102" s="215">
        <v>0</v>
      </c>
      <c r="G102" s="215" t="e">
        <v>#DIV/0!</v>
      </c>
    </row>
    <row r="103" spans="1:7" ht="16.5" x14ac:dyDescent="0.35">
      <c r="A103" s="213" t="s">
        <v>184</v>
      </c>
      <c r="B103" s="215"/>
      <c r="C103" s="215">
        <v>0</v>
      </c>
      <c r="D103" s="215">
        <v>25</v>
      </c>
      <c r="E103" s="215">
        <v>0</v>
      </c>
      <c r="F103" s="215">
        <v>0</v>
      </c>
      <c r="G103" s="215" t="e">
        <v>#DIV/0!</v>
      </c>
    </row>
    <row r="104" spans="1:7" ht="16.5" x14ac:dyDescent="0.35">
      <c r="A104" s="213" t="s">
        <v>450</v>
      </c>
      <c r="B104" s="215">
        <v>500</v>
      </c>
      <c r="C104" s="215">
        <v>0</v>
      </c>
      <c r="D104" s="215">
        <v>500</v>
      </c>
      <c r="E104" s="215">
        <v>0</v>
      </c>
      <c r="F104" s="215">
        <v>500</v>
      </c>
      <c r="G104" s="215">
        <v>0</v>
      </c>
    </row>
    <row r="105" spans="1:7" ht="16.5" x14ac:dyDescent="0.35">
      <c r="A105" s="212" t="s">
        <v>634</v>
      </c>
      <c r="B105" s="215"/>
      <c r="C105" s="215"/>
      <c r="D105" s="215"/>
      <c r="E105" s="215"/>
      <c r="F105" s="215"/>
      <c r="G105" s="215"/>
    </row>
    <row r="106" spans="1:7" ht="16.5" x14ac:dyDescent="0.35">
      <c r="A106" s="213" t="s">
        <v>6</v>
      </c>
      <c r="B106" s="215">
        <v>910</v>
      </c>
      <c r="C106" s="215">
        <v>200</v>
      </c>
      <c r="D106" s="215">
        <v>670</v>
      </c>
      <c r="E106" s="215">
        <v>1040</v>
      </c>
      <c r="F106" s="215">
        <v>710</v>
      </c>
      <c r="G106" s="215">
        <v>0.21978021978021978</v>
      </c>
    </row>
    <row r="107" spans="1:7" ht="16.5" x14ac:dyDescent="0.35">
      <c r="A107" s="213" t="s">
        <v>161</v>
      </c>
      <c r="B107" s="215">
        <v>5200</v>
      </c>
      <c r="C107" s="215">
        <v>120</v>
      </c>
      <c r="D107" s="215">
        <v>5100</v>
      </c>
      <c r="E107" s="215">
        <v>1200</v>
      </c>
      <c r="F107" s="215">
        <v>5080</v>
      </c>
      <c r="G107" s="215">
        <v>2.3076923076923078E-2</v>
      </c>
    </row>
    <row r="108" spans="1:7" ht="16.5" x14ac:dyDescent="0.35">
      <c r="A108" s="212" t="s">
        <v>460</v>
      </c>
      <c r="B108" s="215"/>
      <c r="C108" s="215"/>
      <c r="D108" s="215"/>
      <c r="E108" s="215"/>
      <c r="F108" s="215"/>
      <c r="G108" s="215"/>
    </row>
    <row r="109" spans="1:7" ht="16.5" x14ac:dyDescent="0.35">
      <c r="A109" s="213" t="s">
        <v>6</v>
      </c>
      <c r="B109" s="215">
        <v>2800</v>
      </c>
      <c r="C109" s="215">
        <v>1757</v>
      </c>
      <c r="D109" s="215">
        <v>2500</v>
      </c>
      <c r="E109" s="215">
        <v>1250</v>
      </c>
      <c r="F109" s="215">
        <v>1043</v>
      </c>
      <c r="G109" s="215">
        <v>0.62749999999999995</v>
      </c>
    </row>
    <row r="110" spans="1:7" ht="16.5" x14ac:dyDescent="0.35">
      <c r="A110" s="213" t="s">
        <v>121</v>
      </c>
      <c r="B110" s="215">
        <v>2650</v>
      </c>
      <c r="C110" s="215">
        <v>2000</v>
      </c>
      <c r="D110" s="215">
        <v>2800</v>
      </c>
      <c r="E110" s="215">
        <v>3400</v>
      </c>
      <c r="F110" s="215">
        <v>650</v>
      </c>
      <c r="G110" s="215">
        <v>0.75471698113207553</v>
      </c>
    </row>
    <row r="111" spans="1:7" ht="16.5" x14ac:dyDescent="0.35">
      <c r="A111" s="212" t="s">
        <v>461</v>
      </c>
      <c r="B111" s="215"/>
      <c r="C111" s="215"/>
      <c r="D111" s="215"/>
      <c r="E111" s="215"/>
      <c r="F111" s="215"/>
      <c r="G111" s="215"/>
    </row>
    <row r="112" spans="1:7" ht="16.5" x14ac:dyDescent="0.35">
      <c r="A112" s="213" t="s">
        <v>6</v>
      </c>
      <c r="B112" s="215">
        <v>1900</v>
      </c>
      <c r="C112" s="215">
        <v>686</v>
      </c>
      <c r="D112" s="215">
        <v>1700</v>
      </c>
      <c r="E112" s="215">
        <v>1570</v>
      </c>
      <c r="F112" s="215">
        <v>1214</v>
      </c>
      <c r="G112" s="215">
        <v>0.36105263157894735</v>
      </c>
    </row>
    <row r="113" spans="1:7" ht="16.5" x14ac:dyDescent="0.35">
      <c r="A113" s="213" t="s">
        <v>121</v>
      </c>
      <c r="B113" s="215">
        <v>1000</v>
      </c>
      <c r="C113" s="215">
        <v>600</v>
      </c>
      <c r="D113" s="215">
        <v>1000</v>
      </c>
      <c r="E113" s="215">
        <v>1310</v>
      </c>
      <c r="F113" s="215">
        <v>400</v>
      </c>
      <c r="G113" s="215">
        <v>0.6</v>
      </c>
    </row>
    <row r="114" spans="1:7" ht="16.5" x14ac:dyDescent="0.35">
      <c r="A114" s="212" t="s">
        <v>462</v>
      </c>
      <c r="B114" s="215"/>
      <c r="C114" s="215"/>
      <c r="D114" s="215"/>
      <c r="E114" s="215"/>
      <c r="F114" s="215"/>
      <c r="G114" s="215"/>
    </row>
    <row r="115" spans="1:7" ht="16.5" x14ac:dyDescent="0.35">
      <c r="A115" s="213" t="s">
        <v>6</v>
      </c>
      <c r="B115" s="215">
        <v>2820</v>
      </c>
      <c r="C115" s="215">
        <v>910</v>
      </c>
      <c r="D115" s="215">
        <v>2610</v>
      </c>
      <c r="E115" s="215">
        <v>2200</v>
      </c>
      <c r="F115" s="215">
        <v>1910</v>
      </c>
      <c r="G115" s="215">
        <v>0.32269503546099293</v>
      </c>
    </row>
    <row r="116" spans="1:7" ht="16.5" x14ac:dyDescent="0.35">
      <c r="A116" s="213" t="s">
        <v>121</v>
      </c>
      <c r="B116" s="215">
        <v>2500</v>
      </c>
      <c r="C116" s="215">
        <v>2210</v>
      </c>
      <c r="D116" s="215">
        <v>2600</v>
      </c>
      <c r="E116" s="215">
        <v>2400</v>
      </c>
      <c r="F116" s="215">
        <v>290</v>
      </c>
      <c r="G116" s="215">
        <v>0.88400000000000001</v>
      </c>
    </row>
    <row r="117" spans="1:7" ht="16.5" x14ac:dyDescent="0.35">
      <c r="A117" s="213" t="s">
        <v>161</v>
      </c>
      <c r="B117" s="215">
        <v>1400</v>
      </c>
      <c r="C117" s="215">
        <v>1200</v>
      </c>
      <c r="D117" s="215">
        <v>1400</v>
      </c>
      <c r="E117" s="215">
        <v>2400</v>
      </c>
      <c r="F117" s="215">
        <v>200</v>
      </c>
      <c r="G117" s="215">
        <v>0.8571428571428571</v>
      </c>
    </row>
    <row r="118" spans="1:7" ht="16.5" x14ac:dyDescent="0.35">
      <c r="A118" s="213" t="s">
        <v>828</v>
      </c>
      <c r="B118" s="215">
        <v>800</v>
      </c>
      <c r="C118" s="215">
        <v>0</v>
      </c>
      <c r="D118" s="215">
        <v>800</v>
      </c>
      <c r="E118" s="215">
        <v>180</v>
      </c>
      <c r="F118" s="215">
        <v>800</v>
      </c>
      <c r="G118" s="215">
        <v>0</v>
      </c>
    </row>
    <row r="119" spans="1:7" ht="16.5" x14ac:dyDescent="0.35">
      <c r="A119" s="213" t="s">
        <v>837</v>
      </c>
      <c r="B119" s="215">
        <v>0</v>
      </c>
      <c r="C119" s="215">
        <v>0</v>
      </c>
      <c r="D119" s="215">
        <v>0</v>
      </c>
      <c r="E119" s="215">
        <v>0</v>
      </c>
      <c r="F119" s="215">
        <v>0</v>
      </c>
      <c r="G119" s="215" t="e">
        <v>#DIV/0!</v>
      </c>
    </row>
    <row r="120" spans="1:7" ht="16.5" x14ac:dyDescent="0.35">
      <c r="A120" s="212" t="s">
        <v>463</v>
      </c>
      <c r="B120" s="215"/>
      <c r="C120" s="215"/>
      <c r="D120" s="215"/>
      <c r="E120" s="215"/>
      <c r="F120" s="215"/>
      <c r="G120" s="215"/>
    </row>
    <row r="121" spans="1:7" ht="16.5" x14ac:dyDescent="0.35">
      <c r="A121" s="213" t="s">
        <v>6</v>
      </c>
      <c r="B121" s="215">
        <v>2900</v>
      </c>
      <c r="C121" s="215">
        <v>818</v>
      </c>
      <c r="D121" s="215">
        <v>2700</v>
      </c>
      <c r="E121" s="215">
        <v>2610</v>
      </c>
      <c r="F121" s="215">
        <v>2082</v>
      </c>
      <c r="G121" s="215">
        <v>0.28206896551724137</v>
      </c>
    </row>
    <row r="122" spans="1:7" ht="16.5" x14ac:dyDescent="0.35">
      <c r="A122" s="213" t="s">
        <v>121</v>
      </c>
      <c r="B122" s="215">
        <v>500</v>
      </c>
      <c r="C122" s="215">
        <v>50</v>
      </c>
      <c r="D122" s="215">
        <v>550</v>
      </c>
      <c r="E122" s="215">
        <v>300</v>
      </c>
      <c r="F122" s="215">
        <v>450</v>
      </c>
      <c r="G122" s="215">
        <v>0.1</v>
      </c>
    </row>
    <row r="123" spans="1:7" ht="16.5" x14ac:dyDescent="0.35">
      <c r="A123" s="213" t="s">
        <v>161</v>
      </c>
      <c r="B123" s="215">
        <v>1500</v>
      </c>
      <c r="C123" s="215">
        <v>0</v>
      </c>
      <c r="D123" s="215">
        <v>1500</v>
      </c>
      <c r="E123" s="215">
        <v>0</v>
      </c>
      <c r="F123" s="215">
        <v>1500</v>
      </c>
      <c r="G123" s="215">
        <v>0</v>
      </c>
    </row>
    <row r="124" spans="1:7" ht="16.5" x14ac:dyDescent="0.35">
      <c r="A124" s="212" t="s">
        <v>480</v>
      </c>
      <c r="B124" s="215"/>
      <c r="C124" s="215"/>
      <c r="D124" s="215"/>
      <c r="E124" s="215"/>
      <c r="F124" s="215"/>
      <c r="G124" s="215"/>
    </row>
    <row r="125" spans="1:7" ht="16.5" x14ac:dyDescent="0.35">
      <c r="A125" s="213" t="s">
        <v>6</v>
      </c>
      <c r="B125" s="215">
        <v>1500</v>
      </c>
      <c r="C125" s="215">
        <v>350</v>
      </c>
      <c r="D125" s="215">
        <v>1150</v>
      </c>
      <c r="E125" s="215">
        <v>1580</v>
      </c>
      <c r="F125" s="215">
        <v>1150</v>
      </c>
      <c r="G125" s="215">
        <v>0.23333333333333334</v>
      </c>
    </row>
    <row r="126" spans="1:7" ht="16.5" x14ac:dyDescent="0.35">
      <c r="A126" s="213" t="s">
        <v>121</v>
      </c>
      <c r="B126" s="215">
        <v>210</v>
      </c>
      <c r="C126" s="215">
        <v>250</v>
      </c>
      <c r="D126" s="215">
        <v>220</v>
      </c>
      <c r="E126" s="215">
        <v>340</v>
      </c>
      <c r="F126" s="215">
        <v>-40</v>
      </c>
      <c r="G126" s="215">
        <v>1.1904761904761905</v>
      </c>
    </row>
    <row r="127" spans="1:7" ht="16.5" x14ac:dyDescent="0.35">
      <c r="A127" s="213" t="s">
        <v>155</v>
      </c>
      <c r="B127" s="215">
        <v>30</v>
      </c>
      <c r="C127" s="215">
        <v>0</v>
      </c>
      <c r="D127" s="215">
        <v>30</v>
      </c>
      <c r="E127" s="215">
        <v>0</v>
      </c>
      <c r="F127" s="215">
        <v>30</v>
      </c>
      <c r="G127" s="215">
        <v>0</v>
      </c>
    </row>
    <row r="128" spans="1:7" ht="16.5" x14ac:dyDescent="0.35">
      <c r="A128" s="213" t="s">
        <v>161</v>
      </c>
      <c r="B128" s="215">
        <v>2400</v>
      </c>
      <c r="C128" s="215">
        <v>0</v>
      </c>
      <c r="D128" s="215">
        <v>2400</v>
      </c>
      <c r="E128" s="215">
        <v>600</v>
      </c>
      <c r="F128" s="215">
        <v>2400</v>
      </c>
      <c r="G128" s="215">
        <v>0</v>
      </c>
    </row>
    <row r="129" spans="1:7" ht="16.5" x14ac:dyDescent="0.35">
      <c r="A129" s="213" t="s">
        <v>183</v>
      </c>
      <c r="B129" s="215">
        <v>600</v>
      </c>
      <c r="C129" s="215">
        <v>0</v>
      </c>
      <c r="D129" s="215">
        <v>500</v>
      </c>
      <c r="E129" s="215">
        <v>0</v>
      </c>
      <c r="F129" s="215">
        <v>600</v>
      </c>
      <c r="G129" s="215">
        <v>0</v>
      </c>
    </row>
    <row r="130" spans="1:7" ht="16.5" x14ac:dyDescent="0.35">
      <c r="A130" s="213" t="s">
        <v>450</v>
      </c>
      <c r="B130" s="215">
        <v>30</v>
      </c>
      <c r="C130" s="215">
        <v>0</v>
      </c>
      <c r="D130" s="215">
        <v>30</v>
      </c>
      <c r="E130" s="215">
        <v>0</v>
      </c>
      <c r="F130" s="215">
        <v>30</v>
      </c>
      <c r="G130" s="215">
        <v>0</v>
      </c>
    </row>
    <row r="131" spans="1:7" ht="16.5" x14ac:dyDescent="0.35">
      <c r="A131" s="213" t="s">
        <v>828</v>
      </c>
      <c r="B131" s="215">
        <v>150</v>
      </c>
      <c r="C131" s="215">
        <v>100</v>
      </c>
      <c r="D131" s="215">
        <v>150</v>
      </c>
      <c r="E131" s="215">
        <v>0</v>
      </c>
      <c r="F131" s="215">
        <v>50</v>
      </c>
      <c r="G131" s="215">
        <v>0.66666666666666663</v>
      </c>
    </row>
    <row r="132" spans="1:7" ht="16.5" x14ac:dyDescent="0.35">
      <c r="A132" s="213" t="s">
        <v>837</v>
      </c>
      <c r="B132" s="215">
        <v>0</v>
      </c>
      <c r="C132" s="215">
        <v>0</v>
      </c>
      <c r="D132" s="215">
        <v>0</v>
      </c>
      <c r="E132" s="215">
        <v>0</v>
      </c>
      <c r="F132" s="215">
        <v>0</v>
      </c>
      <c r="G132" s="215" t="e">
        <v>#DIV/0!</v>
      </c>
    </row>
    <row r="133" spans="1:7" ht="16.5" x14ac:dyDescent="0.35">
      <c r="A133" s="212" t="s">
        <v>484</v>
      </c>
      <c r="B133" s="215"/>
      <c r="C133" s="215"/>
      <c r="D133" s="215"/>
      <c r="E133" s="215"/>
      <c r="F133" s="215"/>
      <c r="G133" s="215"/>
    </row>
    <row r="134" spans="1:7" ht="16.5" x14ac:dyDescent="0.35">
      <c r="A134" s="213" t="s">
        <v>6</v>
      </c>
      <c r="B134" s="215">
        <v>2000</v>
      </c>
      <c r="C134" s="215">
        <v>1590</v>
      </c>
      <c r="D134" s="215">
        <v>1600</v>
      </c>
      <c r="E134" s="215">
        <v>1625</v>
      </c>
      <c r="F134" s="215">
        <v>410</v>
      </c>
      <c r="G134" s="215">
        <v>0.79500000000000004</v>
      </c>
    </row>
    <row r="135" spans="1:7" ht="16.5" x14ac:dyDescent="0.35">
      <c r="A135" s="213" t="s">
        <v>184</v>
      </c>
      <c r="B135" s="215"/>
      <c r="C135" s="215">
        <v>0</v>
      </c>
      <c r="D135" s="215">
        <v>500</v>
      </c>
      <c r="E135" s="215">
        <v>0</v>
      </c>
      <c r="F135" s="215">
        <v>0</v>
      </c>
      <c r="G135" s="215" t="e">
        <v>#DIV/0!</v>
      </c>
    </row>
    <row r="136" spans="1:7" ht="16.5" x14ac:dyDescent="0.35">
      <c r="A136" s="213" t="s">
        <v>189</v>
      </c>
      <c r="B136" s="215">
        <v>800</v>
      </c>
      <c r="C136" s="215">
        <v>600</v>
      </c>
      <c r="D136" s="215">
        <v>750</v>
      </c>
      <c r="E136" s="215">
        <v>800</v>
      </c>
      <c r="F136" s="215">
        <v>200</v>
      </c>
      <c r="G136" s="215">
        <v>0.75</v>
      </c>
    </row>
    <row r="137" spans="1:7" ht="16.5" x14ac:dyDescent="0.35">
      <c r="A137" s="213" t="s">
        <v>473</v>
      </c>
      <c r="B137" s="215"/>
      <c r="C137" s="215">
        <v>0</v>
      </c>
      <c r="D137" s="215">
        <v>0</v>
      </c>
      <c r="E137" s="215">
        <v>0</v>
      </c>
      <c r="F137" s="215">
        <v>0</v>
      </c>
      <c r="G137" s="215" t="e">
        <v>#DIV/0!</v>
      </c>
    </row>
    <row r="138" spans="1:7" ht="16.5" x14ac:dyDescent="0.35">
      <c r="A138" s="213" t="s">
        <v>828</v>
      </c>
      <c r="B138" s="215">
        <v>270</v>
      </c>
      <c r="C138" s="215">
        <v>70</v>
      </c>
      <c r="D138" s="215">
        <v>270</v>
      </c>
      <c r="E138" s="215">
        <v>190</v>
      </c>
      <c r="F138" s="215">
        <v>200</v>
      </c>
      <c r="G138" s="215">
        <v>0.25925925925925924</v>
      </c>
    </row>
    <row r="139" spans="1:7" ht="16.5" x14ac:dyDescent="0.35">
      <c r="A139" s="213" t="s">
        <v>837</v>
      </c>
      <c r="B139" s="215">
        <v>0</v>
      </c>
      <c r="C139" s="215">
        <v>0</v>
      </c>
      <c r="D139" s="215">
        <v>0</v>
      </c>
      <c r="E139" s="215">
        <v>0</v>
      </c>
      <c r="F139" s="215">
        <v>0</v>
      </c>
      <c r="G139" s="215" t="e">
        <v>#DIV/0!</v>
      </c>
    </row>
    <row r="140" spans="1:7" ht="16.5" x14ac:dyDescent="0.35">
      <c r="A140" s="212" t="s">
        <v>642</v>
      </c>
      <c r="B140" s="215"/>
      <c r="C140" s="215"/>
      <c r="D140" s="215"/>
      <c r="E140" s="215"/>
      <c r="F140" s="215"/>
      <c r="G140" s="215"/>
    </row>
    <row r="141" spans="1:7" ht="16.5" x14ac:dyDescent="0.35">
      <c r="A141" s="213" t="s">
        <v>6</v>
      </c>
      <c r="B141" s="215">
        <v>4500</v>
      </c>
      <c r="C141" s="215">
        <v>700</v>
      </c>
      <c r="D141" s="215">
        <v>4300</v>
      </c>
      <c r="E141" s="215">
        <v>400</v>
      </c>
      <c r="F141" s="215">
        <v>3800</v>
      </c>
      <c r="G141" s="215">
        <v>0.15555555555555556</v>
      </c>
    </row>
    <row r="142" spans="1:7" ht="16.5" x14ac:dyDescent="0.35">
      <c r="A142" s="212" t="s">
        <v>643</v>
      </c>
      <c r="B142" s="215"/>
      <c r="C142" s="215"/>
      <c r="D142" s="215"/>
      <c r="E142" s="215"/>
      <c r="F142" s="215"/>
      <c r="G142" s="215"/>
    </row>
    <row r="143" spans="1:7" ht="16.5" x14ac:dyDescent="0.35">
      <c r="A143" s="213" t="s">
        <v>6</v>
      </c>
      <c r="B143" s="215">
        <v>2700</v>
      </c>
      <c r="C143" s="215">
        <v>1390</v>
      </c>
      <c r="D143" s="215">
        <v>2400</v>
      </c>
      <c r="E143" s="215">
        <v>1560</v>
      </c>
      <c r="F143" s="215">
        <v>1310</v>
      </c>
      <c r="G143" s="215">
        <v>0.51481481481481484</v>
      </c>
    </row>
    <row r="144" spans="1:7" ht="16.5" x14ac:dyDescent="0.35">
      <c r="A144" s="213" t="s">
        <v>121</v>
      </c>
      <c r="B144" s="215">
        <v>2720</v>
      </c>
      <c r="C144" s="215">
        <v>600</v>
      </c>
      <c r="D144" s="215">
        <v>2820</v>
      </c>
      <c r="E144" s="215">
        <v>2200</v>
      </c>
      <c r="F144" s="215">
        <v>2120</v>
      </c>
      <c r="G144" s="215">
        <v>0.22058823529411764</v>
      </c>
    </row>
    <row r="145" spans="1:7" ht="16.5" x14ac:dyDescent="0.35">
      <c r="A145" s="213" t="s">
        <v>161</v>
      </c>
      <c r="B145" s="215">
        <v>1900</v>
      </c>
      <c r="C145" s="215">
        <v>0</v>
      </c>
      <c r="D145" s="215">
        <v>1900</v>
      </c>
      <c r="E145" s="215">
        <v>0</v>
      </c>
      <c r="F145" s="215">
        <v>1900</v>
      </c>
      <c r="G145" s="215">
        <v>0</v>
      </c>
    </row>
    <row r="146" spans="1:7" ht="16.5" x14ac:dyDescent="0.35">
      <c r="A146" s="213" t="s">
        <v>184</v>
      </c>
      <c r="B146" s="215"/>
      <c r="C146" s="215">
        <v>0</v>
      </c>
      <c r="D146" s="215">
        <v>400</v>
      </c>
      <c r="E146" s="215">
        <v>0</v>
      </c>
      <c r="F146" s="215">
        <v>0</v>
      </c>
      <c r="G146" s="215" t="e">
        <v>#DIV/0!</v>
      </c>
    </row>
    <row r="147" spans="1:7" ht="16.5" x14ac:dyDescent="0.35">
      <c r="A147" s="213" t="s">
        <v>189</v>
      </c>
      <c r="B147" s="215">
        <v>1800</v>
      </c>
      <c r="C147" s="215">
        <v>1000</v>
      </c>
      <c r="D147" s="215">
        <v>1700</v>
      </c>
      <c r="E147" s="215">
        <v>1600</v>
      </c>
      <c r="F147" s="215">
        <v>800</v>
      </c>
      <c r="G147" s="215">
        <v>0.55555555555555558</v>
      </c>
    </row>
    <row r="148" spans="1:7" ht="16.5" x14ac:dyDescent="0.35">
      <c r="A148" s="213" t="s">
        <v>473</v>
      </c>
      <c r="B148" s="215"/>
      <c r="C148" s="215">
        <v>0</v>
      </c>
      <c r="D148" s="215">
        <v>0</v>
      </c>
      <c r="E148" s="215">
        <v>0</v>
      </c>
      <c r="F148" s="215">
        <v>0</v>
      </c>
      <c r="G148" s="215" t="e">
        <v>#DIV/0!</v>
      </c>
    </row>
    <row r="149" spans="1:7" ht="16.5" x14ac:dyDescent="0.35">
      <c r="A149" s="213" t="s">
        <v>828</v>
      </c>
      <c r="B149" s="215">
        <v>1600</v>
      </c>
      <c r="C149" s="215">
        <v>230</v>
      </c>
      <c r="D149" s="215">
        <v>1600</v>
      </c>
      <c r="E149" s="215">
        <v>590</v>
      </c>
      <c r="F149" s="215">
        <v>1370</v>
      </c>
      <c r="G149" s="215">
        <v>0.14374999999999999</v>
      </c>
    </row>
    <row r="150" spans="1:7" ht="16.5" x14ac:dyDescent="0.35">
      <c r="A150" s="213" t="s">
        <v>837</v>
      </c>
      <c r="B150" s="215">
        <v>0</v>
      </c>
      <c r="C150" s="215">
        <v>0</v>
      </c>
      <c r="D150" s="215">
        <v>0</v>
      </c>
      <c r="E150" s="215">
        <v>0</v>
      </c>
      <c r="F150" s="215">
        <v>0</v>
      </c>
      <c r="G150" s="215" t="e">
        <v>#DIV/0!</v>
      </c>
    </row>
    <row r="151" spans="1:7" ht="16.5" x14ac:dyDescent="0.35">
      <c r="A151" s="212" t="s">
        <v>688</v>
      </c>
      <c r="B151" s="215"/>
      <c r="C151" s="215"/>
      <c r="D151" s="215"/>
      <c r="E151" s="215"/>
      <c r="F151" s="215"/>
      <c r="G151" s="215"/>
    </row>
    <row r="152" spans="1:7" ht="16.5" x14ac:dyDescent="0.35">
      <c r="A152" s="213" t="s">
        <v>6</v>
      </c>
      <c r="B152" s="215">
        <v>20</v>
      </c>
      <c r="C152" s="215">
        <v>11</v>
      </c>
      <c r="D152" s="215">
        <v>20</v>
      </c>
      <c r="E152" s="215">
        <v>12</v>
      </c>
      <c r="F152" s="215">
        <v>9</v>
      </c>
      <c r="G152" s="215">
        <v>0.55000000000000004</v>
      </c>
    </row>
    <row r="153" spans="1:7" ht="16.5" x14ac:dyDescent="0.35">
      <c r="A153" s="213" t="s">
        <v>121</v>
      </c>
      <c r="B153" s="215">
        <v>130</v>
      </c>
      <c r="C153" s="215">
        <v>230</v>
      </c>
      <c r="D153" s="215">
        <v>180</v>
      </c>
      <c r="E153" s="215">
        <v>590</v>
      </c>
      <c r="F153" s="215">
        <v>-100</v>
      </c>
      <c r="G153" s="215">
        <v>1.7692307692307692</v>
      </c>
    </row>
    <row r="154" spans="1:7" ht="16.5" x14ac:dyDescent="0.35">
      <c r="A154" s="213" t="s">
        <v>184</v>
      </c>
      <c r="B154" s="215"/>
      <c r="C154" s="215">
        <v>0</v>
      </c>
      <c r="D154" s="215">
        <v>230</v>
      </c>
      <c r="E154" s="215">
        <v>0</v>
      </c>
      <c r="F154" s="215">
        <v>0</v>
      </c>
      <c r="G154" s="215" t="e">
        <v>#DIV/0!</v>
      </c>
    </row>
    <row r="155" spans="1:7" ht="16.5" x14ac:dyDescent="0.35">
      <c r="A155" s="213" t="s">
        <v>828</v>
      </c>
      <c r="B155" s="215">
        <v>100</v>
      </c>
      <c r="C155" s="215">
        <v>80</v>
      </c>
      <c r="D155" s="215">
        <v>100</v>
      </c>
      <c r="E155" s="215">
        <v>40</v>
      </c>
      <c r="F155" s="215">
        <v>20</v>
      </c>
      <c r="G155" s="215">
        <v>0.8</v>
      </c>
    </row>
    <row r="156" spans="1:7" ht="16.5" x14ac:dyDescent="0.35">
      <c r="A156" s="212" t="s">
        <v>689</v>
      </c>
      <c r="B156" s="215"/>
      <c r="C156" s="215"/>
      <c r="D156" s="215"/>
      <c r="E156" s="215"/>
      <c r="F156" s="215"/>
      <c r="G156" s="215"/>
    </row>
    <row r="157" spans="1:7" ht="16.5" x14ac:dyDescent="0.35">
      <c r="A157" s="213" t="s">
        <v>6</v>
      </c>
      <c r="B157" s="215">
        <v>330</v>
      </c>
      <c r="C157" s="215">
        <v>50</v>
      </c>
      <c r="D157" s="215">
        <v>320</v>
      </c>
      <c r="E157" s="215">
        <v>80</v>
      </c>
      <c r="F157" s="215">
        <v>280</v>
      </c>
      <c r="G157" s="215">
        <v>0.15151515151515152</v>
      </c>
    </row>
    <row r="158" spans="1:7" ht="16.5" x14ac:dyDescent="0.35">
      <c r="A158" s="213" t="s">
        <v>155</v>
      </c>
      <c r="B158" s="215">
        <v>1100</v>
      </c>
      <c r="C158" s="215">
        <v>0</v>
      </c>
      <c r="D158" s="215">
        <v>1100</v>
      </c>
      <c r="E158" s="215">
        <v>178</v>
      </c>
      <c r="F158" s="215">
        <v>1100</v>
      </c>
      <c r="G158" s="215">
        <v>0</v>
      </c>
    </row>
    <row r="159" spans="1:7" ht="16.5" x14ac:dyDescent="0.35">
      <c r="A159" s="213" t="s">
        <v>450</v>
      </c>
      <c r="B159" s="215">
        <v>2500</v>
      </c>
      <c r="C159" s="215">
        <v>0</v>
      </c>
      <c r="D159" s="215">
        <v>2000</v>
      </c>
      <c r="E159" s="215">
        <v>0</v>
      </c>
      <c r="F159" s="215">
        <v>2500</v>
      </c>
      <c r="G159" s="215">
        <v>0</v>
      </c>
    </row>
    <row r="160" spans="1:7" ht="16.5" x14ac:dyDescent="0.35">
      <c r="A160" s="212" t="s">
        <v>733</v>
      </c>
      <c r="B160" s="215"/>
      <c r="C160" s="215"/>
      <c r="D160" s="215"/>
      <c r="E160" s="215"/>
      <c r="F160" s="215"/>
      <c r="G160" s="215"/>
    </row>
    <row r="161" spans="1:7" ht="16.5" x14ac:dyDescent="0.35">
      <c r="A161" s="213" t="s">
        <v>6</v>
      </c>
      <c r="B161" s="215">
        <v>1900</v>
      </c>
      <c r="C161" s="215">
        <v>1286</v>
      </c>
      <c r="D161" s="215">
        <v>1600</v>
      </c>
      <c r="E161" s="215">
        <v>1850</v>
      </c>
      <c r="F161" s="215">
        <v>614</v>
      </c>
      <c r="G161" s="215">
        <v>0.67684210526315791</v>
      </c>
    </row>
    <row r="162" spans="1:7" ht="16.5" x14ac:dyDescent="0.35">
      <c r="A162" s="213" t="s">
        <v>155</v>
      </c>
      <c r="B162" s="215">
        <v>75</v>
      </c>
      <c r="C162" s="215">
        <v>0</v>
      </c>
      <c r="D162" s="215">
        <v>70</v>
      </c>
      <c r="E162" s="215">
        <v>50</v>
      </c>
      <c r="F162" s="215">
        <v>75</v>
      </c>
      <c r="G162" s="215">
        <v>0</v>
      </c>
    </row>
    <row r="163" spans="1:7" ht="16.5" x14ac:dyDescent="0.35">
      <c r="A163" s="212" t="s">
        <v>734</v>
      </c>
      <c r="B163" s="215"/>
      <c r="C163" s="215"/>
      <c r="D163" s="215"/>
      <c r="E163" s="215"/>
      <c r="F163" s="215"/>
      <c r="G163" s="215"/>
    </row>
    <row r="164" spans="1:7" ht="16.5" x14ac:dyDescent="0.35">
      <c r="A164" s="213" t="s">
        <v>6</v>
      </c>
      <c r="B164" s="215">
        <v>1650</v>
      </c>
      <c r="C164" s="215">
        <v>430</v>
      </c>
      <c r="D164" s="215">
        <v>1420</v>
      </c>
      <c r="E164" s="215">
        <v>1290</v>
      </c>
      <c r="F164" s="215">
        <v>1220</v>
      </c>
      <c r="G164" s="215">
        <v>0.26060606060606062</v>
      </c>
    </row>
    <row r="165" spans="1:7" ht="16.5" x14ac:dyDescent="0.35">
      <c r="A165" s="213" t="s">
        <v>121</v>
      </c>
      <c r="B165" s="215">
        <v>290</v>
      </c>
      <c r="C165" s="215">
        <v>400</v>
      </c>
      <c r="D165" s="215">
        <v>310</v>
      </c>
      <c r="E165" s="215">
        <v>0</v>
      </c>
      <c r="F165" s="215">
        <v>-110</v>
      </c>
      <c r="G165" s="215">
        <v>1.3793103448275863</v>
      </c>
    </row>
    <row r="166" spans="1:7" ht="16.5" x14ac:dyDescent="0.35">
      <c r="A166" s="213" t="s">
        <v>155</v>
      </c>
      <c r="B166" s="215">
        <v>700</v>
      </c>
      <c r="C166" s="215">
        <v>410</v>
      </c>
      <c r="D166" s="215">
        <v>700</v>
      </c>
      <c r="E166" s="215">
        <v>232</v>
      </c>
      <c r="F166" s="215">
        <v>290</v>
      </c>
      <c r="G166" s="215">
        <v>0.58571428571428574</v>
      </c>
    </row>
    <row r="167" spans="1:7" ht="16.5" x14ac:dyDescent="0.35">
      <c r="A167" s="213" t="s">
        <v>828</v>
      </c>
      <c r="B167" s="215">
        <v>950</v>
      </c>
      <c r="C167" s="215">
        <v>210</v>
      </c>
      <c r="D167" s="215">
        <v>950</v>
      </c>
      <c r="E167" s="215">
        <v>240</v>
      </c>
      <c r="F167" s="215">
        <v>740</v>
      </c>
      <c r="G167" s="215">
        <v>0.22105263157894736</v>
      </c>
    </row>
    <row r="168" spans="1:7" ht="16.5" x14ac:dyDescent="0.35">
      <c r="A168" s="213" t="s">
        <v>837</v>
      </c>
      <c r="B168" s="215">
        <v>0</v>
      </c>
      <c r="C168" s="215">
        <v>0</v>
      </c>
      <c r="D168" s="215">
        <v>0</v>
      </c>
      <c r="E168" s="215">
        <v>0</v>
      </c>
      <c r="F168" s="215">
        <v>0</v>
      </c>
      <c r="G168" s="215" t="e">
        <v>#DIV/0!</v>
      </c>
    </row>
    <row r="169" spans="1:7" ht="16.5" x14ac:dyDescent="0.35">
      <c r="A169" s="212" t="s">
        <v>735</v>
      </c>
      <c r="B169" s="215"/>
      <c r="C169" s="215"/>
      <c r="D169" s="215"/>
      <c r="E169" s="215"/>
      <c r="F169" s="215"/>
      <c r="G169" s="215"/>
    </row>
    <row r="170" spans="1:7" ht="16.5" x14ac:dyDescent="0.35">
      <c r="A170" s="213" t="s">
        <v>6</v>
      </c>
      <c r="B170" s="215">
        <v>0</v>
      </c>
      <c r="C170" s="215">
        <v>0</v>
      </c>
      <c r="D170" s="215">
        <v>0</v>
      </c>
      <c r="E170" s="215">
        <v>0</v>
      </c>
      <c r="F170" s="215">
        <v>0</v>
      </c>
      <c r="G170" s="215" t="e">
        <v>#DIV/0!</v>
      </c>
    </row>
    <row r="171" spans="1:7" ht="16.5" x14ac:dyDescent="0.35">
      <c r="A171" s="213" t="s">
        <v>186</v>
      </c>
      <c r="B171" s="215">
        <v>0</v>
      </c>
      <c r="C171" s="215">
        <v>0</v>
      </c>
      <c r="D171" s="215">
        <v>0</v>
      </c>
      <c r="E171" s="215">
        <v>0</v>
      </c>
      <c r="F171" s="215">
        <v>0</v>
      </c>
      <c r="G171" s="215" t="e">
        <v>#DIV/0!</v>
      </c>
    </row>
    <row r="172" spans="1:7" ht="16.5" x14ac:dyDescent="0.35">
      <c r="A172" s="212" t="s">
        <v>730</v>
      </c>
      <c r="B172" s="215"/>
      <c r="C172" s="215"/>
      <c r="D172" s="215"/>
      <c r="E172" s="215"/>
      <c r="F172" s="215"/>
      <c r="G172" s="215"/>
    </row>
    <row r="173" spans="1:7" ht="16.5" x14ac:dyDescent="0.35">
      <c r="A173" s="213" t="s">
        <v>6</v>
      </c>
      <c r="B173" s="215">
        <v>800</v>
      </c>
      <c r="C173" s="215">
        <v>230</v>
      </c>
      <c r="D173" s="215">
        <v>610</v>
      </c>
      <c r="E173" s="215">
        <v>1110</v>
      </c>
      <c r="F173" s="215">
        <v>570</v>
      </c>
      <c r="G173" s="215">
        <v>0.28749999999999998</v>
      </c>
    </row>
    <row r="174" spans="1:7" ht="16.5" x14ac:dyDescent="0.35">
      <c r="A174" s="213" t="s">
        <v>121</v>
      </c>
      <c r="B174" s="215">
        <v>1490</v>
      </c>
      <c r="C174" s="215">
        <v>850</v>
      </c>
      <c r="D174" s="215">
        <v>1710</v>
      </c>
      <c r="E174" s="215">
        <v>1860</v>
      </c>
      <c r="F174" s="215">
        <v>640</v>
      </c>
      <c r="G174" s="215">
        <v>0.57046979865771807</v>
      </c>
    </row>
    <row r="175" spans="1:7" ht="16.5" x14ac:dyDescent="0.35">
      <c r="A175" s="213" t="s">
        <v>231</v>
      </c>
      <c r="B175" s="215">
        <v>400</v>
      </c>
      <c r="C175" s="215">
        <v>0</v>
      </c>
      <c r="D175" s="215">
        <v>500</v>
      </c>
      <c r="E175" s="215">
        <v>400</v>
      </c>
      <c r="F175" s="215">
        <v>400</v>
      </c>
      <c r="G175" s="215">
        <v>0</v>
      </c>
    </row>
    <row r="176" spans="1:7" ht="16.5" x14ac:dyDescent="0.35">
      <c r="A176" s="213" t="s">
        <v>184</v>
      </c>
      <c r="B176" s="215"/>
      <c r="C176" s="215">
        <v>0</v>
      </c>
      <c r="D176" s="215">
        <v>190</v>
      </c>
      <c r="E176" s="215">
        <v>0</v>
      </c>
      <c r="F176" s="215">
        <v>0</v>
      </c>
      <c r="G176" s="215" t="e">
        <v>#DIV/0!</v>
      </c>
    </row>
    <row r="177" spans="1:7" ht="16.5" x14ac:dyDescent="0.35">
      <c r="A177" s="213" t="s">
        <v>189</v>
      </c>
      <c r="B177" s="215">
        <v>100</v>
      </c>
      <c r="C177" s="215">
        <v>110</v>
      </c>
      <c r="D177" s="215">
        <v>100</v>
      </c>
      <c r="E177" s="215">
        <v>50</v>
      </c>
      <c r="F177" s="215">
        <v>-10</v>
      </c>
      <c r="G177" s="215">
        <v>1.1000000000000001</v>
      </c>
    </row>
    <row r="178" spans="1:7" ht="16.5" x14ac:dyDescent="0.35">
      <c r="A178" s="213" t="s">
        <v>828</v>
      </c>
      <c r="B178" s="215">
        <v>800</v>
      </c>
      <c r="C178" s="215">
        <v>0</v>
      </c>
      <c r="D178" s="215">
        <v>800</v>
      </c>
      <c r="E178" s="215">
        <v>180</v>
      </c>
      <c r="F178" s="215">
        <v>800</v>
      </c>
      <c r="G178" s="215">
        <v>0</v>
      </c>
    </row>
    <row r="179" spans="1:7" ht="16.5" x14ac:dyDescent="0.35">
      <c r="A179" s="213" t="s">
        <v>188</v>
      </c>
      <c r="B179" s="215">
        <v>0</v>
      </c>
      <c r="C179" s="215">
        <v>0</v>
      </c>
      <c r="D179" s="215">
        <v>0</v>
      </c>
      <c r="E179" s="215">
        <v>5200</v>
      </c>
      <c r="F179" s="215">
        <v>0</v>
      </c>
      <c r="G179" s="215" t="e">
        <v>#DIV/0!</v>
      </c>
    </row>
    <row r="180" spans="1:7" ht="16.5" x14ac:dyDescent="0.35">
      <c r="A180" s="213" t="s">
        <v>837</v>
      </c>
      <c r="B180" s="215">
        <v>0</v>
      </c>
      <c r="C180" s="215">
        <v>0</v>
      </c>
      <c r="D180" s="215">
        <v>0</v>
      </c>
      <c r="E180" s="215">
        <v>0</v>
      </c>
      <c r="F180" s="215">
        <v>0</v>
      </c>
      <c r="G180" s="215" t="e">
        <v>#DIV/0!</v>
      </c>
    </row>
    <row r="181" spans="1:7" ht="16.5" x14ac:dyDescent="0.35">
      <c r="A181" s="212" t="s">
        <v>737</v>
      </c>
      <c r="B181" s="215"/>
      <c r="C181" s="215"/>
      <c r="D181" s="215"/>
      <c r="E181" s="215"/>
      <c r="F181" s="215"/>
      <c r="G181" s="215"/>
    </row>
    <row r="182" spans="1:7" ht="16.5" x14ac:dyDescent="0.35">
      <c r="A182" s="213" t="s">
        <v>6</v>
      </c>
      <c r="B182" s="215">
        <v>750</v>
      </c>
      <c r="C182" s="215">
        <v>200</v>
      </c>
      <c r="D182" s="215">
        <v>750</v>
      </c>
      <c r="E182" s="215">
        <v>300</v>
      </c>
      <c r="F182" s="215">
        <v>550</v>
      </c>
      <c r="G182" s="215">
        <v>0.26666666666666666</v>
      </c>
    </row>
    <row r="183" spans="1:7" ht="16.5" x14ac:dyDescent="0.35">
      <c r="A183" s="213" t="s">
        <v>121</v>
      </c>
      <c r="B183" s="215">
        <v>1100</v>
      </c>
      <c r="C183" s="215">
        <v>400</v>
      </c>
      <c r="D183" s="215">
        <v>1100</v>
      </c>
      <c r="E183" s="215">
        <v>1000</v>
      </c>
      <c r="F183" s="215">
        <v>700</v>
      </c>
      <c r="G183" s="215">
        <v>0.36363636363636365</v>
      </c>
    </row>
    <row r="184" spans="1:7" ht="16.5" x14ac:dyDescent="0.35">
      <c r="A184" s="213" t="s">
        <v>161</v>
      </c>
      <c r="B184" s="215">
        <v>5500</v>
      </c>
      <c r="C184" s="215">
        <v>1800</v>
      </c>
      <c r="D184" s="215">
        <v>5500</v>
      </c>
      <c r="E184" s="215">
        <v>4200</v>
      </c>
      <c r="F184" s="215">
        <v>3700</v>
      </c>
      <c r="G184" s="215">
        <v>0.32727272727272727</v>
      </c>
    </row>
    <row r="185" spans="1:7" ht="16.5" x14ac:dyDescent="0.35">
      <c r="A185" s="213" t="s">
        <v>450</v>
      </c>
      <c r="B185" s="215">
        <v>1000</v>
      </c>
      <c r="C185" s="215">
        <v>0</v>
      </c>
      <c r="D185" s="215">
        <v>1000</v>
      </c>
      <c r="E185" s="215">
        <v>0</v>
      </c>
      <c r="F185" s="215">
        <v>1000</v>
      </c>
      <c r="G185" s="215">
        <v>0</v>
      </c>
    </row>
    <row r="186" spans="1:7" ht="16.5" x14ac:dyDescent="0.35">
      <c r="A186" s="212" t="s">
        <v>738</v>
      </c>
      <c r="B186" s="215"/>
      <c r="C186" s="215"/>
      <c r="D186" s="215"/>
      <c r="E186" s="215"/>
      <c r="F186" s="215"/>
      <c r="G186" s="215"/>
    </row>
    <row r="187" spans="1:7" ht="16.5" x14ac:dyDescent="0.35">
      <c r="A187" s="213" t="s">
        <v>6</v>
      </c>
      <c r="B187" s="215">
        <v>1950</v>
      </c>
      <c r="C187" s="215">
        <v>1650</v>
      </c>
      <c r="D187" s="215">
        <v>1910</v>
      </c>
      <c r="E187" s="215">
        <v>2015</v>
      </c>
      <c r="F187" s="215">
        <v>300</v>
      </c>
      <c r="G187" s="215">
        <v>0.84615384615384615</v>
      </c>
    </row>
    <row r="188" spans="1:7" ht="16.5" x14ac:dyDescent="0.35">
      <c r="A188" s="213" t="s">
        <v>121</v>
      </c>
      <c r="B188" s="215">
        <v>2500</v>
      </c>
      <c r="C188" s="215">
        <v>670</v>
      </c>
      <c r="D188" s="215">
        <v>2700</v>
      </c>
      <c r="E188" s="215">
        <v>990</v>
      </c>
      <c r="F188" s="215">
        <v>1830</v>
      </c>
      <c r="G188" s="215">
        <v>0.26800000000000002</v>
      </c>
    </row>
    <row r="189" spans="1:7" ht="16.5" x14ac:dyDescent="0.35">
      <c r="A189" s="213" t="s">
        <v>155</v>
      </c>
      <c r="B189" s="215">
        <v>50</v>
      </c>
      <c r="C189" s="215">
        <v>0</v>
      </c>
      <c r="D189" s="215">
        <v>50</v>
      </c>
      <c r="E189" s="215">
        <v>100</v>
      </c>
      <c r="F189" s="215">
        <v>50</v>
      </c>
      <c r="G189" s="215">
        <v>0</v>
      </c>
    </row>
    <row r="190" spans="1:7" ht="16.5" x14ac:dyDescent="0.35">
      <c r="A190" s="213" t="s">
        <v>450</v>
      </c>
      <c r="B190" s="215">
        <v>800</v>
      </c>
      <c r="C190" s="215">
        <v>40</v>
      </c>
      <c r="D190" s="215">
        <v>800</v>
      </c>
      <c r="E190" s="215">
        <v>30</v>
      </c>
      <c r="F190" s="215">
        <v>760</v>
      </c>
      <c r="G190" s="215">
        <v>0.05</v>
      </c>
    </row>
    <row r="191" spans="1:7" ht="16.5" x14ac:dyDescent="0.35">
      <c r="A191" s="213" t="s">
        <v>828</v>
      </c>
      <c r="B191" s="215">
        <v>1200</v>
      </c>
      <c r="C191" s="215">
        <v>0</v>
      </c>
      <c r="D191" s="215">
        <v>1200</v>
      </c>
      <c r="E191" s="215">
        <v>0</v>
      </c>
      <c r="F191" s="215">
        <v>1200</v>
      </c>
      <c r="G191" s="215">
        <v>0</v>
      </c>
    </row>
    <row r="192" spans="1:7" ht="16.5" x14ac:dyDescent="0.35">
      <c r="A192" s="212" t="s">
        <v>746</v>
      </c>
      <c r="B192" s="215"/>
      <c r="C192" s="215"/>
      <c r="D192" s="215"/>
      <c r="E192" s="215"/>
      <c r="F192" s="215"/>
      <c r="G192" s="215"/>
    </row>
    <row r="193" spans="1:7" ht="16.5" x14ac:dyDescent="0.35">
      <c r="A193" s="213" t="s">
        <v>121</v>
      </c>
      <c r="B193" s="215">
        <v>230</v>
      </c>
      <c r="C193" s="215">
        <v>30</v>
      </c>
      <c r="D193" s="215">
        <v>260</v>
      </c>
      <c r="E193" s="215">
        <v>50</v>
      </c>
      <c r="F193" s="215">
        <v>200</v>
      </c>
      <c r="G193" s="215">
        <v>0.13043478260869565</v>
      </c>
    </row>
    <row r="194" spans="1:7" ht="16.5" x14ac:dyDescent="0.35">
      <c r="A194" s="213" t="s">
        <v>837</v>
      </c>
      <c r="B194" s="215">
        <v>0</v>
      </c>
      <c r="C194" s="215">
        <v>0</v>
      </c>
      <c r="D194" s="215">
        <v>0</v>
      </c>
      <c r="E194" s="215">
        <v>0</v>
      </c>
      <c r="F194" s="215">
        <v>0</v>
      </c>
      <c r="G194" s="215" t="e">
        <v>#DIV/0!</v>
      </c>
    </row>
    <row r="195" spans="1:7" ht="16.5" x14ac:dyDescent="0.35">
      <c r="A195" s="212" t="s">
        <v>750</v>
      </c>
      <c r="B195" s="215"/>
      <c r="C195" s="215"/>
      <c r="D195" s="215"/>
      <c r="E195" s="215"/>
      <c r="F195" s="215"/>
      <c r="G195" s="215"/>
    </row>
    <row r="196" spans="1:7" ht="16.5" x14ac:dyDescent="0.35">
      <c r="A196" s="213" t="s">
        <v>6</v>
      </c>
      <c r="B196" s="215">
        <v>4000</v>
      </c>
      <c r="C196" s="215">
        <v>361</v>
      </c>
      <c r="D196" s="215">
        <v>3800</v>
      </c>
      <c r="E196" s="215">
        <v>5561</v>
      </c>
      <c r="F196" s="215">
        <v>3639</v>
      </c>
      <c r="G196" s="215">
        <v>9.0249999999999997E-2</v>
      </c>
    </row>
    <row r="197" spans="1:7" ht="16.5" x14ac:dyDescent="0.35">
      <c r="A197" s="213" t="s">
        <v>837</v>
      </c>
      <c r="B197" s="215">
        <v>0</v>
      </c>
      <c r="C197" s="215">
        <v>0</v>
      </c>
      <c r="D197" s="215">
        <v>0</v>
      </c>
      <c r="E197" s="215">
        <v>0</v>
      </c>
      <c r="F197" s="215">
        <v>0</v>
      </c>
      <c r="G197" s="215" t="e">
        <v>#DIV/0!</v>
      </c>
    </row>
    <row r="198" spans="1:7" ht="16.5" x14ac:dyDescent="0.35">
      <c r="A198" s="212" t="s">
        <v>752</v>
      </c>
      <c r="B198" s="215"/>
      <c r="C198" s="215"/>
      <c r="D198" s="215"/>
      <c r="E198" s="215"/>
      <c r="F198" s="215"/>
      <c r="G198" s="215"/>
    </row>
    <row r="199" spans="1:7" ht="16.5" x14ac:dyDescent="0.35">
      <c r="A199" s="213" t="s">
        <v>6</v>
      </c>
      <c r="B199" s="215">
        <v>3300</v>
      </c>
      <c r="C199" s="215">
        <v>2430</v>
      </c>
      <c r="D199" s="215">
        <v>3000</v>
      </c>
      <c r="E199" s="215">
        <v>4670</v>
      </c>
      <c r="F199" s="215">
        <v>870</v>
      </c>
      <c r="G199" s="215">
        <v>0.73636363636363633</v>
      </c>
    </row>
    <row r="200" spans="1:7" ht="16.5" x14ac:dyDescent="0.35">
      <c r="A200" s="213" t="s">
        <v>121</v>
      </c>
      <c r="B200" s="215">
        <v>500</v>
      </c>
      <c r="C200" s="215">
        <v>0</v>
      </c>
      <c r="D200" s="215">
        <v>600</v>
      </c>
      <c r="E200" s="215">
        <v>20</v>
      </c>
      <c r="F200" s="215">
        <v>500</v>
      </c>
      <c r="G200" s="215">
        <v>0</v>
      </c>
    </row>
    <row r="201" spans="1:7" ht="16.5" x14ac:dyDescent="0.35">
      <c r="A201" s="213" t="s">
        <v>161</v>
      </c>
      <c r="B201" s="215">
        <v>1800</v>
      </c>
      <c r="C201" s="215">
        <v>0</v>
      </c>
      <c r="D201" s="215">
        <v>1800</v>
      </c>
      <c r="E201" s="215">
        <v>0</v>
      </c>
      <c r="F201" s="215">
        <v>1800</v>
      </c>
      <c r="G201" s="215">
        <v>0</v>
      </c>
    </row>
    <row r="202" spans="1:7" ht="16.5" x14ac:dyDescent="0.35">
      <c r="A202" s="212" t="s">
        <v>827</v>
      </c>
      <c r="B202" s="215"/>
      <c r="C202" s="215"/>
      <c r="D202" s="215"/>
      <c r="E202" s="215"/>
      <c r="F202" s="215"/>
      <c r="G202" s="215"/>
    </row>
    <row r="203" spans="1:7" ht="16.5" x14ac:dyDescent="0.35">
      <c r="A203" s="213" t="s">
        <v>6</v>
      </c>
      <c r="B203" s="215">
        <v>650</v>
      </c>
      <c r="C203" s="215">
        <v>90</v>
      </c>
      <c r="D203" s="215">
        <v>650</v>
      </c>
      <c r="E203" s="215">
        <v>350</v>
      </c>
      <c r="F203" s="215">
        <v>560</v>
      </c>
      <c r="G203" s="215">
        <v>0.13846153846153847</v>
      </c>
    </row>
    <row r="204" spans="1:7" ht="16.5" x14ac:dyDescent="0.35">
      <c r="A204" s="213" t="s">
        <v>161</v>
      </c>
      <c r="B204" s="215">
        <v>4000</v>
      </c>
      <c r="C204" s="215">
        <v>0</v>
      </c>
      <c r="D204" s="215">
        <v>4000</v>
      </c>
      <c r="E204" s="215">
        <v>1200</v>
      </c>
      <c r="F204" s="215">
        <v>4000</v>
      </c>
      <c r="G204" s="215">
        <v>0</v>
      </c>
    </row>
    <row r="205" spans="1:7" ht="16.5" x14ac:dyDescent="0.35">
      <c r="A205" s="213" t="s">
        <v>183</v>
      </c>
      <c r="B205" s="215">
        <v>270</v>
      </c>
      <c r="C205" s="215">
        <v>800</v>
      </c>
      <c r="D205" s="215">
        <v>260</v>
      </c>
      <c r="E205" s="215">
        <v>1120</v>
      </c>
      <c r="F205" s="215">
        <v>-530</v>
      </c>
      <c r="G205" s="215">
        <v>2.9629629629629628</v>
      </c>
    </row>
    <row r="206" spans="1:7" ht="16.5" x14ac:dyDescent="0.35">
      <c r="A206" s="213" t="s">
        <v>828</v>
      </c>
      <c r="B206" s="215">
        <v>600</v>
      </c>
      <c r="C206" s="215">
        <v>50</v>
      </c>
      <c r="D206" s="215">
        <v>600</v>
      </c>
      <c r="E206" s="215">
        <v>130</v>
      </c>
      <c r="F206" s="215">
        <v>550</v>
      </c>
      <c r="G206" s="215">
        <v>8.3333333333333329E-2</v>
      </c>
    </row>
    <row r="207" spans="1:7" ht="16.5" x14ac:dyDescent="0.35">
      <c r="A207" s="213" t="s">
        <v>837</v>
      </c>
      <c r="B207" s="215">
        <v>0</v>
      </c>
      <c r="C207" s="215">
        <v>0</v>
      </c>
      <c r="D207" s="215">
        <v>0</v>
      </c>
      <c r="E207" s="215">
        <v>0</v>
      </c>
      <c r="F207" s="215">
        <v>0</v>
      </c>
      <c r="G207" s="215" t="e">
        <v>#DIV/0!</v>
      </c>
    </row>
    <row r="208" spans="1:7" ht="16.5" x14ac:dyDescent="0.35">
      <c r="A208" s="212" t="s">
        <v>832</v>
      </c>
      <c r="B208" s="215"/>
      <c r="C208" s="215"/>
      <c r="D208" s="215"/>
      <c r="E208" s="215"/>
      <c r="F208" s="215"/>
      <c r="G208" s="215"/>
    </row>
    <row r="209" spans="1:7" ht="16.5" x14ac:dyDescent="0.35">
      <c r="A209" s="213" t="s">
        <v>6</v>
      </c>
      <c r="B209" s="215">
        <v>1700</v>
      </c>
      <c r="C209" s="215">
        <v>110</v>
      </c>
      <c r="D209" s="215">
        <v>1800</v>
      </c>
      <c r="E209" s="215">
        <v>2010</v>
      </c>
      <c r="F209" s="215">
        <v>1590</v>
      </c>
      <c r="G209" s="215">
        <v>6.4705882352941183E-2</v>
      </c>
    </row>
    <row r="210" spans="1:7" ht="16.5" x14ac:dyDescent="0.35">
      <c r="A210" s="213" t="s">
        <v>121</v>
      </c>
      <c r="B210" s="215">
        <v>9310</v>
      </c>
      <c r="C210" s="215">
        <v>5020</v>
      </c>
      <c r="D210" s="215">
        <v>9800</v>
      </c>
      <c r="E210" s="215">
        <v>7900</v>
      </c>
      <c r="F210" s="215">
        <v>4290</v>
      </c>
      <c r="G210" s="215">
        <v>0.53920515574650918</v>
      </c>
    </row>
    <row r="211" spans="1:7" ht="16.5" x14ac:dyDescent="0.35">
      <c r="A211" s="213" t="s">
        <v>161</v>
      </c>
      <c r="B211" s="215">
        <v>1600</v>
      </c>
      <c r="C211" s="215">
        <v>420</v>
      </c>
      <c r="D211" s="215">
        <v>1600</v>
      </c>
      <c r="E211" s="215">
        <v>474</v>
      </c>
      <c r="F211" s="215">
        <v>1180</v>
      </c>
      <c r="G211" s="215">
        <v>0.26250000000000001</v>
      </c>
    </row>
    <row r="212" spans="1:7" ht="16.5" x14ac:dyDescent="0.35">
      <c r="A212" s="213" t="s">
        <v>828</v>
      </c>
      <c r="B212" s="215">
        <v>30</v>
      </c>
      <c r="C212" s="215">
        <v>60</v>
      </c>
      <c r="D212" s="215">
        <v>30</v>
      </c>
      <c r="E212" s="215">
        <v>50</v>
      </c>
      <c r="F212" s="215">
        <v>-30</v>
      </c>
      <c r="G212" s="215">
        <v>2</v>
      </c>
    </row>
    <row r="213" spans="1:7" ht="16.5" x14ac:dyDescent="0.35">
      <c r="A213" s="213" t="s">
        <v>837</v>
      </c>
      <c r="B213" s="215">
        <v>0</v>
      </c>
      <c r="C213" s="215">
        <v>0</v>
      </c>
      <c r="D213" s="215">
        <v>0</v>
      </c>
      <c r="E213" s="215">
        <v>0</v>
      </c>
      <c r="F213" s="215">
        <v>0</v>
      </c>
      <c r="G213" s="215" t="e">
        <v>#DIV/0!</v>
      </c>
    </row>
    <row r="214" spans="1:7" ht="16.5" x14ac:dyDescent="0.35">
      <c r="A214" s="212" t="s">
        <v>845</v>
      </c>
      <c r="B214" s="215"/>
      <c r="C214" s="215"/>
      <c r="D214" s="215"/>
      <c r="E214" s="215"/>
      <c r="F214" s="215"/>
      <c r="G214" s="215"/>
    </row>
    <row r="215" spans="1:7" ht="16.5" x14ac:dyDescent="0.35">
      <c r="A215" s="213" t="s">
        <v>6</v>
      </c>
      <c r="B215" s="215">
        <v>4700</v>
      </c>
      <c r="C215" s="215">
        <v>2210</v>
      </c>
      <c r="D215" s="215">
        <v>4050</v>
      </c>
      <c r="E215" s="215">
        <v>2930</v>
      </c>
      <c r="F215" s="215">
        <v>2490</v>
      </c>
      <c r="G215" s="215">
        <v>0.47021276595744682</v>
      </c>
    </row>
    <row r="216" spans="1:7" ht="16.5" x14ac:dyDescent="0.35">
      <c r="A216" s="213" t="s">
        <v>121</v>
      </c>
      <c r="B216" s="215">
        <v>1000</v>
      </c>
      <c r="C216" s="215">
        <v>300</v>
      </c>
      <c r="D216" s="215">
        <v>1050</v>
      </c>
      <c r="E216" s="215">
        <v>1100</v>
      </c>
      <c r="F216" s="215">
        <v>700</v>
      </c>
      <c r="G216" s="215">
        <v>0.3</v>
      </c>
    </row>
    <row r="217" spans="1:7" ht="16.5" x14ac:dyDescent="0.35">
      <c r="A217" s="213" t="s">
        <v>155</v>
      </c>
      <c r="B217" s="215">
        <v>0</v>
      </c>
      <c r="C217" s="215">
        <v>0</v>
      </c>
      <c r="D217" s="215">
        <v>0</v>
      </c>
      <c r="E217" s="215">
        <v>0</v>
      </c>
      <c r="F217" s="215">
        <v>0</v>
      </c>
      <c r="G217" s="215" t="e">
        <v>#DIV/0!</v>
      </c>
    </row>
    <row r="218" spans="1:7" ht="16.5" x14ac:dyDescent="0.35">
      <c r="A218" s="213" t="s">
        <v>161</v>
      </c>
      <c r="B218" s="215">
        <v>1500</v>
      </c>
      <c r="C218" s="215">
        <v>0</v>
      </c>
      <c r="D218" s="215">
        <v>1500</v>
      </c>
      <c r="E218" s="215">
        <v>1200</v>
      </c>
      <c r="F218" s="215">
        <v>1500</v>
      </c>
      <c r="G218" s="215">
        <v>0</v>
      </c>
    </row>
    <row r="219" spans="1:7" ht="16.5" x14ac:dyDescent="0.35">
      <c r="A219" s="213" t="s">
        <v>828</v>
      </c>
      <c r="B219" s="215">
        <v>300</v>
      </c>
      <c r="C219" s="215">
        <v>0</v>
      </c>
      <c r="D219" s="215">
        <v>300</v>
      </c>
      <c r="E219" s="215">
        <v>360</v>
      </c>
      <c r="F219" s="215">
        <v>300</v>
      </c>
      <c r="G219" s="215">
        <v>0</v>
      </c>
    </row>
    <row r="220" spans="1:7" ht="16.5" x14ac:dyDescent="0.35">
      <c r="A220" s="213" t="s">
        <v>837</v>
      </c>
      <c r="B220" s="215">
        <v>0</v>
      </c>
      <c r="C220" s="215">
        <v>0</v>
      </c>
      <c r="D220" s="215">
        <v>0</v>
      </c>
      <c r="E220" s="215">
        <v>0</v>
      </c>
      <c r="F220" s="215">
        <v>0</v>
      </c>
      <c r="G220" s="215" t="e">
        <v>#DIV/0!</v>
      </c>
    </row>
    <row r="221" spans="1:7" ht="16.5" x14ac:dyDescent="0.35">
      <c r="A221" s="212" t="s">
        <v>846</v>
      </c>
      <c r="B221" s="215"/>
      <c r="C221" s="215"/>
      <c r="D221" s="215"/>
      <c r="E221" s="215"/>
      <c r="F221" s="215"/>
      <c r="G221" s="215"/>
    </row>
    <row r="222" spans="1:7" ht="16.5" x14ac:dyDescent="0.35">
      <c r="A222" s="213" t="s">
        <v>6</v>
      </c>
      <c r="B222" s="215">
        <v>400</v>
      </c>
      <c r="C222" s="215">
        <v>70</v>
      </c>
      <c r="D222" s="215">
        <v>400</v>
      </c>
      <c r="E222" s="215">
        <v>50</v>
      </c>
      <c r="F222" s="215">
        <v>330</v>
      </c>
      <c r="G222" s="215">
        <v>0.17499999999999999</v>
      </c>
    </row>
    <row r="223" spans="1:7" ht="16.5" x14ac:dyDescent="0.35">
      <c r="A223" s="213" t="s">
        <v>121</v>
      </c>
      <c r="B223" s="215">
        <v>10</v>
      </c>
      <c r="C223" s="215">
        <v>20</v>
      </c>
      <c r="D223" s="215">
        <v>10</v>
      </c>
      <c r="E223" s="215">
        <v>40</v>
      </c>
      <c r="F223" s="215">
        <v>-10</v>
      </c>
      <c r="G223" s="215">
        <v>2</v>
      </c>
    </row>
    <row r="224" spans="1:7" ht="16.5" x14ac:dyDescent="0.35">
      <c r="A224" s="213" t="s">
        <v>155</v>
      </c>
      <c r="B224" s="215">
        <v>900</v>
      </c>
      <c r="C224" s="215">
        <v>0</v>
      </c>
      <c r="D224" s="215">
        <v>850</v>
      </c>
      <c r="E224" s="215">
        <v>480</v>
      </c>
      <c r="F224" s="215">
        <v>900</v>
      </c>
      <c r="G224" s="215">
        <v>0</v>
      </c>
    </row>
    <row r="225" spans="1:7" ht="16.5" x14ac:dyDescent="0.35">
      <c r="A225" s="213" t="s">
        <v>828</v>
      </c>
      <c r="B225" s="215">
        <v>800</v>
      </c>
      <c r="C225" s="215">
        <v>180</v>
      </c>
      <c r="D225" s="215">
        <v>800</v>
      </c>
      <c r="E225" s="215">
        <v>360</v>
      </c>
      <c r="F225" s="215">
        <v>620</v>
      </c>
      <c r="G225" s="215">
        <v>0.22500000000000001</v>
      </c>
    </row>
    <row r="226" spans="1:7" ht="16.5" x14ac:dyDescent="0.35">
      <c r="A226" s="212" t="s">
        <v>849</v>
      </c>
      <c r="B226" s="215"/>
      <c r="C226" s="215"/>
      <c r="D226" s="215"/>
      <c r="E226" s="215"/>
      <c r="F226" s="215"/>
      <c r="G226" s="215"/>
    </row>
    <row r="227" spans="1:7" ht="16.5" x14ac:dyDescent="0.35">
      <c r="A227" s="213" t="s">
        <v>6</v>
      </c>
      <c r="B227" s="215">
        <v>3400</v>
      </c>
      <c r="C227" s="215">
        <v>1500</v>
      </c>
      <c r="D227" s="215">
        <v>3300</v>
      </c>
      <c r="E227" s="215">
        <v>2700</v>
      </c>
      <c r="F227" s="215">
        <v>1900</v>
      </c>
      <c r="G227" s="215">
        <v>0.44117647058823528</v>
      </c>
    </row>
    <row r="228" spans="1:7" ht="16.5" x14ac:dyDescent="0.35">
      <c r="A228" s="213" t="s">
        <v>121</v>
      </c>
      <c r="B228" s="215">
        <v>750</v>
      </c>
      <c r="C228" s="215">
        <v>200</v>
      </c>
      <c r="D228" s="215">
        <v>850</v>
      </c>
      <c r="E228" s="215">
        <v>800</v>
      </c>
      <c r="F228" s="215">
        <v>550</v>
      </c>
      <c r="G228" s="215">
        <v>0.26666666666666666</v>
      </c>
    </row>
    <row r="229" spans="1:7" ht="16.5" x14ac:dyDescent="0.35">
      <c r="A229" s="213" t="s">
        <v>828</v>
      </c>
      <c r="B229" s="215">
        <v>200</v>
      </c>
      <c r="C229" s="215">
        <v>0</v>
      </c>
      <c r="D229" s="215">
        <v>200</v>
      </c>
      <c r="E229" s="215">
        <v>0</v>
      </c>
      <c r="F229" s="215">
        <v>200</v>
      </c>
      <c r="G229" s="215">
        <v>0</v>
      </c>
    </row>
    <row r="230" spans="1:7" ht="16.5" x14ac:dyDescent="0.35">
      <c r="A230" s="212" t="s">
        <v>850</v>
      </c>
      <c r="B230" s="215"/>
      <c r="C230" s="215"/>
      <c r="D230" s="215"/>
      <c r="E230" s="215"/>
      <c r="F230" s="215"/>
      <c r="G230" s="215"/>
    </row>
    <row r="231" spans="1:7" ht="16.5" x14ac:dyDescent="0.35">
      <c r="A231" s="213" t="s">
        <v>6</v>
      </c>
      <c r="B231" s="215">
        <v>2850</v>
      </c>
      <c r="C231" s="215">
        <v>1500</v>
      </c>
      <c r="D231" s="215">
        <v>2790</v>
      </c>
      <c r="E231" s="215">
        <v>1840</v>
      </c>
      <c r="F231" s="215">
        <v>1350</v>
      </c>
      <c r="G231" s="215">
        <v>0.52631578947368418</v>
      </c>
    </row>
    <row r="232" spans="1:7" ht="16.5" x14ac:dyDescent="0.35">
      <c r="A232" s="213" t="s">
        <v>155</v>
      </c>
      <c r="B232" s="215">
        <v>40</v>
      </c>
      <c r="C232" s="215">
        <v>0</v>
      </c>
      <c r="D232" s="215">
        <v>40</v>
      </c>
      <c r="E232" s="215">
        <v>0</v>
      </c>
      <c r="F232" s="215">
        <v>40</v>
      </c>
      <c r="G232" s="215">
        <v>0</v>
      </c>
    </row>
    <row r="233" spans="1:7" ht="16.5" x14ac:dyDescent="0.35">
      <c r="A233" s="213" t="s">
        <v>182</v>
      </c>
      <c r="B233" s="215">
        <v>0</v>
      </c>
      <c r="C233" s="215">
        <v>0</v>
      </c>
      <c r="D233" s="215">
        <v>0</v>
      </c>
      <c r="E233" s="215">
        <v>0</v>
      </c>
      <c r="F233" s="215">
        <v>0</v>
      </c>
      <c r="G233" s="215" t="e">
        <v>#DIV/0!</v>
      </c>
    </row>
    <row r="234" spans="1:7" ht="16.5" x14ac:dyDescent="0.35">
      <c r="A234" s="212" t="s">
        <v>862</v>
      </c>
      <c r="B234" s="215"/>
      <c r="C234" s="215"/>
      <c r="D234" s="215"/>
      <c r="E234" s="215"/>
      <c r="F234" s="215"/>
      <c r="G234" s="215"/>
    </row>
    <row r="235" spans="1:7" ht="16.5" x14ac:dyDescent="0.35">
      <c r="A235" s="213" t="s">
        <v>6</v>
      </c>
      <c r="B235" s="215">
        <v>1270</v>
      </c>
      <c r="C235" s="215">
        <v>270</v>
      </c>
      <c r="D235" s="215">
        <v>1180</v>
      </c>
      <c r="E235" s="215">
        <v>1460</v>
      </c>
      <c r="F235" s="215">
        <v>1000</v>
      </c>
      <c r="G235" s="215">
        <v>0.2125984251968504</v>
      </c>
    </row>
    <row r="236" spans="1:7" ht="16.5" x14ac:dyDescent="0.35">
      <c r="A236" s="213" t="s">
        <v>828</v>
      </c>
      <c r="B236" s="215">
        <v>200</v>
      </c>
      <c r="C236" s="215">
        <v>30</v>
      </c>
      <c r="D236" s="215">
        <v>200</v>
      </c>
      <c r="E236" s="215">
        <v>0</v>
      </c>
      <c r="F236" s="215">
        <v>170</v>
      </c>
      <c r="G236" s="215">
        <v>0.15</v>
      </c>
    </row>
    <row r="237" spans="1:7" ht="16.5" x14ac:dyDescent="0.35">
      <c r="A237" s="212" t="s">
        <v>871</v>
      </c>
      <c r="B237" s="215"/>
      <c r="C237" s="215"/>
      <c r="D237" s="215"/>
      <c r="E237" s="215"/>
      <c r="F237" s="215"/>
      <c r="G237" s="215"/>
    </row>
    <row r="238" spans="1:7" ht="16.5" x14ac:dyDescent="0.35">
      <c r="A238" s="213" t="s">
        <v>6</v>
      </c>
      <c r="B238" s="215">
        <v>3600</v>
      </c>
      <c r="C238" s="215">
        <v>1450</v>
      </c>
      <c r="D238" s="215">
        <v>3300</v>
      </c>
      <c r="E238" s="215">
        <v>2950</v>
      </c>
      <c r="F238" s="215">
        <v>2150</v>
      </c>
      <c r="G238" s="215">
        <v>0.40277777777777779</v>
      </c>
    </row>
    <row r="239" spans="1:7" ht="16.5" x14ac:dyDescent="0.35">
      <c r="A239" s="213" t="s">
        <v>121</v>
      </c>
      <c r="B239" s="215">
        <v>800</v>
      </c>
      <c r="C239" s="215">
        <v>100</v>
      </c>
      <c r="D239" s="215">
        <v>900</v>
      </c>
      <c r="E239" s="215">
        <v>200</v>
      </c>
      <c r="F239" s="215">
        <v>700</v>
      </c>
      <c r="G239" s="215">
        <v>0.125</v>
      </c>
    </row>
    <row r="240" spans="1:7" ht="16.5" x14ac:dyDescent="0.35">
      <c r="A240" s="213" t="s">
        <v>482</v>
      </c>
      <c r="B240" s="215">
        <v>400</v>
      </c>
      <c r="C240" s="215">
        <v>0</v>
      </c>
      <c r="D240" s="215">
        <v>400</v>
      </c>
      <c r="E240" s="215">
        <v>60</v>
      </c>
      <c r="F240" s="215">
        <v>400</v>
      </c>
      <c r="G240" s="215">
        <v>0</v>
      </c>
    </row>
    <row r="241" spans="1:7" ht="16.5" x14ac:dyDescent="0.35">
      <c r="A241" s="212" t="s">
        <v>874</v>
      </c>
      <c r="B241" s="215"/>
      <c r="C241" s="215"/>
      <c r="D241" s="215"/>
      <c r="E241" s="215"/>
      <c r="F241" s="215"/>
      <c r="G241" s="215"/>
    </row>
    <row r="242" spans="1:7" ht="16.5" x14ac:dyDescent="0.35">
      <c r="A242" s="213" t="s">
        <v>874</v>
      </c>
      <c r="B242" s="215"/>
      <c r="C242" s="215"/>
      <c r="D242" s="215"/>
      <c r="E242" s="215">
        <v>168122</v>
      </c>
      <c r="F242" s="215">
        <v>0</v>
      </c>
      <c r="G242" s="215" t="e">
        <v>#DIV/0!</v>
      </c>
    </row>
    <row r="243" spans="1:7" ht="16.5" x14ac:dyDescent="0.35">
      <c r="A243" s="212" t="s">
        <v>888</v>
      </c>
      <c r="B243" s="215"/>
      <c r="C243" s="215"/>
      <c r="D243" s="215"/>
      <c r="E243" s="215"/>
      <c r="F243" s="215"/>
      <c r="G243" s="215"/>
    </row>
    <row r="244" spans="1:7" ht="16.5" x14ac:dyDescent="0.35">
      <c r="A244" s="213" t="s">
        <v>6</v>
      </c>
      <c r="B244" s="215">
        <v>3840</v>
      </c>
      <c r="C244" s="215">
        <v>1500</v>
      </c>
      <c r="D244" s="215">
        <v>3437</v>
      </c>
      <c r="E244" s="215">
        <v>3050</v>
      </c>
      <c r="F244" s="215">
        <v>2340</v>
      </c>
      <c r="G244" s="215">
        <v>0.390625</v>
      </c>
    </row>
    <row r="245" spans="1:7" ht="16.5" x14ac:dyDescent="0.35">
      <c r="A245" s="213" t="s">
        <v>837</v>
      </c>
      <c r="B245" s="215">
        <v>0</v>
      </c>
      <c r="C245" s="215">
        <v>0</v>
      </c>
      <c r="D245" s="215">
        <v>0</v>
      </c>
      <c r="E245" s="215">
        <v>0</v>
      </c>
      <c r="F245" s="215">
        <v>0</v>
      </c>
      <c r="G245" s="215" t="e">
        <v>#DIV/0!</v>
      </c>
    </row>
    <row r="246" spans="1:7" ht="16.5" x14ac:dyDescent="0.35">
      <c r="A246" s="212" t="s">
        <v>906</v>
      </c>
      <c r="B246" s="215"/>
      <c r="C246" s="215"/>
      <c r="D246" s="215"/>
      <c r="E246" s="215"/>
      <c r="F246" s="215"/>
      <c r="G246" s="215"/>
    </row>
    <row r="247" spans="1:7" ht="16.5" x14ac:dyDescent="0.35">
      <c r="A247" s="213" t="s">
        <v>6</v>
      </c>
      <c r="B247" s="215">
        <v>2010</v>
      </c>
      <c r="C247" s="215">
        <v>1155</v>
      </c>
      <c r="D247" s="215">
        <v>1842</v>
      </c>
      <c r="E247" s="215">
        <v>804</v>
      </c>
      <c r="F247" s="215">
        <v>855</v>
      </c>
      <c r="G247" s="215">
        <v>0.57462686567164178</v>
      </c>
    </row>
    <row r="248" spans="1:7" ht="16.5" x14ac:dyDescent="0.35">
      <c r="A248" s="213" t="s">
        <v>121</v>
      </c>
      <c r="B248" s="215">
        <v>1800</v>
      </c>
      <c r="C248" s="215">
        <v>800</v>
      </c>
      <c r="D248" s="215">
        <v>1800</v>
      </c>
      <c r="E248" s="215">
        <v>1800</v>
      </c>
      <c r="F248" s="215">
        <v>1000</v>
      </c>
      <c r="G248" s="215">
        <v>0.44444444444444442</v>
      </c>
    </row>
    <row r="249" spans="1:7" ht="16.5" x14ac:dyDescent="0.35">
      <c r="A249" s="213" t="s">
        <v>161</v>
      </c>
      <c r="B249" s="215">
        <v>5000</v>
      </c>
      <c r="C249" s="215">
        <v>0</v>
      </c>
      <c r="D249" s="215">
        <v>5000</v>
      </c>
      <c r="E249" s="215">
        <v>0</v>
      </c>
      <c r="F249" s="215">
        <v>5000</v>
      </c>
      <c r="G249" s="215">
        <v>0</v>
      </c>
    </row>
    <row r="250" spans="1:7" ht="16.5" x14ac:dyDescent="0.35">
      <c r="A250" s="213" t="s">
        <v>182</v>
      </c>
      <c r="B250" s="215">
        <v>0</v>
      </c>
      <c r="C250" s="215">
        <v>0</v>
      </c>
      <c r="D250" s="215">
        <v>0</v>
      </c>
      <c r="E250" s="215">
        <v>0</v>
      </c>
      <c r="F250" s="215">
        <v>0</v>
      </c>
      <c r="G250" s="215" t="e">
        <v>#DIV/0!</v>
      </c>
    </row>
    <row r="251" spans="1:7" ht="16.5" x14ac:dyDescent="0.35">
      <c r="A251" s="213" t="s">
        <v>184</v>
      </c>
      <c r="B251" s="215"/>
      <c r="C251" s="215">
        <v>0</v>
      </c>
      <c r="D251" s="215">
        <v>550</v>
      </c>
      <c r="E251" s="215">
        <v>0</v>
      </c>
      <c r="F251" s="215">
        <v>0</v>
      </c>
      <c r="G251" s="215" t="e">
        <v>#DIV/0!</v>
      </c>
    </row>
    <row r="252" spans="1:7" ht="16.5" x14ac:dyDescent="0.35">
      <c r="A252" s="213" t="s">
        <v>828</v>
      </c>
      <c r="B252" s="215">
        <v>300</v>
      </c>
      <c r="C252" s="215">
        <v>0</v>
      </c>
      <c r="D252" s="215">
        <v>300</v>
      </c>
      <c r="E252" s="215">
        <v>210</v>
      </c>
      <c r="F252" s="215">
        <v>300</v>
      </c>
      <c r="G252" s="215">
        <v>0</v>
      </c>
    </row>
    <row r="253" spans="1:7" ht="16.5" x14ac:dyDescent="0.35">
      <c r="A253" s="213" t="s">
        <v>837</v>
      </c>
      <c r="B253" s="215">
        <v>0</v>
      </c>
      <c r="C253" s="215">
        <v>0</v>
      </c>
      <c r="D253" s="215">
        <v>0</v>
      </c>
      <c r="E253" s="215">
        <v>0</v>
      </c>
      <c r="F253" s="215">
        <v>0</v>
      </c>
      <c r="G253" s="215" t="e">
        <v>#DIV/0!</v>
      </c>
    </row>
    <row r="254" spans="1:7" ht="16.5" x14ac:dyDescent="0.35">
      <c r="A254" s="212" t="s">
        <v>907</v>
      </c>
      <c r="B254" s="215"/>
      <c r="C254" s="215"/>
      <c r="D254" s="215"/>
      <c r="E254" s="215"/>
      <c r="F254" s="215"/>
      <c r="G254" s="215"/>
    </row>
    <row r="255" spans="1:7" ht="16.5" x14ac:dyDescent="0.35">
      <c r="A255" s="213" t="s">
        <v>6</v>
      </c>
      <c r="B255" s="215">
        <v>2430</v>
      </c>
      <c r="C255" s="215">
        <v>1473</v>
      </c>
      <c r="D255" s="215">
        <v>2201</v>
      </c>
      <c r="E255" s="215">
        <v>1775</v>
      </c>
      <c r="F255" s="215">
        <v>957</v>
      </c>
      <c r="G255" s="215">
        <v>0.60617283950617284</v>
      </c>
    </row>
    <row r="256" spans="1:7" ht="16.5" x14ac:dyDescent="0.35">
      <c r="A256" s="212" t="s">
        <v>51</v>
      </c>
      <c r="B256" s="215"/>
      <c r="C256" s="215"/>
      <c r="D256" s="215"/>
      <c r="E256" s="215"/>
      <c r="F256" s="215"/>
      <c r="G256" s="215"/>
    </row>
    <row r="257" spans="1:7" ht="16.5" x14ac:dyDescent="0.35">
      <c r="A257" s="213" t="s">
        <v>186</v>
      </c>
      <c r="B257" s="215">
        <v>300</v>
      </c>
      <c r="C257" s="215">
        <v>0</v>
      </c>
      <c r="D257" s="215">
        <v>300</v>
      </c>
      <c r="E257" s="215">
        <v>180</v>
      </c>
      <c r="F257" s="215">
        <v>300</v>
      </c>
      <c r="G257" s="215">
        <v>0</v>
      </c>
    </row>
    <row r="258" spans="1:7" x14ac:dyDescent="0.15">
      <c r="B258"/>
      <c r="C258"/>
      <c r="D258"/>
      <c r="E258"/>
      <c r="F258"/>
    </row>
    <row r="259" spans="1:7" x14ac:dyDescent="0.15">
      <c r="B259"/>
      <c r="C259"/>
      <c r="D259"/>
      <c r="E259"/>
      <c r="F259"/>
    </row>
    <row r="260" spans="1:7" x14ac:dyDescent="0.15">
      <c r="B260"/>
      <c r="C260"/>
      <c r="D260"/>
      <c r="E260"/>
      <c r="F260"/>
    </row>
    <row r="261" spans="1:7" x14ac:dyDescent="0.15">
      <c r="B261"/>
      <c r="C261"/>
      <c r="D261"/>
      <c r="E261"/>
      <c r="F261"/>
    </row>
    <row r="262" spans="1:7" x14ac:dyDescent="0.15">
      <c r="B262"/>
      <c r="C262"/>
      <c r="D262"/>
      <c r="E262"/>
      <c r="F262"/>
    </row>
    <row r="263" spans="1:7" x14ac:dyDescent="0.15">
      <c r="B263"/>
      <c r="C263"/>
      <c r="D263"/>
      <c r="E263"/>
      <c r="F263"/>
    </row>
    <row r="264" spans="1:7" x14ac:dyDescent="0.15">
      <c r="B264"/>
      <c r="C264"/>
      <c r="D264"/>
      <c r="E264"/>
      <c r="F264"/>
    </row>
    <row r="265" spans="1:7" x14ac:dyDescent="0.15">
      <c r="B265"/>
      <c r="C265"/>
      <c r="D265"/>
      <c r="E265"/>
      <c r="F265"/>
    </row>
    <row r="266" spans="1:7" x14ac:dyDescent="0.15">
      <c r="B266"/>
      <c r="C266"/>
      <c r="D266"/>
      <c r="E266"/>
      <c r="F266"/>
    </row>
  </sheetData>
  <phoneticPr fontId="5" type="noConversion"/>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3:T372"/>
  <sheetViews>
    <sheetView topLeftCell="A46" workbookViewId="0">
      <selection activeCell="E9" sqref="E9"/>
    </sheetView>
  </sheetViews>
  <sheetFormatPr defaultRowHeight="13.5" x14ac:dyDescent="0.15"/>
  <cols>
    <col min="1" max="1" width="65.75" bestFit="1" customWidth="1"/>
    <col min="2" max="3" width="9.75" bestFit="1" customWidth="1"/>
    <col min="4" max="4" width="6.875" bestFit="1" customWidth="1"/>
    <col min="5" max="5" width="5.75" bestFit="1" customWidth="1"/>
    <col min="6" max="6" width="9.75" bestFit="1" customWidth="1"/>
    <col min="7" max="7" width="13.375" bestFit="1" customWidth="1"/>
    <col min="8" max="9" width="7.75" bestFit="1" customWidth="1"/>
    <col min="10" max="10" width="9.75" bestFit="1" customWidth="1"/>
    <col min="11" max="11" width="7.75" bestFit="1" customWidth="1"/>
    <col min="12" max="13" width="5.75" bestFit="1" customWidth="1"/>
    <col min="14" max="14" width="6.875" bestFit="1" customWidth="1"/>
    <col min="15" max="15" width="9.75" bestFit="1" customWidth="1"/>
    <col min="16" max="17" width="7.75" bestFit="1" customWidth="1"/>
    <col min="18" max="19" width="11.25" bestFit="1" customWidth="1"/>
    <col min="20" max="20" width="5.75" bestFit="1" customWidth="1"/>
    <col min="21" max="21" width="7.75" bestFit="1" customWidth="1"/>
    <col min="22" max="22" width="11.25" bestFit="1" customWidth="1"/>
    <col min="23" max="24" width="5.75" bestFit="1" customWidth="1"/>
  </cols>
  <sheetData>
    <row r="3" spans="1:20" x14ac:dyDescent="0.15">
      <c r="A3" s="193" t="s">
        <v>459</v>
      </c>
      <c r="B3" s="193" t="s">
        <v>458</v>
      </c>
    </row>
    <row r="4" spans="1:20" x14ac:dyDescent="0.15">
      <c r="A4" s="193" t="s">
        <v>335</v>
      </c>
      <c r="B4" t="s">
        <v>6</v>
      </c>
      <c r="C4" t="s">
        <v>121</v>
      </c>
      <c r="D4" t="s">
        <v>161</v>
      </c>
      <c r="E4" t="s">
        <v>155</v>
      </c>
      <c r="F4" t="s">
        <v>450</v>
      </c>
      <c r="G4" t="s">
        <v>482</v>
      </c>
      <c r="H4" t="s">
        <v>182</v>
      </c>
      <c r="I4" t="s">
        <v>187</v>
      </c>
      <c r="J4" t="s">
        <v>231</v>
      </c>
      <c r="K4" t="s">
        <v>184</v>
      </c>
      <c r="L4" t="s">
        <v>186</v>
      </c>
      <c r="M4" t="s">
        <v>183</v>
      </c>
      <c r="N4" t="s">
        <v>162</v>
      </c>
      <c r="O4" t="s">
        <v>416</v>
      </c>
      <c r="P4" t="s">
        <v>189</v>
      </c>
      <c r="Q4" t="s">
        <v>473</v>
      </c>
      <c r="R4" t="s">
        <v>828</v>
      </c>
      <c r="S4" t="s">
        <v>837</v>
      </c>
      <c r="T4" t="s">
        <v>301</v>
      </c>
    </row>
    <row r="5" spans="1:20" x14ac:dyDescent="0.15">
      <c r="A5" s="194" t="s">
        <v>391</v>
      </c>
      <c r="B5" s="218">
        <v>26</v>
      </c>
      <c r="C5" s="218">
        <v>1</v>
      </c>
      <c r="D5" s="218">
        <v>4</v>
      </c>
      <c r="E5" s="218"/>
      <c r="F5" s="218"/>
      <c r="G5" s="218"/>
      <c r="H5" s="218"/>
      <c r="I5" s="218"/>
      <c r="J5" s="218"/>
      <c r="K5" s="218"/>
      <c r="L5" s="218"/>
      <c r="M5" s="218"/>
      <c r="N5" s="218"/>
      <c r="O5" s="218"/>
      <c r="P5" s="218"/>
      <c r="Q5" s="218"/>
      <c r="R5" s="218">
        <v>2</v>
      </c>
      <c r="S5" s="218">
        <v>2</v>
      </c>
      <c r="T5" s="218">
        <v>35</v>
      </c>
    </row>
    <row r="6" spans="1:20" x14ac:dyDescent="0.15">
      <c r="A6" s="203" t="s">
        <v>205</v>
      </c>
      <c r="B6" s="218">
        <v>1</v>
      </c>
      <c r="C6" s="218"/>
      <c r="D6" s="218"/>
      <c r="E6" s="218"/>
      <c r="F6" s="218"/>
      <c r="G6" s="218"/>
      <c r="H6" s="218"/>
      <c r="I6" s="218"/>
      <c r="J6" s="218"/>
      <c r="K6" s="218"/>
      <c r="L6" s="218"/>
      <c r="M6" s="218"/>
      <c r="N6" s="218"/>
      <c r="O6" s="218"/>
      <c r="P6" s="218"/>
      <c r="Q6" s="218"/>
      <c r="R6" s="218"/>
      <c r="S6" s="218"/>
      <c r="T6" s="218">
        <v>1</v>
      </c>
    </row>
    <row r="7" spans="1:20" x14ac:dyDescent="0.15">
      <c r="A7" s="203" t="s">
        <v>506</v>
      </c>
      <c r="B7" s="218">
        <v>1</v>
      </c>
      <c r="C7" s="218"/>
      <c r="D7" s="218">
        <v>1</v>
      </c>
      <c r="E7" s="218"/>
      <c r="F7" s="218"/>
      <c r="G7" s="218"/>
      <c r="H7" s="218"/>
      <c r="I7" s="218"/>
      <c r="J7" s="218"/>
      <c r="K7" s="218"/>
      <c r="L7" s="218"/>
      <c r="M7" s="218"/>
      <c r="N7" s="218"/>
      <c r="O7" s="218"/>
      <c r="P7" s="218"/>
      <c r="Q7" s="218"/>
      <c r="R7" s="218"/>
      <c r="S7" s="218"/>
      <c r="T7" s="218">
        <v>2</v>
      </c>
    </row>
    <row r="8" spans="1:20" x14ac:dyDescent="0.15">
      <c r="A8" s="203" t="s">
        <v>280</v>
      </c>
      <c r="B8" s="218">
        <v>1</v>
      </c>
      <c r="C8" s="218"/>
      <c r="D8" s="218">
        <v>1</v>
      </c>
      <c r="E8" s="218"/>
      <c r="F8" s="218"/>
      <c r="G8" s="218"/>
      <c r="H8" s="218"/>
      <c r="I8" s="218"/>
      <c r="J8" s="218"/>
      <c r="K8" s="218"/>
      <c r="L8" s="218"/>
      <c r="M8" s="218"/>
      <c r="N8" s="218"/>
      <c r="O8" s="218"/>
      <c r="P8" s="218"/>
      <c r="Q8" s="218"/>
      <c r="R8" s="218">
        <v>1</v>
      </c>
      <c r="S8" s="218">
        <v>1</v>
      </c>
      <c r="T8" s="218">
        <v>4</v>
      </c>
    </row>
    <row r="9" spans="1:20" x14ac:dyDescent="0.15">
      <c r="A9" s="203" t="s">
        <v>11</v>
      </c>
      <c r="B9" s="218">
        <v>1</v>
      </c>
      <c r="C9" s="218"/>
      <c r="D9" s="218">
        <v>1</v>
      </c>
      <c r="E9" s="218"/>
      <c r="F9" s="218"/>
      <c r="G9" s="218"/>
      <c r="H9" s="218"/>
      <c r="I9" s="218"/>
      <c r="J9" s="218"/>
      <c r="K9" s="218"/>
      <c r="L9" s="218"/>
      <c r="M9" s="218"/>
      <c r="N9" s="218"/>
      <c r="O9" s="218"/>
      <c r="P9" s="218"/>
      <c r="Q9" s="218"/>
      <c r="R9" s="218"/>
      <c r="S9" s="218"/>
      <c r="T9" s="218">
        <v>2</v>
      </c>
    </row>
    <row r="10" spans="1:20" x14ac:dyDescent="0.15">
      <c r="A10" s="203" t="s">
        <v>215</v>
      </c>
      <c r="B10" s="218">
        <v>1</v>
      </c>
      <c r="C10" s="218"/>
      <c r="D10" s="218"/>
      <c r="E10" s="218"/>
      <c r="F10" s="218"/>
      <c r="G10" s="218"/>
      <c r="H10" s="218"/>
      <c r="I10" s="218"/>
      <c r="J10" s="218"/>
      <c r="K10" s="218"/>
      <c r="L10" s="218"/>
      <c r="M10" s="218"/>
      <c r="N10" s="218"/>
      <c r="O10" s="218"/>
      <c r="P10" s="218"/>
      <c r="Q10" s="218"/>
      <c r="R10" s="218"/>
      <c r="S10" s="218"/>
      <c r="T10" s="218">
        <v>1</v>
      </c>
    </row>
    <row r="11" spans="1:20" x14ac:dyDescent="0.15">
      <c r="A11" s="203" t="s">
        <v>488</v>
      </c>
      <c r="B11" s="218">
        <v>1</v>
      </c>
      <c r="C11" s="218"/>
      <c r="D11" s="218"/>
      <c r="E11" s="218"/>
      <c r="F11" s="218"/>
      <c r="G11" s="218"/>
      <c r="H11" s="218"/>
      <c r="I11" s="218"/>
      <c r="J11" s="218"/>
      <c r="K11" s="218"/>
      <c r="L11" s="218"/>
      <c r="M11" s="218"/>
      <c r="N11" s="218"/>
      <c r="O11" s="218"/>
      <c r="P11" s="218"/>
      <c r="Q11" s="218"/>
      <c r="R11" s="218"/>
      <c r="S11" s="218"/>
      <c r="T11" s="218">
        <v>1</v>
      </c>
    </row>
    <row r="12" spans="1:20" x14ac:dyDescent="0.15">
      <c r="A12" s="203" t="s">
        <v>220</v>
      </c>
      <c r="B12" s="218">
        <v>1</v>
      </c>
      <c r="C12" s="218"/>
      <c r="D12" s="218"/>
      <c r="E12" s="218"/>
      <c r="F12" s="218"/>
      <c r="G12" s="218"/>
      <c r="H12" s="218"/>
      <c r="I12" s="218"/>
      <c r="J12" s="218"/>
      <c r="K12" s="218"/>
      <c r="L12" s="218"/>
      <c r="M12" s="218"/>
      <c r="N12" s="218"/>
      <c r="O12" s="218"/>
      <c r="P12" s="218"/>
      <c r="Q12" s="218"/>
      <c r="R12" s="218"/>
      <c r="S12" s="218"/>
      <c r="T12" s="218">
        <v>1</v>
      </c>
    </row>
    <row r="13" spans="1:20" x14ac:dyDescent="0.15">
      <c r="A13" s="203" t="s">
        <v>173</v>
      </c>
      <c r="B13" s="218">
        <v>1</v>
      </c>
      <c r="C13" s="218"/>
      <c r="D13" s="218"/>
      <c r="E13" s="218"/>
      <c r="F13" s="218"/>
      <c r="G13" s="218"/>
      <c r="H13" s="218"/>
      <c r="I13" s="218"/>
      <c r="J13" s="218"/>
      <c r="K13" s="218"/>
      <c r="L13" s="218"/>
      <c r="M13" s="218"/>
      <c r="N13" s="218"/>
      <c r="O13" s="218"/>
      <c r="P13" s="218"/>
      <c r="Q13" s="218"/>
      <c r="R13" s="218">
        <v>1</v>
      </c>
      <c r="S13" s="218">
        <v>1</v>
      </c>
      <c r="T13" s="218">
        <v>3</v>
      </c>
    </row>
    <row r="14" spans="1:20" x14ac:dyDescent="0.15">
      <c r="A14" s="203" t="s">
        <v>214</v>
      </c>
      <c r="B14" s="218">
        <v>1</v>
      </c>
      <c r="C14" s="218"/>
      <c r="D14" s="218"/>
      <c r="E14" s="218"/>
      <c r="F14" s="218"/>
      <c r="G14" s="218"/>
      <c r="H14" s="218"/>
      <c r="I14" s="218"/>
      <c r="J14" s="218"/>
      <c r="K14" s="218"/>
      <c r="L14" s="218"/>
      <c r="M14" s="218"/>
      <c r="N14" s="218"/>
      <c r="O14" s="218"/>
      <c r="P14" s="218"/>
      <c r="Q14" s="218"/>
      <c r="R14" s="218"/>
      <c r="S14" s="218"/>
      <c r="T14" s="218">
        <v>1</v>
      </c>
    </row>
    <row r="15" spans="1:20" x14ac:dyDescent="0.15">
      <c r="A15" s="203" t="s">
        <v>208</v>
      </c>
      <c r="B15" s="218">
        <v>1</v>
      </c>
      <c r="C15" s="218"/>
      <c r="D15" s="218"/>
      <c r="E15" s="218"/>
      <c r="F15" s="218"/>
      <c r="G15" s="218"/>
      <c r="H15" s="218"/>
      <c r="I15" s="218"/>
      <c r="J15" s="218"/>
      <c r="K15" s="218"/>
      <c r="L15" s="218"/>
      <c r="M15" s="218"/>
      <c r="N15" s="218"/>
      <c r="O15" s="218"/>
      <c r="P15" s="218"/>
      <c r="Q15" s="218"/>
      <c r="R15" s="218"/>
      <c r="S15" s="218"/>
      <c r="T15" s="218">
        <v>1</v>
      </c>
    </row>
    <row r="16" spans="1:20" x14ac:dyDescent="0.15">
      <c r="A16" s="203" t="s">
        <v>206</v>
      </c>
      <c r="B16" s="218">
        <v>1</v>
      </c>
      <c r="C16" s="218"/>
      <c r="D16" s="218"/>
      <c r="E16" s="218"/>
      <c r="F16" s="218"/>
      <c r="G16" s="218"/>
      <c r="H16" s="218"/>
      <c r="I16" s="218"/>
      <c r="J16" s="218"/>
      <c r="K16" s="218"/>
      <c r="L16" s="218"/>
      <c r="M16" s="218"/>
      <c r="N16" s="218"/>
      <c r="O16" s="218"/>
      <c r="P16" s="218"/>
      <c r="Q16" s="218"/>
      <c r="R16" s="218"/>
      <c r="S16" s="218"/>
      <c r="T16" s="218">
        <v>1</v>
      </c>
    </row>
    <row r="17" spans="1:20" x14ac:dyDescent="0.15">
      <c r="A17" s="203" t="s">
        <v>213</v>
      </c>
      <c r="B17" s="218">
        <v>1</v>
      </c>
      <c r="C17" s="218"/>
      <c r="D17" s="218"/>
      <c r="E17" s="218"/>
      <c r="F17" s="218"/>
      <c r="G17" s="218"/>
      <c r="H17" s="218"/>
      <c r="I17" s="218"/>
      <c r="J17" s="218"/>
      <c r="K17" s="218"/>
      <c r="L17" s="218"/>
      <c r="M17" s="218"/>
      <c r="N17" s="218"/>
      <c r="O17" s="218"/>
      <c r="P17" s="218"/>
      <c r="Q17" s="218"/>
      <c r="R17" s="218"/>
      <c r="S17" s="218"/>
      <c r="T17" s="218">
        <v>1</v>
      </c>
    </row>
    <row r="18" spans="1:20" x14ac:dyDescent="0.15">
      <c r="A18" s="203" t="s">
        <v>216</v>
      </c>
      <c r="B18" s="218">
        <v>1</v>
      </c>
      <c r="C18" s="218"/>
      <c r="D18" s="218"/>
      <c r="E18" s="218"/>
      <c r="F18" s="218"/>
      <c r="G18" s="218"/>
      <c r="H18" s="218"/>
      <c r="I18" s="218"/>
      <c r="J18" s="218"/>
      <c r="K18" s="218"/>
      <c r="L18" s="218"/>
      <c r="M18" s="218"/>
      <c r="N18" s="218"/>
      <c r="O18" s="218"/>
      <c r="P18" s="218"/>
      <c r="Q18" s="218"/>
      <c r="R18" s="218"/>
      <c r="S18" s="218"/>
      <c r="T18" s="218">
        <v>1</v>
      </c>
    </row>
    <row r="19" spans="1:20" x14ac:dyDescent="0.15">
      <c r="A19" s="203" t="s">
        <v>522</v>
      </c>
      <c r="B19" s="218">
        <v>1</v>
      </c>
      <c r="C19" s="218"/>
      <c r="D19" s="218"/>
      <c r="E19" s="218"/>
      <c r="F19" s="218"/>
      <c r="G19" s="218"/>
      <c r="H19" s="218"/>
      <c r="I19" s="218"/>
      <c r="J19" s="218"/>
      <c r="K19" s="218"/>
      <c r="L19" s="218"/>
      <c r="M19" s="218"/>
      <c r="N19" s="218"/>
      <c r="O19" s="218"/>
      <c r="P19" s="218"/>
      <c r="Q19" s="218"/>
      <c r="R19" s="218"/>
      <c r="S19" s="218"/>
      <c r="T19" s="218">
        <v>1</v>
      </c>
    </row>
    <row r="20" spans="1:20" x14ac:dyDescent="0.15">
      <c r="A20" s="203" t="s">
        <v>217</v>
      </c>
      <c r="B20" s="218">
        <v>1</v>
      </c>
      <c r="C20" s="218"/>
      <c r="D20" s="218"/>
      <c r="E20" s="218"/>
      <c r="F20" s="218"/>
      <c r="G20" s="218"/>
      <c r="H20" s="218"/>
      <c r="I20" s="218"/>
      <c r="J20" s="218"/>
      <c r="K20" s="218"/>
      <c r="L20" s="218"/>
      <c r="M20" s="218"/>
      <c r="N20" s="218"/>
      <c r="O20" s="218"/>
      <c r="P20" s="218"/>
      <c r="Q20" s="218"/>
      <c r="R20" s="218"/>
      <c r="S20" s="218"/>
      <c r="T20" s="218">
        <v>1</v>
      </c>
    </row>
    <row r="21" spans="1:20" x14ac:dyDescent="0.15">
      <c r="A21" s="203" t="s">
        <v>218</v>
      </c>
      <c r="B21" s="218">
        <v>1</v>
      </c>
      <c r="C21" s="218"/>
      <c r="D21" s="218"/>
      <c r="E21" s="218"/>
      <c r="F21" s="218"/>
      <c r="G21" s="218"/>
      <c r="H21" s="218"/>
      <c r="I21" s="218"/>
      <c r="J21" s="218"/>
      <c r="K21" s="218"/>
      <c r="L21" s="218"/>
      <c r="M21" s="218"/>
      <c r="N21" s="218"/>
      <c r="O21" s="218"/>
      <c r="P21" s="218"/>
      <c r="Q21" s="218"/>
      <c r="R21" s="218"/>
      <c r="S21" s="218"/>
      <c r="T21" s="218">
        <v>1</v>
      </c>
    </row>
    <row r="22" spans="1:20" x14ac:dyDescent="0.15">
      <c r="A22" s="203" t="s">
        <v>526</v>
      </c>
      <c r="B22" s="218">
        <v>1</v>
      </c>
      <c r="C22" s="218"/>
      <c r="D22" s="218"/>
      <c r="E22" s="218"/>
      <c r="F22" s="218"/>
      <c r="G22" s="218"/>
      <c r="H22" s="218"/>
      <c r="I22" s="218"/>
      <c r="J22" s="218"/>
      <c r="K22" s="218"/>
      <c r="L22" s="218"/>
      <c r="M22" s="218"/>
      <c r="N22" s="218"/>
      <c r="O22" s="218"/>
      <c r="P22" s="218"/>
      <c r="Q22" s="218"/>
      <c r="R22" s="218"/>
      <c r="S22" s="218"/>
      <c r="T22" s="218">
        <v>1</v>
      </c>
    </row>
    <row r="23" spans="1:20" x14ac:dyDescent="0.15">
      <c r="A23" s="203" t="s">
        <v>203</v>
      </c>
      <c r="B23" s="218">
        <v>1</v>
      </c>
      <c r="C23" s="218"/>
      <c r="D23" s="218"/>
      <c r="E23" s="218"/>
      <c r="F23" s="218"/>
      <c r="G23" s="218"/>
      <c r="H23" s="218"/>
      <c r="I23" s="218"/>
      <c r="J23" s="218"/>
      <c r="K23" s="218"/>
      <c r="L23" s="218"/>
      <c r="M23" s="218"/>
      <c r="N23" s="218"/>
      <c r="O23" s="218"/>
      <c r="P23" s="218"/>
      <c r="Q23" s="218"/>
      <c r="R23" s="218"/>
      <c r="S23" s="218"/>
      <c r="T23" s="218">
        <v>1</v>
      </c>
    </row>
    <row r="24" spans="1:20" x14ac:dyDescent="0.15">
      <c r="A24" s="203" t="s">
        <v>204</v>
      </c>
      <c r="B24" s="218">
        <v>1</v>
      </c>
      <c r="C24" s="218"/>
      <c r="D24" s="218"/>
      <c r="E24" s="218"/>
      <c r="F24" s="218"/>
      <c r="G24" s="218"/>
      <c r="H24" s="218"/>
      <c r="I24" s="218"/>
      <c r="J24" s="218"/>
      <c r="K24" s="218"/>
      <c r="L24" s="218"/>
      <c r="M24" s="218"/>
      <c r="N24" s="218"/>
      <c r="O24" s="218"/>
      <c r="P24" s="218"/>
      <c r="Q24" s="218"/>
      <c r="R24" s="218"/>
      <c r="S24" s="218"/>
      <c r="T24" s="218">
        <v>1</v>
      </c>
    </row>
    <row r="25" spans="1:20" x14ac:dyDescent="0.15">
      <c r="A25" s="203" t="s">
        <v>211</v>
      </c>
      <c r="B25" s="218">
        <v>1</v>
      </c>
      <c r="C25" s="218"/>
      <c r="D25" s="218"/>
      <c r="E25" s="218"/>
      <c r="F25" s="218"/>
      <c r="G25" s="218"/>
      <c r="H25" s="218"/>
      <c r="I25" s="218"/>
      <c r="J25" s="218"/>
      <c r="K25" s="218"/>
      <c r="L25" s="218"/>
      <c r="M25" s="218"/>
      <c r="N25" s="218"/>
      <c r="O25" s="218"/>
      <c r="P25" s="218"/>
      <c r="Q25" s="218"/>
      <c r="R25" s="218"/>
      <c r="S25" s="218"/>
      <c r="T25" s="218">
        <v>1</v>
      </c>
    </row>
    <row r="26" spans="1:20" x14ac:dyDescent="0.15">
      <c r="A26" s="203" t="s">
        <v>207</v>
      </c>
      <c r="B26" s="218">
        <v>1</v>
      </c>
      <c r="C26" s="218"/>
      <c r="D26" s="218"/>
      <c r="E26" s="218"/>
      <c r="F26" s="218"/>
      <c r="G26" s="218"/>
      <c r="H26" s="218"/>
      <c r="I26" s="218"/>
      <c r="J26" s="218"/>
      <c r="K26" s="218"/>
      <c r="L26" s="218"/>
      <c r="M26" s="218"/>
      <c r="N26" s="218"/>
      <c r="O26" s="218"/>
      <c r="P26" s="218"/>
      <c r="Q26" s="218"/>
      <c r="R26" s="218"/>
      <c r="S26" s="218"/>
      <c r="T26" s="218">
        <v>1</v>
      </c>
    </row>
    <row r="27" spans="1:20" x14ac:dyDescent="0.15">
      <c r="A27" s="203" t="s">
        <v>219</v>
      </c>
      <c r="B27" s="218">
        <v>1</v>
      </c>
      <c r="C27" s="218"/>
      <c r="D27" s="218"/>
      <c r="E27" s="218"/>
      <c r="F27" s="218"/>
      <c r="G27" s="218"/>
      <c r="H27" s="218"/>
      <c r="I27" s="218"/>
      <c r="J27" s="218"/>
      <c r="K27" s="218"/>
      <c r="L27" s="218"/>
      <c r="M27" s="218"/>
      <c r="N27" s="218"/>
      <c r="O27" s="218"/>
      <c r="P27" s="218"/>
      <c r="Q27" s="218"/>
      <c r="R27" s="218"/>
      <c r="S27" s="218"/>
      <c r="T27" s="218">
        <v>1</v>
      </c>
    </row>
    <row r="28" spans="1:20" x14ac:dyDescent="0.15">
      <c r="A28" s="203" t="s">
        <v>210</v>
      </c>
      <c r="B28" s="218">
        <v>1</v>
      </c>
      <c r="C28" s="218"/>
      <c r="D28" s="218"/>
      <c r="E28" s="218"/>
      <c r="F28" s="218"/>
      <c r="G28" s="218"/>
      <c r="H28" s="218"/>
      <c r="I28" s="218"/>
      <c r="J28" s="218"/>
      <c r="K28" s="218"/>
      <c r="L28" s="218"/>
      <c r="M28" s="218"/>
      <c r="N28" s="218"/>
      <c r="O28" s="218"/>
      <c r="P28" s="218"/>
      <c r="Q28" s="218"/>
      <c r="R28" s="218"/>
      <c r="S28" s="218"/>
      <c r="T28" s="218">
        <v>1</v>
      </c>
    </row>
    <row r="29" spans="1:20" x14ac:dyDescent="0.15">
      <c r="A29" s="203" t="s">
        <v>209</v>
      </c>
      <c r="B29" s="218">
        <v>1</v>
      </c>
      <c r="C29" s="218"/>
      <c r="D29" s="218"/>
      <c r="E29" s="218"/>
      <c r="F29" s="218"/>
      <c r="G29" s="218"/>
      <c r="H29" s="218"/>
      <c r="I29" s="218"/>
      <c r="J29" s="218"/>
      <c r="K29" s="218"/>
      <c r="L29" s="218"/>
      <c r="M29" s="218"/>
      <c r="N29" s="218"/>
      <c r="O29" s="218"/>
      <c r="P29" s="218"/>
      <c r="Q29" s="218"/>
      <c r="R29" s="218"/>
      <c r="S29" s="218"/>
      <c r="T29" s="218">
        <v>1</v>
      </c>
    </row>
    <row r="30" spans="1:20" x14ac:dyDescent="0.15">
      <c r="A30" s="203" t="s">
        <v>123</v>
      </c>
      <c r="B30" s="218"/>
      <c r="C30" s="218">
        <v>1</v>
      </c>
      <c r="D30" s="218"/>
      <c r="E30" s="218"/>
      <c r="F30" s="218"/>
      <c r="G30" s="218"/>
      <c r="H30" s="218"/>
      <c r="I30" s="218"/>
      <c r="J30" s="218"/>
      <c r="K30" s="218"/>
      <c r="L30" s="218"/>
      <c r="M30" s="218"/>
      <c r="N30" s="218"/>
      <c r="O30" s="218"/>
      <c r="P30" s="218"/>
      <c r="Q30" s="218"/>
      <c r="R30" s="218"/>
      <c r="S30" s="218"/>
      <c r="T30" s="218">
        <v>1</v>
      </c>
    </row>
    <row r="31" spans="1:20" x14ac:dyDescent="0.15">
      <c r="A31" s="203" t="s">
        <v>212</v>
      </c>
      <c r="B31" s="218">
        <v>1</v>
      </c>
      <c r="C31" s="218"/>
      <c r="D31" s="218"/>
      <c r="E31" s="218"/>
      <c r="F31" s="218"/>
      <c r="G31" s="218"/>
      <c r="H31" s="218"/>
      <c r="I31" s="218"/>
      <c r="J31" s="218"/>
      <c r="K31" s="218"/>
      <c r="L31" s="218"/>
      <c r="M31" s="218"/>
      <c r="N31" s="218"/>
      <c r="O31" s="218"/>
      <c r="P31" s="218"/>
      <c r="Q31" s="218"/>
      <c r="R31" s="218"/>
      <c r="S31" s="218"/>
      <c r="T31" s="218">
        <v>1</v>
      </c>
    </row>
    <row r="32" spans="1:20" x14ac:dyDescent="0.15">
      <c r="A32" s="203" t="s">
        <v>13</v>
      </c>
      <c r="B32" s="218">
        <v>1</v>
      </c>
      <c r="C32" s="218"/>
      <c r="D32" s="218">
        <v>1</v>
      </c>
      <c r="E32" s="218"/>
      <c r="F32" s="218"/>
      <c r="G32" s="218"/>
      <c r="H32" s="218"/>
      <c r="I32" s="218"/>
      <c r="J32" s="218"/>
      <c r="K32" s="218"/>
      <c r="L32" s="218"/>
      <c r="M32" s="218"/>
      <c r="N32" s="218"/>
      <c r="O32" s="218"/>
      <c r="P32" s="218"/>
      <c r="Q32" s="218"/>
      <c r="R32" s="218"/>
      <c r="S32" s="218"/>
      <c r="T32" s="218">
        <v>2</v>
      </c>
    </row>
    <row r="33" spans="1:20" x14ac:dyDescent="0.15">
      <c r="A33" s="194" t="s">
        <v>396</v>
      </c>
      <c r="B33" s="218">
        <v>13</v>
      </c>
      <c r="C33" s="218">
        <v>3</v>
      </c>
      <c r="D33" s="218">
        <v>1</v>
      </c>
      <c r="E33" s="218"/>
      <c r="F33" s="218"/>
      <c r="G33" s="218"/>
      <c r="H33" s="218"/>
      <c r="I33" s="218"/>
      <c r="J33" s="218">
        <v>1</v>
      </c>
      <c r="K33" s="218"/>
      <c r="L33" s="218"/>
      <c r="M33" s="218"/>
      <c r="N33" s="218"/>
      <c r="O33" s="218"/>
      <c r="P33" s="218"/>
      <c r="Q33" s="218"/>
      <c r="R33" s="218">
        <v>1</v>
      </c>
      <c r="S33" s="218">
        <v>1</v>
      </c>
      <c r="T33" s="218">
        <v>20</v>
      </c>
    </row>
    <row r="34" spans="1:20" x14ac:dyDescent="0.15">
      <c r="A34" s="203" t="s">
        <v>5</v>
      </c>
      <c r="B34" s="218">
        <v>1</v>
      </c>
      <c r="C34" s="218">
        <v>1</v>
      </c>
      <c r="D34" s="218">
        <v>1</v>
      </c>
      <c r="E34" s="218"/>
      <c r="F34" s="218"/>
      <c r="G34" s="218"/>
      <c r="H34" s="218"/>
      <c r="I34" s="218"/>
      <c r="J34" s="218"/>
      <c r="K34" s="218"/>
      <c r="L34" s="218"/>
      <c r="M34" s="218"/>
      <c r="N34" s="218"/>
      <c r="O34" s="218"/>
      <c r="P34" s="218"/>
      <c r="Q34" s="218"/>
      <c r="R34" s="218"/>
      <c r="S34" s="218"/>
      <c r="T34" s="218">
        <v>3</v>
      </c>
    </row>
    <row r="35" spans="1:20" x14ac:dyDescent="0.15">
      <c r="A35" s="203" t="s">
        <v>646</v>
      </c>
      <c r="B35" s="218">
        <v>1</v>
      </c>
      <c r="C35" s="218"/>
      <c r="D35" s="218"/>
      <c r="E35" s="218"/>
      <c r="F35" s="218"/>
      <c r="G35" s="218"/>
      <c r="H35" s="218"/>
      <c r="I35" s="218"/>
      <c r="J35" s="218"/>
      <c r="K35" s="218"/>
      <c r="L35" s="218"/>
      <c r="M35" s="218"/>
      <c r="N35" s="218"/>
      <c r="O35" s="218"/>
      <c r="P35" s="218"/>
      <c r="Q35" s="218"/>
      <c r="R35" s="218"/>
      <c r="S35" s="218"/>
      <c r="T35" s="218">
        <v>1</v>
      </c>
    </row>
    <row r="36" spans="1:20" x14ac:dyDescent="0.15">
      <c r="A36" s="203" t="s">
        <v>650</v>
      </c>
      <c r="B36" s="218">
        <v>1</v>
      </c>
      <c r="C36" s="218"/>
      <c r="D36" s="218"/>
      <c r="E36" s="218"/>
      <c r="F36" s="218"/>
      <c r="G36" s="218"/>
      <c r="H36" s="218"/>
      <c r="I36" s="218"/>
      <c r="J36" s="218"/>
      <c r="K36" s="218"/>
      <c r="L36" s="218"/>
      <c r="M36" s="218"/>
      <c r="N36" s="218"/>
      <c r="O36" s="218"/>
      <c r="P36" s="218"/>
      <c r="Q36" s="218"/>
      <c r="R36" s="218"/>
      <c r="S36" s="218"/>
      <c r="T36" s="218">
        <v>1</v>
      </c>
    </row>
    <row r="37" spans="1:20" x14ac:dyDescent="0.15">
      <c r="A37" s="203" t="s">
        <v>651</v>
      </c>
      <c r="B37" s="218">
        <v>1</v>
      </c>
      <c r="C37" s="218"/>
      <c r="D37" s="218"/>
      <c r="E37" s="218"/>
      <c r="F37" s="218"/>
      <c r="G37" s="218"/>
      <c r="H37" s="218"/>
      <c r="I37" s="218"/>
      <c r="J37" s="218"/>
      <c r="K37" s="218"/>
      <c r="L37" s="218"/>
      <c r="M37" s="218"/>
      <c r="N37" s="218"/>
      <c r="O37" s="218"/>
      <c r="P37" s="218"/>
      <c r="Q37" s="218"/>
      <c r="R37" s="218"/>
      <c r="S37" s="218"/>
      <c r="T37" s="218">
        <v>1</v>
      </c>
    </row>
    <row r="38" spans="1:20" x14ac:dyDescent="0.15">
      <c r="A38" s="203" t="s">
        <v>647</v>
      </c>
      <c r="B38" s="218">
        <v>1</v>
      </c>
      <c r="C38" s="218"/>
      <c r="D38" s="218"/>
      <c r="E38" s="218"/>
      <c r="F38" s="218"/>
      <c r="G38" s="218"/>
      <c r="H38" s="218"/>
      <c r="I38" s="218"/>
      <c r="J38" s="218"/>
      <c r="K38" s="218"/>
      <c r="L38" s="218"/>
      <c r="M38" s="218"/>
      <c r="N38" s="218"/>
      <c r="O38" s="218"/>
      <c r="P38" s="218"/>
      <c r="Q38" s="218"/>
      <c r="R38" s="218"/>
      <c r="S38" s="218"/>
      <c r="T38" s="218">
        <v>1</v>
      </c>
    </row>
    <row r="39" spans="1:20" x14ac:dyDescent="0.15">
      <c r="A39" s="203" t="s">
        <v>649</v>
      </c>
      <c r="B39" s="218">
        <v>1</v>
      </c>
      <c r="C39" s="218"/>
      <c r="D39" s="218"/>
      <c r="E39" s="218"/>
      <c r="F39" s="218"/>
      <c r="G39" s="218"/>
      <c r="H39" s="218"/>
      <c r="I39" s="218"/>
      <c r="J39" s="218"/>
      <c r="K39" s="218"/>
      <c r="L39" s="218"/>
      <c r="M39" s="218"/>
      <c r="N39" s="218"/>
      <c r="O39" s="218"/>
      <c r="P39" s="218"/>
      <c r="Q39" s="218"/>
      <c r="R39" s="218"/>
      <c r="S39" s="218"/>
      <c r="T39" s="218">
        <v>1</v>
      </c>
    </row>
    <row r="40" spans="1:20" x14ac:dyDescent="0.15">
      <c r="A40" s="203" t="s">
        <v>645</v>
      </c>
      <c r="B40" s="218">
        <v>1</v>
      </c>
      <c r="C40" s="218"/>
      <c r="D40" s="218"/>
      <c r="E40" s="218"/>
      <c r="F40" s="218"/>
      <c r="G40" s="218"/>
      <c r="H40" s="218"/>
      <c r="I40" s="218"/>
      <c r="J40" s="218"/>
      <c r="K40" s="218"/>
      <c r="L40" s="218"/>
      <c r="M40" s="218"/>
      <c r="N40" s="218"/>
      <c r="O40" s="218"/>
      <c r="P40" s="218"/>
      <c r="Q40" s="218"/>
      <c r="R40" s="218"/>
      <c r="S40" s="218"/>
      <c r="T40" s="218">
        <v>1</v>
      </c>
    </row>
    <row r="41" spans="1:20" x14ac:dyDescent="0.15">
      <c r="A41" s="203" t="s">
        <v>653</v>
      </c>
      <c r="B41" s="218">
        <v>1</v>
      </c>
      <c r="C41" s="218"/>
      <c r="D41" s="218"/>
      <c r="E41" s="218"/>
      <c r="F41" s="218"/>
      <c r="G41" s="218"/>
      <c r="H41" s="218"/>
      <c r="I41" s="218"/>
      <c r="J41" s="218"/>
      <c r="K41" s="218"/>
      <c r="L41" s="218"/>
      <c r="M41" s="218"/>
      <c r="N41" s="218"/>
      <c r="O41" s="218"/>
      <c r="P41" s="218"/>
      <c r="Q41" s="218"/>
      <c r="R41" s="218"/>
      <c r="S41" s="218"/>
      <c r="T41" s="218">
        <v>1</v>
      </c>
    </row>
    <row r="42" spans="1:20" x14ac:dyDescent="0.15">
      <c r="A42" s="203" t="s">
        <v>644</v>
      </c>
      <c r="B42" s="218">
        <v>1</v>
      </c>
      <c r="C42" s="218"/>
      <c r="D42" s="218"/>
      <c r="E42" s="218"/>
      <c r="F42" s="218"/>
      <c r="G42" s="218"/>
      <c r="H42" s="218"/>
      <c r="I42" s="218"/>
      <c r="J42" s="218"/>
      <c r="K42" s="218"/>
      <c r="L42" s="218"/>
      <c r="M42" s="218"/>
      <c r="N42" s="218"/>
      <c r="O42" s="218"/>
      <c r="P42" s="218"/>
      <c r="Q42" s="218"/>
      <c r="R42" s="218"/>
      <c r="S42" s="218"/>
      <c r="T42" s="218">
        <v>1</v>
      </c>
    </row>
    <row r="43" spans="1:20" x14ac:dyDescent="0.15">
      <c r="A43" s="203" t="s">
        <v>652</v>
      </c>
      <c r="B43" s="218">
        <v>1</v>
      </c>
      <c r="C43" s="218"/>
      <c r="D43" s="218"/>
      <c r="E43" s="218"/>
      <c r="F43" s="218"/>
      <c r="G43" s="218"/>
      <c r="H43" s="218"/>
      <c r="I43" s="218"/>
      <c r="J43" s="218"/>
      <c r="K43" s="218"/>
      <c r="L43" s="218"/>
      <c r="M43" s="218"/>
      <c r="N43" s="218"/>
      <c r="O43" s="218"/>
      <c r="P43" s="218"/>
      <c r="Q43" s="218"/>
      <c r="R43" s="218"/>
      <c r="S43" s="218"/>
      <c r="T43" s="218">
        <v>1</v>
      </c>
    </row>
    <row r="44" spans="1:20" x14ac:dyDescent="0.15">
      <c r="A44" s="203" t="s">
        <v>421</v>
      </c>
      <c r="B44" s="218">
        <v>1</v>
      </c>
      <c r="C44" s="218">
        <v>1</v>
      </c>
      <c r="D44" s="218"/>
      <c r="E44" s="218"/>
      <c r="F44" s="218"/>
      <c r="G44" s="218"/>
      <c r="H44" s="218"/>
      <c r="I44" s="218"/>
      <c r="J44" s="218"/>
      <c r="K44" s="218"/>
      <c r="L44" s="218"/>
      <c r="M44" s="218"/>
      <c r="N44" s="218"/>
      <c r="O44" s="218"/>
      <c r="P44" s="218"/>
      <c r="Q44" s="218"/>
      <c r="R44" s="218"/>
      <c r="S44" s="218"/>
      <c r="T44" s="218">
        <v>2</v>
      </c>
    </row>
    <row r="45" spans="1:20" x14ac:dyDescent="0.15">
      <c r="A45" s="203" t="s">
        <v>648</v>
      </c>
      <c r="B45" s="218">
        <v>1</v>
      </c>
      <c r="C45" s="218"/>
      <c r="D45" s="218"/>
      <c r="E45" s="218"/>
      <c r="F45" s="218"/>
      <c r="G45" s="218"/>
      <c r="H45" s="218"/>
      <c r="I45" s="218"/>
      <c r="J45" s="218"/>
      <c r="K45" s="218"/>
      <c r="L45" s="218"/>
      <c r="M45" s="218"/>
      <c r="N45" s="218"/>
      <c r="O45" s="218"/>
      <c r="P45" s="218"/>
      <c r="Q45" s="218"/>
      <c r="R45" s="218"/>
      <c r="S45" s="218"/>
      <c r="T45" s="218">
        <v>1</v>
      </c>
    </row>
    <row r="46" spans="1:20" x14ac:dyDescent="0.15">
      <c r="A46" s="203" t="s">
        <v>9</v>
      </c>
      <c r="B46" s="218">
        <v>1</v>
      </c>
      <c r="C46" s="218">
        <v>1</v>
      </c>
      <c r="D46" s="218"/>
      <c r="E46" s="218"/>
      <c r="F46" s="218"/>
      <c r="G46" s="218"/>
      <c r="H46" s="218"/>
      <c r="I46" s="218"/>
      <c r="J46" s="218">
        <v>1</v>
      </c>
      <c r="K46" s="218"/>
      <c r="L46" s="218"/>
      <c r="M46" s="218"/>
      <c r="N46" s="218"/>
      <c r="O46" s="218"/>
      <c r="P46" s="218"/>
      <c r="Q46" s="218"/>
      <c r="R46" s="218">
        <v>1</v>
      </c>
      <c r="S46" s="218">
        <v>1</v>
      </c>
      <c r="T46" s="218">
        <v>5</v>
      </c>
    </row>
    <row r="47" spans="1:20" x14ac:dyDescent="0.15">
      <c r="A47" s="194" t="s">
        <v>388</v>
      </c>
      <c r="B47" s="218">
        <v>20</v>
      </c>
      <c r="C47" s="218">
        <v>3</v>
      </c>
      <c r="D47" s="218">
        <v>1</v>
      </c>
      <c r="E47" s="218"/>
      <c r="F47" s="218"/>
      <c r="G47" s="218"/>
      <c r="H47" s="218"/>
      <c r="I47" s="218">
        <v>1</v>
      </c>
      <c r="J47" s="218"/>
      <c r="K47" s="218">
        <v>2</v>
      </c>
      <c r="L47" s="218"/>
      <c r="M47" s="218">
        <v>2</v>
      </c>
      <c r="N47" s="218"/>
      <c r="O47" s="218"/>
      <c r="P47" s="218"/>
      <c r="Q47" s="218"/>
      <c r="R47" s="218">
        <v>5</v>
      </c>
      <c r="S47" s="218">
        <v>8</v>
      </c>
      <c r="T47" s="218">
        <v>42</v>
      </c>
    </row>
    <row r="48" spans="1:20" x14ac:dyDescent="0.15">
      <c r="A48" s="203" t="s">
        <v>481</v>
      </c>
      <c r="B48" s="218">
        <v>1</v>
      </c>
      <c r="C48" s="218"/>
      <c r="D48" s="218"/>
      <c r="E48" s="218"/>
      <c r="F48" s="218"/>
      <c r="G48" s="218"/>
      <c r="H48" s="218"/>
      <c r="I48" s="218"/>
      <c r="J48" s="218"/>
      <c r="K48" s="218"/>
      <c r="L48" s="218"/>
      <c r="M48" s="218"/>
      <c r="N48" s="218"/>
      <c r="O48" s="218"/>
      <c r="P48" s="218"/>
      <c r="Q48" s="218"/>
      <c r="R48" s="218"/>
      <c r="S48" s="218">
        <v>1</v>
      </c>
      <c r="T48" s="218">
        <v>2</v>
      </c>
    </row>
    <row r="49" spans="1:20" x14ac:dyDescent="0.15">
      <c r="A49" s="203" t="s">
        <v>273</v>
      </c>
      <c r="B49" s="218">
        <v>1</v>
      </c>
      <c r="C49" s="218"/>
      <c r="D49" s="218"/>
      <c r="E49" s="218"/>
      <c r="F49" s="218"/>
      <c r="G49" s="218"/>
      <c r="H49" s="218"/>
      <c r="I49" s="218"/>
      <c r="J49" s="218"/>
      <c r="K49" s="218"/>
      <c r="L49" s="218"/>
      <c r="M49" s="218"/>
      <c r="N49" s="218"/>
      <c r="O49" s="218"/>
      <c r="P49" s="218"/>
      <c r="Q49" s="218"/>
      <c r="R49" s="218"/>
      <c r="S49" s="218"/>
      <c r="T49" s="218">
        <v>1</v>
      </c>
    </row>
    <row r="50" spans="1:20" x14ac:dyDescent="0.15">
      <c r="A50" s="203" t="s">
        <v>135</v>
      </c>
      <c r="B50" s="218"/>
      <c r="C50" s="218">
        <v>1</v>
      </c>
      <c r="D50" s="218"/>
      <c r="E50" s="218"/>
      <c r="F50" s="218"/>
      <c r="G50" s="218"/>
      <c r="H50" s="218"/>
      <c r="I50" s="218"/>
      <c r="J50" s="218"/>
      <c r="K50" s="218">
        <v>1</v>
      </c>
      <c r="L50" s="218"/>
      <c r="M50" s="218"/>
      <c r="N50" s="218"/>
      <c r="O50" s="218"/>
      <c r="P50" s="218"/>
      <c r="Q50" s="218"/>
      <c r="R50" s="218"/>
      <c r="S50" s="218"/>
      <c r="T50" s="218">
        <v>2</v>
      </c>
    </row>
    <row r="51" spans="1:20" x14ac:dyDescent="0.15">
      <c r="A51" s="203" t="s">
        <v>44</v>
      </c>
      <c r="B51" s="218">
        <v>1</v>
      </c>
      <c r="C51" s="218">
        <v>1</v>
      </c>
      <c r="D51" s="218"/>
      <c r="E51" s="218"/>
      <c r="F51" s="218"/>
      <c r="G51" s="218"/>
      <c r="H51" s="218"/>
      <c r="I51" s="218"/>
      <c r="J51" s="218"/>
      <c r="K51" s="218">
        <v>1</v>
      </c>
      <c r="L51" s="218"/>
      <c r="M51" s="218">
        <v>1</v>
      </c>
      <c r="N51" s="218"/>
      <c r="O51" s="218"/>
      <c r="P51" s="218"/>
      <c r="Q51" s="218"/>
      <c r="R51" s="218"/>
      <c r="S51" s="218"/>
      <c r="T51" s="218">
        <v>4</v>
      </c>
    </row>
    <row r="52" spans="1:20" x14ac:dyDescent="0.15">
      <c r="A52" s="203" t="s">
        <v>529</v>
      </c>
      <c r="B52" s="218">
        <v>1</v>
      </c>
      <c r="C52" s="218"/>
      <c r="D52" s="218"/>
      <c r="E52" s="218"/>
      <c r="F52" s="218"/>
      <c r="G52" s="218"/>
      <c r="H52" s="218"/>
      <c r="I52" s="218"/>
      <c r="J52" s="218"/>
      <c r="K52" s="218"/>
      <c r="L52" s="218"/>
      <c r="M52" s="218"/>
      <c r="N52" s="218"/>
      <c r="O52" s="218"/>
      <c r="P52" s="218"/>
      <c r="Q52" s="218"/>
      <c r="R52" s="218"/>
      <c r="S52" s="218"/>
      <c r="T52" s="218">
        <v>1</v>
      </c>
    </row>
    <row r="53" spans="1:20" x14ac:dyDescent="0.15">
      <c r="A53" s="203" t="s">
        <v>275</v>
      </c>
      <c r="B53" s="218">
        <v>1</v>
      </c>
      <c r="C53" s="218"/>
      <c r="D53" s="218"/>
      <c r="E53" s="218"/>
      <c r="F53" s="218"/>
      <c r="G53" s="218"/>
      <c r="H53" s="218"/>
      <c r="I53" s="218"/>
      <c r="J53" s="218"/>
      <c r="K53" s="218"/>
      <c r="L53" s="218"/>
      <c r="M53" s="218"/>
      <c r="N53" s="218"/>
      <c r="O53" s="218"/>
      <c r="P53" s="218"/>
      <c r="Q53" s="218"/>
      <c r="R53" s="218"/>
      <c r="S53" s="218"/>
      <c r="T53" s="218">
        <v>1</v>
      </c>
    </row>
    <row r="54" spans="1:20" x14ac:dyDescent="0.15">
      <c r="A54" s="203" t="s">
        <v>274</v>
      </c>
      <c r="B54" s="218">
        <v>1</v>
      </c>
      <c r="C54" s="218"/>
      <c r="D54" s="218"/>
      <c r="E54" s="218"/>
      <c r="F54" s="218"/>
      <c r="G54" s="218"/>
      <c r="H54" s="218"/>
      <c r="I54" s="218"/>
      <c r="J54" s="218"/>
      <c r="K54" s="218"/>
      <c r="L54" s="218"/>
      <c r="M54" s="218"/>
      <c r="N54" s="218"/>
      <c r="O54" s="218"/>
      <c r="P54" s="218"/>
      <c r="Q54" s="218"/>
      <c r="R54" s="218"/>
      <c r="S54" s="218"/>
      <c r="T54" s="218">
        <v>1</v>
      </c>
    </row>
    <row r="55" spans="1:20" x14ac:dyDescent="0.15">
      <c r="A55" s="203" t="s">
        <v>426</v>
      </c>
      <c r="B55" s="218">
        <v>1</v>
      </c>
      <c r="C55" s="218"/>
      <c r="D55" s="218"/>
      <c r="E55" s="218"/>
      <c r="F55" s="218"/>
      <c r="G55" s="218"/>
      <c r="H55" s="218"/>
      <c r="I55" s="218"/>
      <c r="J55" s="218"/>
      <c r="K55" s="218"/>
      <c r="L55" s="218"/>
      <c r="M55" s="218"/>
      <c r="N55" s="218"/>
      <c r="O55" s="218"/>
      <c r="P55" s="218"/>
      <c r="Q55" s="218"/>
      <c r="R55" s="218"/>
      <c r="S55" s="218"/>
      <c r="T55" s="218">
        <v>1</v>
      </c>
    </row>
    <row r="56" spans="1:20" x14ac:dyDescent="0.15">
      <c r="A56" s="203" t="s">
        <v>175</v>
      </c>
      <c r="B56" s="218">
        <v>1</v>
      </c>
      <c r="C56" s="218"/>
      <c r="D56" s="218"/>
      <c r="E56" s="218"/>
      <c r="F56" s="218"/>
      <c r="G56" s="218"/>
      <c r="H56" s="218"/>
      <c r="I56" s="218"/>
      <c r="J56" s="218"/>
      <c r="K56" s="218"/>
      <c r="L56" s="218"/>
      <c r="M56" s="218"/>
      <c r="N56" s="218"/>
      <c r="O56" s="218"/>
      <c r="P56" s="218"/>
      <c r="Q56" s="218"/>
      <c r="R56" s="218"/>
      <c r="S56" s="218">
        <v>1</v>
      </c>
      <c r="T56" s="218">
        <v>2</v>
      </c>
    </row>
    <row r="57" spans="1:20" x14ac:dyDescent="0.15">
      <c r="A57" s="203" t="s">
        <v>45</v>
      </c>
      <c r="B57" s="218">
        <v>1</v>
      </c>
      <c r="C57" s="218"/>
      <c r="D57" s="218"/>
      <c r="E57" s="218"/>
      <c r="F57" s="218"/>
      <c r="G57" s="218"/>
      <c r="H57" s="218"/>
      <c r="I57" s="218"/>
      <c r="J57" s="218"/>
      <c r="K57" s="218"/>
      <c r="L57" s="218"/>
      <c r="M57" s="218"/>
      <c r="N57" s="218"/>
      <c r="O57" s="218"/>
      <c r="P57" s="218"/>
      <c r="Q57" s="218"/>
      <c r="R57" s="218">
        <v>1</v>
      </c>
      <c r="S57" s="218">
        <v>1</v>
      </c>
      <c r="T57" s="218">
        <v>3</v>
      </c>
    </row>
    <row r="58" spans="1:20" x14ac:dyDescent="0.15">
      <c r="A58" s="203" t="s">
        <v>46</v>
      </c>
      <c r="B58" s="218">
        <v>1</v>
      </c>
      <c r="C58" s="218"/>
      <c r="D58" s="218"/>
      <c r="E58" s="218"/>
      <c r="F58" s="218"/>
      <c r="G58" s="218"/>
      <c r="H58" s="218"/>
      <c r="I58" s="218"/>
      <c r="J58" s="218"/>
      <c r="K58" s="218"/>
      <c r="L58" s="218"/>
      <c r="M58" s="218"/>
      <c r="N58" s="218"/>
      <c r="O58" s="218"/>
      <c r="P58" s="218"/>
      <c r="Q58" s="218"/>
      <c r="R58" s="218"/>
      <c r="S58" s="218">
        <v>1</v>
      </c>
      <c r="T58" s="218">
        <v>2</v>
      </c>
    </row>
    <row r="59" spans="1:20" x14ac:dyDescent="0.15">
      <c r="A59" s="203" t="s">
        <v>48</v>
      </c>
      <c r="B59" s="218">
        <v>1</v>
      </c>
      <c r="C59" s="218"/>
      <c r="D59" s="218"/>
      <c r="E59" s="218"/>
      <c r="F59" s="218"/>
      <c r="G59" s="218"/>
      <c r="H59" s="218"/>
      <c r="I59" s="218"/>
      <c r="J59" s="218"/>
      <c r="K59" s="218"/>
      <c r="L59" s="218"/>
      <c r="M59" s="218"/>
      <c r="N59" s="218"/>
      <c r="O59" s="218"/>
      <c r="P59" s="218"/>
      <c r="Q59" s="218"/>
      <c r="R59" s="218"/>
      <c r="S59" s="218"/>
      <c r="T59" s="218">
        <v>1</v>
      </c>
    </row>
    <row r="60" spans="1:20" x14ac:dyDescent="0.15">
      <c r="A60" s="203" t="s">
        <v>176</v>
      </c>
      <c r="B60" s="218">
        <v>1</v>
      </c>
      <c r="C60" s="218"/>
      <c r="D60" s="218"/>
      <c r="E60" s="218"/>
      <c r="F60" s="218"/>
      <c r="G60" s="218"/>
      <c r="H60" s="218"/>
      <c r="I60" s="218"/>
      <c r="J60" s="218"/>
      <c r="K60" s="218"/>
      <c r="L60" s="218"/>
      <c r="M60" s="218"/>
      <c r="N60" s="218"/>
      <c r="O60" s="218"/>
      <c r="P60" s="218"/>
      <c r="Q60" s="218"/>
      <c r="R60" s="218">
        <v>1</v>
      </c>
      <c r="S60" s="218">
        <v>1</v>
      </c>
      <c r="T60" s="218">
        <v>3</v>
      </c>
    </row>
    <row r="61" spans="1:20" x14ac:dyDescent="0.15">
      <c r="A61" s="203" t="s">
        <v>276</v>
      </c>
      <c r="B61" s="218">
        <v>1</v>
      </c>
      <c r="C61" s="218"/>
      <c r="D61" s="218"/>
      <c r="E61" s="218"/>
      <c r="F61" s="218"/>
      <c r="G61" s="218"/>
      <c r="H61" s="218"/>
      <c r="I61" s="218"/>
      <c r="J61" s="218"/>
      <c r="K61" s="218"/>
      <c r="L61" s="218"/>
      <c r="M61" s="218"/>
      <c r="N61" s="218"/>
      <c r="O61" s="218"/>
      <c r="P61" s="218"/>
      <c r="Q61" s="218"/>
      <c r="R61" s="218"/>
      <c r="S61" s="218"/>
      <c r="T61" s="218">
        <v>1</v>
      </c>
    </row>
    <row r="62" spans="1:20" x14ac:dyDescent="0.15">
      <c r="A62" s="203" t="s">
        <v>530</v>
      </c>
      <c r="B62" s="218">
        <v>1</v>
      </c>
      <c r="C62" s="218"/>
      <c r="D62" s="218"/>
      <c r="E62" s="218"/>
      <c r="F62" s="218"/>
      <c r="G62" s="218"/>
      <c r="H62" s="218"/>
      <c r="I62" s="218"/>
      <c r="J62" s="218"/>
      <c r="K62" s="218"/>
      <c r="L62" s="218"/>
      <c r="M62" s="218"/>
      <c r="N62" s="218"/>
      <c r="O62" s="218"/>
      <c r="P62" s="218"/>
      <c r="Q62" s="218"/>
      <c r="R62" s="218"/>
      <c r="S62" s="218"/>
      <c r="T62" s="218">
        <v>1</v>
      </c>
    </row>
    <row r="63" spans="1:20" x14ac:dyDescent="0.15">
      <c r="A63" s="203" t="s">
        <v>277</v>
      </c>
      <c r="B63" s="218">
        <v>1</v>
      </c>
      <c r="C63" s="218"/>
      <c r="D63" s="218"/>
      <c r="E63" s="218"/>
      <c r="F63" s="218"/>
      <c r="G63" s="218"/>
      <c r="H63" s="218"/>
      <c r="I63" s="218"/>
      <c r="J63" s="218"/>
      <c r="K63" s="218"/>
      <c r="L63" s="218"/>
      <c r="M63" s="218"/>
      <c r="N63" s="218"/>
      <c r="O63" s="218"/>
      <c r="P63" s="218"/>
      <c r="Q63" s="218"/>
      <c r="R63" s="218"/>
      <c r="S63" s="218"/>
      <c r="T63" s="218">
        <v>1</v>
      </c>
    </row>
    <row r="64" spans="1:20" x14ac:dyDescent="0.15">
      <c r="A64" s="203" t="s">
        <v>531</v>
      </c>
      <c r="B64" s="218">
        <v>1</v>
      </c>
      <c r="C64" s="218"/>
      <c r="D64" s="218"/>
      <c r="E64" s="218"/>
      <c r="F64" s="218"/>
      <c r="G64" s="218"/>
      <c r="H64" s="218"/>
      <c r="I64" s="218"/>
      <c r="J64" s="218"/>
      <c r="K64" s="218"/>
      <c r="L64" s="218"/>
      <c r="M64" s="218"/>
      <c r="N64" s="218"/>
      <c r="O64" s="218"/>
      <c r="P64" s="218"/>
      <c r="Q64" s="218"/>
      <c r="R64" s="218"/>
      <c r="S64" s="218"/>
      <c r="T64" s="218">
        <v>1</v>
      </c>
    </row>
    <row r="65" spans="1:20" x14ac:dyDescent="0.15">
      <c r="A65" s="203" t="s">
        <v>1456</v>
      </c>
      <c r="B65" s="218">
        <v>1</v>
      </c>
      <c r="C65" s="218"/>
      <c r="D65" s="218"/>
      <c r="E65" s="218"/>
      <c r="F65" s="218"/>
      <c r="G65" s="218"/>
      <c r="H65" s="218"/>
      <c r="I65" s="218"/>
      <c r="J65" s="218"/>
      <c r="K65" s="218"/>
      <c r="L65" s="218"/>
      <c r="M65" s="218"/>
      <c r="N65" s="218"/>
      <c r="O65" s="218"/>
      <c r="P65" s="218"/>
      <c r="Q65" s="218"/>
      <c r="R65" s="218"/>
      <c r="S65" s="218"/>
      <c r="T65" s="218">
        <v>1</v>
      </c>
    </row>
    <row r="66" spans="1:20" x14ac:dyDescent="0.15">
      <c r="A66" s="203" t="s">
        <v>177</v>
      </c>
      <c r="B66" s="218">
        <v>1</v>
      </c>
      <c r="C66" s="218"/>
      <c r="D66" s="218"/>
      <c r="E66" s="218"/>
      <c r="F66" s="218"/>
      <c r="G66" s="218"/>
      <c r="H66" s="218"/>
      <c r="I66" s="218"/>
      <c r="J66" s="218"/>
      <c r="K66" s="218"/>
      <c r="L66" s="218"/>
      <c r="M66" s="218"/>
      <c r="N66" s="218"/>
      <c r="O66" s="218"/>
      <c r="P66" s="218"/>
      <c r="Q66" s="218"/>
      <c r="R66" s="218">
        <v>1</v>
      </c>
      <c r="S66" s="218">
        <v>1</v>
      </c>
      <c r="T66" s="218">
        <v>3</v>
      </c>
    </row>
    <row r="67" spans="1:20" x14ac:dyDescent="0.15">
      <c r="A67" s="203" t="s">
        <v>47</v>
      </c>
      <c r="B67" s="218">
        <v>1</v>
      </c>
      <c r="C67" s="218"/>
      <c r="D67" s="218"/>
      <c r="E67" s="218"/>
      <c r="F67" s="218"/>
      <c r="G67" s="218"/>
      <c r="H67" s="218"/>
      <c r="I67" s="218"/>
      <c r="J67" s="218"/>
      <c r="K67" s="218"/>
      <c r="L67" s="218"/>
      <c r="M67" s="218"/>
      <c r="N67" s="218"/>
      <c r="O67" s="218"/>
      <c r="P67" s="218"/>
      <c r="Q67" s="218"/>
      <c r="R67" s="218">
        <v>1</v>
      </c>
      <c r="S67" s="218">
        <v>1</v>
      </c>
      <c r="T67" s="218">
        <v>3</v>
      </c>
    </row>
    <row r="68" spans="1:20" x14ac:dyDescent="0.15">
      <c r="A68" s="203" t="s">
        <v>49</v>
      </c>
      <c r="B68" s="218">
        <v>1</v>
      </c>
      <c r="C68" s="218">
        <v>1</v>
      </c>
      <c r="D68" s="218">
        <v>1</v>
      </c>
      <c r="E68" s="218"/>
      <c r="F68" s="218"/>
      <c r="G68" s="218"/>
      <c r="H68" s="218"/>
      <c r="I68" s="218">
        <v>1</v>
      </c>
      <c r="J68" s="218"/>
      <c r="K68" s="218"/>
      <c r="L68" s="218"/>
      <c r="M68" s="218">
        <v>1</v>
      </c>
      <c r="N68" s="218"/>
      <c r="O68" s="218"/>
      <c r="P68" s="218"/>
      <c r="Q68" s="218"/>
      <c r="R68" s="218">
        <v>1</v>
      </c>
      <c r="S68" s="218">
        <v>1</v>
      </c>
      <c r="T68" s="218">
        <v>7</v>
      </c>
    </row>
    <row r="69" spans="1:20" x14ac:dyDescent="0.15">
      <c r="A69" s="194" t="s">
        <v>398</v>
      </c>
      <c r="B69" s="218">
        <v>13</v>
      </c>
      <c r="C69" s="218">
        <v>5</v>
      </c>
      <c r="D69" s="218">
        <v>1</v>
      </c>
      <c r="E69" s="218">
        <v>2</v>
      </c>
      <c r="F69" s="218"/>
      <c r="G69" s="218"/>
      <c r="H69" s="218">
        <v>1</v>
      </c>
      <c r="I69" s="218"/>
      <c r="J69" s="218"/>
      <c r="K69" s="218">
        <v>1</v>
      </c>
      <c r="L69" s="218"/>
      <c r="M69" s="218"/>
      <c r="N69" s="218"/>
      <c r="O69" s="218"/>
      <c r="P69" s="218"/>
      <c r="Q69" s="218"/>
      <c r="R69" s="218"/>
      <c r="S69" s="218"/>
      <c r="T69" s="218">
        <v>23</v>
      </c>
    </row>
    <row r="70" spans="1:20" x14ac:dyDescent="0.15">
      <c r="A70" s="203" t="s">
        <v>660</v>
      </c>
      <c r="B70" s="218">
        <v>1</v>
      </c>
      <c r="C70" s="218"/>
      <c r="D70" s="218"/>
      <c r="E70" s="218"/>
      <c r="F70" s="218"/>
      <c r="G70" s="218"/>
      <c r="H70" s="218"/>
      <c r="I70" s="218"/>
      <c r="J70" s="218"/>
      <c r="K70" s="218"/>
      <c r="L70" s="218"/>
      <c r="M70" s="218"/>
      <c r="N70" s="218"/>
      <c r="O70" s="218"/>
      <c r="P70" s="218"/>
      <c r="Q70" s="218"/>
      <c r="R70" s="218"/>
      <c r="S70" s="218"/>
      <c r="T70" s="218">
        <v>1</v>
      </c>
    </row>
    <row r="71" spans="1:20" x14ac:dyDescent="0.15">
      <c r="A71" s="203" t="s">
        <v>99</v>
      </c>
      <c r="B71" s="218">
        <v>1</v>
      </c>
      <c r="C71" s="218">
        <v>1</v>
      </c>
      <c r="D71" s="218">
        <v>1</v>
      </c>
      <c r="E71" s="218"/>
      <c r="F71" s="218"/>
      <c r="G71" s="218"/>
      <c r="H71" s="218">
        <v>1</v>
      </c>
      <c r="I71" s="218"/>
      <c r="J71" s="218"/>
      <c r="K71" s="218">
        <v>1</v>
      </c>
      <c r="L71" s="218"/>
      <c r="M71" s="218"/>
      <c r="N71" s="218"/>
      <c r="O71" s="218"/>
      <c r="P71" s="218"/>
      <c r="Q71" s="218"/>
      <c r="R71" s="218"/>
      <c r="S71" s="218"/>
      <c r="T71" s="218">
        <v>5</v>
      </c>
    </row>
    <row r="72" spans="1:20" x14ac:dyDescent="0.15">
      <c r="A72" s="203" t="s">
        <v>180</v>
      </c>
      <c r="B72" s="218">
        <v>1</v>
      </c>
      <c r="C72" s="218"/>
      <c r="D72" s="218"/>
      <c r="E72" s="218"/>
      <c r="F72" s="218"/>
      <c r="G72" s="218"/>
      <c r="H72" s="218"/>
      <c r="I72" s="218"/>
      <c r="J72" s="218"/>
      <c r="K72" s="218"/>
      <c r="L72" s="218"/>
      <c r="M72" s="218"/>
      <c r="N72" s="218"/>
      <c r="O72" s="218"/>
      <c r="P72" s="218"/>
      <c r="Q72" s="218"/>
      <c r="R72" s="218"/>
      <c r="S72" s="218"/>
      <c r="T72" s="218">
        <v>1</v>
      </c>
    </row>
    <row r="73" spans="1:20" x14ac:dyDescent="0.15">
      <c r="A73" s="203" t="s">
        <v>256</v>
      </c>
      <c r="B73" s="218">
        <v>1</v>
      </c>
      <c r="C73" s="218"/>
      <c r="D73" s="218"/>
      <c r="E73" s="218"/>
      <c r="F73" s="218"/>
      <c r="G73" s="218"/>
      <c r="H73" s="218"/>
      <c r="I73" s="218"/>
      <c r="J73" s="218"/>
      <c r="K73" s="218"/>
      <c r="L73" s="218"/>
      <c r="M73" s="218"/>
      <c r="N73" s="218"/>
      <c r="O73" s="218"/>
      <c r="P73" s="218"/>
      <c r="Q73" s="218"/>
      <c r="R73" s="218"/>
      <c r="S73" s="218"/>
      <c r="T73" s="218">
        <v>1</v>
      </c>
    </row>
    <row r="74" spans="1:20" x14ac:dyDescent="0.15">
      <c r="A74" s="203" t="s">
        <v>258</v>
      </c>
      <c r="B74" s="218">
        <v>1</v>
      </c>
      <c r="C74" s="218"/>
      <c r="D74" s="218"/>
      <c r="E74" s="218"/>
      <c r="F74" s="218"/>
      <c r="G74" s="218"/>
      <c r="H74" s="218"/>
      <c r="I74" s="218"/>
      <c r="J74" s="218"/>
      <c r="K74" s="218"/>
      <c r="L74" s="218"/>
      <c r="M74" s="218"/>
      <c r="N74" s="218"/>
      <c r="O74" s="218"/>
      <c r="P74" s="218"/>
      <c r="Q74" s="218"/>
      <c r="R74" s="218"/>
      <c r="S74" s="218"/>
      <c r="T74" s="218">
        <v>1</v>
      </c>
    </row>
    <row r="75" spans="1:20" x14ac:dyDescent="0.15">
      <c r="A75" s="203" t="s">
        <v>254</v>
      </c>
      <c r="B75" s="218">
        <v>1</v>
      </c>
      <c r="C75" s="218"/>
      <c r="D75" s="218"/>
      <c r="E75" s="218"/>
      <c r="F75" s="218"/>
      <c r="G75" s="218"/>
      <c r="H75" s="218"/>
      <c r="I75" s="218"/>
      <c r="J75" s="218"/>
      <c r="K75" s="218"/>
      <c r="L75" s="218"/>
      <c r="M75" s="218"/>
      <c r="N75" s="218"/>
      <c r="O75" s="218"/>
      <c r="P75" s="218"/>
      <c r="Q75" s="218"/>
      <c r="R75" s="218"/>
      <c r="S75" s="218"/>
      <c r="T75" s="218">
        <v>1</v>
      </c>
    </row>
    <row r="76" spans="1:20" x14ac:dyDescent="0.15">
      <c r="A76" s="203" t="s">
        <v>181</v>
      </c>
      <c r="B76" s="218">
        <v>1</v>
      </c>
      <c r="C76" s="218"/>
      <c r="D76" s="218"/>
      <c r="E76" s="218"/>
      <c r="F76" s="218"/>
      <c r="G76" s="218"/>
      <c r="H76" s="218"/>
      <c r="I76" s="218"/>
      <c r="J76" s="218"/>
      <c r="K76" s="218"/>
      <c r="L76" s="218"/>
      <c r="M76" s="218"/>
      <c r="N76" s="218"/>
      <c r="O76" s="218"/>
      <c r="P76" s="218"/>
      <c r="Q76" s="218"/>
      <c r="R76" s="218"/>
      <c r="S76" s="218"/>
      <c r="T76" s="218">
        <v>1</v>
      </c>
    </row>
    <row r="77" spans="1:20" x14ac:dyDescent="0.15">
      <c r="A77" s="203" t="s">
        <v>97</v>
      </c>
      <c r="B77" s="218">
        <v>1</v>
      </c>
      <c r="C77" s="218">
        <v>1</v>
      </c>
      <c r="D77" s="218"/>
      <c r="E77" s="218"/>
      <c r="F77" s="218"/>
      <c r="G77" s="218"/>
      <c r="H77" s="218"/>
      <c r="I77" s="218"/>
      <c r="J77" s="218"/>
      <c r="K77" s="218"/>
      <c r="L77" s="218"/>
      <c r="M77" s="218"/>
      <c r="N77" s="218"/>
      <c r="O77" s="218"/>
      <c r="P77" s="218"/>
      <c r="Q77" s="218"/>
      <c r="R77" s="218"/>
      <c r="S77" s="218"/>
      <c r="T77" s="218">
        <v>2</v>
      </c>
    </row>
    <row r="78" spans="1:20" x14ac:dyDescent="0.15">
      <c r="A78" s="203" t="s">
        <v>257</v>
      </c>
      <c r="B78" s="218">
        <v>1</v>
      </c>
      <c r="C78" s="218"/>
      <c r="D78" s="218"/>
      <c r="E78" s="218"/>
      <c r="F78" s="218"/>
      <c r="G78" s="218"/>
      <c r="H78" s="218"/>
      <c r="I78" s="218"/>
      <c r="J78" s="218"/>
      <c r="K78" s="218"/>
      <c r="L78" s="218"/>
      <c r="M78" s="218"/>
      <c r="N78" s="218"/>
      <c r="O78" s="218"/>
      <c r="P78" s="218"/>
      <c r="Q78" s="218"/>
      <c r="R78" s="218"/>
      <c r="S78" s="218"/>
      <c r="T78" s="218">
        <v>1</v>
      </c>
    </row>
    <row r="79" spans="1:20" x14ac:dyDescent="0.15">
      <c r="A79" s="203" t="s">
        <v>255</v>
      </c>
      <c r="B79" s="218">
        <v>1</v>
      </c>
      <c r="C79" s="218"/>
      <c r="D79" s="218"/>
      <c r="E79" s="218"/>
      <c r="F79" s="218"/>
      <c r="G79" s="218"/>
      <c r="H79" s="218"/>
      <c r="I79" s="218"/>
      <c r="J79" s="218"/>
      <c r="K79" s="218"/>
      <c r="L79" s="218"/>
      <c r="M79" s="218"/>
      <c r="N79" s="218"/>
      <c r="O79" s="218"/>
      <c r="P79" s="218"/>
      <c r="Q79" s="218"/>
      <c r="R79" s="218"/>
      <c r="S79" s="218"/>
      <c r="T79" s="218">
        <v>1</v>
      </c>
    </row>
    <row r="80" spans="1:20" x14ac:dyDescent="0.15">
      <c r="A80" s="203" t="s">
        <v>905</v>
      </c>
      <c r="B80" s="218">
        <v>1</v>
      </c>
      <c r="C80" s="218"/>
      <c r="D80" s="218"/>
      <c r="E80" s="218"/>
      <c r="F80" s="218"/>
      <c r="G80" s="218"/>
      <c r="H80" s="218"/>
      <c r="I80" s="218"/>
      <c r="J80" s="218"/>
      <c r="K80" s="218"/>
      <c r="L80" s="218"/>
      <c r="M80" s="218"/>
      <c r="N80" s="218"/>
      <c r="O80" s="218"/>
      <c r="P80" s="218"/>
      <c r="Q80" s="218"/>
      <c r="R80" s="218"/>
      <c r="S80" s="218"/>
      <c r="T80" s="218">
        <v>1</v>
      </c>
    </row>
    <row r="81" spans="1:20" x14ac:dyDescent="0.15">
      <c r="A81" s="203" t="s">
        <v>159</v>
      </c>
      <c r="B81" s="218"/>
      <c r="C81" s="218">
        <v>1</v>
      </c>
      <c r="D81" s="218"/>
      <c r="E81" s="218">
        <v>1</v>
      </c>
      <c r="F81" s="218"/>
      <c r="G81" s="218"/>
      <c r="H81" s="218"/>
      <c r="I81" s="218"/>
      <c r="J81" s="218"/>
      <c r="K81" s="218"/>
      <c r="L81" s="218"/>
      <c r="M81" s="218"/>
      <c r="N81" s="218"/>
      <c r="O81" s="218"/>
      <c r="P81" s="218"/>
      <c r="Q81" s="218"/>
      <c r="R81" s="218"/>
      <c r="S81" s="218"/>
      <c r="T81" s="218">
        <v>2</v>
      </c>
    </row>
    <row r="82" spans="1:20" x14ac:dyDescent="0.15">
      <c r="A82" s="203" t="s">
        <v>148</v>
      </c>
      <c r="B82" s="218"/>
      <c r="C82" s="218">
        <v>1</v>
      </c>
      <c r="D82" s="218"/>
      <c r="E82" s="218">
        <v>1</v>
      </c>
      <c r="F82" s="218"/>
      <c r="G82" s="218"/>
      <c r="H82" s="218"/>
      <c r="I82" s="218"/>
      <c r="J82" s="218"/>
      <c r="K82" s="218"/>
      <c r="L82" s="218"/>
      <c r="M82" s="218"/>
      <c r="N82" s="218"/>
      <c r="O82" s="218"/>
      <c r="P82" s="218"/>
      <c r="Q82" s="218"/>
      <c r="R82" s="218"/>
      <c r="S82" s="218"/>
      <c r="T82" s="218">
        <v>2</v>
      </c>
    </row>
    <row r="83" spans="1:20" x14ac:dyDescent="0.15">
      <c r="A83" s="203" t="s">
        <v>149</v>
      </c>
      <c r="B83" s="218">
        <v>1</v>
      </c>
      <c r="C83" s="218"/>
      <c r="D83" s="218"/>
      <c r="E83" s="218"/>
      <c r="F83" s="218"/>
      <c r="G83" s="218"/>
      <c r="H83" s="218"/>
      <c r="I83" s="218"/>
      <c r="J83" s="218"/>
      <c r="K83" s="218"/>
      <c r="L83" s="218"/>
      <c r="M83" s="218"/>
      <c r="N83" s="218"/>
      <c r="O83" s="218"/>
      <c r="P83" s="218"/>
      <c r="Q83" s="218"/>
      <c r="R83" s="218"/>
      <c r="S83" s="218"/>
      <c r="T83" s="218">
        <v>1</v>
      </c>
    </row>
    <row r="84" spans="1:20" x14ac:dyDescent="0.15">
      <c r="A84" s="203" t="s">
        <v>146</v>
      </c>
      <c r="B84" s="218">
        <v>1</v>
      </c>
      <c r="C84" s="218"/>
      <c r="D84" s="218"/>
      <c r="E84" s="218"/>
      <c r="F84" s="218"/>
      <c r="G84" s="218"/>
      <c r="H84" s="218"/>
      <c r="I84" s="218"/>
      <c r="J84" s="218"/>
      <c r="K84" s="218"/>
      <c r="L84" s="218"/>
      <c r="M84" s="218"/>
      <c r="N84" s="218"/>
      <c r="O84" s="218"/>
      <c r="P84" s="218"/>
      <c r="Q84" s="218"/>
      <c r="R84" s="218"/>
      <c r="S84" s="218"/>
      <c r="T84" s="218">
        <v>1</v>
      </c>
    </row>
    <row r="85" spans="1:20" x14ac:dyDescent="0.15">
      <c r="A85" s="203" t="s">
        <v>401</v>
      </c>
      <c r="B85" s="218"/>
      <c r="C85" s="218">
        <v>1</v>
      </c>
      <c r="D85" s="218"/>
      <c r="E85" s="218"/>
      <c r="F85" s="218"/>
      <c r="G85" s="218"/>
      <c r="H85" s="218"/>
      <c r="I85" s="218"/>
      <c r="J85" s="218"/>
      <c r="K85" s="218"/>
      <c r="L85" s="218"/>
      <c r="M85" s="218"/>
      <c r="N85" s="218"/>
      <c r="O85" s="218"/>
      <c r="P85" s="218"/>
      <c r="Q85" s="218"/>
      <c r="R85" s="218"/>
      <c r="S85" s="218"/>
      <c r="T85" s="218">
        <v>1</v>
      </c>
    </row>
    <row r="86" spans="1:20" x14ac:dyDescent="0.15">
      <c r="A86" s="194" t="s">
        <v>393</v>
      </c>
      <c r="B86" s="218">
        <v>20</v>
      </c>
      <c r="C86" s="218">
        <v>7</v>
      </c>
      <c r="D86" s="218">
        <v>1</v>
      </c>
      <c r="E86" s="218"/>
      <c r="F86" s="218"/>
      <c r="G86" s="218">
        <v>1</v>
      </c>
      <c r="H86" s="218"/>
      <c r="I86" s="218"/>
      <c r="J86" s="218"/>
      <c r="K86" s="218"/>
      <c r="L86" s="218"/>
      <c r="M86" s="218"/>
      <c r="N86" s="218"/>
      <c r="O86" s="218"/>
      <c r="P86" s="218"/>
      <c r="Q86" s="218"/>
      <c r="R86" s="218">
        <v>2</v>
      </c>
      <c r="S86" s="218">
        <v>2</v>
      </c>
      <c r="T86" s="218">
        <v>33</v>
      </c>
    </row>
    <row r="87" spans="1:20" x14ac:dyDescent="0.15">
      <c r="A87" s="203" t="s">
        <v>160</v>
      </c>
      <c r="B87" s="218">
        <v>1</v>
      </c>
      <c r="C87" s="218"/>
      <c r="D87" s="218"/>
      <c r="E87" s="218"/>
      <c r="F87" s="218"/>
      <c r="G87" s="218"/>
      <c r="H87" s="218"/>
      <c r="I87" s="218"/>
      <c r="J87" s="218"/>
      <c r="K87" s="218"/>
      <c r="L87" s="218"/>
      <c r="M87" s="218"/>
      <c r="N87" s="218"/>
      <c r="O87" s="218"/>
      <c r="P87" s="218"/>
      <c r="Q87" s="218"/>
      <c r="R87" s="218"/>
      <c r="S87" s="218"/>
      <c r="T87" s="218">
        <v>1</v>
      </c>
    </row>
    <row r="88" spans="1:20" x14ac:dyDescent="0.15">
      <c r="A88" s="203" t="s">
        <v>918</v>
      </c>
      <c r="B88" s="218">
        <v>1</v>
      </c>
      <c r="C88" s="218"/>
      <c r="D88" s="218"/>
      <c r="E88" s="218"/>
      <c r="F88" s="218"/>
      <c r="G88" s="218">
        <v>1</v>
      </c>
      <c r="H88" s="218"/>
      <c r="I88" s="218"/>
      <c r="J88" s="218"/>
      <c r="K88" s="218"/>
      <c r="L88" s="218"/>
      <c r="M88" s="218"/>
      <c r="N88" s="218"/>
      <c r="O88" s="218"/>
      <c r="P88" s="218"/>
      <c r="Q88" s="218"/>
      <c r="R88" s="218"/>
      <c r="S88" s="218"/>
      <c r="T88" s="218">
        <v>2</v>
      </c>
    </row>
    <row r="89" spans="1:20" x14ac:dyDescent="0.15">
      <c r="A89" s="203" t="s">
        <v>262</v>
      </c>
      <c r="B89" s="218">
        <v>1</v>
      </c>
      <c r="C89" s="218"/>
      <c r="D89" s="218"/>
      <c r="E89" s="218"/>
      <c r="F89" s="218"/>
      <c r="G89" s="218"/>
      <c r="H89" s="218"/>
      <c r="I89" s="218"/>
      <c r="J89" s="218"/>
      <c r="K89" s="218"/>
      <c r="L89" s="218"/>
      <c r="M89" s="218"/>
      <c r="N89" s="218"/>
      <c r="O89" s="218"/>
      <c r="P89" s="218"/>
      <c r="Q89" s="218"/>
      <c r="R89" s="218"/>
      <c r="S89" s="218"/>
      <c r="T89" s="218">
        <v>1</v>
      </c>
    </row>
    <row r="90" spans="1:20" x14ac:dyDescent="0.15">
      <c r="A90" s="203" t="s">
        <v>154</v>
      </c>
      <c r="B90" s="218">
        <v>1</v>
      </c>
      <c r="C90" s="218">
        <v>1</v>
      </c>
      <c r="D90" s="218"/>
      <c r="E90" s="218"/>
      <c r="F90" s="218"/>
      <c r="G90" s="218"/>
      <c r="H90" s="218"/>
      <c r="I90" s="218"/>
      <c r="J90" s="218"/>
      <c r="K90" s="218"/>
      <c r="L90" s="218"/>
      <c r="M90" s="218"/>
      <c r="N90" s="218"/>
      <c r="O90" s="218"/>
      <c r="P90" s="218"/>
      <c r="Q90" s="218"/>
      <c r="R90" s="218"/>
      <c r="S90" s="218"/>
      <c r="T90" s="218">
        <v>2</v>
      </c>
    </row>
    <row r="91" spans="1:20" x14ac:dyDescent="0.15">
      <c r="A91" s="203" t="s">
        <v>457</v>
      </c>
      <c r="B91" s="218">
        <v>1</v>
      </c>
      <c r="C91" s="218"/>
      <c r="D91" s="218"/>
      <c r="E91" s="218"/>
      <c r="F91" s="218"/>
      <c r="G91" s="218"/>
      <c r="H91" s="218"/>
      <c r="I91" s="218"/>
      <c r="J91" s="218"/>
      <c r="K91" s="218"/>
      <c r="L91" s="218"/>
      <c r="M91" s="218"/>
      <c r="N91" s="218"/>
      <c r="O91" s="218"/>
      <c r="P91" s="218"/>
      <c r="Q91" s="218"/>
      <c r="R91" s="218"/>
      <c r="S91" s="218"/>
      <c r="T91" s="218">
        <v>1</v>
      </c>
    </row>
    <row r="92" spans="1:20" x14ac:dyDescent="0.15">
      <c r="A92" s="203" t="s">
        <v>115</v>
      </c>
      <c r="B92" s="218">
        <v>1</v>
      </c>
      <c r="C92" s="218"/>
      <c r="D92" s="218"/>
      <c r="E92" s="218"/>
      <c r="F92" s="218"/>
      <c r="G92" s="218"/>
      <c r="H92" s="218"/>
      <c r="I92" s="218"/>
      <c r="J92" s="218"/>
      <c r="K92" s="218"/>
      <c r="L92" s="218"/>
      <c r="M92" s="218"/>
      <c r="N92" s="218"/>
      <c r="O92" s="218"/>
      <c r="P92" s="218"/>
      <c r="Q92" s="218"/>
      <c r="R92" s="218"/>
      <c r="S92" s="218"/>
      <c r="T92" s="218">
        <v>1</v>
      </c>
    </row>
    <row r="93" spans="1:20" x14ac:dyDescent="0.15">
      <c r="A93" s="203" t="s">
        <v>153</v>
      </c>
      <c r="B93" s="218"/>
      <c r="C93" s="218">
        <v>1</v>
      </c>
      <c r="D93" s="218"/>
      <c r="E93" s="218"/>
      <c r="F93" s="218"/>
      <c r="G93" s="218"/>
      <c r="H93" s="218"/>
      <c r="I93" s="218"/>
      <c r="J93" s="218"/>
      <c r="K93" s="218"/>
      <c r="L93" s="218"/>
      <c r="M93" s="218"/>
      <c r="N93" s="218"/>
      <c r="O93" s="218"/>
      <c r="P93" s="218"/>
      <c r="Q93" s="218"/>
      <c r="R93" s="218"/>
      <c r="S93" s="218"/>
      <c r="T93" s="218">
        <v>1</v>
      </c>
    </row>
    <row r="94" spans="1:20" x14ac:dyDescent="0.15">
      <c r="A94" s="203" t="s">
        <v>112</v>
      </c>
      <c r="B94" s="218">
        <v>1</v>
      </c>
      <c r="C94" s="218"/>
      <c r="D94" s="218"/>
      <c r="E94" s="218"/>
      <c r="F94" s="218"/>
      <c r="G94" s="218"/>
      <c r="H94" s="218"/>
      <c r="I94" s="218"/>
      <c r="J94" s="218"/>
      <c r="K94" s="218"/>
      <c r="L94" s="218"/>
      <c r="M94" s="218"/>
      <c r="N94" s="218"/>
      <c r="O94" s="218"/>
      <c r="P94" s="218"/>
      <c r="Q94" s="218"/>
      <c r="R94" s="218"/>
      <c r="S94" s="218"/>
      <c r="T94" s="218">
        <v>1</v>
      </c>
    </row>
    <row r="95" spans="1:20" x14ac:dyDescent="0.15">
      <c r="A95" s="203" t="s">
        <v>452</v>
      </c>
      <c r="B95" s="218">
        <v>1</v>
      </c>
      <c r="C95" s="218"/>
      <c r="D95" s="218"/>
      <c r="E95" s="218"/>
      <c r="F95" s="218"/>
      <c r="G95" s="218"/>
      <c r="H95" s="218"/>
      <c r="I95" s="218"/>
      <c r="J95" s="218"/>
      <c r="K95" s="218"/>
      <c r="L95" s="218"/>
      <c r="M95" s="218"/>
      <c r="N95" s="218"/>
      <c r="O95" s="218"/>
      <c r="P95" s="218"/>
      <c r="Q95" s="218"/>
      <c r="R95" s="218">
        <v>1</v>
      </c>
      <c r="S95" s="218">
        <v>1</v>
      </c>
      <c r="T95" s="218">
        <v>3</v>
      </c>
    </row>
    <row r="96" spans="1:20" x14ac:dyDescent="0.15">
      <c r="A96" s="203" t="s">
        <v>118</v>
      </c>
      <c r="B96" s="218">
        <v>1</v>
      </c>
      <c r="C96" s="218"/>
      <c r="D96" s="218"/>
      <c r="E96" s="218"/>
      <c r="F96" s="218"/>
      <c r="G96" s="218"/>
      <c r="H96" s="218"/>
      <c r="I96" s="218"/>
      <c r="J96" s="218"/>
      <c r="K96" s="218"/>
      <c r="L96" s="218"/>
      <c r="M96" s="218"/>
      <c r="N96" s="218"/>
      <c r="O96" s="218"/>
      <c r="P96" s="218"/>
      <c r="Q96" s="218"/>
      <c r="R96" s="218"/>
      <c r="S96" s="218"/>
      <c r="T96" s="218">
        <v>1</v>
      </c>
    </row>
    <row r="97" spans="1:20" x14ac:dyDescent="0.15">
      <c r="A97" s="203" t="s">
        <v>114</v>
      </c>
      <c r="B97" s="218">
        <v>1</v>
      </c>
      <c r="C97" s="218"/>
      <c r="D97" s="218"/>
      <c r="E97" s="218"/>
      <c r="F97" s="218"/>
      <c r="G97" s="218"/>
      <c r="H97" s="218"/>
      <c r="I97" s="218"/>
      <c r="J97" s="218"/>
      <c r="K97" s="218"/>
      <c r="L97" s="218"/>
      <c r="M97" s="218"/>
      <c r="N97" s="218"/>
      <c r="O97" s="218"/>
      <c r="P97" s="218"/>
      <c r="Q97" s="218"/>
      <c r="R97" s="218"/>
      <c r="S97" s="218"/>
      <c r="T97" s="218">
        <v>1</v>
      </c>
    </row>
    <row r="98" spans="1:20" x14ac:dyDescent="0.15">
      <c r="A98" s="203" t="s">
        <v>117</v>
      </c>
      <c r="B98" s="218">
        <v>1</v>
      </c>
      <c r="C98" s="218"/>
      <c r="D98" s="218"/>
      <c r="E98" s="218"/>
      <c r="F98" s="218"/>
      <c r="G98" s="218"/>
      <c r="H98" s="218"/>
      <c r="I98" s="218"/>
      <c r="J98" s="218"/>
      <c r="K98" s="218"/>
      <c r="L98" s="218"/>
      <c r="M98" s="218"/>
      <c r="N98" s="218"/>
      <c r="O98" s="218"/>
      <c r="P98" s="218"/>
      <c r="Q98" s="218"/>
      <c r="R98" s="218">
        <v>1</v>
      </c>
      <c r="S98" s="218">
        <v>1</v>
      </c>
      <c r="T98" s="218">
        <v>3</v>
      </c>
    </row>
    <row r="99" spans="1:20" x14ac:dyDescent="0.15">
      <c r="A99" s="203" t="s">
        <v>113</v>
      </c>
      <c r="B99" s="218">
        <v>1</v>
      </c>
      <c r="C99" s="218"/>
      <c r="D99" s="218"/>
      <c r="E99" s="218"/>
      <c r="F99" s="218"/>
      <c r="G99" s="218"/>
      <c r="H99" s="218"/>
      <c r="I99" s="218"/>
      <c r="J99" s="218"/>
      <c r="K99" s="218"/>
      <c r="L99" s="218"/>
      <c r="M99" s="218"/>
      <c r="N99" s="218"/>
      <c r="O99" s="218"/>
      <c r="P99" s="218"/>
      <c r="Q99" s="218"/>
      <c r="R99" s="218"/>
      <c r="S99" s="218"/>
      <c r="T99" s="218">
        <v>1</v>
      </c>
    </row>
    <row r="100" spans="1:20" x14ac:dyDescent="0.15">
      <c r="A100" s="203" t="s">
        <v>140</v>
      </c>
      <c r="B100" s="218"/>
      <c r="C100" s="218">
        <v>1</v>
      </c>
      <c r="D100" s="218"/>
      <c r="E100" s="218"/>
      <c r="F100" s="218"/>
      <c r="G100" s="218"/>
      <c r="H100" s="218"/>
      <c r="I100" s="218"/>
      <c r="J100" s="218"/>
      <c r="K100" s="218"/>
      <c r="L100" s="218"/>
      <c r="M100" s="218"/>
      <c r="N100" s="218"/>
      <c r="O100" s="218"/>
      <c r="P100" s="218"/>
      <c r="Q100" s="218"/>
      <c r="R100" s="218"/>
      <c r="S100" s="218"/>
      <c r="T100" s="218">
        <v>1</v>
      </c>
    </row>
    <row r="101" spans="1:20" x14ac:dyDescent="0.15">
      <c r="A101" s="203" t="s">
        <v>111</v>
      </c>
      <c r="B101" s="218">
        <v>1</v>
      </c>
      <c r="C101" s="218"/>
      <c r="D101" s="218"/>
      <c r="E101" s="218"/>
      <c r="F101" s="218"/>
      <c r="G101" s="218"/>
      <c r="H101" s="218"/>
      <c r="I101" s="218"/>
      <c r="J101" s="218"/>
      <c r="K101" s="218"/>
      <c r="L101" s="218"/>
      <c r="M101" s="218"/>
      <c r="N101" s="218"/>
      <c r="O101" s="218"/>
      <c r="P101" s="218"/>
      <c r="Q101" s="218"/>
      <c r="R101" s="218"/>
      <c r="S101" s="218"/>
      <c r="T101" s="218">
        <v>1</v>
      </c>
    </row>
    <row r="102" spans="1:20" x14ac:dyDescent="0.15">
      <c r="A102" s="203" t="s">
        <v>116</v>
      </c>
      <c r="B102" s="218">
        <v>1</v>
      </c>
      <c r="C102" s="218"/>
      <c r="D102" s="218"/>
      <c r="E102" s="218"/>
      <c r="F102" s="218"/>
      <c r="G102" s="218"/>
      <c r="H102" s="218"/>
      <c r="I102" s="218"/>
      <c r="J102" s="218"/>
      <c r="K102" s="218"/>
      <c r="L102" s="218"/>
      <c r="M102" s="218"/>
      <c r="N102" s="218"/>
      <c r="O102" s="218"/>
      <c r="P102" s="218"/>
      <c r="Q102" s="218"/>
      <c r="R102" s="218"/>
      <c r="S102" s="218"/>
      <c r="T102" s="218">
        <v>1</v>
      </c>
    </row>
    <row r="103" spans="1:20" x14ac:dyDescent="0.15">
      <c r="A103" s="203" t="s">
        <v>451</v>
      </c>
      <c r="B103" s="218">
        <v>1</v>
      </c>
      <c r="C103" s="218"/>
      <c r="D103" s="218"/>
      <c r="E103" s="218"/>
      <c r="F103" s="218"/>
      <c r="G103" s="218"/>
      <c r="H103" s="218"/>
      <c r="I103" s="218"/>
      <c r="J103" s="218"/>
      <c r="K103" s="218"/>
      <c r="L103" s="218"/>
      <c r="M103" s="218"/>
      <c r="N103" s="218"/>
      <c r="O103" s="218"/>
      <c r="P103" s="218"/>
      <c r="Q103" s="218"/>
      <c r="R103" s="218"/>
      <c r="S103" s="218"/>
      <c r="T103" s="218">
        <v>1</v>
      </c>
    </row>
    <row r="104" spans="1:20" x14ac:dyDescent="0.15">
      <c r="A104" s="203" t="s">
        <v>139</v>
      </c>
      <c r="B104" s="218">
        <v>1</v>
      </c>
      <c r="C104" s="218">
        <v>1</v>
      </c>
      <c r="D104" s="218">
        <v>1</v>
      </c>
      <c r="E104" s="218"/>
      <c r="F104" s="218"/>
      <c r="G104" s="218"/>
      <c r="H104" s="218"/>
      <c r="I104" s="218"/>
      <c r="J104" s="218"/>
      <c r="K104" s="218"/>
      <c r="L104" s="218"/>
      <c r="M104" s="218"/>
      <c r="N104" s="218"/>
      <c r="O104" s="218"/>
      <c r="P104" s="218"/>
      <c r="Q104" s="218"/>
      <c r="R104" s="218"/>
      <c r="S104" s="218"/>
      <c r="T104" s="218">
        <v>3</v>
      </c>
    </row>
    <row r="105" spans="1:20" x14ac:dyDescent="0.15">
      <c r="A105" s="203" t="s">
        <v>144</v>
      </c>
      <c r="B105" s="218">
        <v>1</v>
      </c>
      <c r="C105" s="218">
        <v>1</v>
      </c>
      <c r="D105" s="218"/>
      <c r="E105" s="218"/>
      <c r="F105" s="218"/>
      <c r="G105" s="218"/>
      <c r="H105" s="218"/>
      <c r="I105" s="218"/>
      <c r="J105" s="218"/>
      <c r="K105" s="218"/>
      <c r="L105" s="218"/>
      <c r="M105" s="218"/>
      <c r="N105" s="218"/>
      <c r="O105" s="218"/>
      <c r="P105" s="218"/>
      <c r="Q105" s="218"/>
      <c r="R105" s="218"/>
      <c r="S105" s="218"/>
      <c r="T105" s="218">
        <v>2</v>
      </c>
    </row>
    <row r="106" spans="1:20" x14ac:dyDescent="0.15">
      <c r="A106" s="203" t="s">
        <v>141</v>
      </c>
      <c r="B106" s="218">
        <v>1</v>
      </c>
      <c r="C106" s="218">
        <v>1</v>
      </c>
      <c r="D106" s="218"/>
      <c r="E106" s="218"/>
      <c r="F106" s="218"/>
      <c r="G106" s="218"/>
      <c r="H106" s="218"/>
      <c r="I106" s="218"/>
      <c r="J106" s="218"/>
      <c r="K106" s="218"/>
      <c r="L106" s="218"/>
      <c r="M106" s="218"/>
      <c r="N106" s="218"/>
      <c r="O106" s="218"/>
      <c r="P106" s="218"/>
      <c r="Q106" s="218"/>
      <c r="R106" s="218"/>
      <c r="S106" s="218"/>
      <c r="T106" s="218">
        <v>2</v>
      </c>
    </row>
    <row r="107" spans="1:20" x14ac:dyDescent="0.15">
      <c r="A107" s="203" t="s">
        <v>83</v>
      </c>
      <c r="B107" s="218">
        <v>1</v>
      </c>
      <c r="C107" s="218">
        <v>1</v>
      </c>
      <c r="D107" s="218"/>
      <c r="E107" s="218"/>
      <c r="F107" s="218"/>
      <c r="G107" s="218"/>
      <c r="H107" s="218"/>
      <c r="I107" s="218"/>
      <c r="J107" s="218"/>
      <c r="K107" s="218"/>
      <c r="L107" s="218"/>
      <c r="M107" s="218"/>
      <c r="N107" s="218"/>
      <c r="O107" s="218"/>
      <c r="P107" s="218"/>
      <c r="Q107" s="218"/>
      <c r="R107" s="218"/>
      <c r="S107" s="218"/>
      <c r="T107" s="218">
        <v>2</v>
      </c>
    </row>
    <row r="108" spans="1:20" x14ac:dyDescent="0.15">
      <c r="A108" s="203" t="s">
        <v>80</v>
      </c>
      <c r="B108" s="218">
        <v>1</v>
      </c>
      <c r="C108" s="218"/>
      <c r="D108" s="218"/>
      <c r="E108" s="218"/>
      <c r="F108" s="218"/>
      <c r="G108" s="218"/>
      <c r="H108" s="218"/>
      <c r="I108" s="218"/>
      <c r="J108" s="218"/>
      <c r="K108" s="218"/>
      <c r="L108" s="218"/>
      <c r="M108" s="218"/>
      <c r="N108" s="218"/>
      <c r="O108" s="218"/>
      <c r="P108" s="218"/>
      <c r="Q108" s="218"/>
      <c r="R108" s="218"/>
      <c r="S108" s="218"/>
      <c r="T108" s="218">
        <v>1</v>
      </c>
    </row>
    <row r="109" spans="1:20" x14ac:dyDescent="0.15">
      <c r="A109" s="194" t="s">
        <v>390</v>
      </c>
      <c r="B109" s="218">
        <v>17</v>
      </c>
      <c r="C109" s="218">
        <v>3</v>
      </c>
      <c r="D109" s="218"/>
      <c r="E109" s="218"/>
      <c r="F109" s="218"/>
      <c r="G109" s="218"/>
      <c r="H109" s="218"/>
      <c r="I109" s="218"/>
      <c r="J109" s="218">
        <v>1</v>
      </c>
      <c r="K109" s="218">
        <v>4</v>
      </c>
      <c r="L109" s="218"/>
      <c r="M109" s="218"/>
      <c r="N109" s="218"/>
      <c r="O109" s="218"/>
      <c r="P109" s="218">
        <v>1</v>
      </c>
      <c r="Q109" s="218"/>
      <c r="R109" s="218">
        <v>2</v>
      </c>
      <c r="S109" s="218">
        <v>1</v>
      </c>
      <c r="T109" s="218">
        <v>29</v>
      </c>
    </row>
    <row r="110" spans="1:20" x14ac:dyDescent="0.15">
      <c r="A110" s="203" t="s">
        <v>185</v>
      </c>
      <c r="B110" s="218">
        <v>1</v>
      </c>
      <c r="C110" s="218"/>
      <c r="D110" s="218"/>
      <c r="E110" s="218"/>
      <c r="F110" s="218"/>
      <c r="G110" s="218"/>
      <c r="H110" s="218"/>
      <c r="I110" s="218"/>
      <c r="J110" s="218"/>
      <c r="K110" s="218">
        <v>1</v>
      </c>
      <c r="L110" s="218"/>
      <c r="M110" s="218"/>
      <c r="N110" s="218"/>
      <c r="O110" s="218"/>
      <c r="P110" s="218"/>
      <c r="Q110" s="218"/>
      <c r="R110" s="218"/>
      <c r="S110" s="218"/>
      <c r="T110" s="218">
        <v>2</v>
      </c>
    </row>
    <row r="111" spans="1:20" x14ac:dyDescent="0.15">
      <c r="A111" s="203" t="s">
        <v>14</v>
      </c>
      <c r="B111" s="218">
        <v>1</v>
      </c>
      <c r="C111" s="218">
        <v>1</v>
      </c>
      <c r="D111" s="218"/>
      <c r="E111" s="218"/>
      <c r="F111" s="218"/>
      <c r="G111" s="218"/>
      <c r="H111" s="218"/>
      <c r="I111" s="218"/>
      <c r="J111" s="218">
        <v>1</v>
      </c>
      <c r="K111" s="218">
        <v>1</v>
      </c>
      <c r="L111" s="218"/>
      <c r="M111" s="218"/>
      <c r="N111" s="218"/>
      <c r="O111" s="218"/>
      <c r="P111" s="218"/>
      <c r="Q111" s="218"/>
      <c r="R111" s="218">
        <v>1</v>
      </c>
      <c r="S111" s="218">
        <v>1</v>
      </c>
      <c r="T111" s="218">
        <v>6</v>
      </c>
    </row>
    <row r="112" spans="1:20" x14ac:dyDescent="0.15">
      <c r="A112" s="203" t="s">
        <v>226</v>
      </c>
      <c r="B112" s="218">
        <v>1</v>
      </c>
      <c r="C112" s="218"/>
      <c r="D112" s="218"/>
      <c r="E112" s="218"/>
      <c r="F112" s="218"/>
      <c r="G112" s="218"/>
      <c r="H112" s="218"/>
      <c r="I112" s="218"/>
      <c r="J112" s="218"/>
      <c r="K112" s="218"/>
      <c r="L112" s="218"/>
      <c r="M112" s="218"/>
      <c r="N112" s="218"/>
      <c r="O112" s="218"/>
      <c r="P112" s="218"/>
      <c r="Q112" s="218"/>
      <c r="R112" s="218"/>
      <c r="S112" s="218"/>
      <c r="T112" s="218">
        <v>1</v>
      </c>
    </row>
    <row r="113" spans="1:20" x14ac:dyDescent="0.15">
      <c r="A113" s="203" t="s">
        <v>171</v>
      </c>
      <c r="B113" s="218">
        <v>1</v>
      </c>
      <c r="C113" s="218"/>
      <c r="D113" s="218"/>
      <c r="E113" s="218"/>
      <c r="F113" s="218"/>
      <c r="G113" s="218"/>
      <c r="H113" s="218"/>
      <c r="I113" s="218"/>
      <c r="J113" s="218"/>
      <c r="K113" s="218">
        <v>1</v>
      </c>
      <c r="L113" s="218"/>
      <c r="M113" s="218"/>
      <c r="N113" s="218"/>
      <c r="O113" s="218"/>
      <c r="P113" s="218"/>
      <c r="Q113" s="218"/>
      <c r="R113" s="218">
        <v>1</v>
      </c>
      <c r="S113" s="218"/>
      <c r="T113" s="218">
        <v>3</v>
      </c>
    </row>
    <row r="114" spans="1:20" x14ac:dyDescent="0.15">
      <c r="A114" s="203" t="s">
        <v>223</v>
      </c>
      <c r="B114" s="218">
        <v>1</v>
      </c>
      <c r="C114" s="218"/>
      <c r="D114" s="218"/>
      <c r="E114" s="218"/>
      <c r="F114" s="218"/>
      <c r="G114" s="218"/>
      <c r="H114" s="218"/>
      <c r="I114" s="218"/>
      <c r="J114" s="218"/>
      <c r="K114" s="218"/>
      <c r="L114" s="218"/>
      <c r="M114" s="218"/>
      <c r="N114" s="218"/>
      <c r="O114" s="218"/>
      <c r="P114" s="218"/>
      <c r="Q114" s="218"/>
      <c r="R114" s="218"/>
      <c r="S114" s="218"/>
      <c r="T114" s="218">
        <v>1</v>
      </c>
    </row>
    <row r="115" spans="1:20" x14ac:dyDescent="0.15">
      <c r="A115" s="203" t="s">
        <v>229</v>
      </c>
      <c r="B115" s="218">
        <v>1</v>
      </c>
      <c r="C115" s="218"/>
      <c r="D115" s="218"/>
      <c r="E115" s="218"/>
      <c r="F115" s="218"/>
      <c r="G115" s="218"/>
      <c r="H115" s="218"/>
      <c r="I115" s="218"/>
      <c r="J115" s="218"/>
      <c r="K115" s="218"/>
      <c r="L115" s="218"/>
      <c r="M115" s="218"/>
      <c r="N115" s="218"/>
      <c r="O115" s="218"/>
      <c r="P115" s="218"/>
      <c r="Q115" s="218"/>
      <c r="R115" s="218"/>
      <c r="S115" s="218"/>
      <c r="T115" s="218">
        <v>1</v>
      </c>
    </row>
    <row r="116" spans="1:20" x14ac:dyDescent="0.15">
      <c r="A116" s="203" t="s">
        <v>230</v>
      </c>
      <c r="B116" s="218">
        <v>1</v>
      </c>
      <c r="C116" s="218">
        <v>1</v>
      </c>
      <c r="D116" s="218"/>
      <c r="E116" s="218"/>
      <c r="F116" s="218"/>
      <c r="G116" s="218"/>
      <c r="H116" s="218"/>
      <c r="I116" s="218"/>
      <c r="J116" s="218"/>
      <c r="K116" s="218"/>
      <c r="L116" s="218"/>
      <c r="M116" s="218"/>
      <c r="N116" s="218"/>
      <c r="O116" s="218"/>
      <c r="P116" s="218"/>
      <c r="Q116" s="218"/>
      <c r="R116" s="218"/>
      <c r="S116" s="218"/>
      <c r="T116" s="218">
        <v>2</v>
      </c>
    </row>
    <row r="117" spans="1:20" x14ac:dyDescent="0.15">
      <c r="A117" s="203" t="s">
        <v>19</v>
      </c>
      <c r="B117" s="218">
        <v>1</v>
      </c>
      <c r="C117" s="218"/>
      <c r="D117" s="218"/>
      <c r="E117" s="218"/>
      <c r="F117" s="218"/>
      <c r="G117" s="218"/>
      <c r="H117" s="218"/>
      <c r="I117" s="218"/>
      <c r="J117" s="218"/>
      <c r="K117" s="218"/>
      <c r="L117" s="218"/>
      <c r="M117" s="218"/>
      <c r="N117" s="218"/>
      <c r="O117" s="218"/>
      <c r="P117" s="218"/>
      <c r="Q117" s="218"/>
      <c r="R117" s="218"/>
      <c r="S117" s="218"/>
      <c r="T117" s="218">
        <v>1</v>
      </c>
    </row>
    <row r="118" spans="1:20" x14ac:dyDescent="0.15">
      <c r="A118" s="203" t="s">
        <v>228</v>
      </c>
      <c r="B118" s="218">
        <v>1</v>
      </c>
      <c r="C118" s="218"/>
      <c r="D118" s="218"/>
      <c r="E118" s="218"/>
      <c r="F118" s="218"/>
      <c r="G118" s="218"/>
      <c r="H118" s="218"/>
      <c r="I118" s="218"/>
      <c r="J118" s="218"/>
      <c r="K118" s="218"/>
      <c r="L118" s="218"/>
      <c r="M118" s="218"/>
      <c r="N118" s="218"/>
      <c r="O118" s="218"/>
      <c r="P118" s="218"/>
      <c r="Q118" s="218"/>
      <c r="R118" s="218"/>
      <c r="S118" s="218"/>
      <c r="T118" s="218">
        <v>1</v>
      </c>
    </row>
    <row r="119" spans="1:20" x14ac:dyDescent="0.15">
      <c r="A119" s="203" t="s">
        <v>532</v>
      </c>
      <c r="B119" s="218">
        <v>1</v>
      </c>
      <c r="C119" s="218"/>
      <c r="D119" s="218"/>
      <c r="E119" s="218"/>
      <c r="F119" s="218"/>
      <c r="G119" s="218"/>
      <c r="H119" s="218"/>
      <c r="I119" s="218"/>
      <c r="J119" s="218"/>
      <c r="K119" s="218"/>
      <c r="L119" s="218"/>
      <c r="M119" s="218"/>
      <c r="N119" s="218"/>
      <c r="O119" s="218"/>
      <c r="P119" s="218"/>
      <c r="Q119" s="218"/>
      <c r="R119" s="218"/>
      <c r="S119" s="218"/>
      <c r="T119" s="218">
        <v>1</v>
      </c>
    </row>
    <row r="120" spans="1:20" x14ac:dyDescent="0.15">
      <c r="A120" s="203" t="s">
        <v>225</v>
      </c>
      <c r="B120" s="218">
        <v>1</v>
      </c>
      <c r="C120" s="218"/>
      <c r="D120" s="218"/>
      <c r="E120" s="218"/>
      <c r="F120" s="218"/>
      <c r="G120" s="218"/>
      <c r="H120" s="218"/>
      <c r="I120" s="218"/>
      <c r="J120" s="218"/>
      <c r="K120" s="218"/>
      <c r="L120" s="218"/>
      <c r="M120" s="218"/>
      <c r="N120" s="218"/>
      <c r="O120" s="218"/>
      <c r="P120" s="218"/>
      <c r="Q120" s="218"/>
      <c r="R120" s="218"/>
      <c r="S120" s="218"/>
      <c r="T120" s="218">
        <v>1</v>
      </c>
    </row>
    <row r="121" spans="1:20" x14ac:dyDescent="0.15">
      <c r="A121" s="203" t="s">
        <v>224</v>
      </c>
      <c r="B121" s="218">
        <v>1</v>
      </c>
      <c r="C121" s="218"/>
      <c r="D121" s="218"/>
      <c r="E121" s="218"/>
      <c r="F121" s="218"/>
      <c r="G121" s="218"/>
      <c r="H121" s="218"/>
      <c r="I121" s="218"/>
      <c r="J121" s="218"/>
      <c r="K121" s="218"/>
      <c r="L121" s="218"/>
      <c r="M121" s="218"/>
      <c r="N121" s="218"/>
      <c r="O121" s="218"/>
      <c r="P121" s="218"/>
      <c r="Q121" s="218"/>
      <c r="R121" s="218"/>
      <c r="S121" s="218"/>
      <c r="T121" s="218">
        <v>1</v>
      </c>
    </row>
    <row r="122" spans="1:20" x14ac:dyDescent="0.15">
      <c r="A122" s="203" t="s">
        <v>533</v>
      </c>
      <c r="B122" s="218">
        <v>1</v>
      </c>
      <c r="C122" s="218"/>
      <c r="D122" s="218"/>
      <c r="E122" s="218"/>
      <c r="F122" s="218"/>
      <c r="G122" s="218"/>
      <c r="H122" s="218"/>
      <c r="I122" s="218"/>
      <c r="J122" s="218"/>
      <c r="K122" s="218"/>
      <c r="L122" s="218"/>
      <c r="M122" s="218"/>
      <c r="N122" s="218"/>
      <c r="O122" s="218"/>
      <c r="P122" s="218"/>
      <c r="Q122" s="218"/>
      <c r="R122" s="218"/>
      <c r="S122" s="218"/>
      <c r="T122" s="218">
        <v>1</v>
      </c>
    </row>
    <row r="123" spans="1:20" x14ac:dyDescent="0.15">
      <c r="A123" s="203" t="s">
        <v>222</v>
      </c>
      <c r="B123" s="218">
        <v>1</v>
      </c>
      <c r="C123" s="218"/>
      <c r="D123" s="218"/>
      <c r="E123" s="218"/>
      <c r="F123" s="218"/>
      <c r="G123" s="218"/>
      <c r="H123" s="218"/>
      <c r="I123" s="218"/>
      <c r="J123" s="218"/>
      <c r="K123" s="218"/>
      <c r="L123" s="218"/>
      <c r="M123" s="218"/>
      <c r="N123" s="218"/>
      <c r="O123" s="218"/>
      <c r="P123" s="218"/>
      <c r="Q123" s="218"/>
      <c r="R123" s="218"/>
      <c r="S123" s="218"/>
      <c r="T123" s="218">
        <v>1</v>
      </c>
    </row>
    <row r="124" spans="1:20" x14ac:dyDescent="0.15">
      <c r="A124" s="203" t="s">
        <v>221</v>
      </c>
      <c r="B124" s="218">
        <v>1</v>
      </c>
      <c r="C124" s="218"/>
      <c r="D124" s="218"/>
      <c r="E124" s="218"/>
      <c r="F124" s="218"/>
      <c r="G124" s="218"/>
      <c r="H124" s="218"/>
      <c r="I124" s="218"/>
      <c r="J124" s="218"/>
      <c r="K124" s="218"/>
      <c r="L124" s="218"/>
      <c r="M124" s="218"/>
      <c r="N124" s="218"/>
      <c r="O124" s="218"/>
      <c r="P124" s="218"/>
      <c r="Q124" s="218"/>
      <c r="R124" s="218"/>
      <c r="S124" s="218"/>
      <c r="T124" s="218">
        <v>1</v>
      </c>
    </row>
    <row r="125" spans="1:20" x14ac:dyDescent="0.15">
      <c r="A125" s="203" t="s">
        <v>20</v>
      </c>
      <c r="B125" s="218">
        <v>1</v>
      </c>
      <c r="C125" s="218">
        <v>1</v>
      </c>
      <c r="D125" s="218"/>
      <c r="E125" s="218"/>
      <c r="F125" s="218"/>
      <c r="G125" s="218"/>
      <c r="H125" s="218"/>
      <c r="I125" s="218"/>
      <c r="J125" s="218"/>
      <c r="K125" s="218">
        <v>1</v>
      </c>
      <c r="L125" s="218"/>
      <c r="M125" s="218"/>
      <c r="N125" s="218"/>
      <c r="O125" s="218"/>
      <c r="P125" s="218">
        <v>1</v>
      </c>
      <c r="Q125" s="218"/>
      <c r="R125" s="218"/>
      <c r="S125" s="218"/>
      <c r="T125" s="218">
        <v>4</v>
      </c>
    </row>
    <row r="126" spans="1:20" x14ac:dyDescent="0.15">
      <c r="A126" s="203" t="s">
        <v>227</v>
      </c>
      <c r="B126" s="218">
        <v>1</v>
      </c>
      <c r="C126" s="218"/>
      <c r="D126" s="218"/>
      <c r="E126" s="218"/>
      <c r="F126" s="218"/>
      <c r="G126" s="218"/>
      <c r="H126" s="218"/>
      <c r="I126" s="218"/>
      <c r="J126" s="218"/>
      <c r="K126" s="218"/>
      <c r="L126" s="218"/>
      <c r="M126" s="218"/>
      <c r="N126" s="218"/>
      <c r="O126" s="218"/>
      <c r="P126" s="218"/>
      <c r="Q126" s="218"/>
      <c r="R126" s="218"/>
      <c r="S126" s="218"/>
      <c r="T126" s="218">
        <v>1</v>
      </c>
    </row>
    <row r="127" spans="1:20" x14ac:dyDescent="0.15">
      <c r="A127" s="194" t="s">
        <v>389</v>
      </c>
      <c r="B127" s="218">
        <v>15</v>
      </c>
      <c r="C127" s="218">
        <v>4</v>
      </c>
      <c r="D127" s="218">
        <v>2</v>
      </c>
      <c r="E127" s="218">
        <v>1</v>
      </c>
      <c r="F127" s="218">
        <v>1</v>
      </c>
      <c r="G127" s="218"/>
      <c r="H127" s="218"/>
      <c r="I127" s="218"/>
      <c r="J127" s="218"/>
      <c r="K127" s="218">
        <v>1</v>
      </c>
      <c r="L127" s="218">
        <v>1</v>
      </c>
      <c r="M127" s="218"/>
      <c r="N127" s="218"/>
      <c r="O127" s="218"/>
      <c r="P127" s="218"/>
      <c r="Q127" s="218"/>
      <c r="R127" s="218"/>
      <c r="S127" s="218">
        <v>3</v>
      </c>
      <c r="T127" s="218">
        <v>28</v>
      </c>
    </row>
    <row r="128" spans="1:20" x14ac:dyDescent="0.15">
      <c r="A128" s="203" t="s">
        <v>18</v>
      </c>
      <c r="B128" s="218">
        <v>1</v>
      </c>
      <c r="C128" s="218"/>
      <c r="D128" s="218"/>
      <c r="E128" s="218"/>
      <c r="F128" s="218"/>
      <c r="G128" s="218"/>
      <c r="H128" s="218"/>
      <c r="I128" s="218"/>
      <c r="J128" s="218"/>
      <c r="K128" s="218"/>
      <c r="L128" s="218"/>
      <c r="M128" s="218"/>
      <c r="N128" s="218"/>
      <c r="O128" s="218"/>
      <c r="P128" s="218"/>
      <c r="Q128" s="218"/>
      <c r="R128" s="218"/>
      <c r="S128" s="218">
        <v>1</v>
      </c>
      <c r="T128" s="218">
        <v>2</v>
      </c>
    </row>
    <row r="129" spans="1:20" x14ac:dyDescent="0.15">
      <c r="A129" s="203" t="s">
        <v>124</v>
      </c>
      <c r="B129" s="218"/>
      <c r="C129" s="218">
        <v>1</v>
      </c>
      <c r="D129" s="218"/>
      <c r="E129" s="218"/>
      <c r="F129" s="218"/>
      <c r="G129" s="218"/>
      <c r="H129" s="218"/>
      <c r="I129" s="218"/>
      <c r="J129" s="218"/>
      <c r="K129" s="218"/>
      <c r="L129" s="218"/>
      <c r="M129" s="218"/>
      <c r="N129" s="218"/>
      <c r="O129" s="218"/>
      <c r="P129" s="218"/>
      <c r="Q129" s="218"/>
      <c r="R129" s="218"/>
      <c r="S129" s="218"/>
      <c r="T129" s="218">
        <v>1</v>
      </c>
    </row>
    <row r="130" spans="1:20" x14ac:dyDescent="0.15">
      <c r="A130" s="203" t="s">
        <v>197</v>
      </c>
      <c r="B130" s="218">
        <v>1</v>
      </c>
      <c r="C130" s="218"/>
      <c r="D130" s="218"/>
      <c r="E130" s="218"/>
      <c r="F130" s="218"/>
      <c r="G130" s="218"/>
      <c r="H130" s="218"/>
      <c r="I130" s="218"/>
      <c r="J130" s="218"/>
      <c r="K130" s="218"/>
      <c r="L130" s="218"/>
      <c r="M130" s="218"/>
      <c r="N130" s="218"/>
      <c r="O130" s="218"/>
      <c r="P130" s="218"/>
      <c r="Q130" s="218"/>
      <c r="R130" s="218"/>
      <c r="S130" s="218"/>
      <c r="T130" s="218">
        <v>1</v>
      </c>
    </row>
    <row r="131" spans="1:20" x14ac:dyDescent="0.15">
      <c r="A131" s="203" t="s">
        <v>172</v>
      </c>
      <c r="B131" s="218">
        <v>1</v>
      </c>
      <c r="C131" s="218"/>
      <c r="D131" s="218"/>
      <c r="E131" s="218"/>
      <c r="F131" s="218"/>
      <c r="G131" s="218"/>
      <c r="H131" s="218"/>
      <c r="I131" s="218"/>
      <c r="J131" s="218"/>
      <c r="K131" s="218"/>
      <c r="L131" s="218"/>
      <c r="M131" s="218"/>
      <c r="N131" s="218"/>
      <c r="O131" s="218"/>
      <c r="P131" s="218"/>
      <c r="Q131" s="218"/>
      <c r="R131" s="218"/>
      <c r="S131" s="218">
        <v>1</v>
      </c>
      <c r="T131" s="218">
        <v>2</v>
      </c>
    </row>
    <row r="132" spans="1:20" x14ac:dyDescent="0.15">
      <c r="A132" s="203" t="s">
        <v>10</v>
      </c>
      <c r="B132" s="218">
        <v>1</v>
      </c>
      <c r="C132" s="218">
        <v>1</v>
      </c>
      <c r="D132" s="218">
        <v>1</v>
      </c>
      <c r="E132" s="218"/>
      <c r="F132" s="218">
        <v>1</v>
      </c>
      <c r="G132" s="218"/>
      <c r="H132" s="218"/>
      <c r="I132" s="218"/>
      <c r="J132" s="218"/>
      <c r="K132" s="218">
        <v>1</v>
      </c>
      <c r="L132" s="218"/>
      <c r="M132" s="218"/>
      <c r="N132" s="218"/>
      <c r="O132" s="218"/>
      <c r="P132" s="218"/>
      <c r="Q132" s="218"/>
      <c r="R132" s="218"/>
      <c r="S132" s="218"/>
      <c r="T132" s="218">
        <v>5</v>
      </c>
    </row>
    <row r="133" spans="1:20" x14ac:dyDescent="0.15">
      <c r="A133" s="203" t="s">
        <v>195</v>
      </c>
      <c r="B133" s="218">
        <v>1</v>
      </c>
      <c r="C133" s="218"/>
      <c r="D133" s="218"/>
      <c r="E133" s="218"/>
      <c r="F133" s="218"/>
      <c r="G133" s="218"/>
      <c r="H133" s="218"/>
      <c r="I133" s="218"/>
      <c r="J133" s="218"/>
      <c r="K133" s="218"/>
      <c r="L133" s="218"/>
      <c r="M133" s="218"/>
      <c r="N133" s="218"/>
      <c r="O133" s="218"/>
      <c r="P133" s="218"/>
      <c r="Q133" s="218"/>
      <c r="R133" s="218"/>
      <c r="S133" s="218"/>
      <c r="T133" s="218">
        <v>1</v>
      </c>
    </row>
    <row r="134" spans="1:20" x14ac:dyDescent="0.15">
      <c r="A134" s="203" t="s">
        <v>17</v>
      </c>
      <c r="B134" s="218">
        <v>1</v>
      </c>
      <c r="C134" s="218"/>
      <c r="D134" s="218"/>
      <c r="E134" s="218"/>
      <c r="F134" s="218"/>
      <c r="G134" s="218"/>
      <c r="H134" s="218"/>
      <c r="I134" s="218"/>
      <c r="J134" s="218"/>
      <c r="K134" s="218"/>
      <c r="L134" s="218"/>
      <c r="M134" s="218"/>
      <c r="N134" s="218"/>
      <c r="O134" s="218"/>
      <c r="P134" s="218"/>
      <c r="Q134" s="218"/>
      <c r="R134" s="218"/>
      <c r="S134" s="218">
        <v>1</v>
      </c>
      <c r="T134" s="218">
        <v>2</v>
      </c>
    </row>
    <row r="135" spans="1:20" x14ac:dyDescent="0.15">
      <c r="A135" s="203" t="s">
        <v>199</v>
      </c>
      <c r="B135" s="218">
        <v>1</v>
      </c>
      <c r="C135" s="218"/>
      <c r="D135" s="218"/>
      <c r="E135" s="218"/>
      <c r="F135" s="218"/>
      <c r="G135" s="218"/>
      <c r="H135" s="218"/>
      <c r="I135" s="218"/>
      <c r="J135" s="218"/>
      <c r="K135" s="218"/>
      <c r="L135" s="218"/>
      <c r="M135" s="218"/>
      <c r="N135" s="218"/>
      <c r="O135" s="218"/>
      <c r="P135" s="218"/>
      <c r="Q135" s="218"/>
      <c r="R135" s="218"/>
      <c r="S135" s="218"/>
      <c r="T135" s="218">
        <v>1</v>
      </c>
    </row>
    <row r="136" spans="1:20" x14ac:dyDescent="0.15">
      <c r="A136" s="203" t="s">
        <v>200</v>
      </c>
      <c r="B136" s="218">
        <v>1</v>
      </c>
      <c r="C136" s="218"/>
      <c r="D136" s="218"/>
      <c r="E136" s="218"/>
      <c r="F136" s="218"/>
      <c r="G136" s="218"/>
      <c r="H136" s="218"/>
      <c r="I136" s="218"/>
      <c r="J136" s="218"/>
      <c r="K136" s="218"/>
      <c r="L136" s="218"/>
      <c r="M136" s="218"/>
      <c r="N136" s="218"/>
      <c r="O136" s="218"/>
      <c r="P136" s="218"/>
      <c r="Q136" s="218"/>
      <c r="R136" s="218"/>
      <c r="S136" s="218"/>
      <c r="T136" s="218">
        <v>1</v>
      </c>
    </row>
    <row r="137" spans="1:20" x14ac:dyDescent="0.15">
      <c r="A137" s="203" t="s">
        <v>201</v>
      </c>
      <c r="B137" s="218">
        <v>1</v>
      </c>
      <c r="C137" s="218"/>
      <c r="D137" s="218"/>
      <c r="E137" s="218"/>
      <c r="F137" s="218"/>
      <c r="G137" s="218"/>
      <c r="H137" s="218"/>
      <c r="I137" s="218"/>
      <c r="J137" s="218"/>
      <c r="K137" s="218"/>
      <c r="L137" s="218"/>
      <c r="M137" s="218"/>
      <c r="N137" s="218"/>
      <c r="O137" s="218"/>
      <c r="P137" s="218"/>
      <c r="Q137" s="218"/>
      <c r="R137" s="218"/>
      <c r="S137" s="218"/>
      <c r="T137" s="218">
        <v>1</v>
      </c>
    </row>
    <row r="138" spans="1:20" x14ac:dyDescent="0.15">
      <c r="A138" s="203" t="s">
        <v>196</v>
      </c>
      <c r="B138" s="218">
        <v>1</v>
      </c>
      <c r="C138" s="218"/>
      <c r="D138" s="218"/>
      <c r="E138" s="218"/>
      <c r="F138" s="218"/>
      <c r="G138" s="218"/>
      <c r="H138" s="218"/>
      <c r="I138" s="218"/>
      <c r="J138" s="218"/>
      <c r="K138" s="218"/>
      <c r="L138" s="218"/>
      <c r="M138" s="218"/>
      <c r="N138" s="218"/>
      <c r="O138" s="218"/>
      <c r="P138" s="218"/>
      <c r="Q138" s="218"/>
      <c r="R138" s="218"/>
      <c r="S138" s="218"/>
      <c r="T138" s="218">
        <v>1</v>
      </c>
    </row>
    <row r="139" spans="1:20" x14ac:dyDescent="0.15">
      <c r="A139" s="203" t="s">
        <v>534</v>
      </c>
      <c r="B139" s="218">
        <v>1</v>
      </c>
      <c r="C139" s="218"/>
      <c r="D139" s="218"/>
      <c r="E139" s="218"/>
      <c r="F139" s="218"/>
      <c r="G139" s="218"/>
      <c r="H139" s="218"/>
      <c r="I139" s="218"/>
      <c r="J139" s="218"/>
      <c r="K139" s="218"/>
      <c r="L139" s="218"/>
      <c r="M139" s="218"/>
      <c r="N139" s="218"/>
      <c r="O139" s="218"/>
      <c r="P139" s="218"/>
      <c r="Q139" s="218"/>
      <c r="R139" s="218"/>
      <c r="S139" s="218"/>
      <c r="T139" s="218">
        <v>1</v>
      </c>
    </row>
    <row r="140" spans="1:20" x14ac:dyDescent="0.15">
      <c r="A140" s="203" t="s">
        <v>202</v>
      </c>
      <c r="B140" s="218">
        <v>1</v>
      </c>
      <c r="C140" s="218"/>
      <c r="D140" s="218"/>
      <c r="E140" s="218"/>
      <c r="F140" s="218"/>
      <c r="G140" s="218"/>
      <c r="H140" s="218"/>
      <c r="I140" s="218"/>
      <c r="J140" s="218"/>
      <c r="K140" s="218"/>
      <c r="L140" s="218"/>
      <c r="M140" s="218"/>
      <c r="N140" s="218"/>
      <c r="O140" s="218"/>
      <c r="P140" s="218"/>
      <c r="Q140" s="218"/>
      <c r="R140" s="218"/>
      <c r="S140" s="218"/>
      <c r="T140" s="218">
        <v>1</v>
      </c>
    </row>
    <row r="141" spans="1:20" x14ac:dyDescent="0.15">
      <c r="A141" s="203" t="s">
        <v>198</v>
      </c>
      <c r="B141" s="218">
        <v>1</v>
      </c>
      <c r="C141" s="218"/>
      <c r="D141" s="218"/>
      <c r="E141" s="218"/>
      <c r="F141" s="218"/>
      <c r="G141" s="218"/>
      <c r="H141" s="218"/>
      <c r="I141" s="218"/>
      <c r="J141" s="218"/>
      <c r="K141" s="218"/>
      <c r="L141" s="218"/>
      <c r="M141" s="218"/>
      <c r="N141" s="218"/>
      <c r="O141" s="218"/>
      <c r="P141" s="218"/>
      <c r="Q141" s="218"/>
      <c r="R141" s="218"/>
      <c r="S141" s="218"/>
      <c r="T141" s="218">
        <v>1</v>
      </c>
    </row>
    <row r="142" spans="1:20" x14ac:dyDescent="0.15">
      <c r="A142" s="203" t="s">
        <v>535</v>
      </c>
      <c r="B142" s="218">
        <v>1</v>
      </c>
      <c r="C142" s="218"/>
      <c r="D142" s="218"/>
      <c r="E142" s="218"/>
      <c r="F142" s="218"/>
      <c r="G142" s="218"/>
      <c r="H142" s="218"/>
      <c r="I142" s="218"/>
      <c r="J142" s="218"/>
      <c r="K142" s="218"/>
      <c r="L142" s="218"/>
      <c r="M142" s="218"/>
      <c r="N142" s="218"/>
      <c r="O142" s="218"/>
      <c r="P142" s="218"/>
      <c r="Q142" s="218"/>
      <c r="R142" s="218"/>
      <c r="S142" s="218"/>
      <c r="T142" s="218">
        <v>1</v>
      </c>
    </row>
    <row r="143" spans="1:20" x14ac:dyDescent="0.15">
      <c r="A143" s="203" t="s">
        <v>156</v>
      </c>
      <c r="B143" s="218"/>
      <c r="C143" s="218"/>
      <c r="D143" s="218"/>
      <c r="E143" s="218">
        <v>1</v>
      </c>
      <c r="F143" s="218"/>
      <c r="G143" s="218"/>
      <c r="H143" s="218"/>
      <c r="I143" s="218"/>
      <c r="J143" s="218"/>
      <c r="K143" s="218"/>
      <c r="L143" s="218"/>
      <c r="M143" s="218"/>
      <c r="N143" s="218"/>
      <c r="O143" s="218"/>
      <c r="P143" s="218"/>
      <c r="Q143" s="218"/>
      <c r="R143" s="218"/>
      <c r="S143" s="218"/>
      <c r="T143" s="218">
        <v>1</v>
      </c>
    </row>
    <row r="144" spans="1:20" x14ac:dyDescent="0.15">
      <c r="A144" s="203" t="s">
        <v>536</v>
      </c>
      <c r="B144" s="218"/>
      <c r="C144" s="218">
        <v>1</v>
      </c>
      <c r="D144" s="218"/>
      <c r="E144" s="218"/>
      <c r="F144" s="218"/>
      <c r="G144" s="218"/>
      <c r="H144" s="218"/>
      <c r="I144" s="218"/>
      <c r="J144" s="218"/>
      <c r="K144" s="218"/>
      <c r="L144" s="218"/>
      <c r="M144" s="218"/>
      <c r="N144" s="218"/>
      <c r="O144" s="218"/>
      <c r="P144" s="218"/>
      <c r="Q144" s="218"/>
      <c r="R144" s="218"/>
      <c r="S144" s="218"/>
      <c r="T144" s="218">
        <v>1</v>
      </c>
    </row>
    <row r="145" spans="1:20" x14ac:dyDescent="0.15">
      <c r="A145" s="203" t="s">
        <v>15</v>
      </c>
      <c r="B145" s="218">
        <v>1</v>
      </c>
      <c r="C145" s="218">
        <v>1</v>
      </c>
      <c r="D145" s="218">
        <v>1</v>
      </c>
      <c r="E145" s="218"/>
      <c r="F145" s="218"/>
      <c r="G145" s="218"/>
      <c r="H145" s="218"/>
      <c r="I145" s="218"/>
      <c r="J145" s="218"/>
      <c r="K145" s="218"/>
      <c r="L145" s="218">
        <v>1</v>
      </c>
      <c r="M145" s="218"/>
      <c r="N145" s="218"/>
      <c r="O145" s="218"/>
      <c r="P145" s="218"/>
      <c r="Q145" s="218"/>
      <c r="R145" s="218"/>
      <c r="S145" s="218"/>
      <c r="T145" s="218">
        <v>4</v>
      </c>
    </row>
    <row r="146" spans="1:20" x14ac:dyDescent="0.15">
      <c r="A146" s="194" t="s">
        <v>384</v>
      </c>
      <c r="B146" s="218">
        <v>11</v>
      </c>
      <c r="C146" s="218">
        <v>2</v>
      </c>
      <c r="D146" s="218"/>
      <c r="E146" s="218">
        <v>1</v>
      </c>
      <c r="F146" s="218"/>
      <c r="G146" s="218"/>
      <c r="H146" s="218"/>
      <c r="I146" s="218">
        <v>1</v>
      </c>
      <c r="J146" s="218"/>
      <c r="K146" s="218"/>
      <c r="L146" s="218"/>
      <c r="M146" s="218"/>
      <c r="N146" s="218"/>
      <c r="O146" s="218"/>
      <c r="P146" s="218"/>
      <c r="Q146" s="218"/>
      <c r="R146" s="218">
        <v>2</v>
      </c>
      <c r="S146" s="218">
        <v>2</v>
      </c>
      <c r="T146" s="218">
        <v>19</v>
      </c>
    </row>
    <row r="147" spans="1:20" x14ac:dyDescent="0.15">
      <c r="A147" s="203" t="s">
        <v>152</v>
      </c>
      <c r="B147" s="218">
        <v>1</v>
      </c>
      <c r="C147" s="218">
        <v>1</v>
      </c>
      <c r="D147" s="218"/>
      <c r="E147" s="218"/>
      <c r="F147" s="218"/>
      <c r="G147" s="218"/>
      <c r="H147" s="218"/>
      <c r="I147" s="218"/>
      <c r="J147" s="218"/>
      <c r="K147" s="218"/>
      <c r="L147" s="218"/>
      <c r="M147" s="218"/>
      <c r="N147" s="218"/>
      <c r="O147" s="218"/>
      <c r="P147" s="218"/>
      <c r="Q147" s="218"/>
      <c r="R147" s="218"/>
      <c r="S147" s="218"/>
      <c r="T147" s="218">
        <v>2</v>
      </c>
    </row>
    <row r="148" spans="1:20" x14ac:dyDescent="0.15">
      <c r="A148" s="203" t="s">
        <v>158</v>
      </c>
      <c r="B148" s="218">
        <v>1</v>
      </c>
      <c r="C148" s="218"/>
      <c r="D148" s="218"/>
      <c r="E148" s="218"/>
      <c r="F148" s="218"/>
      <c r="G148" s="218"/>
      <c r="H148" s="218"/>
      <c r="I148" s="218"/>
      <c r="J148" s="218"/>
      <c r="K148" s="218"/>
      <c r="L148" s="218"/>
      <c r="M148" s="218"/>
      <c r="N148" s="218"/>
      <c r="O148" s="218"/>
      <c r="P148" s="218"/>
      <c r="Q148" s="218"/>
      <c r="R148" s="218"/>
      <c r="S148" s="218"/>
      <c r="T148" s="218">
        <v>1</v>
      </c>
    </row>
    <row r="149" spans="1:20" x14ac:dyDescent="0.15">
      <c r="A149" s="203" t="s">
        <v>75</v>
      </c>
      <c r="B149" s="218">
        <v>1</v>
      </c>
      <c r="C149" s="218"/>
      <c r="D149" s="218"/>
      <c r="E149" s="218"/>
      <c r="F149" s="218"/>
      <c r="G149" s="218"/>
      <c r="H149" s="218"/>
      <c r="I149" s="218"/>
      <c r="J149" s="218"/>
      <c r="K149" s="218"/>
      <c r="L149" s="218"/>
      <c r="M149" s="218"/>
      <c r="N149" s="218"/>
      <c r="O149" s="218"/>
      <c r="P149" s="218"/>
      <c r="Q149" s="218"/>
      <c r="R149" s="218"/>
      <c r="S149" s="218"/>
      <c r="T149" s="218">
        <v>1</v>
      </c>
    </row>
    <row r="150" spans="1:20" x14ac:dyDescent="0.15">
      <c r="A150" s="203" t="s">
        <v>74</v>
      </c>
      <c r="B150" s="218">
        <v>1</v>
      </c>
      <c r="C150" s="218"/>
      <c r="D150" s="218"/>
      <c r="E150" s="218"/>
      <c r="F150" s="218"/>
      <c r="G150" s="218"/>
      <c r="H150" s="218"/>
      <c r="I150" s="218"/>
      <c r="J150" s="218"/>
      <c r="K150" s="218"/>
      <c r="L150" s="218"/>
      <c r="M150" s="218"/>
      <c r="N150" s="218"/>
      <c r="O150" s="218"/>
      <c r="P150" s="218"/>
      <c r="Q150" s="218"/>
      <c r="R150" s="218"/>
      <c r="S150" s="218"/>
      <c r="T150" s="218">
        <v>1</v>
      </c>
    </row>
    <row r="151" spans="1:20" x14ac:dyDescent="0.15">
      <c r="A151" s="203" t="s">
        <v>73</v>
      </c>
      <c r="B151" s="218">
        <v>1</v>
      </c>
      <c r="C151" s="218"/>
      <c r="D151" s="218"/>
      <c r="E151" s="218"/>
      <c r="F151" s="218"/>
      <c r="G151" s="218"/>
      <c r="H151" s="218"/>
      <c r="I151" s="218"/>
      <c r="J151" s="218"/>
      <c r="K151" s="218"/>
      <c r="L151" s="218"/>
      <c r="M151" s="218"/>
      <c r="N151" s="218"/>
      <c r="O151" s="218"/>
      <c r="P151" s="218"/>
      <c r="Q151" s="218"/>
      <c r="R151" s="218"/>
      <c r="S151" s="218"/>
      <c r="T151" s="218">
        <v>1</v>
      </c>
    </row>
    <row r="152" spans="1:20" x14ac:dyDescent="0.15">
      <c r="A152" s="203" t="s">
        <v>72</v>
      </c>
      <c r="B152" s="218">
        <v>1</v>
      </c>
      <c r="C152" s="218"/>
      <c r="D152" s="218"/>
      <c r="E152" s="218"/>
      <c r="F152" s="218"/>
      <c r="G152" s="218"/>
      <c r="H152" s="218"/>
      <c r="I152" s="218"/>
      <c r="J152" s="218"/>
      <c r="K152" s="218"/>
      <c r="L152" s="218"/>
      <c r="M152" s="218"/>
      <c r="N152" s="218"/>
      <c r="O152" s="218"/>
      <c r="P152" s="218"/>
      <c r="Q152" s="218"/>
      <c r="R152" s="218"/>
      <c r="S152" s="218">
        <v>1</v>
      </c>
      <c r="T152" s="218">
        <v>2</v>
      </c>
    </row>
    <row r="153" spans="1:20" x14ac:dyDescent="0.15">
      <c r="A153" s="203" t="s">
        <v>89</v>
      </c>
      <c r="B153" s="218">
        <v>1</v>
      </c>
      <c r="C153" s="218"/>
      <c r="D153" s="218"/>
      <c r="E153" s="218"/>
      <c r="F153" s="218"/>
      <c r="G153" s="218"/>
      <c r="H153" s="218"/>
      <c r="I153" s="218">
        <v>1</v>
      </c>
      <c r="J153" s="218"/>
      <c r="K153" s="218"/>
      <c r="L153" s="218"/>
      <c r="M153" s="218"/>
      <c r="N153" s="218"/>
      <c r="O153" s="218"/>
      <c r="P153" s="218"/>
      <c r="Q153" s="218"/>
      <c r="R153" s="218"/>
      <c r="S153" s="218"/>
      <c r="T153" s="218">
        <v>2</v>
      </c>
    </row>
    <row r="154" spans="1:20" x14ac:dyDescent="0.15">
      <c r="A154" s="203" t="s">
        <v>478</v>
      </c>
      <c r="B154" s="218">
        <v>1</v>
      </c>
      <c r="C154" s="218"/>
      <c r="D154" s="218"/>
      <c r="E154" s="218"/>
      <c r="F154" s="218"/>
      <c r="G154" s="218"/>
      <c r="H154" s="218"/>
      <c r="I154" s="218"/>
      <c r="J154" s="218"/>
      <c r="K154" s="218"/>
      <c r="L154" s="218"/>
      <c r="M154" s="218"/>
      <c r="N154" s="218"/>
      <c r="O154" s="218"/>
      <c r="P154" s="218"/>
      <c r="Q154" s="218"/>
      <c r="R154" s="218"/>
      <c r="S154" s="218"/>
      <c r="T154" s="218">
        <v>1</v>
      </c>
    </row>
    <row r="155" spans="1:20" x14ac:dyDescent="0.15">
      <c r="A155" s="203" t="s">
        <v>514</v>
      </c>
      <c r="B155" s="218">
        <v>1</v>
      </c>
      <c r="C155" s="218"/>
      <c r="D155" s="218"/>
      <c r="E155" s="218"/>
      <c r="F155" s="218"/>
      <c r="G155" s="218"/>
      <c r="H155" s="218"/>
      <c r="I155" s="218"/>
      <c r="J155" s="218"/>
      <c r="K155" s="218"/>
      <c r="L155" s="218"/>
      <c r="M155" s="218"/>
      <c r="N155" s="218"/>
      <c r="O155" s="218"/>
      <c r="P155" s="218"/>
      <c r="Q155" s="218"/>
      <c r="R155" s="218"/>
      <c r="S155" s="218"/>
      <c r="T155" s="218">
        <v>1</v>
      </c>
    </row>
    <row r="156" spans="1:20" x14ac:dyDescent="0.15">
      <c r="A156" s="203" t="s">
        <v>179</v>
      </c>
      <c r="B156" s="218">
        <v>1</v>
      </c>
      <c r="C156" s="218"/>
      <c r="D156" s="218"/>
      <c r="E156" s="218"/>
      <c r="F156" s="218"/>
      <c r="G156" s="218"/>
      <c r="H156" s="218"/>
      <c r="I156" s="218"/>
      <c r="J156" s="218"/>
      <c r="K156" s="218"/>
      <c r="L156" s="218"/>
      <c r="M156" s="218"/>
      <c r="N156" s="218"/>
      <c r="O156" s="218"/>
      <c r="P156" s="218"/>
      <c r="Q156" s="218"/>
      <c r="R156" s="218">
        <v>1</v>
      </c>
      <c r="S156" s="218">
        <v>1</v>
      </c>
      <c r="T156" s="218">
        <v>3</v>
      </c>
    </row>
    <row r="157" spans="1:20" x14ac:dyDescent="0.15">
      <c r="A157" s="203" t="s">
        <v>119</v>
      </c>
      <c r="B157" s="218">
        <v>1</v>
      </c>
      <c r="C157" s="218">
        <v>1</v>
      </c>
      <c r="D157" s="218"/>
      <c r="E157" s="218">
        <v>1</v>
      </c>
      <c r="F157" s="218"/>
      <c r="G157" s="218"/>
      <c r="H157" s="218"/>
      <c r="I157" s="218"/>
      <c r="J157" s="218"/>
      <c r="K157" s="218"/>
      <c r="L157" s="218"/>
      <c r="M157" s="218"/>
      <c r="N157" s="218"/>
      <c r="O157" s="218"/>
      <c r="P157" s="218"/>
      <c r="Q157" s="218"/>
      <c r="R157" s="218">
        <v>1</v>
      </c>
      <c r="S157" s="218"/>
      <c r="T157" s="218">
        <v>4</v>
      </c>
    </row>
    <row r="158" spans="1:20" x14ac:dyDescent="0.15">
      <c r="A158" s="194" t="s">
        <v>399</v>
      </c>
      <c r="B158" s="218">
        <v>15</v>
      </c>
      <c r="C158" s="218">
        <v>2</v>
      </c>
      <c r="D158" s="218"/>
      <c r="E158" s="218">
        <v>1</v>
      </c>
      <c r="F158" s="218">
        <v>1</v>
      </c>
      <c r="G158" s="218"/>
      <c r="H158" s="218"/>
      <c r="I158" s="218"/>
      <c r="J158" s="218"/>
      <c r="K158" s="218"/>
      <c r="L158" s="218"/>
      <c r="M158" s="218"/>
      <c r="N158" s="218"/>
      <c r="O158" s="218"/>
      <c r="P158" s="218"/>
      <c r="Q158" s="218"/>
      <c r="R158" s="218"/>
      <c r="S158" s="218"/>
      <c r="T158" s="218">
        <v>19</v>
      </c>
    </row>
    <row r="159" spans="1:20" x14ac:dyDescent="0.15">
      <c r="A159" s="203" t="s">
        <v>33</v>
      </c>
      <c r="B159" s="218">
        <v>1</v>
      </c>
      <c r="C159" s="218"/>
      <c r="D159" s="218"/>
      <c r="E159" s="218"/>
      <c r="F159" s="218"/>
      <c r="G159" s="218"/>
      <c r="H159" s="218"/>
      <c r="I159" s="218"/>
      <c r="J159" s="218"/>
      <c r="K159" s="218"/>
      <c r="L159" s="218"/>
      <c r="M159" s="218"/>
      <c r="N159" s="218"/>
      <c r="O159" s="218"/>
      <c r="P159" s="218"/>
      <c r="Q159" s="218"/>
      <c r="R159" s="218"/>
      <c r="S159" s="218"/>
      <c r="T159" s="218">
        <v>1</v>
      </c>
    </row>
    <row r="160" spans="1:20" x14ac:dyDescent="0.15">
      <c r="A160" s="203" t="s">
        <v>133</v>
      </c>
      <c r="B160" s="218">
        <v>1</v>
      </c>
      <c r="C160" s="218">
        <v>1</v>
      </c>
      <c r="D160" s="218"/>
      <c r="E160" s="218">
        <v>1</v>
      </c>
      <c r="F160" s="218">
        <v>1</v>
      </c>
      <c r="G160" s="218"/>
      <c r="H160" s="218"/>
      <c r="I160" s="218"/>
      <c r="J160" s="218"/>
      <c r="K160" s="218"/>
      <c r="L160" s="218"/>
      <c r="M160" s="218"/>
      <c r="N160" s="218"/>
      <c r="O160" s="218"/>
      <c r="P160" s="218"/>
      <c r="Q160" s="218"/>
      <c r="R160" s="218"/>
      <c r="S160" s="218"/>
      <c r="T160" s="218">
        <v>4</v>
      </c>
    </row>
    <row r="161" spans="1:20" x14ac:dyDescent="0.15">
      <c r="A161" s="203" t="s">
        <v>36</v>
      </c>
      <c r="B161" s="218">
        <v>1</v>
      </c>
      <c r="C161" s="218"/>
      <c r="D161" s="218"/>
      <c r="E161" s="218"/>
      <c r="F161" s="218"/>
      <c r="G161" s="218"/>
      <c r="H161" s="218"/>
      <c r="I161" s="218"/>
      <c r="J161" s="218"/>
      <c r="K161" s="218"/>
      <c r="L161" s="218"/>
      <c r="M161" s="218"/>
      <c r="N161" s="218"/>
      <c r="O161" s="218"/>
      <c r="P161" s="218"/>
      <c r="Q161" s="218"/>
      <c r="R161" s="218"/>
      <c r="S161" s="218"/>
      <c r="T161" s="218">
        <v>1</v>
      </c>
    </row>
    <row r="162" spans="1:20" x14ac:dyDescent="0.15">
      <c r="A162" s="203" t="s">
        <v>263</v>
      </c>
      <c r="B162" s="218">
        <v>1</v>
      </c>
      <c r="C162" s="218"/>
      <c r="D162" s="218"/>
      <c r="E162" s="218"/>
      <c r="F162" s="218"/>
      <c r="G162" s="218"/>
      <c r="H162" s="218"/>
      <c r="I162" s="218"/>
      <c r="J162" s="218"/>
      <c r="K162" s="218"/>
      <c r="L162" s="218"/>
      <c r="M162" s="218"/>
      <c r="N162" s="218"/>
      <c r="O162" s="218"/>
      <c r="P162" s="218"/>
      <c r="Q162" s="218"/>
      <c r="R162" s="218"/>
      <c r="S162" s="218"/>
      <c r="T162" s="218">
        <v>1</v>
      </c>
    </row>
    <row r="163" spans="1:20" x14ac:dyDescent="0.15">
      <c r="A163" s="203" t="s">
        <v>37</v>
      </c>
      <c r="B163" s="218">
        <v>1</v>
      </c>
      <c r="C163" s="218"/>
      <c r="D163" s="218"/>
      <c r="E163" s="218"/>
      <c r="F163" s="218"/>
      <c r="G163" s="218"/>
      <c r="H163" s="218"/>
      <c r="I163" s="218"/>
      <c r="J163" s="218"/>
      <c r="K163" s="218"/>
      <c r="L163" s="218"/>
      <c r="M163" s="218"/>
      <c r="N163" s="218"/>
      <c r="O163" s="218"/>
      <c r="P163" s="218"/>
      <c r="Q163" s="218"/>
      <c r="R163" s="218"/>
      <c r="S163" s="218"/>
      <c r="T163" s="218">
        <v>1</v>
      </c>
    </row>
    <row r="164" spans="1:20" x14ac:dyDescent="0.15">
      <c r="A164" s="203" t="s">
        <v>489</v>
      </c>
      <c r="B164" s="218">
        <v>1</v>
      </c>
      <c r="C164" s="218"/>
      <c r="D164" s="218"/>
      <c r="E164" s="218"/>
      <c r="F164" s="218"/>
      <c r="G164" s="218"/>
      <c r="H164" s="218"/>
      <c r="I164" s="218"/>
      <c r="J164" s="218"/>
      <c r="K164" s="218"/>
      <c r="L164" s="218"/>
      <c r="M164" s="218"/>
      <c r="N164" s="218"/>
      <c r="O164" s="218"/>
      <c r="P164" s="218"/>
      <c r="Q164" s="218"/>
      <c r="R164" s="218"/>
      <c r="S164" s="218"/>
      <c r="T164" s="218">
        <v>1</v>
      </c>
    </row>
    <row r="165" spans="1:20" x14ac:dyDescent="0.15">
      <c r="A165" s="203" t="s">
        <v>264</v>
      </c>
      <c r="B165" s="218">
        <v>1</v>
      </c>
      <c r="C165" s="218"/>
      <c r="D165" s="218"/>
      <c r="E165" s="218"/>
      <c r="F165" s="218"/>
      <c r="G165" s="218"/>
      <c r="H165" s="218"/>
      <c r="I165" s="218"/>
      <c r="J165" s="218"/>
      <c r="K165" s="218"/>
      <c r="L165" s="218"/>
      <c r="M165" s="218"/>
      <c r="N165" s="218"/>
      <c r="O165" s="218"/>
      <c r="P165" s="218"/>
      <c r="Q165" s="218"/>
      <c r="R165" s="218"/>
      <c r="S165" s="218"/>
      <c r="T165" s="218">
        <v>1</v>
      </c>
    </row>
    <row r="166" spans="1:20" x14ac:dyDescent="0.15">
      <c r="A166" s="203" t="s">
        <v>519</v>
      </c>
      <c r="B166" s="218">
        <v>1</v>
      </c>
      <c r="C166" s="218"/>
      <c r="D166" s="218"/>
      <c r="E166" s="218"/>
      <c r="F166" s="218"/>
      <c r="G166" s="218"/>
      <c r="H166" s="218"/>
      <c r="I166" s="218"/>
      <c r="J166" s="218"/>
      <c r="K166" s="218"/>
      <c r="L166" s="218"/>
      <c r="M166" s="218"/>
      <c r="N166" s="218"/>
      <c r="O166" s="218"/>
      <c r="P166" s="218"/>
      <c r="Q166" s="218"/>
      <c r="R166" s="218"/>
      <c r="S166" s="218"/>
      <c r="T166" s="218">
        <v>1</v>
      </c>
    </row>
    <row r="167" spans="1:20" x14ac:dyDescent="0.15">
      <c r="A167" s="203" t="s">
        <v>265</v>
      </c>
      <c r="B167" s="218">
        <v>1</v>
      </c>
      <c r="C167" s="218"/>
      <c r="D167" s="218"/>
      <c r="E167" s="218"/>
      <c r="F167" s="218"/>
      <c r="G167" s="218"/>
      <c r="H167" s="218"/>
      <c r="I167" s="218"/>
      <c r="J167" s="218"/>
      <c r="K167" s="218"/>
      <c r="L167" s="218"/>
      <c r="M167" s="218"/>
      <c r="N167" s="218"/>
      <c r="O167" s="218"/>
      <c r="P167" s="218"/>
      <c r="Q167" s="218"/>
      <c r="R167" s="218"/>
      <c r="S167" s="218"/>
      <c r="T167" s="218">
        <v>1</v>
      </c>
    </row>
    <row r="168" spans="1:20" x14ac:dyDescent="0.15">
      <c r="A168" s="203" t="s">
        <v>527</v>
      </c>
      <c r="B168" s="218">
        <v>1</v>
      </c>
      <c r="C168" s="218"/>
      <c r="D168" s="218"/>
      <c r="E168" s="218"/>
      <c r="F168" s="218"/>
      <c r="G168" s="218"/>
      <c r="H168" s="218"/>
      <c r="I168" s="218"/>
      <c r="J168" s="218"/>
      <c r="K168" s="218"/>
      <c r="L168" s="218"/>
      <c r="M168" s="218"/>
      <c r="N168" s="218"/>
      <c r="O168" s="218"/>
      <c r="P168" s="218"/>
      <c r="Q168" s="218"/>
      <c r="R168" s="218"/>
      <c r="S168" s="218"/>
      <c r="T168" s="218">
        <v>1</v>
      </c>
    </row>
    <row r="169" spans="1:20" x14ac:dyDescent="0.15">
      <c r="A169" s="203" t="s">
        <v>38</v>
      </c>
      <c r="B169" s="218">
        <v>1</v>
      </c>
      <c r="C169" s="218"/>
      <c r="D169" s="218"/>
      <c r="E169" s="218"/>
      <c r="F169" s="218"/>
      <c r="G169" s="218"/>
      <c r="H169" s="218"/>
      <c r="I169" s="218"/>
      <c r="J169" s="218"/>
      <c r="K169" s="218"/>
      <c r="L169" s="218"/>
      <c r="M169" s="218"/>
      <c r="N169" s="218"/>
      <c r="O169" s="218"/>
      <c r="P169" s="218"/>
      <c r="Q169" s="218"/>
      <c r="R169" s="218"/>
      <c r="S169" s="218"/>
      <c r="T169" s="218">
        <v>1</v>
      </c>
    </row>
    <row r="170" spans="1:20" x14ac:dyDescent="0.15">
      <c r="A170" s="203" t="s">
        <v>35</v>
      </c>
      <c r="B170" s="218">
        <v>1</v>
      </c>
      <c r="C170" s="218"/>
      <c r="D170" s="218"/>
      <c r="E170" s="218"/>
      <c r="F170" s="218"/>
      <c r="G170" s="218"/>
      <c r="H170" s="218"/>
      <c r="I170" s="218"/>
      <c r="J170" s="218"/>
      <c r="K170" s="218"/>
      <c r="L170" s="218"/>
      <c r="M170" s="218"/>
      <c r="N170" s="218"/>
      <c r="O170" s="218"/>
      <c r="P170" s="218"/>
      <c r="Q170" s="218"/>
      <c r="R170" s="218"/>
      <c r="S170" s="218"/>
      <c r="T170" s="218">
        <v>1</v>
      </c>
    </row>
    <row r="171" spans="1:20" x14ac:dyDescent="0.15">
      <c r="A171" s="203" t="s">
        <v>34</v>
      </c>
      <c r="B171" s="218">
        <v>1</v>
      </c>
      <c r="C171" s="218"/>
      <c r="D171" s="218"/>
      <c r="E171" s="218"/>
      <c r="F171" s="218"/>
      <c r="G171" s="218"/>
      <c r="H171" s="218"/>
      <c r="I171" s="218"/>
      <c r="J171" s="218"/>
      <c r="K171" s="218"/>
      <c r="L171" s="218"/>
      <c r="M171" s="218"/>
      <c r="N171" s="218"/>
      <c r="O171" s="218"/>
      <c r="P171" s="218"/>
      <c r="Q171" s="218"/>
      <c r="R171" s="218"/>
      <c r="S171" s="218"/>
      <c r="T171" s="218">
        <v>1</v>
      </c>
    </row>
    <row r="172" spans="1:20" x14ac:dyDescent="0.15">
      <c r="A172" s="203" t="s">
        <v>32</v>
      </c>
      <c r="B172" s="218">
        <v>1</v>
      </c>
      <c r="C172" s="218"/>
      <c r="D172" s="218"/>
      <c r="E172" s="218"/>
      <c r="F172" s="218"/>
      <c r="G172" s="218"/>
      <c r="H172" s="218"/>
      <c r="I172" s="218"/>
      <c r="J172" s="218"/>
      <c r="K172" s="218"/>
      <c r="L172" s="218"/>
      <c r="M172" s="218"/>
      <c r="N172" s="218"/>
      <c r="O172" s="218"/>
      <c r="P172" s="218"/>
      <c r="Q172" s="218"/>
      <c r="R172" s="218"/>
      <c r="S172" s="218"/>
      <c r="T172" s="218">
        <v>1</v>
      </c>
    </row>
    <row r="173" spans="1:20" x14ac:dyDescent="0.15">
      <c r="A173" s="203" t="s">
        <v>134</v>
      </c>
      <c r="B173" s="218">
        <v>1</v>
      </c>
      <c r="C173" s="218">
        <v>1</v>
      </c>
      <c r="D173" s="218"/>
      <c r="E173" s="218"/>
      <c r="F173" s="218"/>
      <c r="G173" s="218"/>
      <c r="H173" s="218"/>
      <c r="I173" s="218"/>
      <c r="J173" s="218"/>
      <c r="K173" s="218"/>
      <c r="L173" s="218"/>
      <c r="M173" s="218"/>
      <c r="N173" s="218"/>
      <c r="O173" s="218"/>
      <c r="P173" s="218"/>
      <c r="Q173" s="218"/>
      <c r="R173" s="218"/>
      <c r="S173" s="218"/>
      <c r="T173" s="218">
        <v>2</v>
      </c>
    </row>
    <row r="174" spans="1:20" x14ac:dyDescent="0.15">
      <c r="A174" s="194" t="s">
        <v>392</v>
      </c>
      <c r="B174" s="218">
        <v>30</v>
      </c>
      <c r="C174" s="218">
        <v>6</v>
      </c>
      <c r="D174" s="218">
        <v>2</v>
      </c>
      <c r="E174" s="218"/>
      <c r="F174" s="218"/>
      <c r="G174" s="218"/>
      <c r="H174" s="218"/>
      <c r="I174" s="218"/>
      <c r="J174" s="218"/>
      <c r="K174" s="218">
        <v>4</v>
      </c>
      <c r="L174" s="218">
        <v>2</v>
      </c>
      <c r="M174" s="218">
        <v>1</v>
      </c>
      <c r="N174" s="218"/>
      <c r="O174" s="218">
        <v>1</v>
      </c>
      <c r="P174" s="218"/>
      <c r="Q174" s="218"/>
      <c r="R174" s="218"/>
      <c r="S174" s="218"/>
      <c r="T174" s="218">
        <v>46</v>
      </c>
    </row>
    <row r="175" spans="1:20" x14ac:dyDescent="0.15">
      <c r="A175" s="203" t="s">
        <v>494</v>
      </c>
      <c r="B175" s="218">
        <v>1</v>
      </c>
      <c r="C175" s="218">
        <v>1</v>
      </c>
      <c r="D175" s="218"/>
      <c r="E175" s="218"/>
      <c r="F175" s="218"/>
      <c r="G175" s="218"/>
      <c r="H175" s="218"/>
      <c r="I175" s="218"/>
      <c r="J175" s="218"/>
      <c r="K175" s="218">
        <v>1</v>
      </c>
      <c r="L175" s="218"/>
      <c r="M175" s="218"/>
      <c r="N175" s="218"/>
      <c r="O175" s="218"/>
      <c r="P175" s="218"/>
      <c r="Q175" s="218"/>
      <c r="R175" s="218"/>
      <c r="S175" s="218"/>
      <c r="T175" s="218">
        <v>3</v>
      </c>
    </row>
    <row r="176" spans="1:20" x14ac:dyDescent="0.15">
      <c r="A176" s="203" t="s">
        <v>515</v>
      </c>
      <c r="B176" s="218">
        <v>1</v>
      </c>
      <c r="C176" s="218"/>
      <c r="D176" s="218"/>
      <c r="E176" s="218"/>
      <c r="F176" s="218"/>
      <c r="G176" s="218"/>
      <c r="H176" s="218"/>
      <c r="I176" s="218"/>
      <c r="J176" s="218"/>
      <c r="K176" s="218"/>
      <c r="L176" s="218"/>
      <c r="M176" s="218"/>
      <c r="N176" s="218"/>
      <c r="O176" s="218"/>
      <c r="P176" s="218"/>
      <c r="Q176" s="218"/>
      <c r="R176" s="218"/>
      <c r="S176" s="218"/>
      <c r="T176" s="218">
        <v>1</v>
      </c>
    </row>
    <row r="177" spans="1:20" x14ac:dyDescent="0.15">
      <c r="A177" s="203" t="s">
        <v>58</v>
      </c>
      <c r="B177" s="218">
        <v>1</v>
      </c>
      <c r="C177" s="218">
        <v>1</v>
      </c>
      <c r="D177" s="218"/>
      <c r="E177" s="218"/>
      <c r="F177" s="218"/>
      <c r="G177" s="218"/>
      <c r="H177" s="218"/>
      <c r="I177" s="218"/>
      <c r="J177" s="218"/>
      <c r="K177" s="218">
        <v>1</v>
      </c>
      <c r="L177" s="218"/>
      <c r="M177" s="218"/>
      <c r="N177" s="218"/>
      <c r="O177" s="218"/>
      <c r="P177" s="218"/>
      <c r="Q177" s="218"/>
      <c r="R177" s="218"/>
      <c r="S177" s="218"/>
      <c r="T177" s="218">
        <v>3</v>
      </c>
    </row>
    <row r="178" spans="1:20" x14ac:dyDescent="0.15">
      <c r="A178" s="203" t="s">
        <v>520</v>
      </c>
      <c r="B178" s="218">
        <v>1</v>
      </c>
      <c r="C178" s="218"/>
      <c r="D178" s="218"/>
      <c r="E178" s="218"/>
      <c r="F178" s="218"/>
      <c r="G178" s="218"/>
      <c r="H178" s="218"/>
      <c r="I178" s="218"/>
      <c r="J178" s="218"/>
      <c r="K178" s="218"/>
      <c r="L178" s="218"/>
      <c r="M178" s="218"/>
      <c r="N178" s="218"/>
      <c r="O178" s="218"/>
      <c r="P178" s="218"/>
      <c r="Q178" s="218"/>
      <c r="R178" s="218"/>
      <c r="S178" s="218"/>
      <c r="T178" s="218">
        <v>1</v>
      </c>
    </row>
    <row r="179" spans="1:20" x14ac:dyDescent="0.15">
      <c r="A179" s="203" t="s">
        <v>136</v>
      </c>
      <c r="B179" s="218"/>
      <c r="C179" s="218">
        <v>1</v>
      </c>
      <c r="D179" s="218"/>
      <c r="E179" s="218"/>
      <c r="F179" s="218"/>
      <c r="G179" s="218"/>
      <c r="H179" s="218"/>
      <c r="I179" s="218"/>
      <c r="J179" s="218"/>
      <c r="K179" s="218">
        <v>1</v>
      </c>
      <c r="L179" s="218"/>
      <c r="M179" s="218"/>
      <c r="N179" s="218"/>
      <c r="O179" s="218"/>
      <c r="P179" s="218"/>
      <c r="Q179" s="218"/>
      <c r="R179" s="218"/>
      <c r="S179" s="218"/>
      <c r="T179" s="218">
        <v>2</v>
      </c>
    </row>
    <row r="180" spans="1:20" x14ac:dyDescent="0.15">
      <c r="A180" s="203" t="s">
        <v>537</v>
      </c>
      <c r="B180" s="218">
        <v>1</v>
      </c>
      <c r="C180" s="218"/>
      <c r="D180" s="218"/>
      <c r="E180" s="218"/>
      <c r="F180" s="218"/>
      <c r="G180" s="218"/>
      <c r="H180" s="218"/>
      <c r="I180" s="218"/>
      <c r="J180" s="218"/>
      <c r="K180" s="218"/>
      <c r="L180" s="218"/>
      <c r="M180" s="218"/>
      <c r="N180" s="218"/>
      <c r="O180" s="218"/>
      <c r="P180" s="218"/>
      <c r="Q180" s="218"/>
      <c r="R180" s="218"/>
      <c r="S180" s="218"/>
      <c r="T180" s="218">
        <v>1</v>
      </c>
    </row>
    <row r="181" spans="1:20" x14ac:dyDescent="0.15">
      <c r="A181" s="203" t="s">
        <v>496</v>
      </c>
      <c r="B181" s="218">
        <v>1</v>
      </c>
      <c r="C181" s="218"/>
      <c r="D181" s="218"/>
      <c r="E181" s="218"/>
      <c r="F181" s="218"/>
      <c r="G181" s="218"/>
      <c r="H181" s="218"/>
      <c r="I181" s="218"/>
      <c r="J181" s="218"/>
      <c r="K181" s="218"/>
      <c r="L181" s="218"/>
      <c r="M181" s="218"/>
      <c r="N181" s="218"/>
      <c r="O181" s="218"/>
      <c r="P181" s="218"/>
      <c r="Q181" s="218"/>
      <c r="R181" s="218"/>
      <c r="S181" s="218"/>
      <c r="T181" s="218">
        <v>1</v>
      </c>
    </row>
    <row r="182" spans="1:20" x14ac:dyDescent="0.15">
      <c r="A182" s="203" t="s">
        <v>508</v>
      </c>
      <c r="B182" s="218">
        <v>1</v>
      </c>
      <c r="C182" s="218"/>
      <c r="D182" s="218"/>
      <c r="E182" s="218"/>
      <c r="F182" s="218"/>
      <c r="G182" s="218"/>
      <c r="H182" s="218"/>
      <c r="I182" s="218"/>
      <c r="J182" s="218"/>
      <c r="K182" s="218"/>
      <c r="L182" s="218"/>
      <c r="M182" s="218"/>
      <c r="N182" s="218"/>
      <c r="O182" s="218"/>
      <c r="P182" s="218"/>
      <c r="Q182" s="218"/>
      <c r="R182" s="218"/>
      <c r="S182" s="218"/>
      <c r="T182" s="218">
        <v>1</v>
      </c>
    </row>
    <row r="183" spans="1:20" x14ac:dyDescent="0.15">
      <c r="A183" s="203" t="s">
        <v>521</v>
      </c>
      <c r="B183" s="218">
        <v>1</v>
      </c>
      <c r="C183" s="218"/>
      <c r="D183" s="218"/>
      <c r="E183" s="218"/>
      <c r="F183" s="218"/>
      <c r="G183" s="218"/>
      <c r="H183" s="218"/>
      <c r="I183" s="218"/>
      <c r="J183" s="218"/>
      <c r="K183" s="218"/>
      <c r="L183" s="218"/>
      <c r="M183" s="218"/>
      <c r="N183" s="218"/>
      <c r="O183" s="218"/>
      <c r="P183" s="218"/>
      <c r="Q183" s="218"/>
      <c r="R183" s="218"/>
      <c r="S183" s="218"/>
      <c r="T183" s="218">
        <v>1</v>
      </c>
    </row>
    <row r="184" spans="1:20" x14ac:dyDescent="0.15">
      <c r="A184" s="203" t="s">
        <v>524</v>
      </c>
      <c r="B184" s="218">
        <v>1</v>
      </c>
      <c r="C184" s="218"/>
      <c r="D184" s="218"/>
      <c r="E184" s="218"/>
      <c r="F184" s="218"/>
      <c r="G184" s="218"/>
      <c r="H184" s="218"/>
      <c r="I184" s="218"/>
      <c r="J184" s="218"/>
      <c r="K184" s="218"/>
      <c r="L184" s="218"/>
      <c r="M184" s="218"/>
      <c r="N184" s="218"/>
      <c r="O184" s="218"/>
      <c r="P184" s="218"/>
      <c r="Q184" s="218"/>
      <c r="R184" s="218"/>
      <c r="S184" s="218"/>
      <c r="T184" s="218">
        <v>1</v>
      </c>
    </row>
    <row r="185" spans="1:20" x14ac:dyDescent="0.15">
      <c r="A185" s="203" t="s">
        <v>538</v>
      </c>
      <c r="B185" s="218">
        <v>1</v>
      </c>
      <c r="C185" s="218"/>
      <c r="D185" s="218"/>
      <c r="E185" s="218"/>
      <c r="F185" s="218"/>
      <c r="G185" s="218"/>
      <c r="H185" s="218"/>
      <c r="I185" s="218"/>
      <c r="J185" s="218"/>
      <c r="K185" s="218"/>
      <c r="L185" s="218"/>
      <c r="M185" s="218"/>
      <c r="N185" s="218"/>
      <c r="O185" s="218"/>
      <c r="P185" s="218"/>
      <c r="Q185" s="218"/>
      <c r="R185" s="218"/>
      <c r="S185" s="218"/>
      <c r="T185" s="218">
        <v>1</v>
      </c>
    </row>
    <row r="186" spans="1:20" x14ac:dyDescent="0.15">
      <c r="A186" s="203" t="s">
        <v>485</v>
      </c>
      <c r="B186" s="218">
        <v>1</v>
      </c>
      <c r="C186" s="218"/>
      <c r="D186" s="218"/>
      <c r="E186" s="218"/>
      <c r="F186" s="218"/>
      <c r="G186" s="218"/>
      <c r="H186" s="218"/>
      <c r="I186" s="218"/>
      <c r="J186" s="218"/>
      <c r="K186" s="218"/>
      <c r="L186" s="218"/>
      <c r="M186" s="218"/>
      <c r="N186" s="218"/>
      <c r="O186" s="218"/>
      <c r="P186" s="218"/>
      <c r="Q186" s="218"/>
      <c r="R186" s="218"/>
      <c r="S186" s="218"/>
      <c r="T186" s="218">
        <v>1</v>
      </c>
    </row>
    <row r="187" spans="1:20" x14ac:dyDescent="0.15">
      <c r="A187" s="203" t="s">
        <v>495</v>
      </c>
      <c r="B187" s="218">
        <v>1</v>
      </c>
      <c r="C187" s="218"/>
      <c r="D187" s="218"/>
      <c r="E187" s="218"/>
      <c r="F187" s="218"/>
      <c r="G187" s="218"/>
      <c r="H187" s="218"/>
      <c r="I187" s="218"/>
      <c r="J187" s="218"/>
      <c r="K187" s="218"/>
      <c r="L187" s="218"/>
      <c r="M187" s="218"/>
      <c r="N187" s="218"/>
      <c r="O187" s="218"/>
      <c r="P187" s="218"/>
      <c r="Q187" s="218"/>
      <c r="R187" s="218"/>
      <c r="S187" s="218"/>
      <c r="T187" s="218">
        <v>1</v>
      </c>
    </row>
    <row r="188" spans="1:20" x14ac:dyDescent="0.15">
      <c r="A188" s="203" t="s">
        <v>56</v>
      </c>
      <c r="B188" s="218">
        <v>1</v>
      </c>
      <c r="C188" s="218">
        <v>1</v>
      </c>
      <c r="D188" s="218">
        <v>1</v>
      </c>
      <c r="E188" s="218"/>
      <c r="F188" s="218"/>
      <c r="G188" s="218"/>
      <c r="H188" s="218"/>
      <c r="I188" s="218"/>
      <c r="J188" s="218"/>
      <c r="K188" s="218"/>
      <c r="L188" s="218">
        <v>1</v>
      </c>
      <c r="M188" s="218"/>
      <c r="N188" s="218"/>
      <c r="O188" s="218"/>
      <c r="P188" s="218"/>
      <c r="Q188" s="218"/>
      <c r="R188" s="218"/>
      <c r="S188" s="218"/>
      <c r="T188" s="218">
        <v>4</v>
      </c>
    </row>
    <row r="189" spans="1:20" x14ac:dyDescent="0.15">
      <c r="A189" s="203" t="s">
        <v>510</v>
      </c>
      <c r="B189" s="218">
        <v>1</v>
      </c>
      <c r="C189" s="218"/>
      <c r="D189" s="218"/>
      <c r="E189" s="218"/>
      <c r="F189" s="218"/>
      <c r="G189" s="218"/>
      <c r="H189" s="218"/>
      <c r="I189" s="218"/>
      <c r="J189" s="218"/>
      <c r="K189" s="218"/>
      <c r="L189" s="218"/>
      <c r="M189" s="218"/>
      <c r="N189" s="218"/>
      <c r="O189" s="218"/>
      <c r="P189" s="218"/>
      <c r="Q189" s="218"/>
      <c r="R189" s="218"/>
      <c r="S189" s="218"/>
      <c r="T189" s="218">
        <v>1</v>
      </c>
    </row>
    <row r="190" spans="1:20" x14ac:dyDescent="0.15">
      <c r="A190" s="203" t="s">
        <v>157</v>
      </c>
      <c r="B190" s="218"/>
      <c r="C190" s="218"/>
      <c r="D190" s="218"/>
      <c r="E190" s="218"/>
      <c r="F190" s="218"/>
      <c r="G190" s="218"/>
      <c r="H190" s="218"/>
      <c r="I190" s="218"/>
      <c r="J190" s="218"/>
      <c r="K190" s="218"/>
      <c r="L190" s="218">
        <v>1</v>
      </c>
      <c r="M190" s="218">
        <v>1</v>
      </c>
      <c r="N190" s="218"/>
      <c r="O190" s="218"/>
      <c r="P190" s="218"/>
      <c r="Q190" s="218"/>
      <c r="R190" s="218"/>
      <c r="S190" s="218"/>
      <c r="T190" s="218">
        <v>2</v>
      </c>
    </row>
    <row r="191" spans="1:20" x14ac:dyDescent="0.15">
      <c r="A191" s="203" t="s">
        <v>507</v>
      </c>
      <c r="B191" s="218">
        <v>1</v>
      </c>
      <c r="C191" s="218"/>
      <c r="D191" s="218"/>
      <c r="E191" s="218"/>
      <c r="F191" s="218"/>
      <c r="G191" s="218"/>
      <c r="H191" s="218"/>
      <c r="I191" s="218"/>
      <c r="J191" s="218"/>
      <c r="K191" s="218"/>
      <c r="L191" s="218"/>
      <c r="M191" s="218"/>
      <c r="N191" s="218"/>
      <c r="O191" s="218"/>
      <c r="P191" s="218"/>
      <c r="Q191" s="218"/>
      <c r="R191" s="218"/>
      <c r="S191" s="218"/>
      <c r="T191" s="218">
        <v>1</v>
      </c>
    </row>
    <row r="192" spans="1:20" x14ac:dyDescent="0.15">
      <c r="A192" s="203" t="s">
        <v>539</v>
      </c>
      <c r="B192" s="218">
        <v>1</v>
      </c>
      <c r="C192" s="218"/>
      <c r="D192" s="218"/>
      <c r="E192" s="218"/>
      <c r="F192" s="218"/>
      <c r="G192" s="218"/>
      <c r="H192" s="218"/>
      <c r="I192" s="218"/>
      <c r="J192" s="218"/>
      <c r="K192" s="218"/>
      <c r="L192" s="218"/>
      <c r="M192" s="218"/>
      <c r="N192" s="218"/>
      <c r="O192" s="218"/>
      <c r="P192" s="218"/>
      <c r="Q192" s="218"/>
      <c r="R192" s="218"/>
      <c r="S192" s="218"/>
      <c r="T192" s="218">
        <v>1</v>
      </c>
    </row>
    <row r="193" spans="1:20" x14ac:dyDescent="0.15">
      <c r="A193" s="203" t="s">
        <v>511</v>
      </c>
      <c r="B193" s="218">
        <v>1</v>
      </c>
      <c r="C193" s="218"/>
      <c r="D193" s="218"/>
      <c r="E193" s="218"/>
      <c r="F193" s="218"/>
      <c r="G193" s="218"/>
      <c r="H193" s="218"/>
      <c r="I193" s="218"/>
      <c r="J193" s="218"/>
      <c r="K193" s="218"/>
      <c r="L193" s="218"/>
      <c r="M193" s="218"/>
      <c r="N193" s="218"/>
      <c r="O193" s="218"/>
      <c r="P193" s="218"/>
      <c r="Q193" s="218"/>
      <c r="R193" s="218"/>
      <c r="S193" s="218"/>
      <c r="T193" s="218">
        <v>1</v>
      </c>
    </row>
    <row r="194" spans="1:20" x14ac:dyDescent="0.15">
      <c r="A194" s="203" t="s">
        <v>493</v>
      </c>
      <c r="B194" s="218">
        <v>1</v>
      </c>
      <c r="C194" s="218"/>
      <c r="D194" s="218"/>
      <c r="E194" s="218"/>
      <c r="F194" s="218"/>
      <c r="G194" s="218"/>
      <c r="H194" s="218"/>
      <c r="I194" s="218"/>
      <c r="J194" s="218"/>
      <c r="K194" s="218"/>
      <c r="L194" s="218"/>
      <c r="M194" s="218"/>
      <c r="N194" s="218"/>
      <c r="O194" s="218"/>
      <c r="P194" s="218"/>
      <c r="Q194" s="218"/>
      <c r="R194" s="218"/>
      <c r="S194" s="218"/>
      <c r="T194" s="218">
        <v>1</v>
      </c>
    </row>
    <row r="195" spans="1:20" x14ac:dyDescent="0.15">
      <c r="A195" s="203" t="s">
        <v>278</v>
      </c>
      <c r="B195" s="218">
        <v>1</v>
      </c>
      <c r="C195" s="218"/>
      <c r="D195" s="218"/>
      <c r="E195" s="218"/>
      <c r="F195" s="218"/>
      <c r="G195" s="218"/>
      <c r="H195" s="218"/>
      <c r="I195" s="218"/>
      <c r="J195" s="218"/>
      <c r="K195" s="218"/>
      <c r="L195" s="218"/>
      <c r="M195" s="218"/>
      <c r="N195" s="218"/>
      <c r="O195" s="218"/>
      <c r="P195" s="218"/>
      <c r="Q195" s="218"/>
      <c r="R195" s="218"/>
      <c r="S195" s="218"/>
      <c r="T195" s="218">
        <v>1</v>
      </c>
    </row>
    <row r="196" spans="1:20" x14ac:dyDescent="0.15">
      <c r="A196" s="203" t="s">
        <v>540</v>
      </c>
      <c r="B196" s="218">
        <v>1</v>
      </c>
      <c r="C196" s="218"/>
      <c r="D196" s="218"/>
      <c r="E196" s="218"/>
      <c r="F196" s="218"/>
      <c r="G196" s="218"/>
      <c r="H196" s="218"/>
      <c r="I196" s="218"/>
      <c r="J196" s="218"/>
      <c r="K196" s="218"/>
      <c r="L196" s="218"/>
      <c r="M196" s="218"/>
      <c r="N196" s="218"/>
      <c r="O196" s="218"/>
      <c r="P196" s="218"/>
      <c r="Q196" s="218"/>
      <c r="R196" s="218"/>
      <c r="S196" s="218"/>
      <c r="T196" s="218">
        <v>1</v>
      </c>
    </row>
    <row r="197" spans="1:20" x14ac:dyDescent="0.15">
      <c r="A197" s="203" t="s">
        <v>487</v>
      </c>
      <c r="B197" s="218">
        <v>1</v>
      </c>
      <c r="C197" s="218"/>
      <c r="D197" s="218"/>
      <c r="E197" s="218"/>
      <c r="F197" s="218"/>
      <c r="G197" s="218"/>
      <c r="H197" s="218"/>
      <c r="I197" s="218"/>
      <c r="J197" s="218"/>
      <c r="K197" s="218"/>
      <c r="L197" s="218"/>
      <c r="M197" s="218"/>
      <c r="N197" s="218"/>
      <c r="O197" s="218"/>
      <c r="P197" s="218"/>
      <c r="Q197" s="218"/>
      <c r="R197" s="218"/>
      <c r="S197" s="218"/>
      <c r="T197" s="218">
        <v>1</v>
      </c>
    </row>
    <row r="198" spans="1:20" x14ac:dyDescent="0.15">
      <c r="A198" s="203" t="s">
        <v>54</v>
      </c>
      <c r="B198" s="218">
        <v>1</v>
      </c>
      <c r="C198" s="218"/>
      <c r="D198" s="218"/>
      <c r="E198" s="218"/>
      <c r="F198" s="218"/>
      <c r="G198" s="218"/>
      <c r="H198" s="218"/>
      <c r="I198" s="218"/>
      <c r="J198" s="218"/>
      <c r="K198" s="218"/>
      <c r="L198" s="218"/>
      <c r="M198" s="218"/>
      <c r="N198" s="218"/>
      <c r="O198" s="218">
        <v>1</v>
      </c>
      <c r="P198" s="218"/>
      <c r="Q198" s="218"/>
      <c r="R198" s="218"/>
      <c r="S198" s="218"/>
      <c r="T198" s="218">
        <v>2</v>
      </c>
    </row>
    <row r="199" spans="1:20" x14ac:dyDescent="0.15">
      <c r="A199" s="203" t="s">
        <v>492</v>
      </c>
      <c r="B199" s="218">
        <v>1</v>
      </c>
      <c r="C199" s="218"/>
      <c r="D199" s="218"/>
      <c r="E199" s="218"/>
      <c r="F199" s="218"/>
      <c r="G199" s="218"/>
      <c r="H199" s="218"/>
      <c r="I199" s="218"/>
      <c r="J199" s="218"/>
      <c r="K199" s="218"/>
      <c r="L199" s="218"/>
      <c r="M199" s="218"/>
      <c r="N199" s="218"/>
      <c r="O199" s="218"/>
      <c r="P199" s="218"/>
      <c r="Q199" s="218"/>
      <c r="R199" s="218"/>
      <c r="S199" s="218"/>
      <c r="T199" s="218">
        <v>1</v>
      </c>
    </row>
    <row r="200" spans="1:20" x14ac:dyDescent="0.15">
      <c r="A200" s="203" t="s">
        <v>52</v>
      </c>
      <c r="B200" s="218">
        <v>1</v>
      </c>
      <c r="C200" s="218"/>
      <c r="D200" s="218"/>
      <c r="E200" s="218"/>
      <c r="F200" s="218"/>
      <c r="G200" s="218"/>
      <c r="H200" s="218"/>
      <c r="I200" s="218"/>
      <c r="J200" s="218"/>
      <c r="K200" s="218"/>
      <c r="L200" s="218"/>
      <c r="M200" s="218"/>
      <c r="N200" s="218"/>
      <c r="O200" s="218"/>
      <c r="P200" s="218"/>
      <c r="Q200" s="218"/>
      <c r="R200" s="218"/>
      <c r="S200" s="218"/>
      <c r="T200" s="218">
        <v>1</v>
      </c>
    </row>
    <row r="201" spans="1:20" x14ac:dyDescent="0.15">
      <c r="A201" s="203" t="s">
        <v>541</v>
      </c>
      <c r="B201" s="218">
        <v>1</v>
      </c>
      <c r="C201" s="218"/>
      <c r="D201" s="218"/>
      <c r="E201" s="218"/>
      <c r="F201" s="218"/>
      <c r="G201" s="218"/>
      <c r="H201" s="218"/>
      <c r="I201" s="218"/>
      <c r="J201" s="218"/>
      <c r="K201" s="218"/>
      <c r="L201" s="218"/>
      <c r="M201" s="218"/>
      <c r="N201" s="218"/>
      <c r="O201" s="218"/>
      <c r="P201" s="218"/>
      <c r="Q201" s="218"/>
      <c r="R201" s="218"/>
      <c r="S201" s="218"/>
      <c r="T201" s="218">
        <v>1</v>
      </c>
    </row>
    <row r="202" spans="1:20" x14ac:dyDescent="0.15">
      <c r="A202" s="203" t="s">
        <v>55</v>
      </c>
      <c r="B202" s="218">
        <v>1</v>
      </c>
      <c r="C202" s="218">
        <v>1</v>
      </c>
      <c r="D202" s="218"/>
      <c r="E202" s="218"/>
      <c r="F202" s="218"/>
      <c r="G202" s="218"/>
      <c r="H202" s="218"/>
      <c r="I202" s="218"/>
      <c r="J202" s="218"/>
      <c r="K202" s="218">
        <v>1</v>
      </c>
      <c r="L202" s="218"/>
      <c r="M202" s="218"/>
      <c r="N202" s="218"/>
      <c r="O202" s="218"/>
      <c r="P202" s="218"/>
      <c r="Q202" s="218"/>
      <c r="R202" s="218"/>
      <c r="S202" s="218"/>
      <c r="T202" s="218">
        <v>3</v>
      </c>
    </row>
    <row r="203" spans="1:20" x14ac:dyDescent="0.15">
      <c r="A203" s="203" t="s">
        <v>50</v>
      </c>
      <c r="B203" s="218">
        <v>1</v>
      </c>
      <c r="C203" s="218"/>
      <c r="D203" s="218"/>
      <c r="E203" s="218"/>
      <c r="F203" s="218"/>
      <c r="G203" s="218"/>
      <c r="H203" s="218"/>
      <c r="I203" s="218"/>
      <c r="J203" s="218"/>
      <c r="K203" s="218"/>
      <c r="L203" s="218"/>
      <c r="M203" s="218"/>
      <c r="N203" s="218"/>
      <c r="O203" s="218"/>
      <c r="P203" s="218"/>
      <c r="Q203" s="218"/>
      <c r="R203" s="218"/>
      <c r="S203" s="218"/>
      <c r="T203" s="218">
        <v>1</v>
      </c>
    </row>
    <row r="204" spans="1:20" x14ac:dyDescent="0.15">
      <c r="A204" s="203" t="s">
        <v>542</v>
      </c>
      <c r="B204" s="218">
        <v>1</v>
      </c>
      <c r="C204" s="218"/>
      <c r="D204" s="218"/>
      <c r="E204" s="218"/>
      <c r="F204" s="218"/>
      <c r="G204" s="218"/>
      <c r="H204" s="218"/>
      <c r="I204" s="218"/>
      <c r="J204" s="218"/>
      <c r="K204" s="218"/>
      <c r="L204" s="218"/>
      <c r="M204" s="218"/>
      <c r="N204" s="218"/>
      <c r="O204" s="218"/>
      <c r="P204" s="218"/>
      <c r="Q204" s="218"/>
      <c r="R204" s="218"/>
      <c r="S204" s="218"/>
      <c r="T204" s="218">
        <v>1</v>
      </c>
    </row>
    <row r="205" spans="1:20" x14ac:dyDescent="0.15">
      <c r="A205" s="203" t="s">
        <v>279</v>
      </c>
      <c r="B205" s="218">
        <v>1</v>
      </c>
      <c r="C205" s="218"/>
      <c r="D205" s="218"/>
      <c r="E205" s="218"/>
      <c r="F205" s="218"/>
      <c r="G205" s="218"/>
      <c r="H205" s="218"/>
      <c r="I205" s="218"/>
      <c r="J205" s="218"/>
      <c r="K205" s="218"/>
      <c r="L205" s="218"/>
      <c r="M205" s="218"/>
      <c r="N205" s="218"/>
      <c r="O205" s="218"/>
      <c r="P205" s="218"/>
      <c r="Q205" s="218"/>
      <c r="R205" s="218"/>
      <c r="S205" s="218"/>
      <c r="T205" s="218">
        <v>1</v>
      </c>
    </row>
    <row r="206" spans="1:20" x14ac:dyDescent="0.15">
      <c r="A206" s="203" t="s">
        <v>150</v>
      </c>
      <c r="B206" s="218">
        <v>1</v>
      </c>
      <c r="C206" s="218">
        <v>1</v>
      </c>
      <c r="D206" s="218">
        <v>1</v>
      </c>
      <c r="E206" s="218"/>
      <c r="F206" s="218"/>
      <c r="G206" s="218"/>
      <c r="H206" s="218"/>
      <c r="I206" s="218"/>
      <c r="J206" s="218"/>
      <c r="K206" s="218"/>
      <c r="L206" s="218"/>
      <c r="M206" s="218"/>
      <c r="N206" s="218"/>
      <c r="O206" s="218"/>
      <c r="P206" s="218"/>
      <c r="Q206" s="218"/>
      <c r="R206" s="218"/>
      <c r="S206" s="218"/>
      <c r="T206" s="218">
        <v>3</v>
      </c>
    </row>
    <row r="207" spans="1:20" x14ac:dyDescent="0.15">
      <c r="A207" s="194" t="s">
        <v>400</v>
      </c>
      <c r="B207" s="218">
        <v>31</v>
      </c>
      <c r="C207" s="218">
        <v>4</v>
      </c>
      <c r="D207" s="218"/>
      <c r="E207" s="218">
        <v>1</v>
      </c>
      <c r="F207" s="218"/>
      <c r="G207" s="218"/>
      <c r="H207" s="218"/>
      <c r="I207" s="218"/>
      <c r="J207" s="218"/>
      <c r="K207" s="218"/>
      <c r="L207" s="218"/>
      <c r="M207" s="218"/>
      <c r="N207" s="218"/>
      <c r="O207" s="218"/>
      <c r="P207" s="218"/>
      <c r="Q207" s="218"/>
      <c r="R207" s="218"/>
      <c r="S207" s="218"/>
      <c r="T207" s="218">
        <v>36</v>
      </c>
    </row>
    <row r="208" spans="1:20" x14ac:dyDescent="0.15">
      <c r="A208" s="203" t="s">
        <v>543</v>
      </c>
      <c r="B208" s="218">
        <v>1</v>
      </c>
      <c r="C208" s="218">
        <v>1</v>
      </c>
      <c r="D208" s="218"/>
      <c r="E208" s="218"/>
      <c r="F208" s="218"/>
      <c r="G208" s="218"/>
      <c r="H208" s="218"/>
      <c r="I208" s="218"/>
      <c r="J208" s="218"/>
      <c r="K208" s="218"/>
      <c r="L208" s="218"/>
      <c r="M208" s="218"/>
      <c r="N208" s="218"/>
      <c r="O208" s="218"/>
      <c r="P208" s="218"/>
      <c r="Q208" s="218"/>
      <c r="R208" s="218"/>
      <c r="S208" s="218"/>
      <c r="T208" s="218">
        <v>2</v>
      </c>
    </row>
    <row r="209" spans="1:20" x14ac:dyDescent="0.15">
      <c r="A209" s="203" t="s">
        <v>486</v>
      </c>
      <c r="B209" s="218">
        <v>1</v>
      </c>
      <c r="C209" s="218"/>
      <c r="D209" s="218"/>
      <c r="E209" s="218"/>
      <c r="F209" s="218"/>
      <c r="G209" s="218"/>
      <c r="H209" s="218"/>
      <c r="I209" s="218"/>
      <c r="J209" s="218"/>
      <c r="K209" s="218"/>
      <c r="L209" s="218"/>
      <c r="M209" s="218"/>
      <c r="N209" s="218"/>
      <c r="O209" s="218"/>
      <c r="P209" s="218"/>
      <c r="Q209" s="218"/>
      <c r="R209" s="218"/>
      <c r="S209" s="218"/>
      <c r="T209" s="218">
        <v>1</v>
      </c>
    </row>
    <row r="210" spans="1:20" x14ac:dyDescent="0.15">
      <c r="A210" s="203" t="s">
        <v>242</v>
      </c>
      <c r="B210" s="218">
        <v>1</v>
      </c>
      <c r="C210" s="218"/>
      <c r="D210" s="218"/>
      <c r="E210" s="218"/>
      <c r="F210" s="218"/>
      <c r="G210" s="218"/>
      <c r="H210" s="218"/>
      <c r="I210" s="218"/>
      <c r="J210" s="218"/>
      <c r="K210" s="218"/>
      <c r="L210" s="218"/>
      <c r="M210" s="218"/>
      <c r="N210" s="218"/>
      <c r="O210" s="218"/>
      <c r="P210" s="218"/>
      <c r="Q210" s="218"/>
      <c r="R210" s="218"/>
      <c r="S210" s="218"/>
      <c r="T210" s="218">
        <v>1</v>
      </c>
    </row>
    <row r="211" spans="1:20" x14ac:dyDescent="0.15">
      <c r="A211" s="203" t="s">
        <v>512</v>
      </c>
      <c r="B211" s="218">
        <v>1</v>
      </c>
      <c r="C211" s="218"/>
      <c r="D211" s="218"/>
      <c r="E211" s="218"/>
      <c r="F211" s="218"/>
      <c r="G211" s="218"/>
      <c r="H211" s="218"/>
      <c r="I211" s="218"/>
      <c r="J211" s="218"/>
      <c r="K211" s="218"/>
      <c r="L211" s="218"/>
      <c r="M211" s="218"/>
      <c r="N211" s="218"/>
      <c r="O211" s="218"/>
      <c r="P211" s="218"/>
      <c r="Q211" s="218"/>
      <c r="R211" s="218"/>
      <c r="S211" s="218"/>
      <c r="T211" s="218">
        <v>1</v>
      </c>
    </row>
    <row r="212" spans="1:20" x14ac:dyDescent="0.15">
      <c r="A212" s="203" t="s">
        <v>544</v>
      </c>
      <c r="B212" s="218">
        <v>1</v>
      </c>
      <c r="C212" s="218"/>
      <c r="D212" s="218"/>
      <c r="E212" s="218"/>
      <c r="F212" s="218"/>
      <c r="G212" s="218"/>
      <c r="H212" s="218"/>
      <c r="I212" s="218"/>
      <c r="J212" s="218"/>
      <c r="K212" s="218"/>
      <c r="L212" s="218"/>
      <c r="M212" s="218"/>
      <c r="N212" s="218"/>
      <c r="O212" s="218"/>
      <c r="P212" s="218"/>
      <c r="Q212" s="218"/>
      <c r="R212" s="218"/>
      <c r="S212" s="218"/>
      <c r="T212" s="218">
        <v>1</v>
      </c>
    </row>
    <row r="213" spans="1:20" x14ac:dyDescent="0.15">
      <c r="A213" s="203" t="s">
        <v>545</v>
      </c>
      <c r="B213" s="218">
        <v>1</v>
      </c>
      <c r="C213" s="218"/>
      <c r="D213" s="218"/>
      <c r="E213" s="218"/>
      <c r="F213" s="218"/>
      <c r="G213" s="218"/>
      <c r="H213" s="218"/>
      <c r="I213" s="218"/>
      <c r="J213" s="218"/>
      <c r="K213" s="218"/>
      <c r="L213" s="218"/>
      <c r="M213" s="218"/>
      <c r="N213" s="218"/>
      <c r="O213" s="218"/>
      <c r="P213" s="218"/>
      <c r="Q213" s="218"/>
      <c r="R213" s="218"/>
      <c r="S213" s="218"/>
      <c r="T213" s="218">
        <v>1</v>
      </c>
    </row>
    <row r="214" spans="1:20" x14ac:dyDescent="0.15">
      <c r="A214" s="203" t="s">
        <v>546</v>
      </c>
      <c r="B214" s="218">
        <v>1</v>
      </c>
      <c r="C214" s="218"/>
      <c r="D214" s="218"/>
      <c r="E214" s="218"/>
      <c r="F214" s="218"/>
      <c r="G214" s="218"/>
      <c r="H214" s="218"/>
      <c r="I214" s="218"/>
      <c r="J214" s="218"/>
      <c r="K214" s="218"/>
      <c r="L214" s="218"/>
      <c r="M214" s="218"/>
      <c r="N214" s="218"/>
      <c r="O214" s="218"/>
      <c r="P214" s="218"/>
      <c r="Q214" s="218"/>
      <c r="R214" s="218"/>
      <c r="S214" s="218"/>
      <c r="T214" s="218">
        <v>1</v>
      </c>
    </row>
    <row r="215" spans="1:20" x14ac:dyDescent="0.15">
      <c r="A215" s="203" t="s">
        <v>547</v>
      </c>
      <c r="B215" s="218">
        <v>1</v>
      </c>
      <c r="C215" s="218"/>
      <c r="D215" s="218"/>
      <c r="E215" s="218"/>
      <c r="F215" s="218"/>
      <c r="G215" s="218"/>
      <c r="H215" s="218"/>
      <c r="I215" s="218"/>
      <c r="J215" s="218"/>
      <c r="K215" s="218"/>
      <c r="L215" s="218"/>
      <c r="M215" s="218"/>
      <c r="N215" s="218"/>
      <c r="O215" s="218"/>
      <c r="P215" s="218"/>
      <c r="Q215" s="218"/>
      <c r="R215" s="218"/>
      <c r="S215" s="218"/>
      <c r="T215" s="218">
        <v>1</v>
      </c>
    </row>
    <row r="216" spans="1:20" x14ac:dyDescent="0.15">
      <c r="A216" s="203" t="s">
        <v>548</v>
      </c>
      <c r="B216" s="218">
        <v>1</v>
      </c>
      <c r="C216" s="218"/>
      <c r="D216" s="218"/>
      <c r="E216" s="218"/>
      <c r="F216" s="218"/>
      <c r="G216" s="218"/>
      <c r="H216" s="218"/>
      <c r="I216" s="218"/>
      <c r="J216" s="218"/>
      <c r="K216" s="218"/>
      <c r="L216" s="218"/>
      <c r="M216" s="218"/>
      <c r="N216" s="218"/>
      <c r="O216" s="218"/>
      <c r="P216" s="218"/>
      <c r="Q216" s="218"/>
      <c r="R216" s="218"/>
      <c r="S216" s="218"/>
      <c r="T216" s="218">
        <v>1</v>
      </c>
    </row>
    <row r="217" spans="1:20" x14ac:dyDescent="0.15">
      <c r="A217" s="203" t="s">
        <v>505</v>
      </c>
      <c r="B217" s="218">
        <v>1</v>
      </c>
      <c r="C217" s="218"/>
      <c r="D217" s="218"/>
      <c r="E217" s="218"/>
      <c r="F217" s="218"/>
      <c r="G217" s="218"/>
      <c r="H217" s="218"/>
      <c r="I217" s="218"/>
      <c r="J217" s="218"/>
      <c r="K217" s="218"/>
      <c r="L217" s="218"/>
      <c r="M217" s="218"/>
      <c r="N217" s="218"/>
      <c r="O217" s="218"/>
      <c r="P217" s="218"/>
      <c r="Q217" s="218"/>
      <c r="R217" s="218"/>
      <c r="S217" s="218"/>
      <c r="T217" s="218">
        <v>1</v>
      </c>
    </row>
    <row r="218" spans="1:20" x14ac:dyDescent="0.15">
      <c r="A218" s="203" t="s">
        <v>76</v>
      </c>
      <c r="B218" s="218">
        <v>1</v>
      </c>
      <c r="C218" s="218"/>
      <c r="D218" s="218"/>
      <c r="E218" s="218"/>
      <c r="F218" s="218"/>
      <c r="G218" s="218"/>
      <c r="H218" s="218"/>
      <c r="I218" s="218"/>
      <c r="J218" s="218"/>
      <c r="K218" s="218"/>
      <c r="L218" s="218"/>
      <c r="M218" s="218"/>
      <c r="N218" s="218"/>
      <c r="O218" s="218"/>
      <c r="P218" s="218"/>
      <c r="Q218" s="218"/>
      <c r="R218" s="218"/>
      <c r="S218" s="218"/>
      <c r="T218" s="218">
        <v>1</v>
      </c>
    </row>
    <row r="219" spans="1:20" x14ac:dyDescent="0.15">
      <c r="A219" s="203" t="s">
        <v>92</v>
      </c>
      <c r="B219" s="218">
        <v>1</v>
      </c>
      <c r="C219" s="218">
        <v>1</v>
      </c>
      <c r="D219" s="218"/>
      <c r="E219" s="218"/>
      <c r="F219" s="218"/>
      <c r="G219" s="218"/>
      <c r="H219" s="218"/>
      <c r="I219" s="218"/>
      <c r="J219" s="218"/>
      <c r="K219" s="218"/>
      <c r="L219" s="218"/>
      <c r="M219" s="218"/>
      <c r="N219" s="218"/>
      <c r="O219" s="218"/>
      <c r="P219" s="218"/>
      <c r="Q219" s="218"/>
      <c r="R219" s="218"/>
      <c r="S219" s="218"/>
      <c r="T219" s="218">
        <v>2</v>
      </c>
    </row>
    <row r="220" spans="1:20" x14ac:dyDescent="0.15">
      <c r="A220" s="203" t="s">
        <v>499</v>
      </c>
      <c r="B220" s="218">
        <v>1</v>
      </c>
      <c r="C220" s="218"/>
      <c r="D220" s="218"/>
      <c r="E220" s="218"/>
      <c r="F220" s="218"/>
      <c r="G220" s="218"/>
      <c r="H220" s="218"/>
      <c r="I220" s="218"/>
      <c r="J220" s="218"/>
      <c r="K220" s="218"/>
      <c r="L220" s="218"/>
      <c r="M220" s="218"/>
      <c r="N220" s="218"/>
      <c r="O220" s="218"/>
      <c r="P220" s="218"/>
      <c r="Q220" s="218"/>
      <c r="R220" s="218"/>
      <c r="S220" s="218"/>
      <c r="T220" s="218">
        <v>1</v>
      </c>
    </row>
    <row r="221" spans="1:20" x14ac:dyDescent="0.15">
      <c r="A221" s="203" t="s">
        <v>549</v>
      </c>
      <c r="B221" s="218">
        <v>1</v>
      </c>
      <c r="C221" s="218"/>
      <c r="D221" s="218"/>
      <c r="E221" s="218"/>
      <c r="F221" s="218"/>
      <c r="G221" s="218"/>
      <c r="H221" s="218"/>
      <c r="I221" s="218"/>
      <c r="J221" s="218"/>
      <c r="K221" s="218"/>
      <c r="L221" s="218"/>
      <c r="M221" s="218"/>
      <c r="N221" s="218"/>
      <c r="O221" s="218"/>
      <c r="P221" s="218"/>
      <c r="Q221" s="218"/>
      <c r="R221" s="218"/>
      <c r="S221" s="218"/>
      <c r="T221" s="218">
        <v>1</v>
      </c>
    </row>
    <row r="222" spans="1:20" x14ac:dyDescent="0.15">
      <c r="A222" s="203" t="s">
        <v>550</v>
      </c>
      <c r="B222" s="218">
        <v>1</v>
      </c>
      <c r="C222" s="218"/>
      <c r="D222" s="218"/>
      <c r="E222" s="218"/>
      <c r="F222" s="218"/>
      <c r="G222" s="218"/>
      <c r="H222" s="218"/>
      <c r="I222" s="218"/>
      <c r="J222" s="218"/>
      <c r="K222" s="218"/>
      <c r="L222" s="218"/>
      <c r="M222" s="218"/>
      <c r="N222" s="218"/>
      <c r="O222" s="218"/>
      <c r="P222" s="218"/>
      <c r="Q222" s="218"/>
      <c r="R222" s="218"/>
      <c r="S222" s="218"/>
      <c r="T222" s="218">
        <v>1</v>
      </c>
    </row>
    <row r="223" spans="1:20" x14ac:dyDescent="0.15">
      <c r="A223" s="203" t="s">
        <v>260</v>
      </c>
      <c r="B223" s="218">
        <v>1</v>
      </c>
      <c r="C223" s="218"/>
      <c r="D223" s="218"/>
      <c r="E223" s="218"/>
      <c r="F223" s="218"/>
      <c r="G223" s="218"/>
      <c r="H223" s="218"/>
      <c r="I223" s="218"/>
      <c r="J223" s="218"/>
      <c r="K223" s="218"/>
      <c r="L223" s="218"/>
      <c r="M223" s="218"/>
      <c r="N223" s="218"/>
      <c r="O223" s="218"/>
      <c r="P223" s="218"/>
      <c r="Q223" s="218"/>
      <c r="R223" s="218"/>
      <c r="S223" s="218"/>
      <c r="T223" s="218">
        <v>1</v>
      </c>
    </row>
    <row r="224" spans="1:20" x14ac:dyDescent="0.15">
      <c r="A224" s="203" t="s">
        <v>77</v>
      </c>
      <c r="B224" s="218">
        <v>1</v>
      </c>
      <c r="C224" s="218"/>
      <c r="D224" s="218"/>
      <c r="E224" s="218"/>
      <c r="F224" s="218"/>
      <c r="G224" s="218"/>
      <c r="H224" s="218"/>
      <c r="I224" s="218"/>
      <c r="J224" s="218"/>
      <c r="K224" s="218"/>
      <c r="L224" s="218"/>
      <c r="M224" s="218"/>
      <c r="N224" s="218"/>
      <c r="O224" s="218"/>
      <c r="P224" s="218"/>
      <c r="Q224" s="218"/>
      <c r="R224" s="218"/>
      <c r="S224" s="218"/>
      <c r="T224" s="218">
        <v>1</v>
      </c>
    </row>
    <row r="225" spans="1:20" x14ac:dyDescent="0.15">
      <c r="A225" s="203" t="s">
        <v>518</v>
      </c>
      <c r="B225" s="218">
        <v>1</v>
      </c>
      <c r="C225" s="218"/>
      <c r="D225" s="218"/>
      <c r="E225" s="218"/>
      <c r="F225" s="218"/>
      <c r="G225" s="218"/>
      <c r="H225" s="218"/>
      <c r="I225" s="218"/>
      <c r="J225" s="218"/>
      <c r="K225" s="218"/>
      <c r="L225" s="218"/>
      <c r="M225" s="218"/>
      <c r="N225" s="218"/>
      <c r="O225" s="218"/>
      <c r="P225" s="218"/>
      <c r="Q225" s="218"/>
      <c r="R225" s="218"/>
      <c r="S225" s="218"/>
      <c r="T225" s="218">
        <v>1</v>
      </c>
    </row>
    <row r="226" spans="1:20" x14ac:dyDescent="0.15">
      <c r="A226" s="203" t="s">
        <v>261</v>
      </c>
      <c r="B226" s="218">
        <v>1</v>
      </c>
      <c r="C226" s="218"/>
      <c r="D226" s="218"/>
      <c r="E226" s="218"/>
      <c r="F226" s="218"/>
      <c r="G226" s="218"/>
      <c r="H226" s="218"/>
      <c r="I226" s="218"/>
      <c r="J226" s="218"/>
      <c r="K226" s="218"/>
      <c r="L226" s="218"/>
      <c r="M226" s="218"/>
      <c r="N226" s="218"/>
      <c r="O226" s="218"/>
      <c r="P226" s="218"/>
      <c r="Q226" s="218"/>
      <c r="R226" s="218"/>
      <c r="S226" s="218"/>
      <c r="T226" s="218">
        <v>1</v>
      </c>
    </row>
    <row r="227" spans="1:20" x14ac:dyDescent="0.15">
      <c r="A227" s="203" t="s">
        <v>259</v>
      </c>
      <c r="B227" s="218">
        <v>1</v>
      </c>
      <c r="C227" s="218"/>
      <c r="D227" s="218"/>
      <c r="E227" s="218"/>
      <c r="F227" s="218"/>
      <c r="G227" s="218"/>
      <c r="H227" s="218"/>
      <c r="I227" s="218"/>
      <c r="J227" s="218"/>
      <c r="K227" s="218"/>
      <c r="L227" s="218"/>
      <c r="M227" s="218"/>
      <c r="N227" s="218"/>
      <c r="O227" s="218"/>
      <c r="P227" s="218"/>
      <c r="Q227" s="218"/>
      <c r="R227" s="218"/>
      <c r="S227" s="218"/>
      <c r="T227" s="218">
        <v>1</v>
      </c>
    </row>
    <row r="228" spans="1:20" x14ac:dyDescent="0.15">
      <c r="A228" s="203" t="s">
        <v>93</v>
      </c>
      <c r="B228" s="218">
        <v>1</v>
      </c>
      <c r="C228" s="218"/>
      <c r="D228" s="218"/>
      <c r="E228" s="218"/>
      <c r="F228" s="218"/>
      <c r="G228" s="218"/>
      <c r="H228" s="218"/>
      <c r="I228" s="218"/>
      <c r="J228" s="218"/>
      <c r="K228" s="218"/>
      <c r="L228" s="218"/>
      <c r="M228" s="218"/>
      <c r="N228" s="218"/>
      <c r="O228" s="218"/>
      <c r="P228" s="218"/>
      <c r="Q228" s="218"/>
      <c r="R228" s="218"/>
      <c r="S228" s="218"/>
      <c r="T228" s="218">
        <v>1</v>
      </c>
    </row>
    <row r="229" spans="1:20" x14ac:dyDescent="0.15">
      <c r="A229" s="203" t="s">
        <v>287</v>
      </c>
      <c r="B229" s="218">
        <v>1</v>
      </c>
      <c r="C229" s="218"/>
      <c r="D229" s="218"/>
      <c r="E229" s="218"/>
      <c r="F229" s="218"/>
      <c r="G229" s="218"/>
      <c r="H229" s="218"/>
      <c r="I229" s="218"/>
      <c r="J229" s="218"/>
      <c r="K229" s="218"/>
      <c r="L229" s="218"/>
      <c r="M229" s="218"/>
      <c r="N229" s="218"/>
      <c r="O229" s="218"/>
      <c r="P229" s="218"/>
      <c r="Q229" s="218"/>
      <c r="R229" s="218"/>
      <c r="S229" s="218"/>
      <c r="T229" s="218">
        <v>1</v>
      </c>
    </row>
    <row r="230" spans="1:20" x14ac:dyDescent="0.15">
      <c r="A230" s="203" t="s">
        <v>513</v>
      </c>
      <c r="B230" s="218">
        <v>1</v>
      </c>
      <c r="C230" s="218"/>
      <c r="D230" s="218"/>
      <c r="E230" s="218"/>
      <c r="F230" s="218"/>
      <c r="G230" s="218"/>
      <c r="H230" s="218"/>
      <c r="I230" s="218"/>
      <c r="J230" s="218"/>
      <c r="K230" s="218"/>
      <c r="L230" s="218"/>
      <c r="M230" s="218"/>
      <c r="N230" s="218"/>
      <c r="O230" s="218"/>
      <c r="P230" s="218"/>
      <c r="Q230" s="218"/>
      <c r="R230" s="218"/>
      <c r="S230" s="218"/>
      <c r="T230" s="218">
        <v>1</v>
      </c>
    </row>
    <row r="231" spans="1:20" x14ac:dyDescent="0.15">
      <c r="A231" s="203" t="s">
        <v>551</v>
      </c>
      <c r="B231" s="218">
        <v>1</v>
      </c>
      <c r="C231" s="218"/>
      <c r="D231" s="218"/>
      <c r="E231" s="218"/>
      <c r="F231" s="218"/>
      <c r="G231" s="218"/>
      <c r="H231" s="218"/>
      <c r="I231" s="218"/>
      <c r="J231" s="218"/>
      <c r="K231" s="218"/>
      <c r="L231" s="218"/>
      <c r="M231" s="218"/>
      <c r="N231" s="218"/>
      <c r="O231" s="218"/>
      <c r="P231" s="218"/>
      <c r="Q231" s="218"/>
      <c r="R231" s="218"/>
      <c r="S231" s="218"/>
      <c r="T231" s="218">
        <v>1</v>
      </c>
    </row>
    <row r="232" spans="1:20" x14ac:dyDescent="0.15">
      <c r="A232" s="203" t="s">
        <v>500</v>
      </c>
      <c r="B232" s="218">
        <v>1</v>
      </c>
      <c r="C232" s="218"/>
      <c r="D232" s="218"/>
      <c r="E232" s="218"/>
      <c r="F232" s="218"/>
      <c r="G232" s="218"/>
      <c r="H232" s="218"/>
      <c r="I232" s="218"/>
      <c r="J232" s="218"/>
      <c r="K232" s="218"/>
      <c r="L232" s="218"/>
      <c r="M232" s="218"/>
      <c r="N232" s="218"/>
      <c r="O232" s="218"/>
      <c r="P232" s="218"/>
      <c r="Q232" s="218"/>
      <c r="R232" s="218"/>
      <c r="S232" s="218"/>
      <c r="T232" s="218">
        <v>1</v>
      </c>
    </row>
    <row r="233" spans="1:20" x14ac:dyDescent="0.15">
      <c r="A233" s="203" t="s">
        <v>525</v>
      </c>
      <c r="B233" s="218">
        <v>1</v>
      </c>
      <c r="C233" s="218"/>
      <c r="D233" s="218"/>
      <c r="E233" s="218"/>
      <c r="F233" s="218"/>
      <c r="G233" s="218"/>
      <c r="H233" s="218"/>
      <c r="I233" s="218"/>
      <c r="J233" s="218"/>
      <c r="K233" s="218"/>
      <c r="L233" s="218"/>
      <c r="M233" s="218"/>
      <c r="N233" s="218"/>
      <c r="O233" s="218"/>
      <c r="P233" s="218"/>
      <c r="Q233" s="218"/>
      <c r="R233" s="218"/>
      <c r="S233" s="218"/>
      <c r="T233" s="218">
        <v>1</v>
      </c>
    </row>
    <row r="234" spans="1:20" x14ac:dyDescent="0.15">
      <c r="A234" s="203" t="s">
        <v>498</v>
      </c>
      <c r="B234" s="218">
        <v>1</v>
      </c>
      <c r="C234" s="218">
        <v>1</v>
      </c>
      <c r="D234" s="218"/>
      <c r="E234" s="218"/>
      <c r="F234" s="218"/>
      <c r="G234" s="218"/>
      <c r="H234" s="218"/>
      <c r="I234" s="218"/>
      <c r="J234" s="218"/>
      <c r="K234" s="218"/>
      <c r="L234" s="218"/>
      <c r="M234" s="218"/>
      <c r="N234" s="218"/>
      <c r="O234" s="218"/>
      <c r="P234" s="218"/>
      <c r="Q234" s="218"/>
      <c r="R234" s="218"/>
      <c r="S234" s="218"/>
      <c r="T234" s="218">
        <v>2</v>
      </c>
    </row>
    <row r="235" spans="1:20" x14ac:dyDescent="0.15">
      <c r="A235" s="203" t="s">
        <v>91</v>
      </c>
      <c r="B235" s="218">
        <v>1</v>
      </c>
      <c r="C235" s="218">
        <v>1</v>
      </c>
      <c r="D235" s="218"/>
      <c r="E235" s="218"/>
      <c r="F235" s="218"/>
      <c r="G235" s="218"/>
      <c r="H235" s="218"/>
      <c r="I235" s="218"/>
      <c r="J235" s="218"/>
      <c r="K235" s="218"/>
      <c r="L235" s="218"/>
      <c r="M235" s="218"/>
      <c r="N235" s="218"/>
      <c r="O235" s="218"/>
      <c r="P235" s="218"/>
      <c r="Q235" s="218"/>
      <c r="R235" s="218"/>
      <c r="S235" s="218"/>
      <c r="T235" s="218">
        <v>2</v>
      </c>
    </row>
    <row r="236" spans="1:20" x14ac:dyDescent="0.15">
      <c r="A236" s="203" t="s">
        <v>559</v>
      </c>
      <c r="B236" s="218"/>
      <c r="C236" s="218"/>
      <c r="D236" s="218"/>
      <c r="E236" s="218">
        <v>1</v>
      </c>
      <c r="F236" s="218"/>
      <c r="G236" s="218"/>
      <c r="H236" s="218"/>
      <c r="I236" s="218"/>
      <c r="J236" s="218"/>
      <c r="K236" s="218"/>
      <c r="L236" s="218"/>
      <c r="M236" s="218"/>
      <c r="N236" s="218"/>
      <c r="O236" s="218"/>
      <c r="P236" s="218"/>
      <c r="Q236" s="218"/>
      <c r="R236" s="218"/>
      <c r="S236" s="218"/>
      <c r="T236" s="218">
        <v>1</v>
      </c>
    </row>
    <row r="237" spans="1:20" x14ac:dyDescent="0.15">
      <c r="A237" s="203" t="s">
        <v>552</v>
      </c>
      <c r="B237" s="218">
        <v>1</v>
      </c>
      <c r="C237" s="218"/>
      <c r="D237" s="218"/>
      <c r="E237" s="218"/>
      <c r="F237" s="218"/>
      <c r="G237" s="218"/>
      <c r="H237" s="218"/>
      <c r="I237" s="218"/>
      <c r="J237" s="218"/>
      <c r="K237" s="218"/>
      <c r="L237" s="218"/>
      <c r="M237" s="218"/>
      <c r="N237" s="218"/>
      <c r="O237" s="218"/>
      <c r="P237" s="218"/>
      <c r="Q237" s="218"/>
      <c r="R237" s="218"/>
      <c r="S237" s="218"/>
      <c r="T237" s="218">
        <v>1</v>
      </c>
    </row>
    <row r="238" spans="1:20" x14ac:dyDescent="0.15">
      <c r="A238" s="203" t="s">
        <v>286</v>
      </c>
      <c r="B238" s="218">
        <v>1</v>
      </c>
      <c r="C238" s="218"/>
      <c r="D238" s="218"/>
      <c r="E238" s="218"/>
      <c r="F238" s="218"/>
      <c r="G238" s="218"/>
      <c r="H238" s="218"/>
      <c r="I238" s="218"/>
      <c r="J238" s="218"/>
      <c r="K238" s="218"/>
      <c r="L238" s="218"/>
      <c r="M238" s="218"/>
      <c r="N238" s="218"/>
      <c r="O238" s="218"/>
      <c r="P238" s="218"/>
      <c r="Q238" s="218"/>
      <c r="R238" s="218"/>
      <c r="S238" s="218"/>
      <c r="T238" s="218">
        <v>1</v>
      </c>
    </row>
    <row r="239" spans="1:20" x14ac:dyDescent="0.15">
      <c r="A239" s="203" t="s">
        <v>516</v>
      </c>
      <c r="B239" s="218">
        <v>1</v>
      </c>
      <c r="C239" s="218"/>
      <c r="D239" s="218"/>
      <c r="E239" s="218"/>
      <c r="F239" s="218"/>
      <c r="G239" s="218"/>
      <c r="H239" s="218"/>
      <c r="I239" s="218"/>
      <c r="J239" s="218"/>
      <c r="K239" s="218"/>
      <c r="L239" s="218"/>
      <c r="M239" s="218"/>
      <c r="N239" s="218"/>
      <c r="O239" s="218"/>
      <c r="P239" s="218"/>
      <c r="Q239" s="218"/>
      <c r="R239" s="218"/>
      <c r="S239" s="218"/>
      <c r="T239" s="218">
        <v>1</v>
      </c>
    </row>
    <row r="240" spans="1:20" x14ac:dyDescent="0.15">
      <c r="A240" s="194" t="s">
        <v>394</v>
      </c>
      <c r="B240" s="218">
        <v>16</v>
      </c>
      <c r="C240" s="218">
        <v>3</v>
      </c>
      <c r="D240" s="218">
        <v>1</v>
      </c>
      <c r="E240" s="218">
        <v>1</v>
      </c>
      <c r="F240" s="218"/>
      <c r="G240" s="218"/>
      <c r="H240" s="218">
        <v>1</v>
      </c>
      <c r="I240" s="218"/>
      <c r="J240" s="218"/>
      <c r="K240" s="218"/>
      <c r="L240" s="218"/>
      <c r="M240" s="218"/>
      <c r="N240" s="218"/>
      <c r="O240" s="218"/>
      <c r="P240" s="218"/>
      <c r="Q240" s="218"/>
      <c r="R240" s="218"/>
      <c r="S240" s="218"/>
      <c r="T240" s="218">
        <v>22</v>
      </c>
    </row>
    <row r="241" spans="1:20" x14ac:dyDescent="0.15">
      <c r="A241" s="203" t="s">
        <v>82</v>
      </c>
      <c r="B241" s="218">
        <v>1</v>
      </c>
      <c r="C241" s="218"/>
      <c r="D241" s="218"/>
      <c r="E241" s="218"/>
      <c r="F241" s="218"/>
      <c r="G241" s="218"/>
      <c r="H241" s="218"/>
      <c r="I241" s="218"/>
      <c r="J241" s="218"/>
      <c r="K241" s="218"/>
      <c r="L241" s="218"/>
      <c r="M241" s="218"/>
      <c r="N241" s="218"/>
      <c r="O241" s="218"/>
      <c r="P241" s="218"/>
      <c r="Q241" s="218"/>
      <c r="R241" s="218"/>
      <c r="S241" s="218"/>
      <c r="T241" s="218">
        <v>1</v>
      </c>
    </row>
    <row r="242" spans="1:20" x14ac:dyDescent="0.15">
      <c r="A242" s="203" t="s">
        <v>143</v>
      </c>
      <c r="B242" s="218">
        <v>1</v>
      </c>
      <c r="C242" s="218">
        <v>1</v>
      </c>
      <c r="D242" s="218"/>
      <c r="E242" s="218"/>
      <c r="F242" s="218"/>
      <c r="G242" s="218"/>
      <c r="H242" s="218"/>
      <c r="I242" s="218"/>
      <c r="J242" s="218"/>
      <c r="K242" s="218"/>
      <c r="L242" s="218"/>
      <c r="M242" s="218"/>
      <c r="N242" s="218"/>
      <c r="O242" s="218"/>
      <c r="P242" s="218"/>
      <c r="Q242" s="218"/>
      <c r="R242" s="218"/>
      <c r="S242" s="218"/>
      <c r="T242" s="218">
        <v>2</v>
      </c>
    </row>
    <row r="243" spans="1:20" x14ac:dyDescent="0.15">
      <c r="A243" s="203" t="s">
        <v>88</v>
      </c>
      <c r="B243" s="218">
        <v>1</v>
      </c>
      <c r="C243" s="218"/>
      <c r="D243" s="218"/>
      <c r="E243" s="218">
        <v>1</v>
      </c>
      <c r="F243" s="218"/>
      <c r="G243" s="218"/>
      <c r="H243" s="218">
        <v>1</v>
      </c>
      <c r="I243" s="218"/>
      <c r="J243" s="218"/>
      <c r="K243" s="218"/>
      <c r="L243" s="218"/>
      <c r="M243" s="218"/>
      <c r="N243" s="218"/>
      <c r="O243" s="218"/>
      <c r="P243" s="218"/>
      <c r="Q243" s="218"/>
      <c r="R243" s="218"/>
      <c r="S243" s="218"/>
      <c r="T243" s="218">
        <v>3</v>
      </c>
    </row>
    <row r="244" spans="1:20" x14ac:dyDescent="0.15">
      <c r="A244" s="203" t="s">
        <v>64</v>
      </c>
      <c r="B244" s="218">
        <v>1</v>
      </c>
      <c r="C244" s="218"/>
      <c r="D244" s="218"/>
      <c r="E244" s="218"/>
      <c r="F244" s="218"/>
      <c r="G244" s="218"/>
      <c r="H244" s="218"/>
      <c r="I244" s="218"/>
      <c r="J244" s="218"/>
      <c r="K244" s="218"/>
      <c r="L244" s="218"/>
      <c r="M244" s="218"/>
      <c r="N244" s="218"/>
      <c r="O244" s="218"/>
      <c r="P244" s="218"/>
      <c r="Q244" s="218"/>
      <c r="R244" s="218"/>
      <c r="S244" s="218"/>
      <c r="T244" s="218">
        <v>1</v>
      </c>
    </row>
    <row r="245" spans="1:20" x14ac:dyDescent="0.15">
      <c r="A245" s="203" t="s">
        <v>65</v>
      </c>
      <c r="B245" s="218">
        <v>1</v>
      </c>
      <c r="C245" s="218"/>
      <c r="D245" s="218"/>
      <c r="E245" s="218"/>
      <c r="F245" s="218"/>
      <c r="G245" s="218"/>
      <c r="H245" s="218"/>
      <c r="I245" s="218"/>
      <c r="J245" s="218"/>
      <c r="K245" s="218"/>
      <c r="L245" s="218"/>
      <c r="M245" s="218"/>
      <c r="N245" s="218"/>
      <c r="O245" s="218"/>
      <c r="P245" s="218"/>
      <c r="Q245" s="218"/>
      <c r="R245" s="218"/>
      <c r="S245" s="218"/>
      <c r="T245" s="218">
        <v>1</v>
      </c>
    </row>
    <row r="246" spans="1:20" x14ac:dyDescent="0.15">
      <c r="A246" s="203" t="s">
        <v>61</v>
      </c>
      <c r="B246" s="218">
        <v>1</v>
      </c>
      <c r="C246" s="218"/>
      <c r="D246" s="218"/>
      <c r="E246" s="218"/>
      <c r="F246" s="218"/>
      <c r="G246" s="218"/>
      <c r="H246" s="218"/>
      <c r="I246" s="218"/>
      <c r="J246" s="218"/>
      <c r="K246" s="218"/>
      <c r="L246" s="218"/>
      <c r="M246" s="218"/>
      <c r="N246" s="218"/>
      <c r="O246" s="218"/>
      <c r="P246" s="218"/>
      <c r="Q246" s="218"/>
      <c r="R246" s="218"/>
      <c r="S246" s="218"/>
      <c r="T246" s="218">
        <v>1</v>
      </c>
    </row>
    <row r="247" spans="1:20" x14ac:dyDescent="0.15">
      <c r="A247" s="203" t="s">
        <v>237</v>
      </c>
      <c r="B247" s="218">
        <v>1</v>
      </c>
      <c r="C247" s="218"/>
      <c r="D247" s="218"/>
      <c r="E247" s="218"/>
      <c r="F247" s="218"/>
      <c r="G247" s="218"/>
      <c r="H247" s="218"/>
      <c r="I247" s="218"/>
      <c r="J247" s="218"/>
      <c r="K247" s="218"/>
      <c r="L247" s="218"/>
      <c r="M247" s="218"/>
      <c r="N247" s="218"/>
      <c r="O247" s="218"/>
      <c r="P247" s="218"/>
      <c r="Q247" s="218"/>
      <c r="R247" s="218"/>
      <c r="S247" s="218"/>
      <c r="T247" s="218">
        <v>1</v>
      </c>
    </row>
    <row r="248" spans="1:20" x14ac:dyDescent="0.15">
      <c r="A248" s="203" t="s">
        <v>236</v>
      </c>
      <c r="B248" s="218">
        <v>1</v>
      </c>
      <c r="C248" s="218"/>
      <c r="D248" s="218"/>
      <c r="E248" s="218"/>
      <c r="F248" s="218"/>
      <c r="G248" s="218"/>
      <c r="H248" s="218"/>
      <c r="I248" s="218"/>
      <c r="J248" s="218"/>
      <c r="K248" s="218"/>
      <c r="L248" s="218"/>
      <c r="M248" s="218"/>
      <c r="N248" s="218"/>
      <c r="O248" s="218"/>
      <c r="P248" s="218"/>
      <c r="Q248" s="218"/>
      <c r="R248" s="218"/>
      <c r="S248" s="218"/>
      <c r="T248" s="218">
        <v>1</v>
      </c>
    </row>
    <row r="249" spans="1:20" x14ac:dyDescent="0.15">
      <c r="A249" s="203" t="s">
        <v>62</v>
      </c>
      <c r="B249" s="218">
        <v>1</v>
      </c>
      <c r="C249" s="218"/>
      <c r="D249" s="218"/>
      <c r="E249" s="218"/>
      <c r="F249" s="218"/>
      <c r="G249" s="218"/>
      <c r="H249" s="218"/>
      <c r="I249" s="218"/>
      <c r="J249" s="218"/>
      <c r="K249" s="218"/>
      <c r="L249" s="218"/>
      <c r="M249" s="218"/>
      <c r="N249" s="218"/>
      <c r="O249" s="218"/>
      <c r="P249" s="218"/>
      <c r="Q249" s="218"/>
      <c r="R249" s="218"/>
      <c r="S249" s="218"/>
      <c r="T249" s="218">
        <v>1</v>
      </c>
    </row>
    <row r="250" spans="1:20" x14ac:dyDescent="0.15">
      <c r="A250" s="203" t="s">
        <v>66</v>
      </c>
      <c r="B250" s="218">
        <v>1</v>
      </c>
      <c r="C250" s="218"/>
      <c r="D250" s="218"/>
      <c r="E250" s="218"/>
      <c r="F250" s="218"/>
      <c r="G250" s="218"/>
      <c r="H250" s="218"/>
      <c r="I250" s="218"/>
      <c r="J250" s="218"/>
      <c r="K250" s="218"/>
      <c r="L250" s="218"/>
      <c r="M250" s="218"/>
      <c r="N250" s="218"/>
      <c r="O250" s="218"/>
      <c r="P250" s="218"/>
      <c r="Q250" s="218"/>
      <c r="R250" s="218"/>
      <c r="S250" s="218"/>
      <c r="T250" s="218">
        <v>1</v>
      </c>
    </row>
    <row r="251" spans="1:20" x14ac:dyDescent="0.15">
      <c r="A251" s="203" t="s">
        <v>553</v>
      </c>
      <c r="B251" s="218">
        <v>1</v>
      </c>
      <c r="C251" s="218"/>
      <c r="D251" s="218"/>
      <c r="E251" s="218"/>
      <c r="F251" s="218"/>
      <c r="G251" s="218"/>
      <c r="H251" s="218"/>
      <c r="I251" s="218"/>
      <c r="J251" s="218"/>
      <c r="K251" s="218"/>
      <c r="L251" s="218"/>
      <c r="M251" s="218"/>
      <c r="N251" s="218"/>
      <c r="O251" s="218"/>
      <c r="P251" s="218"/>
      <c r="Q251" s="218"/>
      <c r="R251" s="218"/>
      <c r="S251" s="218"/>
      <c r="T251" s="218">
        <v>1</v>
      </c>
    </row>
    <row r="252" spans="1:20" x14ac:dyDescent="0.15">
      <c r="A252" s="203" t="s">
        <v>63</v>
      </c>
      <c r="B252" s="218">
        <v>1</v>
      </c>
      <c r="C252" s="218"/>
      <c r="D252" s="218"/>
      <c r="E252" s="218"/>
      <c r="F252" s="218"/>
      <c r="G252" s="218"/>
      <c r="H252" s="218"/>
      <c r="I252" s="218"/>
      <c r="J252" s="218"/>
      <c r="K252" s="218"/>
      <c r="L252" s="218"/>
      <c r="M252" s="218"/>
      <c r="N252" s="218"/>
      <c r="O252" s="218"/>
      <c r="P252" s="218"/>
      <c r="Q252" s="218"/>
      <c r="R252" s="218"/>
      <c r="S252" s="218"/>
      <c r="T252" s="218">
        <v>1</v>
      </c>
    </row>
    <row r="253" spans="1:20" x14ac:dyDescent="0.15">
      <c r="A253" s="203" t="s">
        <v>86</v>
      </c>
      <c r="B253" s="218">
        <v>1</v>
      </c>
      <c r="C253" s="218">
        <v>1</v>
      </c>
      <c r="D253" s="218">
        <v>1</v>
      </c>
      <c r="E253" s="218"/>
      <c r="F253" s="218"/>
      <c r="G253" s="218"/>
      <c r="H253" s="218"/>
      <c r="I253" s="218"/>
      <c r="J253" s="218"/>
      <c r="K253" s="218"/>
      <c r="L253" s="218"/>
      <c r="M253" s="218"/>
      <c r="N253" s="218"/>
      <c r="O253" s="218"/>
      <c r="P253" s="218"/>
      <c r="Q253" s="218"/>
      <c r="R253" s="218"/>
      <c r="S253" s="218"/>
      <c r="T253" s="218">
        <v>3</v>
      </c>
    </row>
    <row r="254" spans="1:20" x14ac:dyDescent="0.15">
      <c r="A254" s="203" t="s">
        <v>90</v>
      </c>
      <c r="B254" s="218">
        <v>1</v>
      </c>
      <c r="C254" s="218">
        <v>1</v>
      </c>
      <c r="D254" s="218"/>
      <c r="E254" s="218"/>
      <c r="F254" s="218"/>
      <c r="G254" s="218"/>
      <c r="H254" s="218"/>
      <c r="I254" s="218"/>
      <c r="J254" s="218"/>
      <c r="K254" s="218"/>
      <c r="L254" s="218"/>
      <c r="M254" s="218"/>
      <c r="N254" s="218"/>
      <c r="O254" s="218"/>
      <c r="P254" s="218"/>
      <c r="Q254" s="218"/>
      <c r="R254" s="218"/>
      <c r="S254" s="218"/>
      <c r="T254" s="218">
        <v>2</v>
      </c>
    </row>
    <row r="255" spans="1:20" x14ac:dyDescent="0.15">
      <c r="A255" s="203" t="s">
        <v>60</v>
      </c>
      <c r="B255" s="218">
        <v>1</v>
      </c>
      <c r="C255" s="218"/>
      <c r="D255" s="218"/>
      <c r="E255" s="218"/>
      <c r="F255" s="218"/>
      <c r="G255" s="218"/>
      <c r="H255" s="218"/>
      <c r="I255" s="218"/>
      <c r="J255" s="218"/>
      <c r="K255" s="218"/>
      <c r="L255" s="218"/>
      <c r="M255" s="218"/>
      <c r="N255" s="218"/>
      <c r="O255" s="218"/>
      <c r="P255" s="218"/>
      <c r="Q255" s="218"/>
      <c r="R255" s="218"/>
      <c r="S255" s="218"/>
      <c r="T255" s="218">
        <v>1</v>
      </c>
    </row>
    <row r="256" spans="1:20" x14ac:dyDescent="0.15">
      <c r="A256" s="203" t="s">
        <v>59</v>
      </c>
      <c r="B256" s="218">
        <v>1</v>
      </c>
      <c r="C256" s="218"/>
      <c r="D256" s="218"/>
      <c r="E256" s="218"/>
      <c r="F256" s="218"/>
      <c r="G256" s="218"/>
      <c r="H256" s="218"/>
      <c r="I256" s="218"/>
      <c r="J256" s="218"/>
      <c r="K256" s="218"/>
      <c r="L256" s="218"/>
      <c r="M256" s="218"/>
      <c r="N256" s="218"/>
      <c r="O256" s="218"/>
      <c r="P256" s="218"/>
      <c r="Q256" s="218"/>
      <c r="R256" s="218"/>
      <c r="S256" s="218"/>
      <c r="T256" s="218">
        <v>1</v>
      </c>
    </row>
    <row r="257" spans="1:20" x14ac:dyDescent="0.15">
      <c r="A257" s="194" t="s">
        <v>383</v>
      </c>
      <c r="B257" s="218">
        <v>14</v>
      </c>
      <c r="C257" s="218">
        <v>3</v>
      </c>
      <c r="D257" s="218">
        <v>2</v>
      </c>
      <c r="E257" s="218"/>
      <c r="F257" s="218"/>
      <c r="G257" s="218"/>
      <c r="H257" s="218"/>
      <c r="I257" s="218"/>
      <c r="J257" s="218"/>
      <c r="K257" s="218">
        <v>1</v>
      </c>
      <c r="L257" s="218">
        <v>1</v>
      </c>
      <c r="M257" s="218"/>
      <c r="N257" s="218"/>
      <c r="O257" s="218"/>
      <c r="P257" s="218">
        <v>1</v>
      </c>
      <c r="Q257" s="218">
        <v>1</v>
      </c>
      <c r="R257" s="218">
        <v>11</v>
      </c>
      <c r="S257" s="218">
        <v>11</v>
      </c>
      <c r="T257" s="218">
        <v>45</v>
      </c>
    </row>
    <row r="258" spans="1:20" x14ac:dyDescent="0.15">
      <c r="A258" s="203" t="s">
        <v>22</v>
      </c>
      <c r="B258" s="218">
        <v>1</v>
      </c>
      <c r="C258" s="218"/>
      <c r="D258" s="218"/>
      <c r="E258" s="218"/>
      <c r="F258" s="218"/>
      <c r="G258" s="218"/>
      <c r="H258" s="218"/>
      <c r="I258" s="218"/>
      <c r="J258" s="218"/>
      <c r="K258" s="218"/>
      <c r="L258" s="218"/>
      <c r="M258" s="218"/>
      <c r="N258" s="218"/>
      <c r="O258" s="218"/>
      <c r="P258" s="218"/>
      <c r="Q258" s="218"/>
      <c r="R258" s="218">
        <v>1</v>
      </c>
      <c r="S258" s="218">
        <v>1</v>
      </c>
      <c r="T258" s="218">
        <v>3</v>
      </c>
    </row>
    <row r="259" spans="1:20" x14ac:dyDescent="0.15">
      <c r="A259" s="203" t="s">
        <v>31</v>
      </c>
      <c r="B259" s="218">
        <v>1</v>
      </c>
      <c r="C259" s="218">
        <v>1</v>
      </c>
      <c r="D259" s="218"/>
      <c r="E259" s="218"/>
      <c r="F259" s="218"/>
      <c r="G259" s="218"/>
      <c r="H259" s="218"/>
      <c r="I259" s="218"/>
      <c r="J259" s="218"/>
      <c r="K259" s="218"/>
      <c r="L259" s="218"/>
      <c r="M259" s="218"/>
      <c r="N259" s="218"/>
      <c r="O259" s="218"/>
      <c r="P259" s="218"/>
      <c r="Q259" s="218"/>
      <c r="R259" s="218">
        <v>1</v>
      </c>
      <c r="S259" s="218">
        <v>1</v>
      </c>
      <c r="T259" s="218">
        <v>4</v>
      </c>
    </row>
    <row r="260" spans="1:20" x14ac:dyDescent="0.15">
      <c r="A260" s="203" t="s">
        <v>503</v>
      </c>
      <c r="B260" s="218">
        <v>1</v>
      </c>
      <c r="C260" s="218"/>
      <c r="D260" s="218"/>
      <c r="E260" s="218"/>
      <c r="F260" s="218"/>
      <c r="G260" s="218"/>
      <c r="H260" s="218"/>
      <c r="I260" s="218"/>
      <c r="J260" s="218"/>
      <c r="K260" s="218"/>
      <c r="L260" s="218"/>
      <c r="M260" s="218"/>
      <c r="N260" s="218"/>
      <c r="O260" s="218"/>
      <c r="P260" s="218"/>
      <c r="Q260" s="218"/>
      <c r="R260" s="218">
        <v>1</v>
      </c>
      <c r="S260" s="218">
        <v>1</v>
      </c>
      <c r="T260" s="218">
        <v>3</v>
      </c>
    </row>
    <row r="261" spans="1:20" x14ac:dyDescent="0.15">
      <c r="A261" s="203" t="s">
        <v>28</v>
      </c>
      <c r="B261" s="218">
        <v>1</v>
      </c>
      <c r="C261" s="218">
        <v>1</v>
      </c>
      <c r="D261" s="218">
        <v>1</v>
      </c>
      <c r="E261" s="218"/>
      <c r="F261" s="218"/>
      <c r="G261" s="218"/>
      <c r="H261" s="218"/>
      <c r="I261" s="218"/>
      <c r="J261" s="218"/>
      <c r="K261" s="218"/>
      <c r="L261" s="218"/>
      <c r="M261" s="218"/>
      <c r="N261" s="218"/>
      <c r="O261" s="218"/>
      <c r="P261" s="218"/>
      <c r="Q261" s="218"/>
      <c r="R261" s="218">
        <v>1</v>
      </c>
      <c r="S261" s="218">
        <v>1</v>
      </c>
      <c r="T261" s="218">
        <v>5</v>
      </c>
    </row>
    <row r="262" spans="1:20" x14ac:dyDescent="0.15">
      <c r="A262" s="203" t="s">
        <v>25</v>
      </c>
      <c r="B262" s="218">
        <v>1</v>
      </c>
      <c r="C262" s="218"/>
      <c r="D262" s="218"/>
      <c r="E262" s="218"/>
      <c r="F262" s="218"/>
      <c r="G262" s="218"/>
      <c r="H262" s="218"/>
      <c r="I262" s="218"/>
      <c r="J262" s="218"/>
      <c r="K262" s="218"/>
      <c r="L262" s="218"/>
      <c r="M262" s="218"/>
      <c r="N262" s="218"/>
      <c r="O262" s="218"/>
      <c r="P262" s="218"/>
      <c r="Q262" s="218"/>
      <c r="R262" s="218"/>
      <c r="S262" s="218"/>
      <c r="T262" s="218">
        <v>1</v>
      </c>
    </row>
    <row r="263" spans="1:20" x14ac:dyDescent="0.15">
      <c r="A263" s="203" t="s">
        <v>23</v>
      </c>
      <c r="B263" s="218">
        <v>1</v>
      </c>
      <c r="C263" s="218"/>
      <c r="D263" s="218"/>
      <c r="E263" s="218"/>
      <c r="F263" s="218"/>
      <c r="G263" s="218"/>
      <c r="H263" s="218"/>
      <c r="I263" s="218"/>
      <c r="J263" s="218"/>
      <c r="K263" s="218"/>
      <c r="L263" s="218"/>
      <c r="M263" s="218"/>
      <c r="N263" s="218"/>
      <c r="O263" s="218"/>
      <c r="P263" s="218"/>
      <c r="Q263" s="218"/>
      <c r="R263" s="218">
        <v>1</v>
      </c>
      <c r="S263" s="218">
        <v>1</v>
      </c>
      <c r="T263" s="218">
        <v>3</v>
      </c>
    </row>
    <row r="264" spans="1:20" x14ac:dyDescent="0.15">
      <c r="A264" s="203" t="s">
        <v>24</v>
      </c>
      <c r="B264" s="218">
        <v>1</v>
      </c>
      <c r="C264" s="218"/>
      <c r="D264" s="218"/>
      <c r="E264" s="218"/>
      <c r="F264" s="218"/>
      <c r="G264" s="218"/>
      <c r="H264" s="218"/>
      <c r="I264" s="218"/>
      <c r="J264" s="218"/>
      <c r="K264" s="218"/>
      <c r="L264" s="218"/>
      <c r="M264" s="218"/>
      <c r="N264" s="218"/>
      <c r="O264" s="218"/>
      <c r="P264" s="218"/>
      <c r="Q264" s="218"/>
      <c r="R264" s="218">
        <v>1</v>
      </c>
      <c r="S264" s="218">
        <v>1</v>
      </c>
      <c r="T264" s="218">
        <v>3</v>
      </c>
    </row>
    <row r="265" spans="1:20" x14ac:dyDescent="0.15">
      <c r="A265" s="203" t="s">
        <v>21</v>
      </c>
      <c r="B265" s="218">
        <v>1</v>
      </c>
      <c r="C265" s="218"/>
      <c r="D265" s="218"/>
      <c r="E265" s="218"/>
      <c r="F265" s="218"/>
      <c r="G265" s="218"/>
      <c r="H265" s="218"/>
      <c r="I265" s="218"/>
      <c r="J265" s="218"/>
      <c r="K265" s="218"/>
      <c r="L265" s="218"/>
      <c r="M265" s="218"/>
      <c r="N265" s="218"/>
      <c r="O265" s="218"/>
      <c r="P265" s="218"/>
      <c r="Q265" s="218"/>
      <c r="R265" s="218">
        <v>1</v>
      </c>
      <c r="S265" s="218">
        <v>1</v>
      </c>
      <c r="T265" s="218">
        <v>3</v>
      </c>
    </row>
    <row r="266" spans="1:20" x14ac:dyDescent="0.15">
      <c r="A266" s="203" t="s">
        <v>641</v>
      </c>
      <c r="B266" s="218">
        <v>1</v>
      </c>
      <c r="C266" s="218"/>
      <c r="D266" s="218"/>
      <c r="E266" s="218"/>
      <c r="F266" s="218"/>
      <c r="G266" s="218"/>
      <c r="H266" s="218"/>
      <c r="I266" s="218"/>
      <c r="J266" s="218"/>
      <c r="K266" s="218"/>
      <c r="L266" s="218"/>
      <c r="M266" s="218"/>
      <c r="N266" s="218"/>
      <c r="O266" s="218"/>
      <c r="P266" s="218"/>
      <c r="Q266" s="218"/>
      <c r="R266" s="218"/>
      <c r="S266" s="218"/>
      <c r="T266" s="218">
        <v>1</v>
      </c>
    </row>
    <row r="267" spans="1:20" x14ac:dyDescent="0.15">
      <c r="A267" s="203" t="s">
        <v>30</v>
      </c>
      <c r="B267" s="218">
        <v>1</v>
      </c>
      <c r="C267" s="218"/>
      <c r="D267" s="218"/>
      <c r="E267" s="218"/>
      <c r="F267" s="218"/>
      <c r="G267" s="218"/>
      <c r="H267" s="218"/>
      <c r="I267" s="218"/>
      <c r="J267" s="218"/>
      <c r="K267" s="218"/>
      <c r="L267" s="218"/>
      <c r="M267" s="218"/>
      <c r="N267" s="218"/>
      <c r="O267" s="218"/>
      <c r="P267" s="218"/>
      <c r="Q267" s="218"/>
      <c r="R267" s="218">
        <v>1</v>
      </c>
      <c r="S267" s="218">
        <v>1</v>
      </c>
      <c r="T267" s="218">
        <v>3</v>
      </c>
    </row>
    <row r="268" spans="1:20" x14ac:dyDescent="0.15">
      <c r="A268" s="203" t="s">
        <v>27</v>
      </c>
      <c r="B268" s="218">
        <v>1</v>
      </c>
      <c r="C268" s="218"/>
      <c r="D268" s="218"/>
      <c r="E268" s="218"/>
      <c r="F268" s="218"/>
      <c r="G268" s="218"/>
      <c r="H268" s="218"/>
      <c r="I268" s="218"/>
      <c r="J268" s="218"/>
      <c r="K268" s="218"/>
      <c r="L268" s="218"/>
      <c r="M268" s="218"/>
      <c r="N268" s="218"/>
      <c r="O268" s="218"/>
      <c r="P268" s="218"/>
      <c r="Q268" s="218"/>
      <c r="R268" s="218"/>
      <c r="S268" s="218"/>
      <c r="T268" s="218">
        <v>1</v>
      </c>
    </row>
    <row r="269" spans="1:20" x14ac:dyDescent="0.15">
      <c r="A269" s="203" t="s">
        <v>502</v>
      </c>
      <c r="B269" s="218">
        <v>1</v>
      </c>
      <c r="C269" s="218"/>
      <c r="D269" s="218"/>
      <c r="E269" s="218"/>
      <c r="F269" s="218"/>
      <c r="G269" s="218"/>
      <c r="H269" s="218"/>
      <c r="I269" s="218"/>
      <c r="J269" s="218"/>
      <c r="K269" s="218"/>
      <c r="L269" s="218"/>
      <c r="M269" s="218"/>
      <c r="N269" s="218"/>
      <c r="O269" s="218"/>
      <c r="P269" s="218"/>
      <c r="Q269" s="218"/>
      <c r="R269" s="218">
        <v>1</v>
      </c>
      <c r="S269" s="218">
        <v>1</v>
      </c>
      <c r="T269" s="218">
        <v>3</v>
      </c>
    </row>
    <row r="270" spans="1:20" x14ac:dyDescent="0.15">
      <c r="A270" s="203" t="s">
        <v>26</v>
      </c>
      <c r="B270" s="218">
        <v>1</v>
      </c>
      <c r="C270" s="218"/>
      <c r="D270" s="218"/>
      <c r="E270" s="218"/>
      <c r="F270" s="218"/>
      <c r="G270" s="218"/>
      <c r="H270" s="218"/>
      <c r="I270" s="218"/>
      <c r="J270" s="218"/>
      <c r="K270" s="218"/>
      <c r="L270" s="218"/>
      <c r="M270" s="218"/>
      <c r="N270" s="218"/>
      <c r="O270" s="218"/>
      <c r="P270" s="218"/>
      <c r="Q270" s="218"/>
      <c r="R270" s="218">
        <v>1</v>
      </c>
      <c r="S270" s="218">
        <v>1</v>
      </c>
      <c r="T270" s="218">
        <v>3</v>
      </c>
    </row>
    <row r="271" spans="1:20" x14ac:dyDescent="0.15">
      <c r="A271" s="203" t="s">
        <v>29</v>
      </c>
      <c r="B271" s="218">
        <v>1</v>
      </c>
      <c r="C271" s="218">
        <v>1</v>
      </c>
      <c r="D271" s="218">
        <v>1</v>
      </c>
      <c r="E271" s="218"/>
      <c r="F271" s="218"/>
      <c r="G271" s="218"/>
      <c r="H271" s="218"/>
      <c r="I271" s="218"/>
      <c r="J271" s="218"/>
      <c r="K271" s="218">
        <v>1</v>
      </c>
      <c r="L271" s="218">
        <v>1</v>
      </c>
      <c r="M271" s="218"/>
      <c r="N271" s="218"/>
      <c r="O271" s="218"/>
      <c r="P271" s="218">
        <v>1</v>
      </c>
      <c r="Q271" s="218">
        <v>1</v>
      </c>
      <c r="R271" s="218">
        <v>1</v>
      </c>
      <c r="S271" s="218">
        <v>1</v>
      </c>
      <c r="T271" s="218">
        <v>9</v>
      </c>
    </row>
    <row r="272" spans="1:20" x14ac:dyDescent="0.15">
      <c r="A272" s="194" t="s">
        <v>395</v>
      </c>
      <c r="B272" s="218">
        <v>18</v>
      </c>
      <c r="C272" s="218">
        <v>12</v>
      </c>
      <c r="D272" s="218">
        <v>3</v>
      </c>
      <c r="E272" s="218">
        <v>1</v>
      </c>
      <c r="F272" s="218"/>
      <c r="G272" s="218"/>
      <c r="H272" s="218"/>
      <c r="I272" s="218"/>
      <c r="J272" s="218"/>
      <c r="K272" s="218">
        <v>4</v>
      </c>
      <c r="L272" s="218"/>
      <c r="M272" s="218"/>
      <c r="N272" s="218"/>
      <c r="O272" s="218"/>
      <c r="P272" s="218">
        <v>2</v>
      </c>
      <c r="Q272" s="218">
        <v>1</v>
      </c>
      <c r="R272" s="218">
        <v>3</v>
      </c>
      <c r="S272" s="218">
        <v>3</v>
      </c>
      <c r="T272" s="218">
        <v>47</v>
      </c>
    </row>
    <row r="273" spans="1:20" x14ac:dyDescent="0.15">
      <c r="A273" s="203" t="s">
        <v>42</v>
      </c>
      <c r="B273" s="218">
        <v>1</v>
      </c>
      <c r="C273" s="218">
        <v>1</v>
      </c>
      <c r="D273" s="218">
        <v>1</v>
      </c>
      <c r="E273" s="218">
        <v>1</v>
      </c>
      <c r="F273" s="218"/>
      <c r="G273" s="218"/>
      <c r="H273" s="218"/>
      <c r="I273" s="218"/>
      <c r="J273" s="218"/>
      <c r="K273" s="218">
        <v>1</v>
      </c>
      <c r="L273" s="218"/>
      <c r="M273" s="218"/>
      <c r="N273" s="218"/>
      <c r="O273" s="218"/>
      <c r="P273" s="218">
        <v>1</v>
      </c>
      <c r="Q273" s="218">
        <v>1</v>
      </c>
      <c r="R273" s="218">
        <v>1</v>
      </c>
      <c r="S273" s="218">
        <v>1</v>
      </c>
      <c r="T273" s="218">
        <v>9</v>
      </c>
    </row>
    <row r="274" spans="1:20" x14ac:dyDescent="0.15">
      <c r="A274" s="203" t="s">
        <v>271</v>
      </c>
      <c r="B274" s="218">
        <v>1</v>
      </c>
      <c r="C274" s="218"/>
      <c r="D274" s="218"/>
      <c r="E274" s="218"/>
      <c r="F274" s="218"/>
      <c r="G274" s="218"/>
      <c r="H274" s="218"/>
      <c r="I274" s="218"/>
      <c r="J274" s="218"/>
      <c r="K274" s="218"/>
      <c r="L274" s="218"/>
      <c r="M274" s="218"/>
      <c r="N274" s="218"/>
      <c r="O274" s="218"/>
      <c r="P274" s="218"/>
      <c r="Q274" s="218"/>
      <c r="R274" s="218"/>
      <c r="S274" s="218"/>
      <c r="T274" s="218">
        <v>1</v>
      </c>
    </row>
    <row r="275" spans="1:20" x14ac:dyDescent="0.15">
      <c r="A275" s="203" t="s">
        <v>268</v>
      </c>
      <c r="B275" s="218">
        <v>1</v>
      </c>
      <c r="C275" s="218"/>
      <c r="D275" s="218"/>
      <c r="E275" s="218"/>
      <c r="F275" s="218"/>
      <c r="G275" s="218"/>
      <c r="H275" s="218"/>
      <c r="I275" s="218"/>
      <c r="J275" s="218"/>
      <c r="K275" s="218"/>
      <c r="L275" s="218"/>
      <c r="M275" s="218"/>
      <c r="N275" s="218"/>
      <c r="O275" s="218"/>
      <c r="P275" s="218"/>
      <c r="Q275" s="218"/>
      <c r="R275" s="218"/>
      <c r="S275" s="218"/>
      <c r="T275" s="218">
        <v>1</v>
      </c>
    </row>
    <row r="276" spans="1:20" x14ac:dyDescent="0.15">
      <c r="A276" s="203" t="s">
        <v>270</v>
      </c>
      <c r="B276" s="218">
        <v>1</v>
      </c>
      <c r="C276" s="218"/>
      <c r="D276" s="218"/>
      <c r="E276" s="218"/>
      <c r="F276" s="218"/>
      <c r="G276" s="218"/>
      <c r="H276" s="218"/>
      <c r="I276" s="218"/>
      <c r="J276" s="218"/>
      <c r="K276" s="218"/>
      <c r="L276" s="218"/>
      <c r="M276" s="218"/>
      <c r="N276" s="218"/>
      <c r="O276" s="218"/>
      <c r="P276" s="218"/>
      <c r="Q276" s="218"/>
      <c r="R276" s="218"/>
      <c r="S276" s="218"/>
      <c r="T276" s="218">
        <v>1</v>
      </c>
    </row>
    <row r="277" spans="1:20" x14ac:dyDescent="0.15">
      <c r="A277" s="203" t="s">
        <v>269</v>
      </c>
      <c r="B277" s="218">
        <v>1</v>
      </c>
      <c r="C277" s="218"/>
      <c r="D277" s="218"/>
      <c r="E277" s="218"/>
      <c r="F277" s="218"/>
      <c r="G277" s="218"/>
      <c r="H277" s="218"/>
      <c r="I277" s="218"/>
      <c r="J277" s="218"/>
      <c r="K277" s="218"/>
      <c r="L277" s="218"/>
      <c r="M277" s="218"/>
      <c r="N277" s="218"/>
      <c r="O277" s="218"/>
      <c r="P277" s="218"/>
      <c r="Q277" s="218"/>
      <c r="R277" s="218"/>
      <c r="S277" s="218"/>
      <c r="T277" s="218">
        <v>1</v>
      </c>
    </row>
    <row r="278" spans="1:20" x14ac:dyDescent="0.15">
      <c r="A278" s="203" t="s">
        <v>174</v>
      </c>
      <c r="B278" s="218">
        <v>1</v>
      </c>
      <c r="C278" s="218"/>
      <c r="D278" s="218"/>
      <c r="E278" s="218"/>
      <c r="F278" s="218"/>
      <c r="G278" s="218"/>
      <c r="H278" s="218"/>
      <c r="I278" s="218"/>
      <c r="J278" s="218"/>
      <c r="K278" s="218"/>
      <c r="L278" s="218"/>
      <c r="M278" s="218"/>
      <c r="N278" s="218"/>
      <c r="O278" s="218"/>
      <c r="P278" s="218"/>
      <c r="Q278" s="218"/>
      <c r="R278" s="218">
        <v>1</v>
      </c>
      <c r="S278" s="218">
        <v>1</v>
      </c>
      <c r="T278" s="218">
        <v>3</v>
      </c>
    </row>
    <row r="279" spans="1:20" x14ac:dyDescent="0.15">
      <c r="A279" s="203" t="s">
        <v>130</v>
      </c>
      <c r="B279" s="218">
        <v>1</v>
      </c>
      <c r="C279" s="218">
        <v>1</v>
      </c>
      <c r="D279" s="218"/>
      <c r="E279" s="218"/>
      <c r="F279" s="218"/>
      <c r="G279" s="218"/>
      <c r="H279" s="218"/>
      <c r="I279" s="218"/>
      <c r="J279" s="218"/>
      <c r="K279" s="218"/>
      <c r="L279" s="218"/>
      <c r="M279" s="218"/>
      <c r="N279" s="218"/>
      <c r="O279" s="218"/>
      <c r="P279" s="218"/>
      <c r="Q279" s="218"/>
      <c r="R279" s="218"/>
      <c r="S279" s="218"/>
      <c r="T279" s="218">
        <v>2</v>
      </c>
    </row>
    <row r="280" spans="1:20" x14ac:dyDescent="0.15">
      <c r="A280" s="203" t="s">
        <v>128</v>
      </c>
      <c r="B280" s="218">
        <v>1</v>
      </c>
      <c r="C280" s="218">
        <v>1</v>
      </c>
      <c r="D280" s="218"/>
      <c r="E280" s="218"/>
      <c r="F280" s="218"/>
      <c r="G280" s="218"/>
      <c r="H280" s="218"/>
      <c r="I280" s="218"/>
      <c r="J280" s="218"/>
      <c r="K280" s="218"/>
      <c r="L280" s="218"/>
      <c r="M280" s="218"/>
      <c r="N280" s="218"/>
      <c r="O280" s="218"/>
      <c r="P280" s="218"/>
      <c r="Q280" s="218"/>
      <c r="R280" s="218"/>
      <c r="S280" s="218"/>
      <c r="T280" s="218">
        <v>2</v>
      </c>
    </row>
    <row r="281" spans="1:20" x14ac:dyDescent="0.15">
      <c r="A281" s="203" t="s">
        <v>40</v>
      </c>
      <c r="B281" s="218">
        <v>1</v>
      </c>
      <c r="C281" s="218"/>
      <c r="D281" s="218"/>
      <c r="E281" s="218"/>
      <c r="F281" s="218"/>
      <c r="G281" s="218"/>
      <c r="H281" s="218"/>
      <c r="I281" s="218"/>
      <c r="J281" s="218"/>
      <c r="K281" s="218"/>
      <c r="L281" s="218"/>
      <c r="M281" s="218"/>
      <c r="N281" s="218"/>
      <c r="O281" s="218"/>
      <c r="P281" s="218"/>
      <c r="Q281" s="218"/>
      <c r="R281" s="218"/>
      <c r="S281" s="218"/>
      <c r="T281" s="218">
        <v>1</v>
      </c>
    </row>
    <row r="282" spans="1:20" x14ac:dyDescent="0.15">
      <c r="A282" s="203" t="s">
        <v>39</v>
      </c>
      <c r="B282" s="218">
        <v>1</v>
      </c>
      <c r="C282" s="218">
        <v>1</v>
      </c>
      <c r="D282" s="218"/>
      <c r="E282" s="218"/>
      <c r="F282" s="218"/>
      <c r="G282" s="218"/>
      <c r="H282" s="218"/>
      <c r="I282" s="218"/>
      <c r="J282" s="218"/>
      <c r="K282" s="218">
        <v>1</v>
      </c>
      <c r="L282" s="218"/>
      <c r="M282" s="218"/>
      <c r="N282" s="218"/>
      <c r="O282" s="218"/>
      <c r="P282" s="218"/>
      <c r="Q282" s="218"/>
      <c r="R282" s="218"/>
      <c r="S282" s="218"/>
      <c r="T282" s="218">
        <v>3</v>
      </c>
    </row>
    <row r="283" spans="1:20" x14ac:dyDescent="0.15">
      <c r="A283" s="203" t="s">
        <v>131</v>
      </c>
      <c r="B283" s="218">
        <v>1</v>
      </c>
      <c r="C283" s="218">
        <v>1</v>
      </c>
      <c r="D283" s="218"/>
      <c r="E283" s="218"/>
      <c r="F283" s="218"/>
      <c r="G283" s="218"/>
      <c r="H283" s="218"/>
      <c r="I283" s="218"/>
      <c r="J283" s="218"/>
      <c r="K283" s="218"/>
      <c r="L283" s="218"/>
      <c r="M283" s="218"/>
      <c r="N283" s="218"/>
      <c r="O283" s="218"/>
      <c r="P283" s="218"/>
      <c r="Q283" s="218"/>
      <c r="R283" s="218"/>
      <c r="S283" s="218"/>
      <c r="T283" s="218">
        <v>2</v>
      </c>
    </row>
    <row r="284" spans="1:20" x14ac:dyDescent="0.15">
      <c r="A284" s="203" t="s">
        <v>267</v>
      </c>
      <c r="B284" s="218">
        <v>1</v>
      </c>
      <c r="C284" s="218"/>
      <c r="D284" s="218"/>
      <c r="E284" s="218"/>
      <c r="F284" s="218"/>
      <c r="G284" s="218"/>
      <c r="H284" s="218"/>
      <c r="I284" s="218"/>
      <c r="J284" s="218"/>
      <c r="K284" s="218"/>
      <c r="L284" s="218"/>
      <c r="M284" s="218"/>
      <c r="N284" s="218"/>
      <c r="O284" s="218"/>
      <c r="P284" s="218"/>
      <c r="Q284" s="218"/>
      <c r="R284" s="218"/>
      <c r="S284" s="218"/>
      <c r="T284" s="218">
        <v>1</v>
      </c>
    </row>
    <row r="285" spans="1:20" x14ac:dyDescent="0.15">
      <c r="A285" s="203" t="s">
        <v>127</v>
      </c>
      <c r="B285" s="218">
        <v>1</v>
      </c>
      <c r="C285" s="218">
        <v>1</v>
      </c>
      <c r="D285" s="218"/>
      <c r="E285" s="218"/>
      <c r="F285" s="218"/>
      <c r="G285" s="218"/>
      <c r="H285" s="218"/>
      <c r="I285" s="218"/>
      <c r="J285" s="218"/>
      <c r="K285" s="218"/>
      <c r="L285" s="218"/>
      <c r="M285" s="218"/>
      <c r="N285" s="218"/>
      <c r="O285" s="218"/>
      <c r="P285" s="218"/>
      <c r="Q285" s="218"/>
      <c r="R285" s="218"/>
      <c r="S285" s="218"/>
      <c r="T285" s="218">
        <v>2</v>
      </c>
    </row>
    <row r="286" spans="1:20" x14ac:dyDescent="0.15">
      <c r="A286" s="203" t="s">
        <v>125</v>
      </c>
      <c r="B286" s="218"/>
      <c r="C286" s="218">
        <v>1</v>
      </c>
      <c r="D286" s="218"/>
      <c r="E286" s="218"/>
      <c r="F286" s="218"/>
      <c r="G286" s="218"/>
      <c r="H286" s="218"/>
      <c r="I286" s="218"/>
      <c r="J286" s="218"/>
      <c r="K286" s="218"/>
      <c r="L286" s="218"/>
      <c r="M286" s="218"/>
      <c r="N286" s="218"/>
      <c r="O286" s="218"/>
      <c r="P286" s="218"/>
      <c r="Q286" s="218"/>
      <c r="R286" s="218"/>
      <c r="S286" s="218"/>
      <c r="T286" s="218">
        <v>1</v>
      </c>
    </row>
    <row r="287" spans="1:20" x14ac:dyDescent="0.15">
      <c r="A287" s="203" t="s">
        <v>266</v>
      </c>
      <c r="B287" s="218">
        <v>1</v>
      </c>
      <c r="C287" s="218"/>
      <c r="D287" s="218"/>
      <c r="E287" s="218"/>
      <c r="F287" s="218"/>
      <c r="G287" s="218"/>
      <c r="H287" s="218"/>
      <c r="I287" s="218"/>
      <c r="J287" s="218"/>
      <c r="K287" s="218"/>
      <c r="L287" s="218"/>
      <c r="M287" s="218"/>
      <c r="N287" s="218"/>
      <c r="O287" s="218"/>
      <c r="P287" s="218"/>
      <c r="Q287" s="218"/>
      <c r="R287" s="218"/>
      <c r="S287" s="218"/>
      <c r="T287" s="218">
        <v>1</v>
      </c>
    </row>
    <row r="288" spans="1:20" x14ac:dyDescent="0.15">
      <c r="A288" s="203" t="s">
        <v>132</v>
      </c>
      <c r="B288" s="218"/>
      <c r="C288" s="218">
        <v>1</v>
      </c>
      <c r="D288" s="218">
        <v>1</v>
      </c>
      <c r="E288" s="218"/>
      <c r="F288" s="218"/>
      <c r="G288" s="218"/>
      <c r="H288" s="218"/>
      <c r="I288" s="218"/>
      <c r="J288" s="218"/>
      <c r="K288" s="218">
        <v>1</v>
      </c>
      <c r="L288" s="218"/>
      <c r="M288" s="218"/>
      <c r="N288" s="218"/>
      <c r="O288" s="218"/>
      <c r="P288" s="218">
        <v>1</v>
      </c>
      <c r="Q288" s="218"/>
      <c r="R288" s="218"/>
      <c r="S288" s="218"/>
      <c r="T288" s="218">
        <v>4</v>
      </c>
    </row>
    <row r="289" spans="1:20" x14ac:dyDescent="0.15">
      <c r="A289" s="203" t="s">
        <v>126</v>
      </c>
      <c r="B289" s="218"/>
      <c r="C289" s="218">
        <v>1</v>
      </c>
      <c r="D289" s="218"/>
      <c r="E289" s="218"/>
      <c r="F289" s="218"/>
      <c r="G289" s="218"/>
      <c r="H289" s="218"/>
      <c r="I289" s="218"/>
      <c r="J289" s="218"/>
      <c r="K289" s="218"/>
      <c r="L289" s="218"/>
      <c r="M289" s="218"/>
      <c r="N289" s="218"/>
      <c r="O289" s="218"/>
      <c r="P289" s="218"/>
      <c r="Q289" s="218"/>
      <c r="R289" s="218"/>
      <c r="S289" s="218"/>
      <c r="T289" s="218">
        <v>1</v>
      </c>
    </row>
    <row r="290" spans="1:20" x14ac:dyDescent="0.15">
      <c r="A290" s="203" t="s">
        <v>43</v>
      </c>
      <c r="B290" s="218">
        <v>1</v>
      </c>
      <c r="C290" s="218">
        <v>1</v>
      </c>
      <c r="D290" s="218">
        <v>1</v>
      </c>
      <c r="E290" s="218"/>
      <c r="F290" s="218"/>
      <c r="G290" s="218"/>
      <c r="H290" s="218"/>
      <c r="I290" s="218"/>
      <c r="J290" s="218"/>
      <c r="K290" s="218">
        <v>1</v>
      </c>
      <c r="L290" s="218"/>
      <c r="M290" s="218"/>
      <c r="N290" s="218"/>
      <c r="O290" s="218"/>
      <c r="P290" s="218"/>
      <c r="Q290" s="218"/>
      <c r="R290" s="218">
        <v>1</v>
      </c>
      <c r="S290" s="218">
        <v>1</v>
      </c>
      <c r="T290" s="218">
        <v>6</v>
      </c>
    </row>
    <row r="291" spans="1:20" x14ac:dyDescent="0.15">
      <c r="A291" s="203" t="s">
        <v>41</v>
      </c>
      <c r="B291" s="218">
        <v>1</v>
      </c>
      <c r="C291" s="218">
        <v>1</v>
      </c>
      <c r="D291" s="218"/>
      <c r="E291" s="218"/>
      <c r="F291" s="218"/>
      <c r="G291" s="218"/>
      <c r="H291" s="218"/>
      <c r="I291" s="218"/>
      <c r="J291" s="218"/>
      <c r="K291" s="218"/>
      <c r="L291" s="218"/>
      <c r="M291" s="218"/>
      <c r="N291" s="218"/>
      <c r="O291" s="218"/>
      <c r="P291" s="218"/>
      <c r="Q291" s="218"/>
      <c r="R291" s="218"/>
      <c r="S291" s="218"/>
      <c r="T291" s="218">
        <v>2</v>
      </c>
    </row>
    <row r="292" spans="1:20" x14ac:dyDescent="0.15">
      <c r="A292" s="203" t="s">
        <v>272</v>
      </c>
      <c r="B292" s="218">
        <v>1</v>
      </c>
      <c r="C292" s="218"/>
      <c r="D292" s="218"/>
      <c r="E292" s="218"/>
      <c r="F292" s="218"/>
      <c r="G292" s="218"/>
      <c r="H292" s="218"/>
      <c r="I292" s="218"/>
      <c r="J292" s="218"/>
      <c r="K292" s="218"/>
      <c r="L292" s="218"/>
      <c r="M292" s="218"/>
      <c r="N292" s="218"/>
      <c r="O292" s="218"/>
      <c r="P292" s="218"/>
      <c r="Q292" s="218"/>
      <c r="R292" s="218"/>
      <c r="S292" s="218"/>
      <c r="T292" s="218">
        <v>1</v>
      </c>
    </row>
    <row r="293" spans="1:20" x14ac:dyDescent="0.15">
      <c r="A293" s="203" t="s">
        <v>129</v>
      </c>
      <c r="B293" s="218">
        <v>1</v>
      </c>
      <c r="C293" s="218">
        <v>1</v>
      </c>
      <c r="D293" s="218"/>
      <c r="E293" s="218"/>
      <c r="F293" s="218"/>
      <c r="G293" s="218"/>
      <c r="H293" s="218"/>
      <c r="I293" s="218"/>
      <c r="J293" s="218"/>
      <c r="K293" s="218"/>
      <c r="L293" s="218"/>
      <c r="M293" s="218"/>
      <c r="N293" s="218"/>
      <c r="O293" s="218"/>
      <c r="P293" s="218"/>
      <c r="Q293" s="218"/>
      <c r="R293" s="218"/>
      <c r="S293" s="218"/>
      <c r="T293" s="218">
        <v>2</v>
      </c>
    </row>
    <row r="294" spans="1:20" x14ac:dyDescent="0.15">
      <c r="A294" s="194" t="s">
        <v>385</v>
      </c>
      <c r="B294" s="218">
        <v>17</v>
      </c>
      <c r="C294" s="218">
        <v>3</v>
      </c>
      <c r="D294" s="218">
        <v>3</v>
      </c>
      <c r="E294" s="218">
        <v>3</v>
      </c>
      <c r="F294" s="218">
        <v>1</v>
      </c>
      <c r="G294" s="218"/>
      <c r="H294" s="218">
        <v>1</v>
      </c>
      <c r="I294" s="218"/>
      <c r="J294" s="218"/>
      <c r="K294" s="218"/>
      <c r="L294" s="218"/>
      <c r="M294" s="218">
        <v>1</v>
      </c>
      <c r="N294" s="218"/>
      <c r="O294" s="218"/>
      <c r="P294" s="218"/>
      <c r="Q294" s="218"/>
      <c r="R294" s="218">
        <v>3</v>
      </c>
      <c r="S294" s="218">
        <v>3</v>
      </c>
      <c r="T294" s="218">
        <v>35</v>
      </c>
    </row>
    <row r="295" spans="1:20" x14ac:dyDescent="0.15">
      <c r="A295" s="203" t="s">
        <v>923</v>
      </c>
      <c r="B295" s="218"/>
      <c r="C295" s="218"/>
      <c r="D295" s="218"/>
      <c r="E295" s="218">
        <v>1</v>
      </c>
      <c r="F295" s="218"/>
      <c r="G295" s="218"/>
      <c r="H295" s="218"/>
      <c r="I295" s="218"/>
      <c r="J295" s="218"/>
      <c r="K295" s="218"/>
      <c r="L295" s="218"/>
      <c r="M295" s="218"/>
      <c r="N295" s="218"/>
      <c r="O295" s="218"/>
      <c r="P295" s="218"/>
      <c r="Q295" s="218"/>
      <c r="R295" s="218"/>
      <c r="S295" s="218"/>
      <c r="T295" s="218">
        <v>1</v>
      </c>
    </row>
    <row r="296" spans="1:20" x14ac:dyDescent="0.15">
      <c r="A296" s="203" t="s">
        <v>528</v>
      </c>
      <c r="B296" s="218">
        <v>1</v>
      </c>
      <c r="C296" s="218"/>
      <c r="D296" s="218"/>
      <c r="E296" s="218"/>
      <c r="F296" s="218"/>
      <c r="G296" s="218"/>
      <c r="H296" s="218"/>
      <c r="I296" s="218"/>
      <c r="J296" s="218"/>
      <c r="K296" s="218"/>
      <c r="L296" s="218"/>
      <c r="M296" s="218"/>
      <c r="N296" s="218"/>
      <c r="O296" s="218"/>
      <c r="P296" s="218"/>
      <c r="Q296" s="218"/>
      <c r="R296" s="218"/>
      <c r="S296" s="218"/>
      <c r="T296" s="218">
        <v>1</v>
      </c>
    </row>
    <row r="297" spans="1:20" x14ac:dyDescent="0.15">
      <c r="A297" s="203" t="s">
        <v>249</v>
      </c>
      <c r="B297" s="218">
        <v>1</v>
      </c>
      <c r="C297" s="218"/>
      <c r="D297" s="218"/>
      <c r="E297" s="218"/>
      <c r="F297" s="218"/>
      <c r="G297" s="218"/>
      <c r="H297" s="218"/>
      <c r="I297" s="218"/>
      <c r="J297" s="218"/>
      <c r="K297" s="218"/>
      <c r="L297" s="218"/>
      <c r="M297" s="218"/>
      <c r="N297" s="218"/>
      <c r="O297" s="218"/>
      <c r="P297" s="218"/>
      <c r="Q297" s="218"/>
      <c r="R297" s="218"/>
      <c r="S297" s="218"/>
      <c r="T297" s="218">
        <v>1</v>
      </c>
    </row>
    <row r="298" spans="1:20" x14ac:dyDescent="0.15">
      <c r="A298" s="203" t="s">
        <v>243</v>
      </c>
      <c r="B298" s="218">
        <v>1</v>
      </c>
      <c r="C298" s="218"/>
      <c r="D298" s="218"/>
      <c r="E298" s="218"/>
      <c r="F298" s="218"/>
      <c r="G298" s="218"/>
      <c r="H298" s="218"/>
      <c r="I298" s="218"/>
      <c r="J298" s="218"/>
      <c r="K298" s="218"/>
      <c r="L298" s="218"/>
      <c r="M298" s="218"/>
      <c r="N298" s="218"/>
      <c r="O298" s="218"/>
      <c r="P298" s="218"/>
      <c r="Q298" s="218"/>
      <c r="R298" s="218"/>
      <c r="S298" s="218"/>
      <c r="T298" s="218">
        <v>1</v>
      </c>
    </row>
    <row r="299" spans="1:20" x14ac:dyDescent="0.15">
      <c r="A299" s="203" t="s">
        <v>69</v>
      </c>
      <c r="B299" s="218">
        <v>1</v>
      </c>
      <c r="C299" s="218"/>
      <c r="D299" s="218"/>
      <c r="E299" s="218"/>
      <c r="F299" s="218"/>
      <c r="G299" s="218"/>
      <c r="H299" s="218"/>
      <c r="I299" s="218"/>
      <c r="J299" s="218"/>
      <c r="K299" s="218"/>
      <c r="L299" s="218"/>
      <c r="M299" s="218"/>
      <c r="N299" s="218"/>
      <c r="O299" s="218"/>
      <c r="P299" s="218"/>
      <c r="Q299" s="218"/>
      <c r="R299" s="218">
        <v>1</v>
      </c>
      <c r="S299" s="218">
        <v>1</v>
      </c>
      <c r="T299" s="218">
        <v>3</v>
      </c>
    </row>
    <row r="300" spans="1:20" x14ac:dyDescent="0.15">
      <c r="A300" s="203" t="s">
        <v>250</v>
      </c>
      <c r="B300" s="218">
        <v>1</v>
      </c>
      <c r="C300" s="218"/>
      <c r="D300" s="218"/>
      <c r="E300" s="218"/>
      <c r="F300" s="218"/>
      <c r="G300" s="218"/>
      <c r="H300" s="218"/>
      <c r="I300" s="218"/>
      <c r="J300" s="218"/>
      <c r="K300" s="218"/>
      <c r="L300" s="218"/>
      <c r="M300" s="218"/>
      <c r="N300" s="218"/>
      <c r="O300" s="218"/>
      <c r="P300" s="218"/>
      <c r="Q300" s="218"/>
      <c r="R300" s="218"/>
      <c r="S300" s="218"/>
      <c r="T300" s="218">
        <v>1</v>
      </c>
    </row>
    <row r="301" spans="1:20" x14ac:dyDescent="0.15">
      <c r="A301" s="203" t="s">
        <v>245</v>
      </c>
      <c r="B301" s="218">
        <v>1</v>
      </c>
      <c r="C301" s="218"/>
      <c r="D301" s="218"/>
      <c r="E301" s="218"/>
      <c r="F301" s="218"/>
      <c r="G301" s="218"/>
      <c r="H301" s="218"/>
      <c r="I301" s="218"/>
      <c r="J301" s="218"/>
      <c r="K301" s="218"/>
      <c r="L301" s="218"/>
      <c r="M301" s="218"/>
      <c r="N301" s="218"/>
      <c r="O301" s="218"/>
      <c r="P301" s="218"/>
      <c r="Q301" s="218"/>
      <c r="R301" s="218"/>
      <c r="S301" s="218"/>
      <c r="T301" s="218">
        <v>1</v>
      </c>
    </row>
    <row r="302" spans="1:20" x14ac:dyDescent="0.15">
      <c r="A302" s="203" t="s">
        <v>246</v>
      </c>
      <c r="B302" s="218">
        <v>1</v>
      </c>
      <c r="C302" s="218"/>
      <c r="D302" s="218"/>
      <c r="E302" s="218"/>
      <c r="F302" s="218"/>
      <c r="G302" s="218"/>
      <c r="H302" s="218"/>
      <c r="I302" s="218"/>
      <c r="J302" s="218"/>
      <c r="K302" s="218"/>
      <c r="L302" s="218"/>
      <c r="M302" s="218"/>
      <c r="N302" s="218"/>
      <c r="O302" s="218"/>
      <c r="P302" s="218"/>
      <c r="Q302" s="218"/>
      <c r="R302" s="218"/>
      <c r="S302" s="218"/>
      <c r="T302" s="218">
        <v>1</v>
      </c>
    </row>
    <row r="303" spans="1:20" x14ac:dyDescent="0.15">
      <c r="A303" s="203" t="s">
        <v>67</v>
      </c>
      <c r="B303" s="218">
        <v>1</v>
      </c>
      <c r="C303" s="218"/>
      <c r="D303" s="218"/>
      <c r="E303" s="218"/>
      <c r="F303" s="218"/>
      <c r="G303" s="218"/>
      <c r="H303" s="218"/>
      <c r="I303" s="218"/>
      <c r="J303" s="218"/>
      <c r="K303" s="218"/>
      <c r="L303" s="218"/>
      <c r="M303" s="218"/>
      <c r="N303" s="218"/>
      <c r="O303" s="218"/>
      <c r="P303" s="218"/>
      <c r="Q303" s="218"/>
      <c r="R303" s="218">
        <v>1</v>
      </c>
      <c r="S303" s="218">
        <v>1</v>
      </c>
      <c r="T303" s="218">
        <v>3</v>
      </c>
    </row>
    <row r="304" spans="1:20" x14ac:dyDescent="0.15">
      <c r="A304" s="203" t="s">
        <v>251</v>
      </c>
      <c r="B304" s="218">
        <v>1</v>
      </c>
      <c r="C304" s="218"/>
      <c r="D304" s="218"/>
      <c r="E304" s="218"/>
      <c r="F304" s="218"/>
      <c r="G304" s="218"/>
      <c r="H304" s="218"/>
      <c r="I304" s="218"/>
      <c r="J304" s="218"/>
      <c r="K304" s="218"/>
      <c r="L304" s="218"/>
      <c r="M304" s="218"/>
      <c r="N304" s="218"/>
      <c r="O304" s="218"/>
      <c r="P304" s="218"/>
      <c r="Q304" s="218"/>
      <c r="R304" s="218"/>
      <c r="S304" s="218"/>
      <c r="T304" s="218">
        <v>1</v>
      </c>
    </row>
    <row r="305" spans="1:20" x14ac:dyDescent="0.15">
      <c r="A305" s="203" t="s">
        <v>166</v>
      </c>
      <c r="B305" s="218">
        <v>1</v>
      </c>
      <c r="C305" s="218"/>
      <c r="D305" s="218"/>
      <c r="E305" s="218"/>
      <c r="F305" s="218"/>
      <c r="G305" s="218"/>
      <c r="H305" s="218"/>
      <c r="I305" s="218"/>
      <c r="J305" s="218"/>
      <c r="K305" s="218"/>
      <c r="L305" s="218"/>
      <c r="M305" s="218"/>
      <c r="N305" s="218"/>
      <c r="O305" s="218"/>
      <c r="P305" s="218"/>
      <c r="Q305" s="218"/>
      <c r="R305" s="218">
        <v>1</v>
      </c>
      <c r="S305" s="218">
        <v>1</v>
      </c>
      <c r="T305" s="218">
        <v>3</v>
      </c>
    </row>
    <row r="306" spans="1:20" x14ac:dyDescent="0.15">
      <c r="A306" s="203" t="s">
        <v>247</v>
      </c>
      <c r="B306" s="218">
        <v>1</v>
      </c>
      <c r="C306" s="218"/>
      <c r="D306" s="218"/>
      <c r="E306" s="218"/>
      <c r="F306" s="218"/>
      <c r="G306" s="218"/>
      <c r="H306" s="218"/>
      <c r="I306" s="218"/>
      <c r="J306" s="218"/>
      <c r="K306" s="218"/>
      <c r="L306" s="218"/>
      <c r="M306" s="218"/>
      <c r="N306" s="218"/>
      <c r="O306" s="218"/>
      <c r="P306" s="218"/>
      <c r="Q306" s="218"/>
      <c r="R306" s="218"/>
      <c r="S306" s="218"/>
      <c r="T306" s="218">
        <v>1</v>
      </c>
    </row>
    <row r="307" spans="1:20" x14ac:dyDescent="0.15">
      <c r="A307" s="203" t="s">
        <v>244</v>
      </c>
      <c r="B307" s="218">
        <v>1</v>
      </c>
      <c r="C307" s="218"/>
      <c r="D307" s="218"/>
      <c r="E307" s="218"/>
      <c r="F307" s="218"/>
      <c r="G307" s="218"/>
      <c r="H307" s="218"/>
      <c r="I307" s="218"/>
      <c r="J307" s="218"/>
      <c r="K307" s="218"/>
      <c r="L307" s="218"/>
      <c r="M307" s="218"/>
      <c r="N307" s="218"/>
      <c r="O307" s="218"/>
      <c r="P307" s="218"/>
      <c r="Q307" s="218"/>
      <c r="R307" s="218"/>
      <c r="S307" s="218"/>
      <c r="T307" s="218">
        <v>1</v>
      </c>
    </row>
    <row r="308" spans="1:20" x14ac:dyDescent="0.15">
      <c r="A308" s="203" t="s">
        <v>145</v>
      </c>
      <c r="B308" s="218">
        <v>1</v>
      </c>
      <c r="C308" s="218">
        <v>1</v>
      </c>
      <c r="D308" s="218"/>
      <c r="E308" s="218"/>
      <c r="F308" s="218"/>
      <c r="G308" s="218"/>
      <c r="H308" s="218"/>
      <c r="I308" s="218"/>
      <c r="J308" s="218"/>
      <c r="K308" s="218"/>
      <c r="L308" s="218"/>
      <c r="M308" s="218"/>
      <c r="N308" s="218"/>
      <c r="O308" s="218"/>
      <c r="P308" s="218"/>
      <c r="Q308" s="218"/>
      <c r="R308" s="218"/>
      <c r="S308" s="218"/>
      <c r="T308" s="218">
        <v>2</v>
      </c>
    </row>
    <row r="309" spans="1:20" x14ac:dyDescent="0.15">
      <c r="A309" s="203" t="s">
        <v>248</v>
      </c>
      <c r="B309" s="218">
        <v>1</v>
      </c>
      <c r="C309" s="218"/>
      <c r="D309" s="218"/>
      <c r="E309" s="218"/>
      <c r="F309" s="218"/>
      <c r="G309" s="218"/>
      <c r="H309" s="218"/>
      <c r="I309" s="218"/>
      <c r="J309" s="218"/>
      <c r="K309" s="218"/>
      <c r="L309" s="218"/>
      <c r="M309" s="218"/>
      <c r="N309" s="218"/>
      <c r="O309" s="218"/>
      <c r="P309" s="218"/>
      <c r="Q309" s="218"/>
      <c r="R309" s="218"/>
      <c r="S309" s="218"/>
      <c r="T309" s="218">
        <v>1</v>
      </c>
    </row>
    <row r="310" spans="1:20" x14ac:dyDescent="0.15">
      <c r="A310" s="203" t="s">
        <v>151</v>
      </c>
      <c r="B310" s="218">
        <v>1</v>
      </c>
      <c r="C310" s="218">
        <v>1</v>
      </c>
      <c r="D310" s="218">
        <v>1</v>
      </c>
      <c r="E310" s="218"/>
      <c r="F310" s="218"/>
      <c r="G310" s="218"/>
      <c r="H310" s="218">
        <v>1</v>
      </c>
      <c r="I310" s="218"/>
      <c r="J310" s="218"/>
      <c r="K310" s="218"/>
      <c r="L310" s="218"/>
      <c r="M310" s="218"/>
      <c r="N310" s="218"/>
      <c r="O310" s="218"/>
      <c r="P310" s="218"/>
      <c r="Q310" s="218"/>
      <c r="R310" s="218"/>
      <c r="S310" s="218"/>
      <c r="T310" s="218">
        <v>4</v>
      </c>
    </row>
    <row r="311" spans="1:20" x14ac:dyDescent="0.15">
      <c r="A311" s="203" t="s">
        <v>79</v>
      </c>
      <c r="B311" s="218">
        <v>1</v>
      </c>
      <c r="C311" s="218">
        <v>1</v>
      </c>
      <c r="D311" s="218">
        <v>1</v>
      </c>
      <c r="E311" s="218"/>
      <c r="F311" s="218"/>
      <c r="G311" s="218"/>
      <c r="H311" s="218"/>
      <c r="I311" s="218"/>
      <c r="J311" s="218"/>
      <c r="K311" s="218"/>
      <c r="L311" s="218"/>
      <c r="M311" s="218">
        <v>1</v>
      </c>
      <c r="N311" s="218"/>
      <c r="O311" s="218"/>
      <c r="P311" s="218"/>
      <c r="Q311" s="218"/>
      <c r="R311" s="218"/>
      <c r="S311" s="218"/>
      <c r="T311" s="218">
        <v>4</v>
      </c>
    </row>
    <row r="312" spans="1:20" x14ac:dyDescent="0.15">
      <c r="A312" s="203" t="s">
        <v>523</v>
      </c>
      <c r="B312" s="218"/>
      <c r="C312" s="218"/>
      <c r="D312" s="218"/>
      <c r="E312" s="218"/>
      <c r="F312" s="218">
        <v>1</v>
      </c>
      <c r="G312" s="218"/>
      <c r="H312" s="218"/>
      <c r="I312" s="218"/>
      <c r="J312" s="218"/>
      <c r="K312" s="218"/>
      <c r="L312" s="218"/>
      <c r="M312" s="218"/>
      <c r="N312" s="218"/>
      <c r="O312" s="218"/>
      <c r="P312" s="218"/>
      <c r="Q312" s="218"/>
      <c r="R312" s="218"/>
      <c r="S312" s="218"/>
      <c r="T312" s="218">
        <v>1</v>
      </c>
    </row>
    <row r="313" spans="1:20" x14ac:dyDescent="0.15">
      <c r="A313" s="203" t="s">
        <v>289</v>
      </c>
      <c r="B313" s="218"/>
      <c r="C313" s="218"/>
      <c r="D313" s="218"/>
      <c r="E313" s="218">
        <v>1</v>
      </c>
      <c r="F313" s="218"/>
      <c r="G313" s="218"/>
      <c r="H313" s="218"/>
      <c r="I313" s="218"/>
      <c r="J313" s="218"/>
      <c r="K313" s="218"/>
      <c r="L313" s="218"/>
      <c r="M313" s="218"/>
      <c r="N313" s="218"/>
      <c r="O313" s="218"/>
      <c r="P313" s="218"/>
      <c r="Q313" s="218"/>
      <c r="R313" s="218"/>
      <c r="S313" s="218"/>
      <c r="T313" s="218">
        <v>1</v>
      </c>
    </row>
    <row r="314" spans="1:20" x14ac:dyDescent="0.15">
      <c r="A314" s="203" t="s">
        <v>504</v>
      </c>
      <c r="B314" s="218"/>
      <c r="C314" s="218"/>
      <c r="D314" s="218"/>
      <c r="E314" s="218">
        <v>1</v>
      </c>
      <c r="F314" s="218"/>
      <c r="G314" s="218"/>
      <c r="H314" s="218"/>
      <c r="I314" s="218"/>
      <c r="J314" s="218"/>
      <c r="K314" s="218"/>
      <c r="L314" s="218"/>
      <c r="M314" s="218"/>
      <c r="N314" s="218"/>
      <c r="O314" s="218"/>
      <c r="P314" s="218"/>
      <c r="Q314" s="218"/>
      <c r="R314" s="218"/>
      <c r="S314" s="218"/>
      <c r="T314" s="218">
        <v>1</v>
      </c>
    </row>
    <row r="315" spans="1:20" x14ac:dyDescent="0.15">
      <c r="A315" s="203" t="s">
        <v>497</v>
      </c>
      <c r="B315" s="218">
        <v>1</v>
      </c>
      <c r="C315" s="218"/>
      <c r="D315" s="218"/>
      <c r="E315" s="218"/>
      <c r="F315" s="218"/>
      <c r="G315" s="218"/>
      <c r="H315" s="218"/>
      <c r="I315" s="218"/>
      <c r="J315" s="218"/>
      <c r="K315" s="218"/>
      <c r="L315" s="218"/>
      <c r="M315" s="218"/>
      <c r="N315" s="218"/>
      <c r="O315" s="218"/>
      <c r="P315" s="218"/>
      <c r="Q315" s="218"/>
      <c r="R315" s="218"/>
      <c r="S315" s="218"/>
      <c r="T315" s="218">
        <v>1</v>
      </c>
    </row>
    <row r="316" spans="1:20" x14ac:dyDescent="0.15">
      <c r="A316" s="203" t="s">
        <v>554</v>
      </c>
      <c r="B316" s="218"/>
      <c r="C316" s="218"/>
      <c r="D316" s="218">
        <v>1</v>
      </c>
      <c r="E316" s="218"/>
      <c r="F316" s="218"/>
      <c r="G316" s="218"/>
      <c r="H316" s="218"/>
      <c r="I316" s="218"/>
      <c r="J316" s="218"/>
      <c r="K316" s="218"/>
      <c r="L316" s="218"/>
      <c r="M316" s="218"/>
      <c r="N316" s="218"/>
      <c r="O316" s="218"/>
      <c r="P316" s="218"/>
      <c r="Q316" s="218"/>
      <c r="R316" s="218"/>
      <c r="S316" s="218"/>
      <c r="T316" s="218">
        <v>1</v>
      </c>
    </row>
    <row r="317" spans="1:20" x14ac:dyDescent="0.15">
      <c r="A317" s="194" t="s">
        <v>397</v>
      </c>
      <c r="B317" s="218">
        <v>22</v>
      </c>
      <c r="C317" s="218">
        <v>2</v>
      </c>
      <c r="D317" s="218"/>
      <c r="E317" s="218"/>
      <c r="F317" s="218"/>
      <c r="G317" s="218"/>
      <c r="H317" s="218"/>
      <c r="I317" s="218"/>
      <c r="J317" s="218"/>
      <c r="K317" s="218">
        <v>1</v>
      </c>
      <c r="L317" s="218"/>
      <c r="M317" s="218"/>
      <c r="N317" s="218"/>
      <c r="O317" s="218"/>
      <c r="P317" s="218"/>
      <c r="Q317" s="218"/>
      <c r="R317" s="218">
        <v>2</v>
      </c>
      <c r="S317" s="218">
        <v>5</v>
      </c>
      <c r="T317" s="218">
        <v>32</v>
      </c>
    </row>
    <row r="318" spans="1:20" x14ac:dyDescent="0.15">
      <c r="A318" s="203" t="s">
        <v>120</v>
      </c>
      <c r="B318" s="218">
        <v>1</v>
      </c>
      <c r="C318" s="218"/>
      <c r="D318" s="218"/>
      <c r="E318" s="218"/>
      <c r="F318" s="218"/>
      <c r="G318" s="218"/>
      <c r="H318" s="218"/>
      <c r="I318" s="218"/>
      <c r="J318" s="218"/>
      <c r="K318" s="218"/>
      <c r="L318" s="218"/>
      <c r="M318" s="218"/>
      <c r="N318" s="218"/>
      <c r="O318" s="218"/>
      <c r="P318" s="218"/>
      <c r="Q318" s="218"/>
      <c r="R318" s="218"/>
      <c r="S318" s="218"/>
      <c r="T318" s="218">
        <v>1</v>
      </c>
    </row>
    <row r="319" spans="1:20" x14ac:dyDescent="0.15">
      <c r="A319" s="203" t="s">
        <v>241</v>
      </c>
      <c r="B319" s="218">
        <v>1</v>
      </c>
      <c r="C319" s="218"/>
      <c r="D319" s="218"/>
      <c r="E319" s="218"/>
      <c r="F319" s="218"/>
      <c r="G319" s="218"/>
      <c r="H319" s="218"/>
      <c r="I319" s="218"/>
      <c r="J319" s="218"/>
      <c r="K319" s="218"/>
      <c r="L319" s="218"/>
      <c r="M319" s="218"/>
      <c r="N319" s="218"/>
      <c r="O319" s="218"/>
      <c r="P319" s="218"/>
      <c r="Q319" s="218"/>
      <c r="R319" s="218"/>
      <c r="S319" s="218"/>
      <c r="T319" s="218">
        <v>1</v>
      </c>
    </row>
    <row r="320" spans="1:20" x14ac:dyDescent="0.15">
      <c r="A320" s="203" t="s">
        <v>919</v>
      </c>
      <c r="B320" s="218">
        <v>1</v>
      </c>
      <c r="C320" s="218"/>
      <c r="D320" s="218"/>
      <c r="E320" s="218"/>
      <c r="F320" s="218"/>
      <c r="G320" s="218"/>
      <c r="H320" s="218"/>
      <c r="I320" s="218"/>
      <c r="J320" s="218"/>
      <c r="K320" s="218"/>
      <c r="L320" s="218"/>
      <c r="M320" s="218"/>
      <c r="N320" s="218"/>
      <c r="O320" s="218"/>
      <c r="P320" s="218"/>
      <c r="Q320" s="218"/>
      <c r="R320" s="218"/>
      <c r="S320" s="218"/>
      <c r="T320" s="218">
        <v>1</v>
      </c>
    </row>
    <row r="321" spans="1:20" x14ac:dyDescent="0.15">
      <c r="A321" s="203" t="s">
        <v>921</v>
      </c>
      <c r="B321" s="218">
        <v>1</v>
      </c>
      <c r="C321" s="218"/>
      <c r="D321" s="218"/>
      <c r="E321" s="218"/>
      <c r="F321" s="218"/>
      <c r="G321" s="218"/>
      <c r="H321" s="218"/>
      <c r="I321" s="218"/>
      <c r="J321" s="218"/>
      <c r="K321" s="218"/>
      <c r="L321" s="218"/>
      <c r="M321" s="218"/>
      <c r="N321" s="218"/>
      <c r="O321" s="218"/>
      <c r="P321" s="218"/>
      <c r="Q321" s="218"/>
      <c r="R321" s="218"/>
      <c r="S321" s="218"/>
      <c r="T321" s="218">
        <v>1</v>
      </c>
    </row>
    <row r="322" spans="1:20" x14ac:dyDescent="0.15">
      <c r="A322" s="203" t="s">
        <v>491</v>
      </c>
      <c r="B322" s="218">
        <v>1</v>
      </c>
      <c r="C322" s="218"/>
      <c r="D322" s="218"/>
      <c r="E322" s="218"/>
      <c r="F322" s="218"/>
      <c r="G322" s="218"/>
      <c r="H322" s="218"/>
      <c r="I322" s="218"/>
      <c r="J322" s="218"/>
      <c r="K322" s="218"/>
      <c r="L322" s="218"/>
      <c r="M322" s="218"/>
      <c r="N322" s="218"/>
      <c r="O322" s="218"/>
      <c r="P322" s="218"/>
      <c r="Q322" s="218"/>
      <c r="R322" s="218"/>
      <c r="S322" s="218"/>
      <c r="T322" s="218">
        <v>1</v>
      </c>
    </row>
    <row r="323" spans="1:20" x14ac:dyDescent="0.15">
      <c r="A323" s="203" t="s">
        <v>909</v>
      </c>
      <c r="B323" s="218">
        <v>1</v>
      </c>
      <c r="C323" s="218"/>
      <c r="D323" s="218"/>
      <c r="E323" s="218"/>
      <c r="F323" s="218"/>
      <c r="G323" s="218"/>
      <c r="H323" s="218"/>
      <c r="I323" s="218"/>
      <c r="J323" s="218"/>
      <c r="K323" s="218"/>
      <c r="L323" s="218"/>
      <c r="M323" s="218"/>
      <c r="N323" s="218"/>
      <c r="O323" s="218"/>
      <c r="P323" s="218"/>
      <c r="Q323" s="218"/>
      <c r="R323" s="218"/>
      <c r="S323" s="218"/>
      <c r="T323" s="218">
        <v>1</v>
      </c>
    </row>
    <row r="324" spans="1:20" x14ac:dyDescent="0.15">
      <c r="A324" s="203" t="s">
        <v>104</v>
      </c>
      <c r="B324" s="218">
        <v>1</v>
      </c>
      <c r="C324" s="218"/>
      <c r="D324" s="218"/>
      <c r="E324" s="218"/>
      <c r="F324" s="218"/>
      <c r="G324" s="218"/>
      <c r="H324" s="218"/>
      <c r="I324" s="218"/>
      <c r="J324" s="218"/>
      <c r="K324" s="218"/>
      <c r="L324" s="218"/>
      <c r="M324" s="218"/>
      <c r="N324" s="218"/>
      <c r="O324" s="218"/>
      <c r="P324" s="218"/>
      <c r="Q324" s="218"/>
      <c r="R324" s="218"/>
      <c r="S324" s="218"/>
      <c r="T324" s="218">
        <v>1</v>
      </c>
    </row>
    <row r="325" spans="1:20" x14ac:dyDescent="0.15">
      <c r="A325" s="203" t="s">
        <v>501</v>
      </c>
      <c r="B325" s="218">
        <v>1</v>
      </c>
      <c r="C325" s="218"/>
      <c r="D325" s="218"/>
      <c r="E325" s="218"/>
      <c r="F325" s="218"/>
      <c r="G325" s="218"/>
      <c r="H325" s="218"/>
      <c r="I325" s="218"/>
      <c r="J325" s="218"/>
      <c r="K325" s="218"/>
      <c r="L325" s="218"/>
      <c r="M325" s="218"/>
      <c r="N325" s="218"/>
      <c r="O325" s="218"/>
      <c r="P325" s="218"/>
      <c r="Q325" s="218"/>
      <c r="R325" s="218"/>
      <c r="S325" s="218"/>
      <c r="T325" s="218">
        <v>1</v>
      </c>
    </row>
    <row r="326" spans="1:20" x14ac:dyDescent="0.15">
      <c r="A326" s="203" t="s">
        <v>109</v>
      </c>
      <c r="B326" s="218">
        <v>1</v>
      </c>
      <c r="C326" s="218"/>
      <c r="D326" s="218"/>
      <c r="E326" s="218"/>
      <c r="F326" s="218"/>
      <c r="G326" s="218"/>
      <c r="H326" s="218"/>
      <c r="I326" s="218"/>
      <c r="J326" s="218"/>
      <c r="K326" s="218"/>
      <c r="L326" s="218"/>
      <c r="M326" s="218"/>
      <c r="N326" s="218"/>
      <c r="O326" s="218"/>
      <c r="P326" s="218"/>
      <c r="Q326" s="218"/>
      <c r="R326" s="218"/>
      <c r="S326" s="218"/>
      <c r="T326" s="218">
        <v>1</v>
      </c>
    </row>
    <row r="327" spans="1:20" x14ac:dyDescent="0.15">
      <c r="A327" s="203" t="s">
        <v>436</v>
      </c>
      <c r="B327" s="218">
        <v>1</v>
      </c>
      <c r="C327" s="218"/>
      <c r="D327" s="218"/>
      <c r="E327" s="218"/>
      <c r="F327" s="218"/>
      <c r="G327" s="218"/>
      <c r="H327" s="218"/>
      <c r="I327" s="218"/>
      <c r="J327" s="218"/>
      <c r="K327" s="218"/>
      <c r="L327" s="218"/>
      <c r="M327" s="218"/>
      <c r="N327" s="218"/>
      <c r="O327" s="218"/>
      <c r="P327" s="218"/>
      <c r="Q327" s="218"/>
      <c r="R327" s="218"/>
      <c r="S327" s="218"/>
      <c r="T327" s="218">
        <v>1</v>
      </c>
    </row>
    <row r="328" spans="1:20" x14ac:dyDescent="0.15">
      <c r="A328" s="203" t="s">
        <v>903</v>
      </c>
      <c r="B328" s="218">
        <v>1</v>
      </c>
      <c r="C328" s="218"/>
      <c r="D328" s="218"/>
      <c r="E328" s="218"/>
      <c r="F328" s="218"/>
      <c r="G328" s="218"/>
      <c r="H328" s="218"/>
      <c r="I328" s="218"/>
      <c r="J328" s="218"/>
      <c r="K328" s="218"/>
      <c r="L328" s="218"/>
      <c r="M328" s="218"/>
      <c r="N328" s="218"/>
      <c r="O328" s="218"/>
      <c r="P328" s="218"/>
      <c r="Q328" s="218"/>
      <c r="R328" s="218">
        <v>1</v>
      </c>
      <c r="S328" s="218">
        <v>1</v>
      </c>
      <c r="T328" s="218">
        <v>3</v>
      </c>
    </row>
    <row r="329" spans="1:20" x14ac:dyDescent="0.15">
      <c r="A329" s="203" t="s">
        <v>107</v>
      </c>
      <c r="B329" s="218">
        <v>1</v>
      </c>
      <c r="C329" s="218"/>
      <c r="D329" s="218"/>
      <c r="E329" s="218"/>
      <c r="F329" s="218"/>
      <c r="G329" s="218"/>
      <c r="H329" s="218"/>
      <c r="I329" s="218"/>
      <c r="J329" s="218"/>
      <c r="K329" s="218"/>
      <c r="L329" s="218"/>
      <c r="M329" s="218"/>
      <c r="N329" s="218"/>
      <c r="O329" s="218"/>
      <c r="P329" s="218"/>
      <c r="Q329" s="218"/>
      <c r="R329" s="218"/>
      <c r="S329" s="218">
        <v>1</v>
      </c>
      <c r="T329" s="218">
        <v>2</v>
      </c>
    </row>
    <row r="330" spans="1:20" x14ac:dyDescent="0.15">
      <c r="A330" s="203" t="s">
        <v>100</v>
      </c>
      <c r="B330" s="218">
        <v>1</v>
      </c>
      <c r="C330" s="218">
        <v>1</v>
      </c>
      <c r="D330" s="218"/>
      <c r="E330" s="218"/>
      <c r="F330" s="218"/>
      <c r="G330" s="218"/>
      <c r="H330" s="218"/>
      <c r="I330" s="218"/>
      <c r="J330" s="218"/>
      <c r="K330" s="218"/>
      <c r="L330" s="218"/>
      <c r="M330" s="218"/>
      <c r="N330" s="218"/>
      <c r="O330" s="218"/>
      <c r="P330" s="218"/>
      <c r="Q330" s="218"/>
      <c r="R330" s="218"/>
      <c r="S330" s="218">
        <v>1</v>
      </c>
      <c r="T330" s="218">
        <v>3</v>
      </c>
    </row>
    <row r="331" spans="1:20" x14ac:dyDescent="0.15">
      <c r="A331" s="203" t="s">
        <v>106</v>
      </c>
      <c r="B331" s="218">
        <v>1</v>
      </c>
      <c r="C331" s="218"/>
      <c r="D331" s="218"/>
      <c r="E331" s="218"/>
      <c r="F331" s="218"/>
      <c r="G331" s="218"/>
      <c r="H331" s="218"/>
      <c r="I331" s="218"/>
      <c r="J331" s="218"/>
      <c r="K331" s="218"/>
      <c r="L331" s="218"/>
      <c r="M331" s="218"/>
      <c r="N331" s="218"/>
      <c r="O331" s="218"/>
      <c r="P331" s="218"/>
      <c r="Q331" s="218"/>
      <c r="R331" s="218"/>
      <c r="S331" s="218">
        <v>1</v>
      </c>
      <c r="T331" s="218">
        <v>2</v>
      </c>
    </row>
    <row r="332" spans="1:20" x14ac:dyDescent="0.15">
      <c r="A332" s="203" t="s">
        <v>555</v>
      </c>
      <c r="B332" s="218">
        <v>1</v>
      </c>
      <c r="C332" s="218"/>
      <c r="D332" s="218"/>
      <c r="E332" s="218"/>
      <c r="F332" s="218"/>
      <c r="G332" s="218"/>
      <c r="H332" s="218"/>
      <c r="I332" s="218"/>
      <c r="J332" s="218"/>
      <c r="K332" s="218"/>
      <c r="L332" s="218"/>
      <c r="M332" s="218"/>
      <c r="N332" s="218"/>
      <c r="O332" s="218"/>
      <c r="P332" s="218"/>
      <c r="Q332" s="218"/>
      <c r="R332" s="218"/>
      <c r="S332" s="218"/>
      <c r="T332" s="218">
        <v>1</v>
      </c>
    </row>
    <row r="333" spans="1:20" x14ac:dyDescent="0.15">
      <c r="A333" s="203" t="s">
        <v>556</v>
      </c>
      <c r="B333" s="218">
        <v>1</v>
      </c>
      <c r="C333" s="218"/>
      <c r="D333" s="218"/>
      <c r="E333" s="218"/>
      <c r="F333" s="218"/>
      <c r="G333" s="218"/>
      <c r="H333" s="218"/>
      <c r="I333" s="218"/>
      <c r="J333" s="218"/>
      <c r="K333" s="218"/>
      <c r="L333" s="218"/>
      <c r="M333" s="218"/>
      <c r="N333" s="218"/>
      <c r="O333" s="218"/>
      <c r="P333" s="218"/>
      <c r="Q333" s="218"/>
      <c r="R333" s="218"/>
      <c r="S333" s="218"/>
      <c r="T333" s="218">
        <v>1</v>
      </c>
    </row>
    <row r="334" spans="1:20" x14ac:dyDescent="0.15">
      <c r="A334" s="203" t="s">
        <v>102</v>
      </c>
      <c r="B334" s="218">
        <v>1</v>
      </c>
      <c r="C334" s="218"/>
      <c r="D334" s="218"/>
      <c r="E334" s="218"/>
      <c r="F334" s="218"/>
      <c r="G334" s="218"/>
      <c r="H334" s="218"/>
      <c r="I334" s="218"/>
      <c r="J334" s="218"/>
      <c r="K334" s="218"/>
      <c r="L334" s="218"/>
      <c r="M334" s="218"/>
      <c r="N334" s="218"/>
      <c r="O334" s="218"/>
      <c r="P334" s="218"/>
      <c r="Q334" s="218"/>
      <c r="R334" s="218"/>
      <c r="S334" s="218"/>
      <c r="T334" s="218">
        <v>1</v>
      </c>
    </row>
    <row r="335" spans="1:20" x14ac:dyDescent="0.15">
      <c r="A335" s="203" t="s">
        <v>81</v>
      </c>
      <c r="B335" s="218">
        <v>1</v>
      </c>
      <c r="C335" s="218"/>
      <c r="D335" s="218"/>
      <c r="E335" s="218"/>
      <c r="F335" s="218"/>
      <c r="G335" s="218"/>
      <c r="H335" s="218"/>
      <c r="I335" s="218"/>
      <c r="J335" s="218"/>
      <c r="K335" s="218"/>
      <c r="L335" s="218"/>
      <c r="M335" s="218"/>
      <c r="N335" s="218"/>
      <c r="O335" s="218"/>
      <c r="P335" s="218"/>
      <c r="Q335" s="218"/>
      <c r="R335" s="218"/>
      <c r="S335" s="218"/>
      <c r="T335" s="218">
        <v>1</v>
      </c>
    </row>
    <row r="336" spans="1:20" x14ac:dyDescent="0.15">
      <c r="A336" s="203" t="s">
        <v>108</v>
      </c>
      <c r="B336" s="218">
        <v>1</v>
      </c>
      <c r="C336" s="218"/>
      <c r="D336" s="218"/>
      <c r="E336" s="218"/>
      <c r="F336" s="218"/>
      <c r="G336" s="218"/>
      <c r="H336" s="218"/>
      <c r="I336" s="218"/>
      <c r="J336" s="218"/>
      <c r="K336" s="218"/>
      <c r="L336" s="218"/>
      <c r="M336" s="218"/>
      <c r="N336" s="218"/>
      <c r="O336" s="218"/>
      <c r="P336" s="218"/>
      <c r="Q336" s="218"/>
      <c r="R336" s="218"/>
      <c r="S336" s="218"/>
      <c r="T336" s="218">
        <v>1</v>
      </c>
    </row>
    <row r="337" spans="1:20" x14ac:dyDescent="0.15">
      <c r="A337" s="203" t="s">
        <v>105</v>
      </c>
      <c r="B337" s="218">
        <v>1</v>
      </c>
      <c r="C337" s="218"/>
      <c r="D337" s="218"/>
      <c r="E337" s="218"/>
      <c r="F337" s="218"/>
      <c r="G337" s="218"/>
      <c r="H337" s="218"/>
      <c r="I337" s="218"/>
      <c r="J337" s="218"/>
      <c r="K337" s="218"/>
      <c r="L337" s="218"/>
      <c r="M337" s="218"/>
      <c r="N337" s="218"/>
      <c r="O337" s="218"/>
      <c r="P337" s="218"/>
      <c r="Q337" s="218"/>
      <c r="R337" s="218"/>
      <c r="S337" s="218"/>
      <c r="T337" s="218">
        <v>1</v>
      </c>
    </row>
    <row r="338" spans="1:20" x14ac:dyDescent="0.15">
      <c r="A338" s="203" t="s">
        <v>110</v>
      </c>
      <c r="B338" s="218">
        <v>1</v>
      </c>
      <c r="C338" s="218"/>
      <c r="D338" s="218"/>
      <c r="E338" s="218"/>
      <c r="F338" s="218"/>
      <c r="G338" s="218"/>
      <c r="H338" s="218"/>
      <c r="I338" s="218"/>
      <c r="J338" s="218"/>
      <c r="K338" s="218"/>
      <c r="L338" s="218"/>
      <c r="M338" s="218"/>
      <c r="N338" s="218"/>
      <c r="O338" s="218"/>
      <c r="P338" s="218"/>
      <c r="Q338" s="218"/>
      <c r="R338" s="218"/>
      <c r="S338" s="218"/>
      <c r="T338" s="218">
        <v>1</v>
      </c>
    </row>
    <row r="339" spans="1:20" x14ac:dyDescent="0.15">
      <c r="A339" s="203" t="s">
        <v>84</v>
      </c>
      <c r="B339" s="218">
        <v>1</v>
      </c>
      <c r="C339" s="218">
        <v>1</v>
      </c>
      <c r="D339" s="218"/>
      <c r="E339" s="218"/>
      <c r="F339" s="218"/>
      <c r="G339" s="218"/>
      <c r="H339" s="218"/>
      <c r="I339" s="218"/>
      <c r="J339" s="218"/>
      <c r="K339" s="218">
        <v>1</v>
      </c>
      <c r="L339" s="218"/>
      <c r="M339" s="218"/>
      <c r="N339" s="218"/>
      <c r="O339" s="218"/>
      <c r="P339" s="218"/>
      <c r="Q339" s="218"/>
      <c r="R339" s="218">
        <v>1</v>
      </c>
      <c r="S339" s="218">
        <v>1</v>
      </c>
      <c r="T339" s="218">
        <v>5</v>
      </c>
    </row>
    <row r="340" spans="1:20" x14ac:dyDescent="0.15">
      <c r="A340" s="194" t="s">
        <v>387</v>
      </c>
      <c r="B340" s="218">
        <v>13</v>
      </c>
      <c r="C340" s="218">
        <v>3</v>
      </c>
      <c r="D340" s="218">
        <v>3</v>
      </c>
      <c r="E340" s="218"/>
      <c r="F340" s="218"/>
      <c r="G340" s="218"/>
      <c r="H340" s="218"/>
      <c r="I340" s="218"/>
      <c r="J340" s="218"/>
      <c r="K340" s="218"/>
      <c r="L340" s="218"/>
      <c r="M340" s="218"/>
      <c r="N340" s="218"/>
      <c r="O340" s="218"/>
      <c r="P340" s="218"/>
      <c r="Q340" s="218"/>
      <c r="R340" s="218"/>
      <c r="S340" s="218">
        <v>1</v>
      </c>
      <c r="T340" s="218">
        <v>20</v>
      </c>
    </row>
    <row r="341" spans="1:20" x14ac:dyDescent="0.15">
      <c r="A341" s="203" t="s">
        <v>557</v>
      </c>
      <c r="B341" s="218">
        <v>1</v>
      </c>
      <c r="C341" s="218"/>
      <c r="D341" s="218"/>
      <c r="E341" s="218"/>
      <c r="F341" s="218"/>
      <c r="G341" s="218"/>
      <c r="H341" s="218"/>
      <c r="I341" s="218"/>
      <c r="J341" s="218"/>
      <c r="K341" s="218"/>
      <c r="L341" s="218"/>
      <c r="M341" s="218"/>
      <c r="N341" s="218"/>
      <c r="O341" s="218"/>
      <c r="P341" s="218"/>
      <c r="Q341" s="218"/>
      <c r="R341" s="218"/>
      <c r="S341" s="218"/>
      <c r="T341" s="218">
        <v>1</v>
      </c>
    </row>
    <row r="342" spans="1:20" x14ac:dyDescent="0.15">
      <c r="A342" s="203" t="s">
        <v>95</v>
      </c>
      <c r="B342" s="218">
        <v>1</v>
      </c>
      <c r="C342" s="218"/>
      <c r="D342" s="218">
        <v>1</v>
      </c>
      <c r="E342" s="218"/>
      <c r="F342" s="218"/>
      <c r="G342" s="218"/>
      <c r="H342" s="218"/>
      <c r="I342" s="218"/>
      <c r="J342" s="218"/>
      <c r="K342" s="218"/>
      <c r="L342" s="218"/>
      <c r="M342" s="218"/>
      <c r="N342" s="218"/>
      <c r="O342" s="218"/>
      <c r="P342" s="218"/>
      <c r="Q342" s="218"/>
      <c r="R342" s="218"/>
      <c r="S342" s="218"/>
      <c r="T342" s="218">
        <v>2</v>
      </c>
    </row>
    <row r="343" spans="1:20" x14ac:dyDescent="0.15">
      <c r="A343" s="203" t="s">
        <v>479</v>
      </c>
      <c r="B343" s="218">
        <v>1</v>
      </c>
      <c r="C343" s="218"/>
      <c r="D343" s="218"/>
      <c r="E343" s="218"/>
      <c r="F343" s="218"/>
      <c r="G343" s="218"/>
      <c r="H343" s="218"/>
      <c r="I343" s="218"/>
      <c r="J343" s="218"/>
      <c r="K343" s="218"/>
      <c r="L343" s="218"/>
      <c r="M343" s="218"/>
      <c r="N343" s="218"/>
      <c r="O343" s="218"/>
      <c r="P343" s="218"/>
      <c r="Q343" s="218"/>
      <c r="R343" s="218"/>
      <c r="S343" s="218"/>
      <c r="T343" s="218">
        <v>1</v>
      </c>
    </row>
    <row r="344" spans="1:20" x14ac:dyDescent="0.15">
      <c r="A344" s="203" t="s">
        <v>914</v>
      </c>
      <c r="B344" s="218">
        <v>1</v>
      </c>
      <c r="C344" s="218"/>
      <c r="D344" s="218"/>
      <c r="E344" s="218"/>
      <c r="F344" s="218"/>
      <c r="G344" s="218"/>
      <c r="H344" s="218"/>
      <c r="I344" s="218"/>
      <c r="J344" s="218"/>
      <c r="K344" s="218"/>
      <c r="L344" s="218"/>
      <c r="M344" s="218"/>
      <c r="N344" s="218"/>
      <c r="O344" s="218"/>
      <c r="P344" s="218"/>
      <c r="Q344" s="218"/>
      <c r="R344" s="218"/>
      <c r="S344" s="218"/>
      <c r="T344" s="218">
        <v>1</v>
      </c>
    </row>
    <row r="345" spans="1:20" x14ac:dyDescent="0.15">
      <c r="A345" s="203" t="s">
        <v>96</v>
      </c>
      <c r="B345" s="218">
        <v>1</v>
      </c>
      <c r="C345" s="218">
        <v>1</v>
      </c>
      <c r="D345" s="218"/>
      <c r="E345" s="218"/>
      <c r="F345" s="218"/>
      <c r="G345" s="218"/>
      <c r="H345" s="218"/>
      <c r="I345" s="218"/>
      <c r="J345" s="218"/>
      <c r="K345" s="218"/>
      <c r="L345" s="218"/>
      <c r="M345" s="218"/>
      <c r="N345" s="218"/>
      <c r="O345" s="218"/>
      <c r="P345" s="218"/>
      <c r="Q345" s="218"/>
      <c r="R345" s="218"/>
      <c r="S345" s="218"/>
      <c r="T345" s="218">
        <v>2</v>
      </c>
    </row>
    <row r="346" spans="1:20" x14ac:dyDescent="0.15">
      <c r="A346" s="203" t="s">
        <v>902</v>
      </c>
      <c r="B346" s="218">
        <v>1</v>
      </c>
      <c r="C346" s="218"/>
      <c r="D346" s="218"/>
      <c r="E346" s="218"/>
      <c r="F346" s="218"/>
      <c r="G346" s="218"/>
      <c r="H346" s="218"/>
      <c r="I346" s="218"/>
      <c r="J346" s="218"/>
      <c r="K346" s="218"/>
      <c r="L346" s="218"/>
      <c r="M346" s="218"/>
      <c r="N346" s="218"/>
      <c r="O346" s="218"/>
      <c r="P346" s="218"/>
      <c r="Q346" s="218"/>
      <c r="R346" s="218"/>
      <c r="S346" s="218"/>
      <c r="T346" s="218">
        <v>1</v>
      </c>
    </row>
    <row r="347" spans="1:20" x14ac:dyDescent="0.15">
      <c r="A347" s="203" t="s">
        <v>98</v>
      </c>
      <c r="B347" s="218">
        <v>1</v>
      </c>
      <c r="C347" s="218">
        <v>1</v>
      </c>
      <c r="D347" s="218">
        <v>1</v>
      </c>
      <c r="E347" s="218"/>
      <c r="F347" s="218"/>
      <c r="G347" s="218"/>
      <c r="H347" s="218"/>
      <c r="I347" s="218"/>
      <c r="J347" s="218"/>
      <c r="K347" s="218"/>
      <c r="L347" s="218"/>
      <c r="M347" s="218"/>
      <c r="N347" s="218"/>
      <c r="O347" s="218"/>
      <c r="P347" s="218"/>
      <c r="Q347" s="218"/>
      <c r="R347" s="218"/>
      <c r="S347" s="218"/>
      <c r="T347" s="218">
        <v>3</v>
      </c>
    </row>
    <row r="348" spans="1:20" x14ac:dyDescent="0.15">
      <c r="A348" s="203" t="s">
        <v>170</v>
      </c>
      <c r="B348" s="218">
        <v>1</v>
      </c>
      <c r="C348" s="218"/>
      <c r="D348" s="218"/>
      <c r="E348" s="218"/>
      <c r="F348" s="218"/>
      <c r="G348" s="218"/>
      <c r="H348" s="218"/>
      <c r="I348" s="218"/>
      <c r="J348" s="218"/>
      <c r="K348" s="218"/>
      <c r="L348" s="218"/>
      <c r="M348" s="218"/>
      <c r="N348" s="218"/>
      <c r="O348" s="218"/>
      <c r="P348" s="218"/>
      <c r="Q348" s="218"/>
      <c r="R348" s="218"/>
      <c r="S348" s="218">
        <v>1</v>
      </c>
      <c r="T348" s="218">
        <v>2</v>
      </c>
    </row>
    <row r="349" spans="1:20" x14ac:dyDescent="0.15">
      <c r="A349" s="203" t="s">
        <v>253</v>
      </c>
      <c r="B349" s="218">
        <v>1</v>
      </c>
      <c r="C349" s="218"/>
      <c r="D349" s="218"/>
      <c r="E349" s="218"/>
      <c r="F349" s="218"/>
      <c r="G349" s="218"/>
      <c r="H349" s="218"/>
      <c r="I349" s="218"/>
      <c r="J349" s="218"/>
      <c r="K349" s="218"/>
      <c r="L349" s="218"/>
      <c r="M349" s="218"/>
      <c r="N349" s="218"/>
      <c r="O349" s="218"/>
      <c r="P349" s="218"/>
      <c r="Q349" s="218"/>
      <c r="R349" s="218"/>
      <c r="S349" s="218"/>
      <c r="T349" s="218">
        <v>1</v>
      </c>
    </row>
    <row r="350" spans="1:20" x14ac:dyDescent="0.15">
      <c r="A350" s="203" t="s">
        <v>78</v>
      </c>
      <c r="B350" s="218">
        <v>1</v>
      </c>
      <c r="C350" s="218"/>
      <c r="D350" s="218"/>
      <c r="E350" s="218"/>
      <c r="F350" s="218"/>
      <c r="G350" s="218"/>
      <c r="H350" s="218"/>
      <c r="I350" s="218"/>
      <c r="J350" s="218"/>
      <c r="K350" s="218"/>
      <c r="L350" s="218"/>
      <c r="M350" s="218"/>
      <c r="N350" s="218"/>
      <c r="O350" s="218"/>
      <c r="P350" s="218"/>
      <c r="Q350" s="218"/>
      <c r="R350" s="218"/>
      <c r="S350" s="218"/>
      <c r="T350" s="218">
        <v>1</v>
      </c>
    </row>
    <row r="351" spans="1:20" x14ac:dyDescent="0.15">
      <c r="A351" s="203" t="s">
        <v>904</v>
      </c>
      <c r="B351" s="218">
        <v>1</v>
      </c>
      <c r="C351" s="218"/>
      <c r="D351" s="218"/>
      <c r="E351" s="218"/>
      <c r="F351" s="218"/>
      <c r="G351" s="218"/>
      <c r="H351" s="218"/>
      <c r="I351" s="218"/>
      <c r="J351" s="218"/>
      <c r="K351" s="218"/>
      <c r="L351" s="218"/>
      <c r="M351" s="218"/>
      <c r="N351" s="218"/>
      <c r="O351" s="218"/>
      <c r="P351" s="218"/>
      <c r="Q351" s="218"/>
      <c r="R351" s="218"/>
      <c r="S351" s="218"/>
      <c r="T351" s="218">
        <v>1</v>
      </c>
    </row>
    <row r="352" spans="1:20" x14ac:dyDescent="0.15">
      <c r="A352" s="203" t="s">
        <v>901</v>
      </c>
      <c r="B352" s="218">
        <v>1</v>
      </c>
      <c r="C352" s="218"/>
      <c r="D352" s="218"/>
      <c r="E352" s="218"/>
      <c r="F352" s="218"/>
      <c r="G352" s="218"/>
      <c r="H352" s="218"/>
      <c r="I352" s="218"/>
      <c r="J352" s="218"/>
      <c r="K352" s="218"/>
      <c r="L352" s="218"/>
      <c r="M352" s="218"/>
      <c r="N352" s="218"/>
      <c r="O352" s="218"/>
      <c r="P352" s="218"/>
      <c r="Q352" s="218"/>
      <c r="R352" s="218"/>
      <c r="S352" s="218"/>
      <c r="T352" s="218">
        <v>1</v>
      </c>
    </row>
    <row r="353" spans="1:20" x14ac:dyDescent="0.15">
      <c r="A353" s="203" t="s">
        <v>94</v>
      </c>
      <c r="B353" s="218">
        <v>1</v>
      </c>
      <c r="C353" s="218">
        <v>1</v>
      </c>
      <c r="D353" s="218">
        <v>1</v>
      </c>
      <c r="E353" s="218"/>
      <c r="F353" s="218"/>
      <c r="G353" s="218"/>
      <c r="H353" s="218"/>
      <c r="I353" s="218"/>
      <c r="J353" s="218"/>
      <c r="K353" s="218"/>
      <c r="L353" s="218"/>
      <c r="M353" s="218"/>
      <c r="N353" s="218"/>
      <c r="O353" s="218"/>
      <c r="P353" s="218"/>
      <c r="Q353" s="218"/>
      <c r="R353" s="218"/>
      <c r="S353" s="218"/>
      <c r="T353" s="218">
        <v>3</v>
      </c>
    </row>
    <row r="354" spans="1:20" x14ac:dyDescent="0.15">
      <c r="A354" s="194" t="s">
        <v>386</v>
      </c>
      <c r="B354" s="218">
        <v>15</v>
      </c>
      <c r="C354" s="218"/>
      <c r="D354" s="218">
        <v>1</v>
      </c>
      <c r="E354" s="218"/>
      <c r="F354" s="218"/>
      <c r="G354" s="218"/>
      <c r="H354" s="218">
        <v>1</v>
      </c>
      <c r="I354" s="218">
        <v>1</v>
      </c>
      <c r="J354" s="218"/>
      <c r="K354" s="218">
        <v>1</v>
      </c>
      <c r="L354" s="218"/>
      <c r="M354" s="218"/>
      <c r="N354" s="218">
        <v>1</v>
      </c>
      <c r="O354" s="218"/>
      <c r="P354" s="218"/>
      <c r="Q354" s="218"/>
      <c r="R354" s="218">
        <v>4</v>
      </c>
      <c r="S354" s="218">
        <v>6</v>
      </c>
      <c r="T354" s="218">
        <v>30</v>
      </c>
    </row>
    <row r="355" spans="1:20" x14ac:dyDescent="0.15">
      <c r="A355" s="203" t="s">
        <v>232</v>
      </c>
      <c r="B355" s="218">
        <v>1</v>
      </c>
      <c r="C355" s="218"/>
      <c r="D355" s="218"/>
      <c r="E355" s="218"/>
      <c r="F355" s="218"/>
      <c r="G355" s="218"/>
      <c r="H355" s="218"/>
      <c r="I355" s="218"/>
      <c r="J355" s="218"/>
      <c r="K355" s="218"/>
      <c r="L355" s="218"/>
      <c r="M355" s="218"/>
      <c r="N355" s="218"/>
      <c r="O355" s="218"/>
      <c r="P355" s="218"/>
      <c r="Q355" s="218"/>
      <c r="R355" s="218"/>
      <c r="S355" s="218"/>
      <c r="T355" s="218">
        <v>1</v>
      </c>
    </row>
    <row r="356" spans="1:20" x14ac:dyDescent="0.15">
      <c r="A356" s="203" t="s">
        <v>178</v>
      </c>
      <c r="B356" s="218">
        <v>1</v>
      </c>
      <c r="C356" s="218"/>
      <c r="D356" s="218"/>
      <c r="E356" s="218"/>
      <c r="F356" s="218"/>
      <c r="G356" s="218"/>
      <c r="H356" s="218"/>
      <c r="I356" s="218"/>
      <c r="J356" s="218"/>
      <c r="K356" s="218"/>
      <c r="L356" s="218"/>
      <c r="M356" s="218"/>
      <c r="N356" s="218"/>
      <c r="O356" s="218"/>
      <c r="P356" s="218"/>
      <c r="Q356" s="218"/>
      <c r="R356" s="218"/>
      <c r="S356" s="218">
        <v>1</v>
      </c>
      <c r="T356" s="218">
        <v>2</v>
      </c>
    </row>
    <row r="357" spans="1:20" x14ac:dyDescent="0.15">
      <c r="A357" s="203" t="s">
        <v>925</v>
      </c>
      <c r="B357" s="218">
        <v>1</v>
      </c>
      <c r="C357" s="218"/>
      <c r="D357" s="218"/>
      <c r="E357" s="218"/>
      <c r="F357" s="218"/>
      <c r="G357" s="218"/>
      <c r="H357" s="218"/>
      <c r="I357" s="218"/>
      <c r="J357" s="218"/>
      <c r="K357" s="218"/>
      <c r="L357" s="218"/>
      <c r="M357" s="218"/>
      <c r="N357" s="218"/>
      <c r="O357" s="218"/>
      <c r="P357" s="218"/>
      <c r="Q357" s="218"/>
      <c r="R357" s="218"/>
      <c r="S357" s="218"/>
      <c r="T357" s="218">
        <v>1</v>
      </c>
    </row>
    <row r="358" spans="1:20" x14ac:dyDescent="0.15">
      <c r="A358" s="203" t="s">
        <v>234</v>
      </c>
      <c r="B358" s="218">
        <v>1</v>
      </c>
      <c r="C358" s="218"/>
      <c r="D358" s="218"/>
      <c r="E358" s="218"/>
      <c r="F358" s="218"/>
      <c r="G358" s="218"/>
      <c r="H358" s="218"/>
      <c r="I358" s="218"/>
      <c r="J358" s="218"/>
      <c r="K358" s="218"/>
      <c r="L358" s="218"/>
      <c r="M358" s="218"/>
      <c r="N358" s="218"/>
      <c r="O358" s="218"/>
      <c r="P358" s="218"/>
      <c r="Q358" s="218"/>
      <c r="R358" s="218"/>
      <c r="S358" s="218"/>
      <c r="T358" s="218">
        <v>1</v>
      </c>
    </row>
    <row r="359" spans="1:20" x14ac:dyDescent="0.15">
      <c r="A359" s="203" t="s">
        <v>509</v>
      </c>
      <c r="B359" s="218"/>
      <c r="C359" s="218"/>
      <c r="D359" s="218"/>
      <c r="E359" s="218"/>
      <c r="F359" s="218"/>
      <c r="G359" s="218"/>
      <c r="H359" s="218"/>
      <c r="I359" s="218"/>
      <c r="J359" s="218"/>
      <c r="K359" s="218"/>
      <c r="L359" s="218"/>
      <c r="M359" s="218"/>
      <c r="N359" s="218"/>
      <c r="O359" s="218"/>
      <c r="P359" s="218"/>
      <c r="Q359" s="218"/>
      <c r="R359" s="218">
        <v>1</v>
      </c>
      <c r="S359" s="218">
        <v>1</v>
      </c>
      <c r="T359" s="218">
        <v>2</v>
      </c>
    </row>
    <row r="360" spans="1:20" x14ac:dyDescent="0.15">
      <c r="A360" s="203" t="s">
        <v>71</v>
      </c>
      <c r="B360" s="218">
        <v>1</v>
      </c>
      <c r="C360" s="218"/>
      <c r="D360" s="218"/>
      <c r="E360" s="218"/>
      <c r="F360" s="218"/>
      <c r="G360" s="218"/>
      <c r="H360" s="218"/>
      <c r="I360" s="218"/>
      <c r="J360" s="218"/>
      <c r="K360" s="218"/>
      <c r="L360" s="218"/>
      <c r="M360" s="218"/>
      <c r="N360" s="218"/>
      <c r="O360" s="218"/>
      <c r="P360" s="218"/>
      <c r="Q360" s="218"/>
      <c r="R360" s="218">
        <v>1</v>
      </c>
      <c r="S360" s="218">
        <v>1</v>
      </c>
      <c r="T360" s="218">
        <v>3</v>
      </c>
    </row>
    <row r="361" spans="1:20" x14ac:dyDescent="0.15">
      <c r="A361" s="203" t="s">
        <v>238</v>
      </c>
      <c r="B361" s="218">
        <v>1</v>
      </c>
      <c r="C361" s="218"/>
      <c r="D361" s="218"/>
      <c r="E361" s="218"/>
      <c r="F361" s="218"/>
      <c r="G361" s="218"/>
      <c r="H361" s="218"/>
      <c r="I361" s="218"/>
      <c r="J361" s="218"/>
      <c r="K361" s="218"/>
      <c r="L361" s="218"/>
      <c r="M361" s="218"/>
      <c r="N361" s="218"/>
      <c r="O361" s="218"/>
      <c r="P361" s="218"/>
      <c r="Q361" s="218"/>
      <c r="R361" s="218"/>
      <c r="S361" s="218"/>
      <c r="T361" s="218">
        <v>1</v>
      </c>
    </row>
    <row r="362" spans="1:20" x14ac:dyDescent="0.15">
      <c r="A362" s="203" t="s">
        <v>239</v>
      </c>
      <c r="B362" s="218">
        <v>1</v>
      </c>
      <c r="C362" s="218"/>
      <c r="D362" s="218"/>
      <c r="E362" s="218"/>
      <c r="F362" s="218"/>
      <c r="G362" s="218"/>
      <c r="H362" s="218"/>
      <c r="I362" s="218"/>
      <c r="J362" s="218"/>
      <c r="K362" s="218"/>
      <c r="L362" s="218"/>
      <c r="M362" s="218"/>
      <c r="N362" s="218"/>
      <c r="O362" s="218"/>
      <c r="P362" s="218"/>
      <c r="Q362" s="218"/>
      <c r="R362" s="218"/>
      <c r="S362" s="218"/>
      <c r="T362" s="218">
        <v>1</v>
      </c>
    </row>
    <row r="363" spans="1:20" x14ac:dyDescent="0.15">
      <c r="A363" s="203" t="s">
        <v>168</v>
      </c>
      <c r="B363" s="218">
        <v>1</v>
      </c>
      <c r="C363" s="218"/>
      <c r="D363" s="218"/>
      <c r="E363" s="218"/>
      <c r="F363" s="218"/>
      <c r="G363" s="218"/>
      <c r="H363" s="218"/>
      <c r="I363" s="218"/>
      <c r="J363" s="218"/>
      <c r="K363" s="218"/>
      <c r="L363" s="218"/>
      <c r="M363" s="218"/>
      <c r="N363" s="218"/>
      <c r="O363" s="218"/>
      <c r="P363" s="218"/>
      <c r="Q363" s="218"/>
      <c r="R363" s="218"/>
      <c r="S363" s="218">
        <v>1</v>
      </c>
      <c r="T363" s="218">
        <v>2</v>
      </c>
    </row>
    <row r="364" spans="1:20" x14ac:dyDescent="0.15">
      <c r="A364" s="203" t="s">
        <v>235</v>
      </c>
      <c r="B364" s="218">
        <v>1</v>
      </c>
      <c r="C364" s="218"/>
      <c r="D364" s="218"/>
      <c r="E364" s="218"/>
      <c r="F364" s="218"/>
      <c r="G364" s="218"/>
      <c r="H364" s="218"/>
      <c r="I364" s="218"/>
      <c r="J364" s="218"/>
      <c r="K364" s="218"/>
      <c r="L364" s="218"/>
      <c r="M364" s="218"/>
      <c r="N364" s="218"/>
      <c r="O364" s="218"/>
      <c r="P364" s="218"/>
      <c r="Q364" s="218"/>
      <c r="R364" s="218"/>
      <c r="S364" s="218"/>
      <c r="T364" s="218">
        <v>1</v>
      </c>
    </row>
    <row r="365" spans="1:20" x14ac:dyDescent="0.15">
      <c r="A365" s="203" t="s">
        <v>169</v>
      </c>
      <c r="B365" s="218">
        <v>1</v>
      </c>
      <c r="C365" s="218"/>
      <c r="D365" s="218"/>
      <c r="E365" s="218"/>
      <c r="F365" s="218"/>
      <c r="G365" s="218"/>
      <c r="H365" s="218"/>
      <c r="I365" s="218"/>
      <c r="J365" s="218"/>
      <c r="K365" s="218"/>
      <c r="L365" s="218"/>
      <c r="M365" s="218"/>
      <c r="N365" s="218"/>
      <c r="O365" s="218"/>
      <c r="P365" s="218"/>
      <c r="Q365" s="218"/>
      <c r="R365" s="218">
        <v>1</v>
      </c>
      <c r="S365" s="218">
        <v>1</v>
      </c>
      <c r="T365" s="218">
        <v>3</v>
      </c>
    </row>
    <row r="366" spans="1:20" x14ac:dyDescent="0.15">
      <c r="A366" s="203" t="s">
        <v>233</v>
      </c>
      <c r="B366" s="218">
        <v>1</v>
      </c>
      <c r="C366" s="218"/>
      <c r="D366" s="218"/>
      <c r="E366" s="218"/>
      <c r="F366" s="218"/>
      <c r="G366" s="218"/>
      <c r="H366" s="218"/>
      <c r="I366" s="218"/>
      <c r="J366" s="218"/>
      <c r="K366" s="218"/>
      <c r="L366" s="218"/>
      <c r="M366" s="218"/>
      <c r="N366" s="218"/>
      <c r="O366" s="218"/>
      <c r="P366" s="218"/>
      <c r="Q366" s="218"/>
      <c r="R366" s="218"/>
      <c r="S366" s="218"/>
      <c r="T366" s="218">
        <v>1</v>
      </c>
    </row>
    <row r="367" spans="1:20" x14ac:dyDescent="0.15">
      <c r="A367" s="203" t="s">
        <v>240</v>
      </c>
      <c r="B367" s="218">
        <v>1</v>
      </c>
      <c r="C367" s="218"/>
      <c r="D367" s="218"/>
      <c r="E367" s="218"/>
      <c r="F367" s="218"/>
      <c r="G367" s="218"/>
      <c r="H367" s="218"/>
      <c r="I367" s="218"/>
      <c r="J367" s="218"/>
      <c r="K367" s="218"/>
      <c r="L367" s="218"/>
      <c r="M367" s="218"/>
      <c r="N367" s="218"/>
      <c r="O367" s="218"/>
      <c r="P367" s="218"/>
      <c r="Q367" s="218"/>
      <c r="R367" s="218"/>
      <c r="S367" s="218"/>
      <c r="T367" s="218">
        <v>1</v>
      </c>
    </row>
    <row r="368" spans="1:20" x14ac:dyDescent="0.15">
      <c r="A368" s="203" t="s">
        <v>70</v>
      </c>
      <c r="B368" s="218">
        <v>1</v>
      </c>
      <c r="C368" s="218"/>
      <c r="D368" s="218"/>
      <c r="E368" s="218"/>
      <c r="F368" s="218"/>
      <c r="G368" s="218"/>
      <c r="H368" s="218"/>
      <c r="I368" s="218"/>
      <c r="J368" s="218"/>
      <c r="K368" s="218"/>
      <c r="L368" s="218"/>
      <c r="M368" s="218"/>
      <c r="N368" s="218"/>
      <c r="O368" s="218"/>
      <c r="P368" s="218"/>
      <c r="Q368" s="218"/>
      <c r="R368" s="218">
        <v>1</v>
      </c>
      <c r="S368" s="218">
        <v>1</v>
      </c>
      <c r="T368" s="218">
        <v>3</v>
      </c>
    </row>
    <row r="369" spans="1:20" x14ac:dyDescent="0.15">
      <c r="A369" s="203" t="s">
        <v>490</v>
      </c>
      <c r="B369" s="218">
        <v>1</v>
      </c>
      <c r="C369" s="218"/>
      <c r="D369" s="218"/>
      <c r="E369" s="218"/>
      <c r="F369" s="218"/>
      <c r="G369" s="218"/>
      <c r="H369" s="218"/>
      <c r="I369" s="218"/>
      <c r="J369" s="218"/>
      <c r="K369" s="218"/>
      <c r="L369" s="218"/>
      <c r="M369" s="218"/>
      <c r="N369" s="218">
        <v>1</v>
      </c>
      <c r="O369" s="218"/>
      <c r="P369" s="218"/>
      <c r="Q369" s="218"/>
      <c r="R369" s="218"/>
      <c r="S369" s="218"/>
      <c r="T369" s="218">
        <v>2</v>
      </c>
    </row>
    <row r="370" spans="1:20" x14ac:dyDescent="0.15">
      <c r="A370" s="203" t="s">
        <v>85</v>
      </c>
      <c r="B370" s="218">
        <v>1</v>
      </c>
      <c r="C370" s="218"/>
      <c r="D370" s="218"/>
      <c r="E370" s="218"/>
      <c r="F370" s="218"/>
      <c r="G370" s="218"/>
      <c r="H370" s="218"/>
      <c r="I370" s="218"/>
      <c r="J370" s="218"/>
      <c r="K370" s="218"/>
      <c r="L370" s="218"/>
      <c r="M370" s="218"/>
      <c r="N370" s="218"/>
      <c r="O370" s="218"/>
      <c r="P370" s="218"/>
      <c r="Q370" s="218"/>
      <c r="R370" s="218"/>
      <c r="S370" s="218"/>
      <c r="T370" s="218">
        <v>1</v>
      </c>
    </row>
    <row r="371" spans="1:20" x14ac:dyDescent="0.15">
      <c r="A371" s="203" t="s">
        <v>165</v>
      </c>
      <c r="B371" s="218"/>
      <c r="C371" s="218"/>
      <c r="D371" s="218">
        <v>1</v>
      </c>
      <c r="E371" s="218"/>
      <c r="F371" s="218"/>
      <c r="G371" s="218"/>
      <c r="H371" s="218">
        <v>1</v>
      </c>
      <c r="I371" s="218">
        <v>1</v>
      </c>
      <c r="J371" s="218"/>
      <c r="K371" s="218">
        <v>1</v>
      </c>
      <c r="L371" s="218"/>
      <c r="M371" s="218"/>
      <c r="N371" s="218"/>
      <c r="O371" s="218"/>
      <c r="P371" s="218"/>
      <c r="Q371" s="218"/>
      <c r="R371" s="218"/>
      <c r="S371" s="218"/>
      <c r="T371" s="218">
        <v>4</v>
      </c>
    </row>
    <row r="372" spans="1:20" x14ac:dyDescent="0.15">
      <c r="A372" s="194" t="s">
        <v>301</v>
      </c>
      <c r="B372" s="218">
        <v>326</v>
      </c>
      <c r="C372" s="218">
        <v>66</v>
      </c>
      <c r="D372" s="218">
        <v>25</v>
      </c>
      <c r="E372" s="218">
        <v>11</v>
      </c>
      <c r="F372" s="218">
        <v>3</v>
      </c>
      <c r="G372" s="218">
        <v>1</v>
      </c>
      <c r="H372" s="218">
        <v>4</v>
      </c>
      <c r="I372" s="218">
        <v>3</v>
      </c>
      <c r="J372" s="218">
        <v>2</v>
      </c>
      <c r="K372" s="218">
        <v>19</v>
      </c>
      <c r="L372" s="218">
        <v>4</v>
      </c>
      <c r="M372" s="218">
        <v>4</v>
      </c>
      <c r="N372" s="218">
        <v>1</v>
      </c>
      <c r="O372" s="218">
        <v>1</v>
      </c>
      <c r="P372" s="218">
        <v>4</v>
      </c>
      <c r="Q372" s="218">
        <v>2</v>
      </c>
      <c r="R372" s="218">
        <v>37</v>
      </c>
      <c r="S372" s="218">
        <v>48</v>
      </c>
      <c r="T372" s="218">
        <v>561</v>
      </c>
    </row>
  </sheetData>
  <phoneticPr fontId="5"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filterMode="1"/>
  <dimension ref="A1:CO574"/>
  <sheetViews>
    <sheetView showGridLines="0" zoomScaleNormal="100" workbookViewId="0">
      <pane xSplit="8" ySplit="1" topLeftCell="BY2" activePane="bottomRight" state="frozen"/>
      <selection activeCell="E794" sqref="E794"/>
      <selection pane="topRight" activeCell="E794" sqref="E794"/>
      <selection pane="bottomLeft" activeCell="E794" sqref="E794"/>
      <selection pane="bottomRight" sqref="A1:XFD1"/>
    </sheetView>
  </sheetViews>
  <sheetFormatPr defaultColWidth="9" defaultRowHeight="15" customHeight="1" x14ac:dyDescent="0.3"/>
  <cols>
    <col min="1" max="1" width="8.875" style="22" customWidth="1"/>
    <col min="2" max="2" width="6.5" style="17" customWidth="1"/>
    <col min="3" max="3" width="8.5" style="17" customWidth="1"/>
    <col min="4" max="4" width="6.5" style="17" customWidth="1"/>
    <col min="5" max="5" width="7.75" style="17" customWidth="1"/>
    <col min="6" max="6" width="9.5" style="17" customWidth="1"/>
    <col min="7" max="7" width="6.5" style="17" customWidth="1"/>
    <col min="8" max="8" width="31.625" style="23" customWidth="1"/>
    <col min="9" max="9" width="6.75" style="24" customWidth="1"/>
    <col min="10" max="10" width="10.625" style="39" customWidth="1"/>
    <col min="11" max="11" width="9.75" style="25" customWidth="1"/>
    <col min="12" max="12" width="12.875" style="38" customWidth="1"/>
    <col min="13" max="13" width="10.625" style="39" customWidth="1"/>
    <col min="14" max="14" width="9.75" style="25" customWidth="1"/>
    <col min="15" max="15" width="12.875" style="40" customWidth="1"/>
    <col min="16" max="17" width="9.75" style="39" customWidth="1"/>
    <col min="18" max="18" width="12.875" style="41" customWidth="1"/>
    <col min="19" max="19" width="9.75" style="39" customWidth="1"/>
    <col min="20" max="20" width="9.75" style="25" customWidth="1"/>
    <col min="21" max="21" width="12.875" style="41" customWidth="1"/>
    <col min="22" max="23" width="9.75" style="39" customWidth="1"/>
    <col min="24" max="24" width="12.875" style="41" customWidth="1"/>
    <col min="25" max="25" width="9.75" style="39" customWidth="1"/>
    <col min="26" max="26" width="9.75" style="25" customWidth="1"/>
    <col min="27" max="27" width="12.875" style="41" customWidth="1"/>
    <col min="28" max="29" width="9.75" style="39" customWidth="1"/>
    <col min="30" max="30" width="12.875" style="41" customWidth="1"/>
    <col min="31" max="31" width="9.75" style="39" customWidth="1"/>
    <col min="32" max="32" width="9.75" style="25" customWidth="1"/>
    <col min="33" max="33" width="12.875" style="41" customWidth="1"/>
    <col min="34" max="35" width="9.75" style="39" customWidth="1"/>
    <col min="36" max="36" width="12.875" style="41" customWidth="1"/>
    <col min="37" max="37" width="9.75" style="39" customWidth="1"/>
    <col min="38" max="38" width="9.75" style="25" customWidth="1"/>
    <col min="39" max="39" width="12.875" style="42" customWidth="1"/>
    <col min="40" max="40" width="9.75" style="226" customWidth="1"/>
    <col min="41" max="41" width="9.75" style="39" customWidth="1"/>
    <col min="42" max="42" width="12.875" style="41" customWidth="1"/>
    <col min="43" max="43" width="9.75" style="39" customWidth="1"/>
    <col min="44" max="44" width="9.75" style="25" customWidth="1"/>
    <col min="45" max="45" width="12.875" style="41" customWidth="1"/>
    <col min="46" max="47" width="9.75" style="39" customWidth="1"/>
    <col min="48" max="48" width="12.875" style="41" customWidth="1"/>
    <col min="49" max="49" width="9.75" style="39" customWidth="1"/>
    <col min="50" max="50" width="9.75" style="25" customWidth="1"/>
    <col min="51" max="51" width="12.875" style="41" customWidth="1"/>
    <col min="52" max="53" width="9.75" style="39" customWidth="1"/>
    <col min="54" max="54" width="12.875" style="42" customWidth="1"/>
    <col min="55" max="55" width="9.75" style="39" customWidth="1"/>
    <col min="56" max="56" width="9.75" style="25" customWidth="1"/>
    <col min="57" max="57" width="12.875" style="42" customWidth="1"/>
    <col min="58" max="59" width="9.75" style="39" customWidth="1"/>
    <col min="60" max="60" width="12.875" style="42" customWidth="1"/>
    <col min="61" max="61" width="9.75" style="39" customWidth="1"/>
    <col min="62" max="62" width="9" style="25" customWidth="1"/>
    <col min="63" max="63" width="12.875" style="42" customWidth="1"/>
    <col min="64" max="65" width="9.75" style="39" customWidth="1"/>
    <col min="66" max="66" width="12.875" style="42" customWidth="1"/>
    <col min="67" max="67" width="9.75" style="39" customWidth="1"/>
    <col min="68" max="68" width="10" style="25" customWidth="1"/>
    <col min="69" max="69" width="13.75" style="42" customWidth="1"/>
    <col min="70" max="70" width="10.625" style="39" customWidth="1"/>
    <col min="71" max="71" width="10.625" style="22" customWidth="1"/>
    <col min="72" max="72" width="13.75" style="42" customWidth="1"/>
    <col min="73" max="73" width="10.25" style="39" customWidth="1"/>
    <col min="74" max="74" width="9.75" style="25" customWidth="1"/>
    <col min="75" max="75" width="11.375" style="42" customWidth="1"/>
    <col min="76" max="77" width="10.625" style="39" customWidth="1"/>
    <col min="78" max="78" width="13.75" style="42" customWidth="1"/>
    <col min="79" max="79" width="10.625" style="39" customWidth="1"/>
    <col min="80" max="80" width="9.75" style="25" customWidth="1"/>
    <col min="81" max="81" width="13.75" style="42" customWidth="1"/>
    <col min="82" max="83" width="10.625" style="39" customWidth="1"/>
    <col min="84" max="84" width="13.75" style="42" customWidth="1"/>
    <col min="85" max="85" width="10.625" style="39" customWidth="1"/>
    <col min="86" max="86" width="9.5" style="25" customWidth="1"/>
    <col min="87" max="87" width="13.875" style="42" customWidth="1"/>
    <col min="88" max="88" width="10.5" style="25" customWidth="1"/>
    <col min="89" max="89" width="13.875" style="42" customWidth="1"/>
    <col min="90" max="90" width="11.375" style="17" customWidth="1"/>
    <col min="91" max="91" width="26.5" style="17" customWidth="1"/>
    <col min="92" max="93" width="9" style="17" customWidth="1"/>
    <col min="94" max="16384" width="9" style="17"/>
  </cols>
  <sheetData>
    <row r="1" spans="1:92" s="45" customFormat="1" ht="14.25" x14ac:dyDescent="0.3">
      <c r="A1" s="43" t="s">
        <v>856</v>
      </c>
      <c r="B1" s="43" t="s">
        <v>1</v>
      </c>
      <c r="C1" s="43" t="s">
        <v>191</v>
      </c>
      <c r="D1" s="44" t="s">
        <v>290</v>
      </c>
      <c r="E1" s="43" t="s">
        <v>2</v>
      </c>
      <c r="F1" s="43" t="s">
        <v>281</v>
      </c>
      <c r="G1" s="43" t="s">
        <v>382</v>
      </c>
      <c r="H1" s="43" t="s">
        <v>476</v>
      </c>
      <c r="I1" s="43" t="s">
        <v>190</v>
      </c>
      <c r="J1" s="127" t="s">
        <v>378</v>
      </c>
      <c r="K1" s="128" t="s">
        <v>867</v>
      </c>
      <c r="L1" s="129" t="s">
        <v>560</v>
      </c>
      <c r="M1" s="26" t="s">
        <v>377</v>
      </c>
      <c r="N1" s="27" t="s">
        <v>561</v>
      </c>
      <c r="O1" s="28" t="s">
        <v>562</v>
      </c>
      <c r="P1" s="29" t="s">
        <v>563</v>
      </c>
      <c r="Q1" s="14" t="s">
        <v>564</v>
      </c>
      <c r="R1" s="30" t="s">
        <v>565</v>
      </c>
      <c r="S1" s="31" t="s">
        <v>566</v>
      </c>
      <c r="T1" s="27" t="s">
        <v>567</v>
      </c>
      <c r="U1" s="30" t="s">
        <v>568</v>
      </c>
      <c r="V1" s="29" t="s">
        <v>569</v>
      </c>
      <c r="W1" s="14" t="s">
        <v>570</v>
      </c>
      <c r="X1" s="30" t="s">
        <v>571</v>
      </c>
      <c r="Y1" s="31" t="s">
        <v>572</v>
      </c>
      <c r="Z1" s="27" t="s">
        <v>573</v>
      </c>
      <c r="AA1" s="30" t="s">
        <v>574</v>
      </c>
      <c r="AB1" s="29" t="s">
        <v>575</v>
      </c>
      <c r="AC1" s="14" t="s">
        <v>576</v>
      </c>
      <c r="AD1" s="30" t="s">
        <v>577</v>
      </c>
      <c r="AE1" s="31" t="s">
        <v>578</v>
      </c>
      <c r="AF1" s="27" t="s">
        <v>579</v>
      </c>
      <c r="AG1" s="30" t="s">
        <v>580</v>
      </c>
      <c r="AH1" s="29" t="s">
        <v>581</v>
      </c>
      <c r="AI1" s="14" t="s">
        <v>582</v>
      </c>
      <c r="AJ1" s="30" t="s">
        <v>583</v>
      </c>
      <c r="AK1" s="31" t="s">
        <v>584</v>
      </c>
      <c r="AL1" s="27" t="s">
        <v>585</v>
      </c>
      <c r="AM1" s="32" t="s">
        <v>586</v>
      </c>
      <c r="AN1" s="225" t="s">
        <v>587</v>
      </c>
      <c r="AO1" s="14" t="s">
        <v>588</v>
      </c>
      <c r="AP1" s="30" t="s">
        <v>589</v>
      </c>
      <c r="AQ1" s="31" t="s">
        <v>590</v>
      </c>
      <c r="AR1" s="27" t="s">
        <v>591</v>
      </c>
      <c r="AS1" s="30" t="s">
        <v>592</v>
      </c>
      <c r="AT1" s="29" t="s">
        <v>593</v>
      </c>
      <c r="AU1" s="14" t="s">
        <v>594</v>
      </c>
      <c r="AV1" s="30" t="s">
        <v>595</v>
      </c>
      <c r="AW1" s="31" t="s">
        <v>596</v>
      </c>
      <c r="AX1" s="27" t="s">
        <v>597</v>
      </c>
      <c r="AY1" s="30" t="s">
        <v>598</v>
      </c>
      <c r="AZ1" s="29" t="s">
        <v>599</v>
      </c>
      <c r="BA1" s="14" t="s">
        <v>600</v>
      </c>
      <c r="BB1" s="32" t="s">
        <v>601</v>
      </c>
      <c r="BC1" s="31" t="s">
        <v>602</v>
      </c>
      <c r="BD1" s="27" t="s">
        <v>603</v>
      </c>
      <c r="BE1" s="32" t="s">
        <v>604</v>
      </c>
      <c r="BF1" s="29" t="s">
        <v>605</v>
      </c>
      <c r="BG1" s="14" t="s">
        <v>606</v>
      </c>
      <c r="BH1" s="32" t="s">
        <v>607</v>
      </c>
      <c r="BI1" s="31" t="s">
        <v>608</v>
      </c>
      <c r="BJ1" s="27" t="s">
        <v>609</v>
      </c>
      <c r="BK1" s="32" t="s">
        <v>610</v>
      </c>
      <c r="BL1" s="29" t="s">
        <v>611</v>
      </c>
      <c r="BM1" s="14" t="s">
        <v>612</v>
      </c>
      <c r="BN1" s="32" t="s">
        <v>613</v>
      </c>
      <c r="BO1" s="31" t="s">
        <v>614</v>
      </c>
      <c r="BP1" s="27" t="s">
        <v>615</v>
      </c>
      <c r="BQ1" s="32" t="s">
        <v>616</v>
      </c>
      <c r="BR1" s="29" t="s">
        <v>617</v>
      </c>
      <c r="BS1" s="304" t="s">
        <v>618</v>
      </c>
      <c r="BT1" s="32" t="s">
        <v>619</v>
      </c>
      <c r="BU1" s="31" t="s">
        <v>620</v>
      </c>
      <c r="BV1" s="27" t="s">
        <v>621</v>
      </c>
      <c r="BW1" s="32" t="s">
        <v>622</v>
      </c>
      <c r="BX1" s="29" t="s">
        <v>623</v>
      </c>
      <c r="BY1" s="14" t="s">
        <v>624</v>
      </c>
      <c r="BZ1" s="32" t="s">
        <v>625</v>
      </c>
      <c r="CA1" s="31" t="s">
        <v>626</v>
      </c>
      <c r="CB1" s="27" t="s">
        <v>627</v>
      </c>
      <c r="CC1" s="32" t="s">
        <v>628</v>
      </c>
      <c r="CD1" s="29" t="s">
        <v>629</v>
      </c>
      <c r="CE1" s="14" t="s">
        <v>630</v>
      </c>
      <c r="CF1" s="32" t="s">
        <v>631</v>
      </c>
      <c r="CG1" s="31" t="s">
        <v>632</v>
      </c>
      <c r="CH1" s="16" t="s">
        <v>192</v>
      </c>
      <c r="CI1" s="15" t="s">
        <v>4</v>
      </c>
      <c r="CJ1" s="16" t="s">
        <v>193</v>
      </c>
      <c r="CK1" s="15" t="s">
        <v>194</v>
      </c>
    </row>
    <row r="2" spans="1:92" s="18" customFormat="1" ht="14.25" hidden="1" x14ac:dyDescent="0.3">
      <c r="A2" s="1" t="s">
        <v>473</v>
      </c>
      <c r="B2" s="1" t="s">
        <v>300</v>
      </c>
      <c r="C2" s="1" t="s">
        <v>300</v>
      </c>
      <c r="D2" s="1" t="s">
        <v>300</v>
      </c>
      <c r="E2" s="1" t="s">
        <v>87</v>
      </c>
      <c r="F2" s="1" t="s">
        <v>283</v>
      </c>
      <c r="G2" s="1" t="s">
        <v>387</v>
      </c>
      <c r="H2" s="7" t="s">
        <v>94</v>
      </c>
      <c r="I2" s="177">
        <v>198.75839999999999</v>
      </c>
      <c r="J2" s="37">
        <v>800</v>
      </c>
      <c r="K2" s="171">
        <v>824.91666666666663</v>
      </c>
      <c r="L2" s="171">
        <f>K2*I2</f>
        <v>163959.11679999999</v>
      </c>
      <c r="M2" s="37">
        <v>59</v>
      </c>
      <c r="N2" s="5">
        <v>800</v>
      </c>
      <c r="O2" s="34">
        <f>N2*I2</f>
        <v>159006.72</v>
      </c>
      <c r="P2" s="3">
        <v>700</v>
      </c>
      <c r="Q2" s="3">
        <v>719</v>
      </c>
      <c r="R2" s="35">
        <f>P2*I2</f>
        <v>139130.88</v>
      </c>
      <c r="S2" s="33">
        <f t="shared" ref="S2:S61" si="0">M2+P2-Q2</f>
        <v>40</v>
      </c>
      <c r="T2" s="5">
        <v>600</v>
      </c>
      <c r="U2" s="35">
        <f>T2*I2</f>
        <v>119255.03999999999</v>
      </c>
      <c r="V2" s="3">
        <v>1200</v>
      </c>
      <c r="W2" s="3"/>
      <c r="X2" s="35">
        <f>V2*I2</f>
        <v>238510.07999999999</v>
      </c>
      <c r="Y2" s="33">
        <f t="shared" ref="Y2:Y61" si="1">S2+V2-W2</f>
        <v>1240</v>
      </c>
      <c r="Z2" s="5">
        <v>900</v>
      </c>
      <c r="AA2" s="35">
        <f>Z2*I2</f>
        <v>178882.56</v>
      </c>
      <c r="AB2" s="3">
        <v>0</v>
      </c>
      <c r="AC2" s="3">
        <v>0</v>
      </c>
      <c r="AD2" s="35">
        <f>AB2*I2</f>
        <v>0</v>
      </c>
      <c r="AE2" s="33">
        <f t="shared" ref="AE2:AE61" si="2">Y2+AB2-AC2</f>
        <v>1240</v>
      </c>
      <c r="AF2" s="5">
        <v>800</v>
      </c>
      <c r="AG2" s="35">
        <f>AF2*I2</f>
        <v>159006.72</v>
      </c>
      <c r="AH2" s="3">
        <v>0</v>
      </c>
      <c r="AI2" s="3">
        <v>0</v>
      </c>
      <c r="AJ2" s="35">
        <f>AH2*I2</f>
        <v>0</v>
      </c>
      <c r="AK2" s="33">
        <f t="shared" ref="AK2:AK61" si="3">AE2+AH2-AI2</f>
        <v>1240</v>
      </c>
      <c r="AL2" s="5"/>
      <c r="AM2" s="36">
        <f>AL2*I2</f>
        <v>0</v>
      </c>
      <c r="AN2" s="224">
        <v>0</v>
      </c>
      <c r="AO2" s="3">
        <v>0</v>
      </c>
      <c r="AP2" s="35">
        <f>I2*AN2</f>
        <v>0</v>
      </c>
      <c r="AQ2" s="33">
        <f>AK2+AN2-AO2</f>
        <v>1240</v>
      </c>
      <c r="AR2" s="5">
        <v>0</v>
      </c>
      <c r="AS2" s="35">
        <f>I2*AR2</f>
        <v>0</v>
      </c>
      <c r="AT2" s="3">
        <v>0</v>
      </c>
      <c r="AU2" s="3">
        <v>0</v>
      </c>
      <c r="AV2" s="35">
        <f>AT2*I2</f>
        <v>0</v>
      </c>
      <c r="AW2" s="33">
        <f>AQ2+AT2-AU2</f>
        <v>1240</v>
      </c>
      <c r="AX2" s="4">
        <v>0</v>
      </c>
      <c r="AY2" s="35">
        <f>I2*AX2</f>
        <v>0</v>
      </c>
      <c r="AZ2" s="3">
        <v>0</v>
      </c>
      <c r="BA2" s="3">
        <v>0</v>
      </c>
      <c r="BB2" s="35">
        <f>I2*AZ2</f>
        <v>0</v>
      </c>
      <c r="BC2" s="33">
        <f>AW2+AZ2-BA2</f>
        <v>1240</v>
      </c>
      <c r="BD2" s="4"/>
      <c r="BE2" s="36">
        <f>BD2*I2</f>
        <v>0</v>
      </c>
      <c r="BF2" s="3">
        <v>0</v>
      </c>
      <c r="BG2" s="3">
        <v>0</v>
      </c>
      <c r="BH2" s="35">
        <f t="shared" ref="BH2:BH65" si="4">BF2*I2</f>
        <v>0</v>
      </c>
      <c r="BI2" s="33">
        <f t="shared" ref="BI2:BI57" si="5">BC2+BF2-BG2</f>
        <v>1240</v>
      </c>
      <c r="BJ2" s="4"/>
      <c r="BK2" s="36"/>
      <c r="BL2" s="3"/>
      <c r="BM2" s="3"/>
      <c r="BN2" s="36"/>
      <c r="BO2" s="33"/>
      <c r="BP2" s="4"/>
      <c r="BQ2" s="36"/>
      <c r="BR2" s="204">
        <v>0</v>
      </c>
      <c r="BS2" s="305">
        <v>0</v>
      </c>
      <c r="BT2" s="36"/>
      <c r="BU2" s="33"/>
      <c r="BV2" s="4">
        <v>900</v>
      </c>
      <c r="BW2" s="36"/>
      <c r="BX2" s="3"/>
      <c r="BY2" s="3"/>
      <c r="BZ2" s="36"/>
      <c r="CA2" s="33"/>
      <c r="CB2" s="314"/>
      <c r="CC2" s="36"/>
      <c r="CD2" s="3">
        <f>SUMIFS('12月商业流向数据'!G:G,'12月商业流向数据'!C:C,'2019年进销存明细 '!A2,'12月商业流向数据'!E:E,'2019年进销存明细 '!H2)</f>
        <v>0</v>
      </c>
      <c r="CE2" s="3"/>
      <c r="CF2" s="36"/>
      <c r="CG2" s="33"/>
      <c r="CH2" s="4"/>
      <c r="CI2" s="36"/>
      <c r="CJ2" s="4"/>
      <c r="CK2" s="36">
        <f t="shared" ref="CK2:CK65" si="6">R2+X2+AD2+AJ2+AP2+AV2+BB2+BH2+BN2+BT2+BZ2+CF2</f>
        <v>377640.95999999996</v>
      </c>
      <c r="CL2" s="18" t="s">
        <v>447</v>
      </c>
      <c r="CM2" s="18" t="str">
        <f t="shared" ref="CM2:CM65" si="7">A2&amp;"-"&amp;H2</f>
        <v>苏肽生-上海市第十人民医院</v>
      </c>
      <c r="CN2" s="18" t="s">
        <v>422</v>
      </c>
    </row>
    <row r="3" spans="1:92" s="18" customFormat="1" ht="14.25" hidden="1" x14ac:dyDescent="0.3">
      <c r="A3" s="208" t="s">
        <v>833</v>
      </c>
      <c r="B3" s="1" t="s">
        <v>636</v>
      </c>
      <c r="C3" s="1" t="s">
        <v>739</v>
      </c>
      <c r="D3" s="1" t="s">
        <v>7</v>
      </c>
      <c r="E3" s="1" t="s">
        <v>861</v>
      </c>
      <c r="F3" s="1" t="s">
        <v>284</v>
      </c>
      <c r="G3" s="1" t="s">
        <v>391</v>
      </c>
      <c r="H3" s="7" t="s">
        <v>173</v>
      </c>
      <c r="I3" s="260">
        <v>32.280999999999999</v>
      </c>
      <c r="J3" s="37">
        <v>0</v>
      </c>
      <c r="K3" s="171">
        <v>0</v>
      </c>
      <c r="L3" s="171">
        <f>K3*I3</f>
        <v>0</v>
      </c>
      <c r="M3" s="37">
        <v>0</v>
      </c>
      <c r="N3" s="5">
        <v>0</v>
      </c>
      <c r="O3" s="34">
        <f>N3*I3</f>
        <v>0</v>
      </c>
      <c r="P3" s="5">
        <v>0</v>
      </c>
      <c r="Q3" s="5">
        <v>0</v>
      </c>
      <c r="R3" s="35">
        <f>P3*I3</f>
        <v>0</v>
      </c>
      <c r="S3" s="33">
        <f t="shared" si="0"/>
        <v>0</v>
      </c>
      <c r="T3" s="5">
        <v>0</v>
      </c>
      <c r="U3" s="35">
        <f>T3*I3</f>
        <v>0</v>
      </c>
      <c r="V3" s="5">
        <v>0</v>
      </c>
      <c r="W3" s="5">
        <v>0</v>
      </c>
      <c r="X3" s="35">
        <f>V3*I3</f>
        <v>0</v>
      </c>
      <c r="Y3" s="33">
        <f t="shared" si="1"/>
        <v>0</v>
      </c>
      <c r="Z3" s="5">
        <v>0</v>
      </c>
      <c r="AA3" s="35">
        <f>Z3*I3</f>
        <v>0</v>
      </c>
      <c r="AB3" s="5">
        <v>0</v>
      </c>
      <c r="AC3" s="5">
        <v>0</v>
      </c>
      <c r="AD3" s="35">
        <f>AB3*I3</f>
        <v>0</v>
      </c>
      <c r="AE3" s="33">
        <f t="shared" si="2"/>
        <v>0</v>
      </c>
      <c r="AF3" s="5">
        <v>0</v>
      </c>
      <c r="AG3" s="35">
        <f>AF3*I3</f>
        <v>0</v>
      </c>
      <c r="AH3" s="3">
        <v>0</v>
      </c>
      <c r="AI3" s="3">
        <v>0</v>
      </c>
      <c r="AJ3" s="35">
        <f>AH3*I3</f>
        <v>0</v>
      </c>
      <c r="AK3" s="33">
        <v>0</v>
      </c>
      <c r="AL3" s="5">
        <v>0</v>
      </c>
      <c r="AM3" s="36">
        <f>AL3*I3</f>
        <v>0</v>
      </c>
      <c r="AN3" s="224">
        <v>0</v>
      </c>
      <c r="AO3" s="3">
        <v>0</v>
      </c>
      <c r="AP3" s="35">
        <f>I3*AN3</f>
        <v>0</v>
      </c>
      <c r="AQ3" s="33">
        <v>0</v>
      </c>
      <c r="AR3" s="5">
        <v>0</v>
      </c>
      <c r="AS3" s="35">
        <f>I3*AR3</f>
        <v>0</v>
      </c>
      <c r="AT3" s="3">
        <v>0</v>
      </c>
      <c r="AU3" s="3">
        <v>0</v>
      </c>
      <c r="AV3" s="35">
        <f>AT3*I3</f>
        <v>0</v>
      </c>
      <c r="AW3" s="33">
        <f>AQ3+AT3-AU3</f>
        <v>0</v>
      </c>
      <c r="AX3" s="267">
        <v>13</v>
      </c>
      <c r="AY3" s="35">
        <f>I3*AX3</f>
        <v>419.65299999999996</v>
      </c>
      <c r="AZ3" s="3">
        <v>20</v>
      </c>
      <c r="BA3" s="3">
        <v>0</v>
      </c>
      <c r="BB3" s="35">
        <f>I3*AZ3</f>
        <v>645.62</v>
      </c>
      <c r="BC3" s="33">
        <f>AW3+AZ3-BA3</f>
        <v>20</v>
      </c>
      <c r="BD3" s="267">
        <v>100</v>
      </c>
      <c r="BE3" s="36">
        <v>0</v>
      </c>
      <c r="BF3" s="3">
        <v>10</v>
      </c>
      <c r="BG3" s="3">
        <v>0</v>
      </c>
      <c r="BH3" s="35">
        <f t="shared" si="4"/>
        <v>322.81</v>
      </c>
      <c r="BI3" s="33">
        <f t="shared" si="5"/>
        <v>30</v>
      </c>
      <c r="BJ3" s="301">
        <v>200</v>
      </c>
      <c r="BK3" s="36">
        <v>0</v>
      </c>
      <c r="BL3" s="3">
        <v>50</v>
      </c>
      <c r="BM3" s="3">
        <v>42</v>
      </c>
      <c r="BN3" s="36">
        <f t="shared" ref="BN3:BN66" si="8">BL3*I3</f>
        <v>1614.05</v>
      </c>
      <c r="BO3" s="33">
        <f t="shared" ref="BO3:BO66" si="9">BI3+BL3-BM3</f>
        <v>38</v>
      </c>
      <c r="BP3" s="267">
        <v>200</v>
      </c>
      <c r="BQ3" s="36">
        <f t="shared" ref="BQ3:BQ66" si="10">I3*BP3</f>
        <v>6456.2</v>
      </c>
      <c r="BR3" s="204">
        <v>30</v>
      </c>
      <c r="BS3" s="305">
        <v>40</v>
      </c>
      <c r="BT3" s="36">
        <f t="shared" ref="BT3:BT66" si="11">BR3*I3</f>
        <v>968.43</v>
      </c>
      <c r="BU3" s="33">
        <f t="shared" ref="BU3:BU34" si="12">BO3+BR3-BS3</f>
        <v>28</v>
      </c>
      <c r="BV3" s="4">
        <v>200</v>
      </c>
      <c r="BW3" s="36">
        <f t="shared" ref="BW3:BW66" si="13">I3*BV3</f>
        <v>6456.2</v>
      </c>
      <c r="BX3" s="3">
        <v>0</v>
      </c>
      <c r="BY3" s="3">
        <v>26</v>
      </c>
      <c r="BZ3" s="36">
        <f t="shared" ref="BZ3:BZ66" si="14">I3*BX3</f>
        <v>0</v>
      </c>
      <c r="CA3" s="33">
        <f>BU3+BX3-BY3</f>
        <v>2</v>
      </c>
      <c r="CB3" s="314">
        <v>200</v>
      </c>
      <c r="CC3" s="36">
        <f t="shared" ref="CC3:CC66" si="15">I3*CB3</f>
        <v>6456.2</v>
      </c>
      <c r="CD3" s="3">
        <f>SUMIFS('12月商业流向数据'!G:G,'12月商业流向数据'!C:C,'2019年进销存明细 '!A3,'12月商业流向数据'!E:E,'2019年进销存明细 '!H3)</f>
        <v>30</v>
      </c>
      <c r="CE3" s="3"/>
      <c r="CF3" s="36">
        <f t="shared" ref="CF3:CF66" si="16">I3*CD3</f>
        <v>968.43</v>
      </c>
      <c r="CG3" s="33">
        <f t="shared" ref="CG3:CG5" si="17">CA3+CD3-CE3</f>
        <v>32</v>
      </c>
      <c r="CH3" s="4">
        <f t="shared" ref="CH3:CH66" si="18">N3+T3+Z3+AF3+AL3+AR3+AX3+BD3+BJ3+BP3+BV3+CB3</f>
        <v>913</v>
      </c>
      <c r="CI3" s="36">
        <f t="shared" ref="CI3:CI66" si="19">O3+U3+AA3+AG3+AM3+AS3+AY3+BE3+BK3+BQ3+BW3+CC3</f>
        <v>19788.253000000001</v>
      </c>
      <c r="CJ3" s="4">
        <f t="shared" ref="CJ3:CJ66" si="20">P3+V3+AB3+AH3+AN3+AT3+AZ3+BF3+BL3+BR3+BX3+CD3</f>
        <v>140</v>
      </c>
      <c r="CK3" s="36">
        <f t="shared" si="6"/>
        <v>4519.34</v>
      </c>
      <c r="CM3" s="18" t="str">
        <f t="shared" si="7"/>
        <v>整肠生36S-上海市宝山区月浦镇社区卫生服务中心</v>
      </c>
      <c r="CN3" s="18" t="s">
        <v>422</v>
      </c>
    </row>
    <row r="4" spans="1:92" s="18" customFormat="1" ht="14.25" hidden="1" x14ac:dyDescent="0.3">
      <c r="A4" s="1" t="s">
        <v>838</v>
      </c>
      <c r="B4" s="1" t="s">
        <v>636</v>
      </c>
      <c r="C4" s="1" t="s">
        <v>662</v>
      </c>
      <c r="D4" s="1" t="s">
        <v>7</v>
      </c>
      <c r="E4" s="1" t="s">
        <v>87</v>
      </c>
      <c r="F4" s="1" t="s">
        <v>284</v>
      </c>
      <c r="G4" s="1" t="s">
        <v>391</v>
      </c>
      <c r="H4" s="2" t="s">
        <v>173</v>
      </c>
      <c r="I4" s="177">
        <v>18.192499999999999</v>
      </c>
      <c r="J4" s="37">
        <v>60</v>
      </c>
      <c r="K4" s="171">
        <v>12.5</v>
      </c>
      <c r="L4" s="171">
        <f>K4*I4</f>
        <v>227.40625</v>
      </c>
      <c r="M4" s="37">
        <v>170</v>
      </c>
      <c r="N4" s="5">
        <v>13</v>
      </c>
      <c r="O4" s="34">
        <f>N4*I4</f>
        <v>236.5025</v>
      </c>
      <c r="P4" s="3">
        <v>50</v>
      </c>
      <c r="Q4" s="3">
        <v>0</v>
      </c>
      <c r="R4" s="35">
        <f>P4*I4</f>
        <v>909.625</v>
      </c>
      <c r="S4" s="33">
        <f t="shared" si="0"/>
        <v>220</v>
      </c>
      <c r="T4" s="5">
        <v>8</v>
      </c>
      <c r="U4" s="35">
        <f>T4*I4</f>
        <v>145.54</v>
      </c>
      <c r="V4" s="3">
        <v>20</v>
      </c>
      <c r="W4" s="3">
        <v>0</v>
      </c>
      <c r="X4" s="35">
        <f>V4*I4</f>
        <v>363.84999999999997</v>
      </c>
      <c r="Y4" s="33">
        <f t="shared" si="1"/>
        <v>240</v>
      </c>
      <c r="Z4" s="5">
        <v>15</v>
      </c>
      <c r="AA4" s="35">
        <f>Z4*I4</f>
        <v>272.88749999999999</v>
      </c>
      <c r="AB4" s="3">
        <v>40</v>
      </c>
      <c r="AC4" s="3">
        <v>0</v>
      </c>
      <c r="AD4" s="35">
        <f>AB4*I4</f>
        <v>727.69999999999993</v>
      </c>
      <c r="AE4" s="33">
        <f t="shared" si="2"/>
        <v>280</v>
      </c>
      <c r="AF4" s="5">
        <v>13</v>
      </c>
      <c r="AG4" s="35">
        <f>AF4*I4</f>
        <v>236.5025</v>
      </c>
      <c r="AH4" s="3">
        <v>30</v>
      </c>
      <c r="AI4" s="3">
        <v>0</v>
      </c>
      <c r="AJ4" s="35">
        <f>AH4*I4</f>
        <v>545.77499999999998</v>
      </c>
      <c r="AK4" s="33">
        <f t="shared" si="3"/>
        <v>310</v>
      </c>
      <c r="AL4" s="5">
        <v>13</v>
      </c>
      <c r="AM4" s="36">
        <f>AL4*I4</f>
        <v>236.5025</v>
      </c>
      <c r="AN4" s="224">
        <v>0</v>
      </c>
      <c r="AO4" s="3">
        <v>0</v>
      </c>
      <c r="AP4" s="35">
        <f>I4*AN4</f>
        <v>0</v>
      </c>
      <c r="AQ4" s="33">
        <f t="shared" ref="AQ4:AQ62" si="21">AK4+AN4-AO4</f>
        <v>310</v>
      </c>
      <c r="AR4" s="5">
        <v>13</v>
      </c>
      <c r="AS4" s="35">
        <f>I4*AR4</f>
        <v>236.5025</v>
      </c>
      <c r="AT4" s="3">
        <v>0</v>
      </c>
      <c r="AU4" s="3">
        <v>0</v>
      </c>
      <c r="AV4" s="35">
        <f>AT4*I4</f>
        <v>0</v>
      </c>
      <c r="AW4" s="33">
        <f t="shared" ref="AW4:AW62" si="22">AQ4+AT4-AU4</f>
        <v>310</v>
      </c>
      <c r="AX4" s="4"/>
      <c r="AY4" s="35">
        <f>I4*AX4</f>
        <v>0</v>
      </c>
      <c r="AZ4" s="3">
        <v>0</v>
      </c>
      <c r="BA4" s="3">
        <v>0</v>
      </c>
      <c r="BB4" s="35">
        <f>I4*AZ4</f>
        <v>0</v>
      </c>
      <c r="BC4" s="33">
        <f t="shared" ref="BC4:BC62" si="23">AW4+AZ4-BA4</f>
        <v>310</v>
      </c>
      <c r="BD4" s="4"/>
      <c r="BE4" s="36">
        <f t="shared" ref="BE4:BE35" si="24">BD4*I4</f>
        <v>0</v>
      </c>
      <c r="BF4" s="3">
        <v>0</v>
      </c>
      <c r="BG4" s="3">
        <v>0</v>
      </c>
      <c r="BH4" s="35">
        <f t="shared" si="4"/>
        <v>0</v>
      </c>
      <c r="BI4" s="33">
        <f t="shared" si="5"/>
        <v>310</v>
      </c>
      <c r="BJ4" s="4"/>
      <c r="BK4" s="36">
        <f t="shared" ref="BK4:BK67" si="25">BJ4*I4</f>
        <v>0</v>
      </c>
      <c r="BL4" s="3">
        <v>0</v>
      </c>
      <c r="BM4" s="3">
        <v>0</v>
      </c>
      <c r="BN4" s="36">
        <f t="shared" si="8"/>
        <v>0</v>
      </c>
      <c r="BO4" s="33">
        <f t="shared" si="9"/>
        <v>310</v>
      </c>
      <c r="BP4" s="4"/>
      <c r="BQ4" s="36">
        <f t="shared" si="10"/>
        <v>0</v>
      </c>
      <c r="BR4" s="204">
        <v>0</v>
      </c>
      <c r="BS4" s="305">
        <v>0</v>
      </c>
      <c r="BT4" s="36">
        <f t="shared" si="11"/>
        <v>0</v>
      </c>
      <c r="BU4" s="33">
        <f t="shared" si="12"/>
        <v>310</v>
      </c>
      <c r="BV4" s="4">
        <v>0</v>
      </c>
      <c r="BW4" s="36">
        <f t="shared" si="13"/>
        <v>0</v>
      </c>
      <c r="BX4" s="3">
        <v>0</v>
      </c>
      <c r="BY4" s="3">
        <v>310</v>
      </c>
      <c r="BZ4" s="36">
        <f t="shared" si="14"/>
        <v>0</v>
      </c>
      <c r="CA4" s="33">
        <f t="shared" ref="CA4:CA62" si="26">BU4+BX4-BY4</f>
        <v>0</v>
      </c>
      <c r="CB4" s="314">
        <v>0</v>
      </c>
      <c r="CC4" s="36">
        <f t="shared" si="15"/>
        <v>0</v>
      </c>
      <c r="CD4" s="3">
        <f>SUMIFS('12月商业流向数据'!G:G,'12月商业流向数据'!C:C,'2019年进销存明细 '!A4,'12月商业流向数据'!E:E,'2019年进销存明细 '!H4)</f>
        <v>0</v>
      </c>
      <c r="CE4" s="3"/>
      <c r="CF4" s="36">
        <f t="shared" si="16"/>
        <v>0</v>
      </c>
      <c r="CG4" s="33">
        <f t="shared" si="17"/>
        <v>0</v>
      </c>
      <c r="CH4" s="4">
        <f t="shared" si="18"/>
        <v>75</v>
      </c>
      <c r="CI4" s="36">
        <f t="shared" si="19"/>
        <v>1364.4375000000002</v>
      </c>
      <c r="CJ4" s="4">
        <f t="shared" si="20"/>
        <v>140</v>
      </c>
      <c r="CK4" s="36">
        <f t="shared" si="6"/>
        <v>2546.9499999999998</v>
      </c>
      <c r="CM4" s="18" t="str">
        <f t="shared" si="7"/>
        <v>整肠生20S-上海市宝山区月浦镇社区卫生服务中心</v>
      </c>
      <c r="CN4" s="18" t="s">
        <v>422</v>
      </c>
    </row>
    <row r="5" spans="1:92" s="18" customFormat="1" ht="14.25" hidden="1" x14ac:dyDescent="0.3">
      <c r="A5" s="1" t="s">
        <v>838</v>
      </c>
      <c r="B5" s="1" t="s">
        <v>636</v>
      </c>
      <c r="C5" s="1" t="s">
        <v>662</v>
      </c>
      <c r="D5" s="1" t="s">
        <v>7</v>
      </c>
      <c r="E5" s="1" t="s">
        <v>8</v>
      </c>
      <c r="F5" s="1" t="s">
        <v>283</v>
      </c>
      <c r="G5" s="1" t="s">
        <v>396</v>
      </c>
      <c r="H5" s="2" t="s">
        <v>9</v>
      </c>
      <c r="I5" s="177">
        <v>18.192499999999999</v>
      </c>
      <c r="J5" s="37">
        <v>1620</v>
      </c>
      <c r="K5" s="171">
        <v>1380</v>
      </c>
      <c r="L5" s="171">
        <f>K5*I5</f>
        <v>25105.649999999998</v>
      </c>
      <c r="M5" s="37">
        <v>1518</v>
      </c>
      <c r="N5" s="5">
        <v>1500</v>
      </c>
      <c r="O5" s="34">
        <f>N5*I5</f>
        <v>27288.75</v>
      </c>
      <c r="P5" s="3">
        <v>1800</v>
      </c>
      <c r="Q5" s="3">
        <v>1642</v>
      </c>
      <c r="R5" s="35">
        <f>P5*I5</f>
        <v>32746.5</v>
      </c>
      <c r="S5" s="33">
        <f t="shared" si="0"/>
        <v>1676</v>
      </c>
      <c r="T5" s="5">
        <v>1200</v>
      </c>
      <c r="U5" s="35">
        <f>T5*I5</f>
        <v>21831</v>
      </c>
      <c r="V5" s="3">
        <v>1260</v>
      </c>
      <c r="W5" s="3">
        <v>1358</v>
      </c>
      <c r="X5" s="35">
        <f>V5*I5</f>
        <v>22922.55</v>
      </c>
      <c r="Y5" s="33">
        <f t="shared" si="1"/>
        <v>1578</v>
      </c>
      <c r="Z5" s="5">
        <v>1800</v>
      </c>
      <c r="AA5" s="35">
        <f>Z5*I5</f>
        <v>32746.5</v>
      </c>
      <c r="AB5" s="3">
        <v>1260</v>
      </c>
      <c r="AC5" s="3">
        <v>1466</v>
      </c>
      <c r="AD5" s="35">
        <f>AB5*I5</f>
        <v>22922.55</v>
      </c>
      <c r="AE5" s="33">
        <f t="shared" si="2"/>
        <v>1372</v>
      </c>
      <c r="AF5" s="5">
        <v>1500</v>
      </c>
      <c r="AG5" s="35">
        <f>AF5*I5</f>
        <v>27288.75</v>
      </c>
      <c r="AH5" s="3">
        <v>1440</v>
      </c>
      <c r="AI5" s="3">
        <v>1314</v>
      </c>
      <c r="AJ5" s="35">
        <f>AH5*I5</f>
        <v>26197.199999999997</v>
      </c>
      <c r="AK5" s="33">
        <f t="shared" si="3"/>
        <v>1498</v>
      </c>
      <c r="AL5" s="5">
        <v>1800</v>
      </c>
      <c r="AM5" s="36">
        <f>AL5*I5</f>
        <v>32746.5</v>
      </c>
      <c r="AN5" s="224">
        <v>720</v>
      </c>
      <c r="AO5" s="3">
        <v>1211</v>
      </c>
      <c r="AP5" s="35">
        <f>I5*AN5</f>
        <v>13098.599999999999</v>
      </c>
      <c r="AQ5" s="33">
        <f t="shared" si="21"/>
        <v>1007</v>
      </c>
      <c r="AR5" s="5">
        <v>1800</v>
      </c>
      <c r="AS5" s="35">
        <f>I5*AR5</f>
        <v>32746.5</v>
      </c>
      <c r="AT5" s="3">
        <v>2160</v>
      </c>
      <c r="AU5" s="3">
        <v>1148</v>
      </c>
      <c r="AV5" s="35">
        <f>AT5*I5</f>
        <v>39295.799999999996</v>
      </c>
      <c r="AW5" s="33">
        <f t="shared" si="22"/>
        <v>2019</v>
      </c>
      <c r="AX5" s="267"/>
      <c r="AY5" s="35">
        <f>I5*AX5</f>
        <v>0</v>
      </c>
      <c r="AZ5" s="3">
        <v>0</v>
      </c>
      <c r="BA5" s="3">
        <v>1010</v>
      </c>
      <c r="BB5" s="35">
        <f>I5*AZ5</f>
        <v>0</v>
      </c>
      <c r="BC5" s="33">
        <f t="shared" si="23"/>
        <v>1009</v>
      </c>
      <c r="BD5" s="267"/>
      <c r="BE5" s="36">
        <f t="shared" si="24"/>
        <v>0</v>
      </c>
      <c r="BF5" s="3">
        <v>0</v>
      </c>
      <c r="BG5" s="3">
        <v>1009</v>
      </c>
      <c r="BH5" s="35">
        <f t="shared" si="4"/>
        <v>0</v>
      </c>
      <c r="BI5" s="33">
        <f t="shared" si="5"/>
        <v>0</v>
      </c>
      <c r="BJ5" s="4"/>
      <c r="BK5" s="36">
        <f t="shared" si="25"/>
        <v>0</v>
      </c>
      <c r="BL5" s="3">
        <v>0</v>
      </c>
      <c r="BM5" s="3">
        <v>0</v>
      </c>
      <c r="BN5" s="36">
        <f t="shared" si="8"/>
        <v>0</v>
      </c>
      <c r="BO5" s="33">
        <f t="shared" si="9"/>
        <v>0</v>
      </c>
      <c r="BP5" s="4"/>
      <c r="BQ5" s="36">
        <f t="shared" si="10"/>
        <v>0</v>
      </c>
      <c r="BR5" s="204">
        <v>0</v>
      </c>
      <c r="BS5" s="305">
        <v>0</v>
      </c>
      <c r="BT5" s="36">
        <f t="shared" si="11"/>
        <v>0</v>
      </c>
      <c r="BU5" s="33">
        <f t="shared" si="12"/>
        <v>0</v>
      </c>
      <c r="BV5" s="4">
        <v>0</v>
      </c>
      <c r="BW5" s="36">
        <f t="shared" si="13"/>
        <v>0</v>
      </c>
      <c r="BX5" s="3">
        <v>0</v>
      </c>
      <c r="BY5" s="3">
        <v>0</v>
      </c>
      <c r="BZ5" s="36">
        <f t="shared" si="14"/>
        <v>0</v>
      </c>
      <c r="CA5" s="33">
        <f t="shared" si="26"/>
        <v>0</v>
      </c>
      <c r="CB5" s="314">
        <v>0</v>
      </c>
      <c r="CC5" s="36">
        <f t="shared" si="15"/>
        <v>0</v>
      </c>
      <c r="CD5" s="3">
        <f>SUMIFS('12月商业流向数据'!G:G,'12月商业流向数据'!C:C,'2019年进销存明细 '!A5,'12月商业流向数据'!E:E,'2019年进销存明细 '!H5)</f>
        <v>0</v>
      </c>
      <c r="CE5" s="3"/>
      <c r="CF5" s="36">
        <f t="shared" si="16"/>
        <v>0</v>
      </c>
      <c r="CG5" s="33">
        <f t="shared" si="17"/>
        <v>0</v>
      </c>
      <c r="CH5" s="4">
        <f t="shared" si="18"/>
        <v>9600</v>
      </c>
      <c r="CI5" s="36">
        <f t="shared" si="19"/>
        <v>174648</v>
      </c>
      <c r="CJ5" s="4">
        <f t="shared" si="20"/>
        <v>8640</v>
      </c>
      <c r="CK5" s="36">
        <f t="shared" si="6"/>
        <v>157183.19999999998</v>
      </c>
      <c r="CM5" s="18" t="str">
        <f t="shared" si="7"/>
        <v>整肠生20S-上海交通大学医学院附属新华医院崇明分院</v>
      </c>
      <c r="CN5" s="18" t="s">
        <v>422</v>
      </c>
    </row>
    <row r="6" spans="1:92" s="18" customFormat="1" ht="14.25" hidden="1" x14ac:dyDescent="0.3">
      <c r="A6" s="208" t="s">
        <v>833</v>
      </c>
      <c r="B6" s="1" t="s">
        <v>636</v>
      </c>
      <c r="C6" s="1" t="s">
        <v>739</v>
      </c>
      <c r="D6" s="1" t="s">
        <v>7</v>
      </c>
      <c r="E6" s="1" t="s">
        <v>8</v>
      </c>
      <c r="F6" s="1" t="s">
        <v>283</v>
      </c>
      <c r="G6" s="1" t="s">
        <v>396</v>
      </c>
      <c r="H6" s="2" t="s">
        <v>9</v>
      </c>
      <c r="I6" s="177">
        <v>32.280999999999999</v>
      </c>
      <c r="J6" s="37"/>
      <c r="K6" s="171"/>
      <c r="L6" s="171"/>
      <c r="M6" s="37"/>
      <c r="N6" s="5"/>
      <c r="O6" s="34"/>
      <c r="P6" s="3"/>
      <c r="Q6" s="3"/>
      <c r="R6" s="35"/>
      <c r="S6" s="33"/>
      <c r="T6" s="5"/>
      <c r="U6" s="35"/>
      <c r="V6" s="3"/>
      <c r="W6" s="3"/>
      <c r="X6" s="35"/>
      <c r="Y6" s="33"/>
      <c r="Z6" s="5"/>
      <c r="AA6" s="35"/>
      <c r="AB6" s="3"/>
      <c r="AC6" s="3"/>
      <c r="AD6" s="35"/>
      <c r="AE6" s="33"/>
      <c r="AF6" s="5"/>
      <c r="AG6" s="35"/>
      <c r="AH6" s="3"/>
      <c r="AI6" s="3"/>
      <c r="AJ6" s="35"/>
      <c r="AK6" s="33"/>
      <c r="AL6" s="5"/>
      <c r="AM6" s="36"/>
      <c r="AN6" s="224"/>
      <c r="AO6" s="3"/>
      <c r="AP6" s="35"/>
      <c r="AQ6" s="33"/>
      <c r="AR6" s="5"/>
      <c r="AS6" s="35"/>
      <c r="AT6" s="3"/>
      <c r="AU6" s="3"/>
      <c r="AV6" s="35"/>
      <c r="AW6" s="33"/>
      <c r="AX6" s="267"/>
      <c r="AY6" s="35"/>
      <c r="AZ6" s="3"/>
      <c r="BA6" s="3"/>
      <c r="BB6" s="35"/>
      <c r="BC6" s="33"/>
      <c r="BD6" s="267">
        <v>800</v>
      </c>
      <c r="BE6" s="36">
        <f t="shared" si="24"/>
        <v>25824.799999999999</v>
      </c>
      <c r="BF6" s="3">
        <v>0</v>
      </c>
      <c r="BG6" s="3">
        <v>0</v>
      </c>
      <c r="BH6" s="35">
        <f t="shared" si="4"/>
        <v>0</v>
      </c>
      <c r="BI6" s="33">
        <f t="shared" si="5"/>
        <v>0</v>
      </c>
      <c r="BJ6" s="267"/>
      <c r="BK6" s="36">
        <f t="shared" si="25"/>
        <v>0</v>
      </c>
      <c r="BL6" s="3">
        <v>0</v>
      </c>
      <c r="BM6" s="3">
        <v>0</v>
      </c>
      <c r="BN6" s="36">
        <f t="shared" si="8"/>
        <v>0</v>
      </c>
      <c r="BO6" s="33">
        <f t="shared" si="9"/>
        <v>0</v>
      </c>
      <c r="BP6" s="267"/>
      <c r="BQ6" s="36">
        <f t="shared" si="10"/>
        <v>0</v>
      </c>
      <c r="BR6" s="204">
        <v>0</v>
      </c>
      <c r="BS6" s="305">
        <v>0</v>
      </c>
      <c r="BT6" s="36">
        <f t="shared" si="11"/>
        <v>0</v>
      </c>
      <c r="BU6" s="33">
        <f t="shared" si="12"/>
        <v>0</v>
      </c>
      <c r="BV6" s="4">
        <v>0</v>
      </c>
      <c r="BW6" s="36">
        <f t="shared" si="13"/>
        <v>0</v>
      </c>
      <c r="BX6" s="3">
        <v>0</v>
      </c>
      <c r="BY6" s="3">
        <v>0</v>
      </c>
      <c r="BZ6" s="36">
        <f t="shared" si="14"/>
        <v>0</v>
      </c>
      <c r="CA6" s="33">
        <f t="shared" ref="CA6" si="27">BU6+BX6-BY6</f>
        <v>0</v>
      </c>
      <c r="CB6" s="314">
        <v>0</v>
      </c>
      <c r="CC6" s="36">
        <f t="shared" si="15"/>
        <v>0</v>
      </c>
      <c r="CD6" s="3">
        <f>SUMIFS('12月商业流向数据'!G:G,'12月商业流向数据'!C:C,'2019年进销存明细 '!A6,'12月商业流向数据'!E:E,'2019年进销存明细 '!H6)</f>
        <v>0</v>
      </c>
      <c r="CE6" s="3"/>
      <c r="CF6" s="36">
        <f t="shared" si="16"/>
        <v>0</v>
      </c>
      <c r="CG6" s="33">
        <f t="shared" ref="CG6" si="28">CA6+CD6-CE6</f>
        <v>0</v>
      </c>
      <c r="CH6" s="4">
        <f t="shared" si="18"/>
        <v>800</v>
      </c>
      <c r="CI6" s="36">
        <f t="shared" si="19"/>
        <v>25824.799999999999</v>
      </c>
      <c r="CJ6" s="4">
        <f t="shared" si="20"/>
        <v>0</v>
      </c>
      <c r="CK6" s="36">
        <f t="shared" si="6"/>
        <v>0</v>
      </c>
      <c r="CM6" s="18" t="str">
        <f t="shared" si="7"/>
        <v>整肠生36S-上海交通大学医学院附属新华医院崇明分院</v>
      </c>
      <c r="CN6" s="18" t="s">
        <v>736</v>
      </c>
    </row>
    <row r="7" spans="1:92" s="18" customFormat="1" ht="14.25" hidden="1" x14ac:dyDescent="0.3">
      <c r="A7" s="1" t="s">
        <v>838</v>
      </c>
      <c r="B7" s="1" t="s">
        <v>636</v>
      </c>
      <c r="C7" s="1" t="s">
        <v>662</v>
      </c>
      <c r="D7" s="1" t="s">
        <v>7</v>
      </c>
      <c r="E7" s="1" t="s">
        <v>252</v>
      </c>
      <c r="F7" s="1" t="s">
        <v>282</v>
      </c>
      <c r="G7" s="1" t="s">
        <v>391</v>
      </c>
      <c r="H7" s="2" t="s">
        <v>280</v>
      </c>
      <c r="I7" s="177">
        <v>18.192499999999999</v>
      </c>
      <c r="J7" s="37">
        <v>50</v>
      </c>
      <c r="K7" s="171">
        <v>93.333333333333329</v>
      </c>
      <c r="L7" s="171">
        <f>K7*I7</f>
        <v>1697.9666666666665</v>
      </c>
      <c r="M7" s="37">
        <v>11</v>
      </c>
      <c r="N7" s="5">
        <v>100</v>
      </c>
      <c r="O7" s="34">
        <f>N7*I7</f>
        <v>1819.25</v>
      </c>
      <c r="P7" s="3">
        <v>100</v>
      </c>
      <c r="Q7" s="3">
        <v>70</v>
      </c>
      <c r="R7" s="35">
        <f>P7*I7</f>
        <v>1819.25</v>
      </c>
      <c r="S7" s="33">
        <f t="shared" si="0"/>
        <v>41</v>
      </c>
      <c r="T7" s="5">
        <v>60</v>
      </c>
      <c r="U7" s="35">
        <f>T7*I7</f>
        <v>1091.55</v>
      </c>
      <c r="V7" s="3">
        <v>100</v>
      </c>
      <c r="W7" s="3">
        <v>108</v>
      </c>
      <c r="X7" s="35">
        <f>V7*I7</f>
        <v>1819.25</v>
      </c>
      <c r="Y7" s="33">
        <f t="shared" si="1"/>
        <v>33</v>
      </c>
      <c r="Z7" s="5">
        <v>120</v>
      </c>
      <c r="AA7" s="35">
        <f>Z7*I7</f>
        <v>2183.1</v>
      </c>
      <c r="AB7" s="3">
        <v>100</v>
      </c>
      <c r="AC7" s="3">
        <v>98</v>
      </c>
      <c r="AD7" s="35">
        <f>AB7*I7</f>
        <v>1819.25</v>
      </c>
      <c r="AE7" s="33">
        <f t="shared" si="2"/>
        <v>35</v>
      </c>
      <c r="AF7" s="5">
        <v>100</v>
      </c>
      <c r="AG7" s="35">
        <f>AF7*I7</f>
        <v>1819.25</v>
      </c>
      <c r="AH7" s="3">
        <v>50</v>
      </c>
      <c r="AI7" s="3">
        <v>53</v>
      </c>
      <c r="AJ7" s="35">
        <f>AH7*I7</f>
        <v>909.625</v>
      </c>
      <c r="AK7" s="33">
        <f t="shared" si="3"/>
        <v>32</v>
      </c>
      <c r="AL7" s="5">
        <v>100</v>
      </c>
      <c r="AM7" s="36">
        <f>AL7*I7</f>
        <v>1819.25</v>
      </c>
      <c r="AN7" s="224">
        <v>110</v>
      </c>
      <c r="AO7" s="3">
        <v>132</v>
      </c>
      <c r="AP7" s="35">
        <f>I7*AN7</f>
        <v>2001.175</v>
      </c>
      <c r="AQ7" s="33">
        <f t="shared" si="21"/>
        <v>10</v>
      </c>
      <c r="AR7" s="5">
        <v>120</v>
      </c>
      <c r="AS7" s="35">
        <f>I7*AR7</f>
        <v>2183.1</v>
      </c>
      <c r="AT7" s="3">
        <v>0</v>
      </c>
      <c r="AU7" s="3">
        <v>5</v>
      </c>
      <c r="AV7" s="35">
        <f>AT7*I7</f>
        <v>0</v>
      </c>
      <c r="AW7" s="33">
        <f t="shared" si="22"/>
        <v>5</v>
      </c>
      <c r="AX7" s="4"/>
      <c r="AY7" s="35">
        <f>I7*AX7</f>
        <v>0</v>
      </c>
      <c r="AZ7" s="3">
        <v>0</v>
      </c>
      <c r="BA7" s="3">
        <v>0</v>
      </c>
      <c r="BB7" s="35">
        <f>I7*AZ7</f>
        <v>0</v>
      </c>
      <c r="BC7" s="33">
        <f t="shared" si="23"/>
        <v>5</v>
      </c>
      <c r="BD7" s="267"/>
      <c r="BE7" s="36">
        <f t="shared" si="24"/>
        <v>0</v>
      </c>
      <c r="BF7" s="3">
        <v>0</v>
      </c>
      <c r="BG7" s="3">
        <v>5</v>
      </c>
      <c r="BH7" s="35">
        <f t="shared" si="4"/>
        <v>0</v>
      </c>
      <c r="BI7" s="33">
        <f t="shared" si="5"/>
        <v>0</v>
      </c>
      <c r="BJ7" s="4"/>
      <c r="BK7" s="36">
        <f t="shared" si="25"/>
        <v>0</v>
      </c>
      <c r="BL7" s="3">
        <v>0</v>
      </c>
      <c r="BM7" s="3">
        <v>0</v>
      </c>
      <c r="BN7" s="36">
        <f t="shared" si="8"/>
        <v>0</v>
      </c>
      <c r="BO7" s="33">
        <f t="shared" si="9"/>
        <v>0</v>
      </c>
      <c r="BP7" s="4"/>
      <c r="BQ7" s="36">
        <f t="shared" si="10"/>
        <v>0</v>
      </c>
      <c r="BR7" s="204">
        <v>0</v>
      </c>
      <c r="BS7" s="305">
        <v>0</v>
      </c>
      <c r="BT7" s="36">
        <f t="shared" si="11"/>
        <v>0</v>
      </c>
      <c r="BU7" s="33">
        <f t="shared" si="12"/>
        <v>0</v>
      </c>
      <c r="BV7" s="4">
        <v>0</v>
      </c>
      <c r="BW7" s="36">
        <f t="shared" si="13"/>
        <v>0</v>
      </c>
      <c r="BX7" s="3">
        <v>0</v>
      </c>
      <c r="BY7" s="3">
        <v>0</v>
      </c>
      <c r="BZ7" s="36">
        <f t="shared" si="14"/>
        <v>0</v>
      </c>
      <c r="CA7" s="33">
        <f t="shared" si="26"/>
        <v>0</v>
      </c>
      <c r="CB7" s="314">
        <v>0</v>
      </c>
      <c r="CC7" s="36">
        <f t="shared" si="15"/>
        <v>0</v>
      </c>
      <c r="CD7" s="3">
        <f>SUMIFS('12月商业流向数据'!G:G,'12月商业流向数据'!C:C,'2019年进销存明细 '!A7,'12月商业流向数据'!E:E,'2019年进销存明细 '!H7)</f>
        <v>0</v>
      </c>
      <c r="CE7" s="3"/>
      <c r="CF7" s="36">
        <f t="shared" si="16"/>
        <v>0</v>
      </c>
      <c r="CG7" s="33">
        <f t="shared" ref="CG7:CG62" si="29">CA7+CD7-CE7</f>
        <v>0</v>
      </c>
      <c r="CH7" s="4">
        <f t="shared" si="18"/>
        <v>600</v>
      </c>
      <c r="CI7" s="36">
        <f t="shared" si="19"/>
        <v>10915.5</v>
      </c>
      <c r="CJ7" s="4">
        <f t="shared" si="20"/>
        <v>460</v>
      </c>
      <c r="CK7" s="36">
        <f t="shared" si="6"/>
        <v>8368.5499999999993</v>
      </c>
      <c r="CM7" s="18" t="str">
        <f t="shared" si="7"/>
        <v>整肠生20S-上海市第二康复医院</v>
      </c>
      <c r="CN7" s="18" t="s">
        <v>422</v>
      </c>
    </row>
    <row r="8" spans="1:92" s="18" customFormat="1" ht="14.25" hidden="1" x14ac:dyDescent="0.3">
      <c r="A8" s="208" t="s">
        <v>833</v>
      </c>
      <c r="B8" s="1" t="s">
        <v>636</v>
      </c>
      <c r="C8" s="1" t="s">
        <v>739</v>
      </c>
      <c r="D8" s="1" t="s">
        <v>7</v>
      </c>
      <c r="E8" s="1" t="s">
        <v>252</v>
      </c>
      <c r="F8" s="1" t="s">
        <v>282</v>
      </c>
      <c r="G8" s="1" t="s">
        <v>391</v>
      </c>
      <c r="H8" s="2" t="s">
        <v>280</v>
      </c>
      <c r="I8" s="177">
        <v>32.280999999999999</v>
      </c>
      <c r="J8" s="37"/>
      <c r="K8" s="171"/>
      <c r="L8" s="171"/>
      <c r="M8" s="37"/>
      <c r="N8" s="5"/>
      <c r="O8" s="34"/>
      <c r="P8" s="3"/>
      <c r="Q8" s="3"/>
      <c r="R8" s="35"/>
      <c r="S8" s="33"/>
      <c r="T8" s="5"/>
      <c r="U8" s="35"/>
      <c r="V8" s="3"/>
      <c r="W8" s="3"/>
      <c r="X8" s="35"/>
      <c r="Y8" s="33"/>
      <c r="Z8" s="5"/>
      <c r="AA8" s="35"/>
      <c r="AB8" s="3"/>
      <c r="AC8" s="3"/>
      <c r="AD8" s="35"/>
      <c r="AE8" s="33"/>
      <c r="AF8" s="5"/>
      <c r="AG8" s="35"/>
      <c r="AH8" s="3"/>
      <c r="AI8" s="3"/>
      <c r="AJ8" s="35"/>
      <c r="AK8" s="33"/>
      <c r="AL8" s="5"/>
      <c r="AM8" s="36"/>
      <c r="AN8" s="224"/>
      <c r="AO8" s="3"/>
      <c r="AP8" s="35"/>
      <c r="AQ8" s="33"/>
      <c r="AR8" s="5"/>
      <c r="AS8" s="35"/>
      <c r="AT8" s="3"/>
      <c r="AU8" s="3"/>
      <c r="AV8" s="35"/>
      <c r="AW8" s="33"/>
      <c r="AX8" s="4"/>
      <c r="AY8" s="35"/>
      <c r="AZ8" s="3"/>
      <c r="BA8" s="3"/>
      <c r="BB8" s="35"/>
      <c r="BC8" s="33"/>
      <c r="BD8" s="267">
        <v>100</v>
      </c>
      <c r="BE8" s="36">
        <f t="shared" si="24"/>
        <v>3228.1</v>
      </c>
      <c r="BF8" s="3">
        <v>50</v>
      </c>
      <c r="BG8" s="3">
        <v>0</v>
      </c>
      <c r="BH8" s="35">
        <f t="shared" si="4"/>
        <v>1614.05</v>
      </c>
      <c r="BI8" s="33">
        <f t="shared" si="5"/>
        <v>50</v>
      </c>
      <c r="BJ8" s="301">
        <v>100</v>
      </c>
      <c r="BK8" s="36">
        <f t="shared" si="25"/>
        <v>3228.1</v>
      </c>
      <c r="BL8" s="3">
        <v>50</v>
      </c>
      <c r="BM8" s="3">
        <v>45</v>
      </c>
      <c r="BN8" s="36">
        <f t="shared" si="8"/>
        <v>1614.05</v>
      </c>
      <c r="BO8" s="33">
        <f t="shared" si="9"/>
        <v>55</v>
      </c>
      <c r="BP8" s="267">
        <v>100</v>
      </c>
      <c r="BQ8" s="36">
        <f t="shared" si="10"/>
        <v>3228.1</v>
      </c>
      <c r="BR8" s="204">
        <v>50</v>
      </c>
      <c r="BS8" s="305">
        <v>53</v>
      </c>
      <c r="BT8" s="36">
        <f t="shared" si="11"/>
        <v>1614.05</v>
      </c>
      <c r="BU8" s="33">
        <f t="shared" si="12"/>
        <v>52</v>
      </c>
      <c r="BV8" s="4">
        <v>100</v>
      </c>
      <c r="BW8" s="36">
        <f t="shared" si="13"/>
        <v>3228.1</v>
      </c>
      <c r="BX8" s="3">
        <v>50</v>
      </c>
      <c r="BY8" s="3">
        <v>56</v>
      </c>
      <c r="BZ8" s="36">
        <f t="shared" si="14"/>
        <v>1614.05</v>
      </c>
      <c r="CA8" s="33">
        <f t="shared" ref="CA8" si="30">BU8+BX8-BY8</f>
        <v>46</v>
      </c>
      <c r="CB8" s="314">
        <v>100</v>
      </c>
      <c r="CC8" s="36">
        <f t="shared" si="15"/>
        <v>3228.1</v>
      </c>
      <c r="CD8" s="3">
        <f>SUMIFS('12月商业流向数据'!G:G,'12月商业流向数据'!C:C,'2019年进销存明细 '!A8,'12月商业流向数据'!E:E,'2019年进销存明细 '!H8)</f>
        <v>0</v>
      </c>
      <c r="CE8" s="3"/>
      <c r="CF8" s="36">
        <f t="shared" si="16"/>
        <v>0</v>
      </c>
      <c r="CG8" s="33">
        <f t="shared" ref="CG8" si="31">CA8+CD8-CE8</f>
        <v>46</v>
      </c>
      <c r="CH8" s="4">
        <f t="shared" si="18"/>
        <v>500</v>
      </c>
      <c r="CI8" s="36">
        <f t="shared" si="19"/>
        <v>16140.5</v>
      </c>
      <c r="CJ8" s="4">
        <f t="shared" si="20"/>
        <v>200</v>
      </c>
      <c r="CK8" s="36">
        <f t="shared" si="6"/>
        <v>6456.2</v>
      </c>
      <c r="CM8" s="18" t="str">
        <f t="shared" si="7"/>
        <v>整肠生36S-上海市第二康复医院</v>
      </c>
      <c r="CN8" s="18" t="s">
        <v>736</v>
      </c>
    </row>
    <row r="9" spans="1:92" s="18" customFormat="1" ht="14.25" hidden="1" x14ac:dyDescent="0.3">
      <c r="A9" s="1" t="s">
        <v>838</v>
      </c>
      <c r="B9" s="6" t="s">
        <v>636</v>
      </c>
      <c r="C9" s="1" t="s">
        <v>662</v>
      </c>
      <c r="D9" s="1" t="s">
        <v>137</v>
      </c>
      <c r="E9" s="1" t="s">
        <v>885</v>
      </c>
      <c r="F9" s="1" t="s">
        <v>284</v>
      </c>
      <c r="G9" s="1" t="s">
        <v>397</v>
      </c>
      <c r="H9" s="300" t="s">
        <v>107</v>
      </c>
      <c r="I9" s="178">
        <v>18.192499999999999</v>
      </c>
      <c r="J9" s="37">
        <v>0</v>
      </c>
      <c r="K9" s="171">
        <v>0</v>
      </c>
      <c r="L9" s="171">
        <f>K9*I9</f>
        <v>0</v>
      </c>
      <c r="M9" s="37">
        <v>17</v>
      </c>
      <c r="N9" s="5"/>
      <c r="O9" s="34">
        <f>N9*I9</f>
        <v>0</v>
      </c>
      <c r="P9" s="3">
        <v>0</v>
      </c>
      <c r="Q9" s="3">
        <v>0</v>
      </c>
      <c r="R9" s="35">
        <f>P9*I9</f>
        <v>0</v>
      </c>
      <c r="S9" s="33">
        <f t="shared" si="0"/>
        <v>17</v>
      </c>
      <c r="T9" s="5"/>
      <c r="U9" s="35">
        <f>T9*I9</f>
        <v>0</v>
      </c>
      <c r="V9" s="3">
        <v>0</v>
      </c>
      <c r="W9" s="3">
        <v>0</v>
      </c>
      <c r="X9" s="35">
        <f>V9*I9</f>
        <v>0</v>
      </c>
      <c r="Y9" s="33">
        <f t="shared" si="1"/>
        <v>17</v>
      </c>
      <c r="Z9" s="5"/>
      <c r="AA9" s="35">
        <f>Z9*I9</f>
        <v>0</v>
      </c>
      <c r="AB9" s="3">
        <v>0</v>
      </c>
      <c r="AC9" s="3">
        <v>0</v>
      </c>
      <c r="AD9" s="35">
        <f>AB9*I9</f>
        <v>0</v>
      </c>
      <c r="AE9" s="33">
        <f t="shared" si="2"/>
        <v>17</v>
      </c>
      <c r="AF9" s="5"/>
      <c r="AG9" s="35">
        <f>AF9*I9</f>
        <v>0</v>
      </c>
      <c r="AH9" s="3">
        <v>0</v>
      </c>
      <c r="AI9" s="3">
        <v>0</v>
      </c>
      <c r="AJ9" s="35">
        <f>AH9*I9</f>
        <v>0</v>
      </c>
      <c r="AK9" s="33">
        <f t="shared" si="3"/>
        <v>17</v>
      </c>
      <c r="AL9" s="5">
        <v>0</v>
      </c>
      <c r="AM9" s="36">
        <f>AL9*I9</f>
        <v>0</v>
      </c>
      <c r="AN9" s="224">
        <v>0</v>
      </c>
      <c r="AO9" s="3">
        <v>0</v>
      </c>
      <c r="AP9" s="35">
        <f>I9*AN9</f>
        <v>0</v>
      </c>
      <c r="AQ9" s="33">
        <f t="shared" si="21"/>
        <v>17</v>
      </c>
      <c r="AR9" s="5">
        <v>0</v>
      </c>
      <c r="AS9" s="35">
        <f>I9*AR9</f>
        <v>0</v>
      </c>
      <c r="AT9" s="3">
        <v>0</v>
      </c>
      <c r="AU9" s="3">
        <v>0</v>
      </c>
      <c r="AV9" s="35">
        <f>AT9*I9</f>
        <v>0</v>
      </c>
      <c r="AW9" s="33">
        <f t="shared" si="22"/>
        <v>17</v>
      </c>
      <c r="AX9" s="4"/>
      <c r="AY9" s="35">
        <f>I9*AX9</f>
        <v>0</v>
      </c>
      <c r="AZ9" s="3">
        <v>0</v>
      </c>
      <c r="BA9" s="3">
        <v>0</v>
      </c>
      <c r="BB9" s="35">
        <f>I9*AZ9</f>
        <v>0</v>
      </c>
      <c r="BC9" s="33">
        <f t="shared" si="23"/>
        <v>17</v>
      </c>
      <c r="BD9" s="4"/>
      <c r="BE9" s="36">
        <f t="shared" si="24"/>
        <v>0</v>
      </c>
      <c r="BF9" s="3">
        <v>0</v>
      </c>
      <c r="BG9" s="3">
        <v>0</v>
      </c>
      <c r="BH9" s="35">
        <f t="shared" si="4"/>
        <v>0</v>
      </c>
      <c r="BI9" s="33">
        <f t="shared" si="5"/>
        <v>17</v>
      </c>
      <c r="BJ9" s="4"/>
      <c r="BK9" s="36">
        <f t="shared" si="25"/>
        <v>0</v>
      </c>
      <c r="BL9" s="3">
        <v>0</v>
      </c>
      <c r="BM9" s="3">
        <v>0</v>
      </c>
      <c r="BN9" s="36">
        <f t="shared" si="8"/>
        <v>0</v>
      </c>
      <c r="BO9" s="33">
        <f t="shared" si="9"/>
        <v>17</v>
      </c>
      <c r="BP9" s="4"/>
      <c r="BQ9" s="36">
        <f t="shared" si="10"/>
        <v>0</v>
      </c>
      <c r="BR9" s="204">
        <v>0</v>
      </c>
      <c r="BS9" s="305">
        <v>0</v>
      </c>
      <c r="BT9" s="36">
        <f t="shared" si="11"/>
        <v>0</v>
      </c>
      <c r="BU9" s="33">
        <f t="shared" si="12"/>
        <v>17</v>
      </c>
      <c r="BV9" s="4">
        <v>0</v>
      </c>
      <c r="BW9" s="36">
        <f t="shared" si="13"/>
        <v>0</v>
      </c>
      <c r="BX9" s="3">
        <v>0</v>
      </c>
      <c r="BY9" s="3">
        <v>0</v>
      </c>
      <c r="BZ9" s="36">
        <f t="shared" si="14"/>
        <v>0</v>
      </c>
      <c r="CA9" s="33">
        <f t="shared" si="26"/>
        <v>17</v>
      </c>
      <c r="CB9" s="314">
        <v>0</v>
      </c>
      <c r="CC9" s="36">
        <f t="shared" si="15"/>
        <v>0</v>
      </c>
      <c r="CD9" s="3">
        <f>SUMIFS('12月商业流向数据'!G:G,'12月商业流向数据'!C:C,'2019年进销存明细 '!A9,'12月商业流向数据'!E:E,'2019年进销存明细 '!H9)</f>
        <v>0</v>
      </c>
      <c r="CE9" s="3"/>
      <c r="CF9" s="36">
        <f t="shared" si="16"/>
        <v>0</v>
      </c>
      <c r="CG9" s="33">
        <f t="shared" si="29"/>
        <v>17</v>
      </c>
      <c r="CH9" s="4">
        <f t="shared" si="18"/>
        <v>0</v>
      </c>
      <c r="CI9" s="36">
        <f t="shared" si="19"/>
        <v>0</v>
      </c>
      <c r="CJ9" s="4">
        <f t="shared" si="20"/>
        <v>0</v>
      </c>
      <c r="CK9" s="36">
        <f t="shared" si="6"/>
        <v>0</v>
      </c>
      <c r="CM9" s="18" t="str">
        <f t="shared" si="7"/>
        <v>整肠生20S-上海市杨浦区四平社区卫生服务中心</v>
      </c>
      <c r="CN9" s="18" t="s">
        <v>422</v>
      </c>
    </row>
    <row r="10" spans="1:92" s="18" customFormat="1" ht="14.25" hidden="1" x14ac:dyDescent="0.3">
      <c r="A10" s="1" t="s">
        <v>838</v>
      </c>
      <c r="B10" s="6" t="s">
        <v>636</v>
      </c>
      <c r="C10" s="1" t="s">
        <v>662</v>
      </c>
      <c r="D10" s="1" t="s">
        <v>137</v>
      </c>
      <c r="E10" s="1" t="s">
        <v>894</v>
      </c>
      <c r="F10" s="1" t="s">
        <v>851</v>
      </c>
      <c r="G10" s="1" t="s">
        <v>397</v>
      </c>
      <c r="H10" s="2" t="s">
        <v>903</v>
      </c>
      <c r="I10" s="178">
        <v>18.192499999999999</v>
      </c>
      <c r="J10" s="37">
        <v>180</v>
      </c>
      <c r="K10" s="171">
        <v>270</v>
      </c>
      <c r="L10" s="171">
        <f>K10*I10</f>
        <v>4911.9749999999995</v>
      </c>
      <c r="M10" s="37">
        <v>679</v>
      </c>
      <c r="N10" s="5">
        <v>400</v>
      </c>
      <c r="O10" s="34">
        <f>N10*I10</f>
        <v>7277</v>
      </c>
      <c r="P10" s="3">
        <v>540</v>
      </c>
      <c r="Q10" s="3">
        <v>492</v>
      </c>
      <c r="R10" s="35">
        <f>P10*I10</f>
        <v>9823.9499999999989</v>
      </c>
      <c r="S10" s="33">
        <f t="shared" si="0"/>
        <v>727</v>
      </c>
      <c r="T10" s="5">
        <v>300</v>
      </c>
      <c r="U10" s="35">
        <f>T10*I10</f>
        <v>5457.75</v>
      </c>
      <c r="V10" s="3">
        <v>180</v>
      </c>
      <c r="W10" s="3">
        <v>330</v>
      </c>
      <c r="X10" s="35">
        <f>V10*I10</f>
        <v>3274.6499999999996</v>
      </c>
      <c r="Y10" s="33">
        <f t="shared" si="1"/>
        <v>577</v>
      </c>
      <c r="Z10" s="5">
        <v>500</v>
      </c>
      <c r="AA10" s="35">
        <f>Z10*I10</f>
        <v>9096.25</v>
      </c>
      <c r="AB10" s="3">
        <v>360</v>
      </c>
      <c r="AC10" s="3">
        <v>300</v>
      </c>
      <c r="AD10" s="35">
        <f>AB10*I10</f>
        <v>6549.2999999999993</v>
      </c>
      <c r="AE10" s="33">
        <f t="shared" si="2"/>
        <v>637</v>
      </c>
      <c r="AF10" s="5">
        <v>500</v>
      </c>
      <c r="AG10" s="35">
        <f>AF10*I10</f>
        <v>9096.25</v>
      </c>
      <c r="AH10" s="3">
        <v>360</v>
      </c>
      <c r="AI10" s="3">
        <v>222</v>
      </c>
      <c r="AJ10" s="35">
        <f>AH10*I10</f>
        <v>6549.2999999999993</v>
      </c>
      <c r="AK10" s="33">
        <f t="shared" si="3"/>
        <v>775</v>
      </c>
      <c r="AL10" s="5">
        <v>500</v>
      </c>
      <c r="AM10" s="36">
        <f>AL10*I10</f>
        <v>9096.25</v>
      </c>
      <c r="AN10" s="224">
        <v>180</v>
      </c>
      <c r="AO10" s="3">
        <v>289</v>
      </c>
      <c r="AP10" s="35">
        <f>I10*AN10</f>
        <v>3274.6499999999996</v>
      </c>
      <c r="AQ10" s="33">
        <f t="shared" si="21"/>
        <v>666</v>
      </c>
      <c r="AR10" s="5">
        <v>500</v>
      </c>
      <c r="AS10" s="35">
        <f>I10*AR10</f>
        <v>9096.25</v>
      </c>
      <c r="AT10" s="3">
        <v>360</v>
      </c>
      <c r="AU10" s="3">
        <v>398</v>
      </c>
      <c r="AV10" s="35">
        <f>AT10*I10</f>
        <v>6549.2999999999993</v>
      </c>
      <c r="AW10" s="33">
        <f t="shared" si="22"/>
        <v>628</v>
      </c>
      <c r="AX10" s="4"/>
      <c r="AY10" s="35">
        <f>I10*AX10</f>
        <v>0</v>
      </c>
      <c r="AZ10" s="3">
        <v>0</v>
      </c>
      <c r="BA10" s="3">
        <v>286</v>
      </c>
      <c r="BB10" s="35">
        <f>I10*AZ10</f>
        <v>0</v>
      </c>
      <c r="BC10" s="33">
        <f t="shared" si="23"/>
        <v>342</v>
      </c>
      <c r="BD10" s="267"/>
      <c r="BE10" s="36">
        <f t="shared" si="24"/>
        <v>0</v>
      </c>
      <c r="BF10" s="3">
        <v>0</v>
      </c>
      <c r="BG10" s="3">
        <v>339</v>
      </c>
      <c r="BH10" s="35">
        <f t="shared" si="4"/>
        <v>0</v>
      </c>
      <c r="BI10" s="33">
        <f t="shared" si="5"/>
        <v>3</v>
      </c>
      <c r="BJ10" s="4"/>
      <c r="BK10" s="36">
        <f t="shared" si="25"/>
        <v>0</v>
      </c>
      <c r="BL10" s="3">
        <v>0</v>
      </c>
      <c r="BM10" s="3">
        <v>0</v>
      </c>
      <c r="BN10" s="36">
        <f t="shared" si="8"/>
        <v>0</v>
      </c>
      <c r="BO10" s="33">
        <f t="shared" si="9"/>
        <v>3</v>
      </c>
      <c r="BP10" s="4"/>
      <c r="BQ10" s="36">
        <f t="shared" si="10"/>
        <v>0</v>
      </c>
      <c r="BR10" s="204">
        <v>0</v>
      </c>
      <c r="BS10" s="305">
        <v>0</v>
      </c>
      <c r="BT10" s="36">
        <f t="shared" si="11"/>
        <v>0</v>
      </c>
      <c r="BU10" s="33">
        <f t="shared" si="12"/>
        <v>3</v>
      </c>
      <c r="BV10" s="4">
        <v>0</v>
      </c>
      <c r="BW10" s="36">
        <f t="shared" si="13"/>
        <v>0</v>
      </c>
      <c r="BX10" s="3">
        <v>0</v>
      </c>
      <c r="BY10" s="3">
        <v>0</v>
      </c>
      <c r="BZ10" s="36">
        <f t="shared" si="14"/>
        <v>0</v>
      </c>
      <c r="CA10" s="33">
        <f t="shared" si="26"/>
        <v>3</v>
      </c>
      <c r="CB10" s="314">
        <v>0</v>
      </c>
      <c r="CC10" s="36">
        <f t="shared" si="15"/>
        <v>0</v>
      </c>
      <c r="CD10" s="3">
        <f>SUMIFS('12月商业流向数据'!G:G,'12月商业流向数据'!C:C,'2019年进销存明细 '!A10,'12月商业流向数据'!E:E,'2019年进销存明细 '!H10)</f>
        <v>0</v>
      </c>
      <c r="CE10" s="3"/>
      <c r="CF10" s="36">
        <f t="shared" si="16"/>
        <v>0</v>
      </c>
      <c r="CG10" s="33">
        <f t="shared" si="29"/>
        <v>3</v>
      </c>
      <c r="CH10" s="4">
        <f t="shared" si="18"/>
        <v>2700</v>
      </c>
      <c r="CI10" s="36">
        <f t="shared" si="19"/>
        <v>49119.75</v>
      </c>
      <c r="CJ10" s="4">
        <f t="shared" si="20"/>
        <v>1980</v>
      </c>
      <c r="CK10" s="36">
        <f t="shared" si="6"/>
        <v>36021.149999999994</v>
      </c>
      <c r="CM10" s="18" t="str">
        <f t="shared" si="7"/>
        <v>整肠生20S-上海市杨浦区五角场社区卫生服务中心</v>
      </c>
      <c r="CN10" s="18" t="s">
        <v>422</v>
      </c>
    </row>
    <row r="11" spans="1:92" s="18" customFormat="1" ht="14.25" hidden="1" x14ac:dyDescent="0.3">
      <c r="A11" s="208" t="s">
        <v>833</v>
      </c>
      <c r="B11" s="6" t="s">
        <v>636</v>
      </c>
      <c r="C11" s="1" t="s">
        <v>739</v>
      </c>
      <c r="D11" s="1" t="s">
        <v>137</v>
      </c>
      <c r="E11" s="1" t="s">
        <v>894</v>
      </c>
      <c r="F11" s="1" t="s">
        <v>284</v>
      </c>
      <c r="G11" s="1" t="s">
        <v>397</v>
      </c>
      <c r="H11" s="2" t="s">
        <v>903</v>
      </c>
      <c r="I11" s="178">
        <v>32.280999999999999</v>
      </c>
      <c r="J11" s="37"/>
      <c r="K11" s="171"/>
      <c r="L11" s="171"/>
      <c r="M11" s="37"/>
      <c r="N11" s="5"/>
      <c r="O11" s="34"/>
      <c r="P11" s="3"/>
      <c r="Q11" s="3"/>
      <c r="R11" s="35"/>
      <c r="S11" s="33"/>
      <c r="T11" s="5"/>
      <c r="U11" s="35"/>
      <c r="V11" s="3"/>
      <c r="W11" s="3"/>
      <c r="X11" s="35"/>
      <c r="Y11" s="33"/>
      <c r="Z11" s="5"/>
      <c r="AA11" s="35"/>
      <c r="AB11" s="3"/>
      <c r="AC11" s="3"/>
      <c r="AD11" s="35"/>
      <c r="AE11" s="33"/>
      <c r="AF11" s="5"/>
      <c r="AG11" s="35"/>
      <c r="AH11" s="3"/>
      <c r="AI11" s="3"/>
      <c r="AJ11" s="35"/>
      <c r="AK11" s="33"/>
      <c r="AL11" s="5"/>
      <c r="AM11" s="36"/>
      <c r="AN11" s="224"/>
      <c r="AO11" s="3"/>
      <c r="AP11" s="35"/>
      <c r="AQ11" s="33"/>
      <c r="AR11" s="5"/>
      <c r="AS11" s="35"/>
      <c r="AT11" s="3"/>
      <c r="AU11" s="3"/>
      <c r="AV11" s="35"/>
      <c r="AW11" s="33"/>
      <c r="AX11" s="4"/>
      <c r="AY11" s="35"/>
      <c r="AZ11" s="3"/>
      <c r="BA11" s="3"/>
      <c r="BB11" s="35"/>
      <c r="BC11" s="33"/>
      <c r="BD11" s="267">
        <v>200</v>
      </c>
      <c r="BE11" s="36">
        <f t="shared" si="24"/>
        <v>6456.2</v>
      </c>
      <c r="BF11" s="3">
        <v>100</v>
      </c>
      <c r="BG11" s="3">
        <v>74</v>
      </c>
      <c r="BH11" s="35">
        <f t="shared" si="4"/>
        <v>3228.1</v>
      </c>
      <c r="BI11" s="33">
        <f t="shared" si="5"/>
        <v>26</v>
      </c>
      <c r="BJ11" s="301">
        <v>300</v>
      </c>
      <c r="BK11" s="36">
        <f t="shared" si="25"/>
        <v>9684.2999999999993</v>
      </c>
      <c r="BL11" s="3">
        <v>180</v>
      </c>
      <c r="BM11" s="3">
        <v>194</v>
      </c>
      <c r="BN11" s="36">
        <f t="shared" si="8"/>
        <v>5810.58</v>
      </c>
      <c r="BO11" s="33">
        <f t="shared" si="9"/>
        <v>12</v>
      </c>
      <c r="BP11" s="267">
        <v>300</v>
      </c>
      <c r="BQ11" s="36">
        <f t="shared" si="10"/>
        <v>9684.2999999999993</v>
      </c>
      <c r="BR11" s="204">
        <v>180</v>
      </c>
      <c r="BS11" s="305">
        <v>135</v>
      </c>
      <c r="BT11" s="36">
        <f t="shared" si="11"/>
        <v>5810.58</v>
      </c>
      <c r="BU11" s="33">
        <f t="shared" si="12"/>
        <v>57</v>
      </c>
      <c r="BV11" s="4">
        <v>300</v>
      </c>
      <c r="BW11" s="36">
        <f t="shared" si="13"/>
        <v>9684.2999999999993</v>
      </c>
      <c r="BX11" s="3">
        <v>210</v>
      </c>
      <c r="BY11" s="3">
        <v>20</v>
      </c>
      <c r="BZ11" s="36">
        <f t="shared" si="14"/>
        <v>6779.0099999999993</v>
      </c>
      <c r="CA11" s="33">
        <f t="shared" ref="CA11" si="32">BU11+BX11-BY11</f>
        <v>247</v>
      </c>
      <c r="CB11" s="314">
        <v>300</v>
      </c>
      <c r="CC11" s="36">
        <f t="shared" si="15"/>
        <v>9684.2999999999993</v>
      </c>
      <c r="CD11" s="3">
        <f>SUMIFS('12月商业流向数据'!G:G,'12月商业流向数据'!C:C,'2019年进销存明细 '!A11,'12月商业流向数据'!E:E,'2019年进销存明细 '!H11)</f>
        <v>0</v>
      </c>
      <c r="CE11" s="3"/>
      <c r="CF11" s="36">
        <f t="shared" si="16"/>
        <v>0</v>
      </c>
      <c r="CG11" s="33">
        <f t="shared" ref="CG11" si="33">CA11+CD11-CE11</f>
        <v>247</v>
      </c>
      <c r="CH11" s="4">
        <f t="shared" si="18"/>
        <v>1400</v>
      </c>
      <c r="CI11" s="36">
        <f t="shared" si="19"/>
        <v>45193.399999999994</v>
      </c>
      <c r="CJ11" s="4">
        <f t="shared" si="20"/>
        <v>670</v>
      </c>
      <c r="CK11" s="36">
        <f t="shared" si="6"/>
        <v>21628.27</v>
      </c>
      <c r="CM11" s="18" t="str">
        <f t="shared" si="7"/>
        <v>整肠生36S-上海市杨浦区五角场社区卫生服务中心</v>
      </c>
      <c r="CN11" s="18" t="s">
        <v>736</v>
      </c>
    </row>
    <row r="12" spans="1:92" s="18" customFormat="1" ht="14.25" hidden="1" x14ac:dyDescent="0.3">
      <c r="A12" s="1" t="s">
        <v>838</v>
      </c>
      <c r="B12" s="6" t="s">
        <v>636</v>
      </c>
      <c r="C12" s="1" t="s">
        <v>662</v>
      </c>
      <c r="D12" s="1" t="s">
        <v>137</v>
      </c>
      <c r="E12" s="1" t="s">
        <v>894</v>
      </c>
      <c r="F12" s="1" t="s">
        <v>284</v>
      </c>
      <c r="G12" s="1" t="s">
        <v>397</v>
      </c>
      <c r="H12" s="300" t="s">
        <v>106</v>
      </c>
      <c r="I12" s="178">
        <v>18.192499999999999</v>
      </c>
      <c r="J12" s="37">
        <v>10</v>
      </c>
      <c r="K12" s="171">
        <v>0.83333333333333337</v>
      </c>
      <c r="L12" s="171">
        <f>K12*I12</f>
        <v>15.160416666666666</v>
      </c>
      <c r="M12" s="37">
        <v>22</v>
      </c>
      <c r="N12" s="5">
        <v>60</v>
      </c>
      <c r="O12" s="34">
        <f>N12*I12</f>
        <v>1091.55</v>
      </c>
      <c r="P12" s="3">
        <v>0</v>
      </c>
      <c r="Q12" s="3">
        <v>0</v>
      </c>
      <c r="R12" s="35">
        <f>P12*I12</f>
        <v>0</v>
      </c>
      <c r="S12" s="33">
        <f t="shared" si="0"/>
        <v>22</v>
      </c>
      <c r="T12" s="5">
        <v>30</v>
      </c>
      <c r="U12" s="35">
        <f>T12*I12</f>
        <v>545.77499999999998</v>
      </c>
      <c r="V12" s="3">
        <v>0</v>
      </c>
      <c r="W12" s="3">
        <v>0</v>
      </c>
      <c r="X12" s="35">
        <f>V12*I12</f>
        <v>0</v>
      </c>
      <c r="Y12" s="33">
        <f t="shared" si="1"/>
        <v>22</v>
      </c>
      <c r="Z12" s="5">
        <v>120</v>
      </c>
      <c r="AA12" s="35">
        <f>Z12*I12</f>
        <v>2183.1</v>
      </c>
      <c r="AB12" s="3">
        <v>0</v>
      </c>
      <c r="AC12" s="3">
        <v>0</v>
      </c>
      <c r="AD12" s="35">
        <f>AB12*I12</f>
        <v>0</v>
      </c>
      <c r="AE12" s="33">
        <f t="shared" si="2"/>
        <v>22</v>
      </c>
      <c r="AF12" s="5">
        <v>110</v>
      </c>
      <c r="AG12" s="35">
        <f>AF12*I12</f>
        <v>2001.175</v>
      </c>
      <c r="AH12" s="3">
        <v>0</v>
      </c>
      <c r="AI12" s="3">
        <v>0</v>
      </c>
      <c r="AJ12" s="35">
        <f>AH12*I12</f>
        <v>0</v>
      </c>
      <c r="AK12" s="33">
        <f t="shared" si="3"/>
        <v>22</v>
      </c>
      <c r="AL12" s="5">
        <v>110</v>
      </c>
      <c r="AM12" s="36">
        <f>AL12*I12</f>
        <v>2001.175</v>
      </c>
      <c r="AN12" s="224">
        <v>0</v>
      </c>
      <c r="AO12" s="3">
        <v>0</v>
      </c>
      <c r="AP12" s="35">
        <f>I12*AN12</f>
        <v>0</v>
      </c>
      <c r="AQ12" s="33">
        <f t="shared" si="21"/>
        <v>22</v>
      </c>
      <c r="AR12" s="5">
        <v>110</v>
      </c>
      <c r="AS12" s="35">
        <f>I12*AR12</f>
        <v>2001.175</v>
      </c>
      <c r="AT12" s="3">
        <v>0</v>
      </c>
      <c r="AU12" s="3">
        <v>0</v>
      </c>
      <c r="AV12" s="35">
        <f>AT12*I12</f>
        <v>0</v>
      </c>
      <c r="AW12" s="33">
        <f t="shared" si="22"/>
        <v>22</v>
      </c>
      <c r="AX12" s="4"/>
      <c r="AY12" s="35">
        <f>I12*AX12</f>
        <v>0</v>
      </c>
      <c r="AZ12" s="3">
        <v>0</v>
      </c>
      <c r="BA12" s="3">
        <v>0</v>
      </c>
      <c r="BB12" s="35">
        <f>I12*AZ12</f>
        <v>0</v>
      </c>
      <c r="BC12" s="33">
        <f t="shared" si="23"/>
        <v>22</v>
      </c>
      <c r="BD12" s="4"/>
      <c r="BE12" s="36">
        <f t="shared" si="24"/>
        <v>0</v>
      </c>
      <c r="BF12" s="3">
        <v>0</v>
      </c>
      <c r="BG12" s="3">
        <v>0</v>
      </c>
      <c r="BH12" s="35">
        <f t="shared" si="4"/>
        <v>0</v>
      </c>
      <c r="BI12" s="33">
        <f t="shared" si="5"/>
        <v>22</v>
      </c>
      <c r="BJ12" s="4"/>
      <c r="BK12" s="36">
        <f t="shared" si="25"/>
        <v>0</v>
      </c>
      <c r="BL12" s="3">
        <v>0</v>
      </c>
      <c r="BM12" s="3">
        <v>0</v>
      </c>
      <c r="BN12" s="36">
        <f t="shared" si="8"/>
        <v>0</v>
      </c>
      <c r="BO12" s="33">
        <f t="shared" si="9"/>
        <v>22</v>
      </c>
      <c r="BP12" s="4"/>
      <c r="BQ12" s="36">
        <f t="shared" si="10"/>
        <v>0</v>
      </c>
      <c r="BR12" s="204">
        <v>0</v>
      </c>
      <c r="BS12" s="305">
        <v>0</v>
      </c>
      <c r="BT12" s="36">
        <f t="shared" si="11"/>
        <v>0</v>
      </c>
      <c r="BU12" s="33">
        <f t="shared" si="12"/>
        <v>22</v>
      </c>
      <c r="BV12" s="4">
        <v>0</v>
      </c>
      <c r="BW12" s="36">
        <f t="shared" si="13"/>
        <v>0</v>
      </c>
      <c r="BX12" s="3">
        <v>0</v>
      </c>
      <c r="BY12" s="3">
        <v>0</v>
      </c>
      <c r="BZ12" s="36">
        <f t="shared" si="14"/>
        <v>0</v>
      </c>
      <c r="CA12" s="33">
        <f t="shared" si="26"/>
        <v>22</v>
      </c>
      <c r="CB12" s="314">
        <v>0</v>
      </c>
      <c r="CC12" s="36">
        <f t="shared" si="15"/>
        <v>0</v>
      </c>
      <c r="CD12" s="3">
        <f>SUMIFS('12月商业流向数据'!G:G,'12月商业流向数据'!C:C,'2019年进销存明细 '!A12,'12月商业流向数据'!E:E,'2019年进销存明细 '!H12)</f>
        <v>0</v>
      </c>
      <c r="CE12" s="3"/>
      <c r="CF12" s="36">
        <f t="shared" si="16"/>
        <v>0</v>
      </c>
      <c r="CG12" s="33">
        <f t="shared" si="29"/>
        <v>22</v>
      </c>
      <c r="CH12" s="4">
        <f t="shared" si="18"/>
        <v>540</v>
      </c>
      <c r="CI12" s="36">
        <f t="shared" si="19"/>
        <v>9823.9499999999989</v>
      </c>
      <c r="CJ12" s="4">
        <f t="shared" si="20"/>
        <v>0</v>
      </c>
      <c r="CK12" s="36">
        <f t="shared" si="6"/>
        <v>0</v>
      </c>
      <c r="CM12" s="18" t="str">
        <f t="shared" si="7"/>
        <v>整肠生20S-上海市杨浦区平凉社区卫生服务中心</v>
      </c>
      <c r="CN12" s="18" t="s">
        <v>422</v>
      </c>
    </row>
    <row r="13" spans="1:92" s="18" customFormat="1" ht="14.25" hidden="1" x14ac:dyDescent="0.3">
      <c r="A13" s="1" t="s">
        <v>838</v>
      </c>
      <c r="B13" s="6" t="s">
        <v>636</v>
      </c>
      <c r="C13" s="1" t="s">
        <v>662</v>
      </c>
      <c r="D13" s="1" t="s">
        <v>137</v>
      </c>
      <c r="E13" s="1" t="s">
        <v>138</v>
      </c>
      <c r="F13" s="1" t="s">
        <v>282</v>
      </c>
      <c r="G13" s="1" t="s">
        <v>397</v>
      </c>
      <c r="H13" s="300" t="s">
        <v>100</v>
      </c>
      <c r="I13" s="178">
        <v>18.192499999999999</v>
      </c>
      <c r="J13" s="37">
        <v>0</v>
      </c>
      <c r="K13" s="171">
        <v>1200</v>
      </c>
      <c r="L13" s="171">
        <f>K13*I13</f>
        <v>21831</v>
      </c>
      <c r="M13" s="37">
        <v>0</v>
      </c>
      <c r="N13" s="5"/>
      <c r="O13" s="34">
        <f>N13*I13</f>
        <v>0</v>
      </c>
      <c r="P13" s="3">
        <v>0</v>
      </c>
      <c r="Q13" s="3">
        <v>0</v>
      </c>
      <c r="R13" s="35">
        <f>P13*I13</f>
        <v>0</v>
      </c>
      <c r="S13" s="33">
        <f t="shared" si="0"/>
        <v>0</v>
      </c>
      <c r="T13" s="5"/>
      <c r="U13" s="35">
        <f>T13*I13</f>
        <v>0</v>
      </c>
      <c r="V13" s="3">
        <v>0</v>
      </c>
      <c r="W13" s="3">
        <v>0</v>
      </c>
      <c r="X13" s="35">
        <f>V13*I13</f>
        <v>0</v>
      </c>
      <c r="Y13" s="33">
        <f t="shared" si="1"/>
        <v>0</v>
      </c>
      <c r="Z13" s="5"/>
      <c r="AA13" s="35">
        <f>Z13*I13</f>
        <v>0</v>
      </c>
      <c r="AB13" s="3">
        <v>0</v>
      </c>
      <c r="AC13" s="3">
        <v>0</v>
      </c>
      <c r="AD13" s="35">
        <f>AB13*I13</f>
        <v>0</v>
      </c>
      <c r="AE13" s="33">
        <f t="shared" si="2"/>
        <v>0</v>
      </c>
      <c r="AF13" s="5"/>
      <c r="AG13" s="35">
        <f>AF13*I13</f>
        <v>0</v>
      </c>
      <c r="AH13" s="3">
        <v>0</v>
      </c>
      <c r="AI13" s="3">
        <v>0</v>
      </c>
      <c r="AJ13" s="35">
        <f>AH13*I13</f>
        <v>0</v>
      </c>
      <c r="AK13" s="33">
        <f t="shared" si="3"/>
        <v>0</v>
      </c>
      <c r="AL13" s="5">
        <v>0</v>
      </c>
      <c r="AM13" s="36">
        <f>AL13*I13</f>
        <v>0</v>
      </c>
      <c r="AN13" s="224">
        <v>0</v>
      </c>
      <c r="AO13" s="3">
        <v>0</v>
      </c>
      <c r="AP13" s="35">
        <f>I13*AN13</f>
        <v>0</v>
      </c>
      <c r="AQ13" s="33">
        <f t="shared" si="21"/>
        <v>0</v>
      </c>
      <c r="AR13" s="5">
        <v>0</v>
      </c>
      <c r="AS13" s="35">
        <f>I13*AR13</f>
        <v>0</v>
      </c>
      <c r="AT13" s="3">
        <v>0</v>
      </c>
      <c r="AU13" s="3">
        <v>0</v>
      </c>
      <c r="AV13" s="35">
        <f>AT13*I13</f>
        <v>0</v>
      </c>
      <c r="AW13" s="33">
        <f t="shared" si="22"/>
        <v>0</v>
      </c>
      <c r="AX13" s="4"/>
      <c r="AY13" s="35">
        <f>I13*AX13</f>
        <v>0</v>
      </c>
      <c r="AZ13" s="3">
        <v>0</v>
      </c>
      <c r="BA13" s="3">
        <v>0</v>
      </c>
      <c r="BB13" s="35">
        <f>I13*AZ13</f>
        <v>0</v>
      </c>
      <c r="BC13" s="33">
        <f t="shared" si="23"/>
        <v>0</v>
      </c>
      <c r="BD13" s="4"/>
      <c r="BE13" s="36">
        <f t="shared" si="24"/>
        <v>0</v>
      </c>
      <c r="BF13" s="3">
        <v>0</v>
      </c>
      <c r="BG13" s="3">
        <v>0</v>
      </c>
      <c r="BH13" s="35">
        <f t="shared" si="4"/>
        <v>0</v>
      </c>
      <c r="BI13" s="33">
        <f t="shared" si="5"/>
        <v>0</v>
      </c>
      <c r="BJ13" s="4"/>
      <c r="BK13" s="36">
        <f t="shared" si="25"/>
        <v>0</v>
      </c>
      <c r="BL13" s="3">
        <v>0</v>
      </c>
      <c r="BM13" s="3">
        <v>0</v>
      </c>
      <c r="BN13" s="36">
        <f t="shared" si="8"/>
        <v>0</v>
      </c>
      <c r="BO13" s="33">
        <f t="shared" si="9"/>
        <v>0</v>
      </c>
      <c r="BP13" s="4"/>
      <c r="BQ13" s="36">
        <f t="shared" si="10"/>
        <v>0</v>
      </c>
      <c r="BR13" s="204">
        <v>0</v>
      </c>
      <c r="BS13" s="305">
        <v>0</v>
      </c>
      <c r="BT13" s="36">
        <f t="shared" si="11"/>
        <v>0</v>
      </c>
      <c r="BU13" s="33">
        <f t="shared" si="12"/>
        <v>0</v>
      </c>
      <c r="BV13" s="4">
        <v>0</v>
      </c>
      <c r="BW13" s="36">
        <f t="shared" si="13"/>
        <v>0</v>
      </c>
      <c r="BX13" s="3">
        <v>0</v>
      </c>
      <c r="BY13" s="3">
        <v>0</v>
      </c>
      <c r="BZ13" s="36">
        <f t="shared" si="14"/>
        <v>0</v>
      </c>
      <c r="CA13" s="33">
        <f t="shared" si="26"/>
        <v>0</v>
      </c>
      <c r="CB13" s="314">
        <v>0</v>
      </c>
      <c r="CC13" s="36">
        <f t="shared" si="15"/>
        <v>0</v>
      </c>
      <c r="CD13" s="3">
        <f>SUMIFS('12月商业流向数据'!G:G,'12月商业流向数据'!C:C,'2019年进销存明细 '!A13,'12月商业流向数据'!E:E,'2019年进销存明细 '!H13)</f>
        <v>0</v>
      </c>
      <c r="CE13" s="3"/>
      <c r="CF13" s="36">
        <f t="shared" si="16"/>
        <v>0</v>
      </c>
      <c r="CG13" s="33">
        <f t="shared" si="29"/>
        <v>0</v>
      </c>
      <c r="CH13" s="4">
        <f t="shared" si="18"/>
        <v>0</v>
      </c>
      <c r="CI13" s="36">
        <f t="shared" si="19"/>
        <v>0</v>
      </c>
      <c r="CJ13" s="4">
        <f t="shared" si="20"/>
        <v>0</v>
      </c>
      <c r="CK13" s="36">
        <f t="shared" si="6"/>
        <v>0</v>
      </c>
      <c r="CM13" s="18" t="str">
        <f t="shared" si="7"/>
        <v>整肠生20S-上海市杨浦区市东医院</v>
      </c>
      <c r="CN13" s="18" t="s">
        <v>422</v>
      </c>
    </row>
    <row r="14" spans="1:92" s="18" customFormat="1" ht="14.25" hidden="1" x14ac:dyDescent="0.3">
      <c r="A14" s="1" t="s">
        <v>838</v>
      </c>
      <c r="B14" s="6" t="s">
        <v>636</v>
      </c>
      <c r="C14" s="1" t="s">
        <v>662</v>
      </c>
      <c r="D14" s="1" t="s">
        <v>137</v>
      </c>
      <c r="E14" s="1" t="s">
        <v>138</v>
      </c>
      <c r="F14" s="1" t="s">
        <v>283</v>
      </c>
      <c r="G14" s="1" t="s">
        <v>397</v>
      </c>
      <c r="H14" s="2" t="s">
        <v>84</v>
      </c>
      <c r="I14" s="165">
        <v>18.192499999999999</v>
      </c>
      <c r="J14" s="37">
        <v>3140</v>
      </c>
      <c r="K14" s="171">
        <v>2950.8333333333335</v>
      </c>
      <c r="L14" s="171">
        <f>K14*I14</f>
        <v>53683.035416666666</v>
      </c>
      <c r="M14" s="37">
        <v>326</v>
      </c>
      <c r="N14" s="5">
        <v>3100</v>
      </c>
      <c r="O14" s="34">
        <f>N14*I14</f>
        <v>56396.75</v>
      </c>
      <c r="P14" s="3">
        <v>1850</v>
      </c>
      <c r="Q14" s="3">
        <v>1918</v>
      </c>
      <c r="R14" s="35">
        <f>P14*I14</f>
        <v>33656.125</v>
      </c>
      <c r="S14" s="33">
        <f t="shared" si="0"/>
        <v>258</v>
      </c>
      <c r="T14" s="5">
        <v>2500</v>
      </c>
      <c r="U14" s="35">
        <f>T14*I14</f>
        <v>45481.25</v>
      </c>
      <c r="V14" s="3">
        <v>1080</v>
      </c>
      <c r="W14" s="3">
        <v>1218</v>
      </c>
      <c r="X14" s="35">
        <f>V14*I14</f>
        <v>19647.899999999998</v>
      </c>
      <c r="Y14" s="33">
        <f t="shared" si="1"/>
        <v>120</v>
      </c>
      <c r="Z14" s="5">
        <v>3300</v>
      </c>
      <c r="AA14" s="35">
        <f>Z14*I14</f>
        <v>60035.25</v>
      </c>
      <c r="AB14" s="3">
        <v>2240</v>
      </c>
      <c r="AC14" s="3">
        <v>2286</v>
      </c>
      <c r="AD14" s="35">
        <f>AB14*I14</f>
        <v>40751.199999999997</v>
      </c>
      <c r="AE14" s="33">
        <f t="shared" si="2"/>
        <v>74</v>
      </c>
      <c r="AF14" s="5">
        <v>3300</v>
      </c>
      <c r="AG14" s="35">
        <f>AF14*I14</f>
        <v>60035.25</v>
      </c>
      <c r="AH14" s="3">
        <v>1690</v>
      </c>
      <c r="AI14" s="3">
        <v>1760</v>
      </c>
      <c r="AJ14" s="35">
        <f>AH14*I14</f>
        <v>30745.324999999997</v>
      </c>
      <c r="AK14" s="33">
        <f t="shared" si="3"/>
        <v>4</v>
      </c>
      <c r="AL14" s="5">
        <v>3400</v>
      </c>
      <c r="AM14" s="36">
        <f>AL14*I14</f>
        <v>61854.5</v>
      </c>
      <c r="AN14" s="224">
        <v>3120</v>
      </c>
      <c r="AO14" s="3">
        <v>3082</v>
      </c>
      <c r="AP14" s="35">
        <f>I14*AN14</f>
        <v>56760.6</v>
      </c>
      <c r="AQ14" s="33">
        <f t="shared" si="21"/>
        <v>42</v>
      </c>
      <c r="AR14" s="5">
        <v>3400</v>
      </c>
      <c r="AS14" s="35">
        <f>I14*AR14</f>
        <v>61854.5</v>
      </c>
      <c r="AT14" s="3">
        <v>2080</v>
      </c>
      <c r="AU14" s="3">
        <v>2098</v>
      </c>
      <c r="AV14" s="35">
        <f>AT14*I14</f>
        <v>37840.400000000001</v>
      </c>
      <c r="AW14" s="33">
        <f t="shared" si="22"/>
        <v>24</v>
      </c>
      <c r="AX14" s="4"/>
      <c r="AY14" s="35">
        <f>I14*AX14</f>
        <v>0</v>
      </c>
      <c r="AZ14" s="3">
        <v>0</v>
      </c>
      <c r="BA14" s="3">
        <v>24</v>
      </c>
      <c r="BB14" s="35">
        <f>I14*AZ14</f>
        <v>0</v>
      </c>
      <c r="BC14" s="33">
        <f t="shared" si="23"/>
        <v>0</v>
      </c>
      <c r="BD14" s="4"/>
      <c r="BE14" s="36">
        <f t="shared" si="24"/>
        <v>0</v>
      </c>
      <c r="BF14" s="3">
        <v>0</v>
      </c>
      <c r="BG14" s="3">
        <v>0</v>
      </c>
      <c r="BH14" s="35">
        <f t="shared" si="4"/>
        <v>0</v>
      </c>
      <c r="BI14" s="33">
        <f t="shared" si="5"/>
        <v>0</v>
      </c>
      <c r="BJ14" s="4"/>
      <c r="BK14" s="36">
        <f t="shared" si="25"/>
        <v>0</v>
      </c>
      <c r="BL14" s="3">
        <v>0</v>
      </c>
      <c r="BM14" s="3">
        <v>0</v>
      </c>
      <c r="BN14" s="36">
        <f t="shared" si="8"/>
        <v>0</v>
      </c>
      <c r="BO14" s="33">
        <f t="shared" si="9"/>
        <v>0</v>
      </c>
      <c r="BP14" s="4"/>
      <c r="BQ14" s="36">
        <f t="shared" si="10"/>
        <v>0</v>
      </c>
      <c r="BR14" s="204">
        <v>0</v>
      </c>
      <c r="BS14" s="305">
        <v>0</v>
      </c>
      <c r="BT14" s="36">
        <f t="shared" si="11"/>
        <v>0</v>
      </c>
      <c r="BU14" s="33">
        <f t="shared" si="12"/>
        <v>0</v>
      </c>
      <c r="BV14" s="4">
        <v>0</v>
      </c>
      <c r="BW14" s="36">
        <f t="shared" si="13"/>
        <v>0</v>
      </c>
      <c r="BX14" s="3">
        <v>-31</v>
      </c>
      <c r="BY14" s="3">
        <v>0</v>
      </c>
      <c r="BZ14" s="36">
        <f t="shared" si="14"/>
        <v>-563.96749999999997</v>
      </c>
      <c r="CA14" s="33">
        <f t="shared" si="26"/>
        <v>-31</v>
      </c>
      <c r="CB14" s="314">
        <v>0</v>
      </c>
      <c r="CC14" s="36">
        <f t="shared" si="15"/>
        <v>0</v>
      </c>
      <c r="CD14" s="3">
        <f>SUMIFS('12月商业流向数据'!G:G,'12月商业流向数据'!C:C,'2019年进销存明细 '!A14,'12月商业流向数据'!E:E,'2019年进销存明细 '!H14)</f>
        <v>0</v>
      </c>
      <c r="CE14" s="3"/>
      <c r="CF14" s="36">
        <f t="shared" si="16"/>
        <v>0</v>
      </c>
      <c r="CG14" s="33">
        <f t="shared" si="29"/>
        <v>-31</v>
      </c>
      <c r="CH14" s="4">
        <f t="shared" si="18"/>
        <v>19000</v>
      </c>
      <c r="CI14" s="36">
        <f t="shared" si="19"/>
        <v>345657.5</v>
      </c>
      <c r="CJ14" s="4">
        <f t="shared" si="20"/>
        <v>12029</v>
      </c>
      <c r="CK14" s="36">
        <f t="shared" si="6"/>
        <v>218837.58249999999</v>
      </c>
      <c r="CM14" s="18" t="str">
        <f t="shared" si="7"/>
        <v>整肠生20S-上海交通大学医学院附属新华医院</v>
      </c>
      <c r="CN14" s="18" t="s">
        <v>422</v>
      </c>
    </row>
    <row r="15" spans="1:92" s="18" customFormat="1" ht="14.25" hidden="1" x14ac:dyDescent="0.3">
      <c r="A15" s="208" t="s">
        <v>833</v>
      </c>
      <c r="B15" s="6" t="s">
        <v>636</v>
      </c>
      <c r="C15" s="1" t="s">
        <v>739</v>
      </c>
      <c r="D15" s="1" t="s">
        <v>137</v>
      </c>
      <c r="E15" s="1" t="s">
        <v>138</v>
      </c>
      <c r="F15" s="1" t="s">
        <v>283</v>
      </c>
      <c r="G15" s="1" t="s">
        <v>397</v>
      </c>
      <c r="H15" s="2" t="s">
        <v>84</v>
      </c>
      <c r="I15" s="165">
        <v>32.280999999999999</v>
      </c>
      <c r="J15" s="37"/>
      <c r="K15" s="171"/>
      <c r="L15" s="171"/>
      <c r="M15" s="37"/>
      <c r="N15" s="5"/>
      <c r="O15" s="34"/>
      <c r="P15" s="3"/>
      <c r="Q15" s="3"/>
      <c r="R15" s="35"/>
      <c r="S15" s="33"/>
      <c r="T15" s="5"/>
      <c r="U15" s="35"/>
      <c r="V15" s="3"/>
      <c r="W15" s="3"/>
      <c r="X15" s="35"/>
      <c r="Y15" s="33"/>
      <c r="Z15" s="5"/>
      <c r="AA15" s="35"/>
      <c r="AB15" s="3"/>
      <c r="AC15" s="3"/>
      <c r="AD15" s="35"/>
      <c r="AE15" s="33"/>
      <c r="AF15" s="5"/>
      <c r="AG15" s="35"/>
      <c r="AH15" s="3"/>
      <c r="AI15" s="3"/>
      <c r="AJ15" s="35"/>
      <c r="AK15" s="33"/>
      <c r="AL15" s="5"/>
      <c r="AM15" s="36"/>
      <c r="AN15" s="224"/>
      <c r="AO15" s="3"/>
      <c r="AP15" s="35"/>
      <c r="AQ15" s="33"/>
      <c r="AR15" s="5"/>
      <c r="AS15" s="35"/>
      <c r="AT15" s="3"/>
      <c r="AU15" s="3"/>
      <c r="AV15" s="35"/>
      <c r="AW15" s="33"/>
      <c r="AX15" s="4"/>
      <c r="AY15" s="35"/>
      <c r="AZ15" s="3"/>
      <c r="BA15" s="3"/>
      <c r="BB15" s="35"/>
      <c r="BC15" s="33"/>
      <c r="BD15" s="267"/>
      <c r="BE15" s="36">
        <f t="shared" si="24"/>
        <v>0</v>
      </c>
      <c r="BF15" s="3">
        <v>0</v>
      </c>
      <c r="BG15" s="3">
        <v>0</v>
      </c>
      <c r="BH15" s="35">
        <f t="shared" si="4"/>
        <v>0</v>
      </c>
      <c r="BI15" s="33">
        <f t="shared" si="5"/>
        <v>0</v>
      </c>
      <c r="BJ15" s="267"/>
      <c r="BK15" s="36">
        <f t="shared" si="25"/>
        <v>0</v>
      </c>
      <c r="BL15" s="3">
        <v>0</v>
      </c>
      <c r="BM15" s="3">
        <v>0</v>
      </c>
      <c r="BN15" s="36">
        <f t="shared" si="8"/>
        <v>0</v>
      </c>
      <c r="BO15" s="33">
        <f t="shared" si="9"/>
        <v>0</v>
      </c>
      <c r="BP15" s="267"/>
      <c r="BQ15" s="36">
        <f t="shared" si="10"/>
        <v>0</v>
      </c>
      <c r="BR15" s="204">
        <v>0</v>
      </c>
      <c r="BS15" s="305">
        <v>0</v>
      </c>
      <c r="BT15" s="36">
        <f t="shared" si="11"/>
        <v>0</v>
      </c>
      <c r="BU15" s="33">
        <f t="shared" si="12"/>
        <v>0</v>
      </c>
      <c r="BV15" s="4">
        <v>0</v>
      </c>
      <c r="BW15" s="36">
        <f t="shared" si="13"/>
        <v>0</v>
      </c>
      <c r="BX15" s="3">
        <v>540</v>
      </c>
      <c r="BY15" s="3">
        <v>520</v>
      </c>
      <c r="BZ15" s="36">
        <f t="shared" si="14"/>
        <v>17431.739999999998</v>
      </c>
      <c r="CA15" s="33">
        <f t="shared" ref="CA15" si="34">BU15+BX15-BY15</f>
        <v>20</v>
      </c>
      <c r="CB15" s="314">
        <v>0</v>
      </c>
      <c r="CC15" s="36">
        <f t="shared" si="15"/>
        <v>0</v>
      </c>
      <c r="CD15" s="3">
        <f>SUMIFS('12月商业流向数据'!G:G,'12月商业流向数据'!C:C,'2019年进销存明细 '!A15,'12月商业流向数据'!E:E,'2019年进销存明细 '!H15)</f>
        <v>540</v>
      </c>
      <c r="CE15" s="3"/>
      <c r="CF15" s="36">
        <f t="shared" si="16"/>
        <v>17431.739999999998</v>
      </c>
      <c r="CG15" s="33">
        <f t="shared" ref="CG15" si="35">CA15+CD15-CE15</f>
        <v>560</v>
      </c>
      <c r="CH15" s="4">
        <f t="shared" si="18"/>
        <v>0</v>
      </c>
      <c r="CI15" s="36">
        <f t="shared" si="19"/>
        <v>0</v>
      </c>
      <c r="CJ15" s="4">
        <f t="shared" si="20"/>
        <v>1080</v>
      </c>
      <c r="CK15" s="36">
        <f t="shared" si="6"/>
        <v>34863.479999999996</v>
      </c>
      <c r="CM15" s="18" t="str">
        <f t="shared" si="7"/>
        <v>整肠生36S-上海交通大学医学院附属新华医院</v>
      </c>
      <c r="CN15" s="18" t="s">
        <v>736</v>
      </c>
    </row>
    <row r="16" spans="1:92" s="18" customFormat="1" ht="14.25" hidden="1" x14ac:dyDescent="0.3">
      <c r="A16" s="1" t="s">
        <v>6</v>
      </c>
      <c r="B16" s="6" t="s">
        <v>636</v>
      </c>
      <c r="C16" s="1" t="s">
        <v>662</v>
      </c>
      <c r="D16" s="6" t="s">
        <v>464</v>
      </c>
      <c r="E16" s="1" t="s">
        <v>733</v>
      </c>
      <c r="F16" s="1" t="s">
        <v>283</v>
      </c>
      <c r="G16" s="1" t="s">
        <v>400</v>
      </c>
      <c r="H16" s="9" t="s">
        <v>1371</v>
      </c>
      <c r="I16" s="177">
        <v>38.371200000000002</v>
      </c>
      <c r="J16" s="37">
        <v>0</v>
      </c>
      <c r="K16" s="171">
        <v>25</v>
      </c>
      <c r="L16" s="171">
        <f t="shared" ref="L16:L47" si="36">K16*I16</f>
        <v>959.28000000000009</v>
      </c>
      <c r="M16" s="37">
        <v>26</v>
      </c>
      <c r="N16" s="5">
        <v>100</v>
      </c>
      <c r="O16" s="34">
        <f t="shared" ref="O16:O47" si="37">N16*I16</f>
        <v>3837.1200000000003</v>
      </c>
      <c r="P16" s="3">
        <v>30</v>
      </c>
      <c r="Q16" s="3">
        <v>0</v>
      </c>
      <c r="R16" s="35">
        <f t="shared" ref="R16:R47" si="38">P16*I16</f>
        <v>1151.136</v>
      </c>
      <c r="S16" s="33">
        <f t="shared" si="0"/>
        <v>56</v>
      </c>
      <c r="T16" s="5">
        <v>100</v>
      </c>
      <c r="U16" s="35">
        <f t="shared" ref="U16:U47" si="39">T16*I16</f>
        <v>3837.1200000000003</v>
      </c>
      <c r="V16" s="3">
        <v>0</v>
      </c>
      <c r="W16" s="3">
        <v>0</v>
      </c>
      <c r="X16" s="35">
        <f t="shared" ref="X16:X47" si="40">V16*I16</f>
        <v>0</v>
      </c>
      <c r="Y16" s="33">
        <f t="shared" si="1"/>
        <v>56</v>
      </c>
      <c r="Z16" s="5">
        <v>200</v>
      </c>
      <c r="AA16" s="35">
        <f t="shared" ref="AA16:AA47" si="41">Z16*I16</f>
        <v>7674.2400000000007</v>
      </c>
      <c r="AB16" s="3">
        <v>50</v>
      </c>
      <c r="AC16" s="3">
        <v>50</v>
      </c>
      <c r="AD16" s="35">
        <f t="shared" ref="AD16:AD47" si="42">AB16*I16</f>
        <v>1918.5600000000002</v>
      </c>
      <c r="AE16" s="33">
        <f t="shared" si="2"/>
        <v>56</v>
      </c>
      <c r="AF16" s="5">
        <v>200</v>
      </c>
      <c r="AG16" s="35">
        <f t="shared" ref="AG16:AG47" si="43">AF16*I16</f>
        <v>7674.2400000000007</v>
      </c>
      <c r="AH16" s="3">
        <v>50</v>
      </c>
      <c r="AI16" s="3">
        <v>40</v>
      </c>
      <c r="AJ16" s="35">
        <f t="shared" ref="AJ16:AJ47" si="44">AH16*I16</f>
        <v>1918.5600000000002</v>
      </c>
      <c r="AK16" s="33">
        <f t="shared" si="3"/>
        <v>66</v>
      </c>
      <c r="AL16" s="5">
        <v>50</v>
      </c>
      <c r="AM16" s="36">
        <f t="shared" ref="AM16:AM47" si="45">AL16*I16</f>
        <v>1918.5600000000002</v>
      </c>
      <c r="AN16" s="224">
        <v>50</v>
      </c>
      <c r="AO16" s="3">
        <v>50</v>
      </c>
      <c r="AP16" s="35">
        <f t="shared" ref="AP16:AP47" si="46">I16*AN16</f>
        <v>1918.5600000000002</v>
      </c>
      <c r="AQ16" s="33">
        <f t="shared" si="21"/>
        <v>66</v>
      </c>
      <c r="AR16" s="5">
        <v>50</v>
      </c>
      <c r="AS16" s="35">
        <f t="shared" ref="AS16:AS47" si="47">I16*AR16</f>
        <v>1918.5600000000002</v>
      </c>
      <c r="AT16" s="3">
        <v>0</v>
      </c>
      <c r="AU16" s="3">
        <v>38</v>
      </c>
      <c r="AV16" s="35">
        <f t="shared" ref="AV16:AV47" si="48">AT16*I16</f>
        <v>0</v>
      </c>
      <c r="AW16" s="33">
        <f t="shared" si="22"/>
        <v>28</v>
      </c>
      <c r="AX16" s="4">
        <v>50</v>
      </c>
      <c r="AY16" s="35">
        <f t="shared" ref="AY16:AY47" si="49">I16*AX16</f>
        <v>1918.5600000000002</v>
      </c>
      <c r="AZ16" s="3">
        <v>50</v>
      </c>
      <c r="BA16" s="3">
        <v>30</v>
      </c>
      <c r="BB16" s="35">
        <f t="shared" ref="BB16:BB47" si="50">I16*AZ16</f>
        <v>1918.5600000000002</v>
      </c>
      <c r="BC16" s="33">
        <f t="shared" si="23"/>
        <v>48</v>
      </c>
      <c r="BD16" s="4">
        <v>50</v>
      </c>
      <c r="BE16" s="36">
        <f t="shared" si="24"/>
        <v>1918.5600000000002</v>
      </c>
      <c r="BF16" s="3">
        <v>0</v>
      </c>
      <c r="BG16" s="3">
        <v>30</v>
      </c>
      <c r="BH16" s="35">
        <f t="shared" si="4"/>
        <v>0</v>
      </c>
      <c r="BI16" s="33">
        <f t="shared" si="5"/>
        <v>18</v>
      </c>
      <c r="BJ16" s="4">
        <v>50</v>
      </c>
      <c r="BK16" s="36">
        <f t="shared" si="25"/>
        <v>1918.5600000000002</v>
      </c>
      <c r="BL16" s="3">
        <v>50</v>
      </c>
      <c r="BM16" s="3">
        <v>30</v>
      </c>
      <c r="BN16" s="36">
        <f t="shared" si="8"/>
        <v>1918.5600000000002</v>
      </c>
      <c r="BO16" s="33">
        <f t="shared" si="9"/>
        <v>38</v>
      </c>
      <c r="BP16" s="4">
        <v>50</v>
      </c>
      <c r="BQ16" s="36">
        <f t="shared" si="10"/>
        <v>1918.5600000000002</v>
      </c>
      <c r="BR16" s="204">
        <v>0</v>
      </c>
      <c r="BS16" s="305">
        <v>20</v>
      </c>
      <c r="BT16" s="36">
        <f t="shared" si="11"/>
        <v>0</v>
      </c>
      <c r="BU16" s="33">
        <f t="shared" si="12"/>
        <v>18</v>
      </c>
      <c r="BV16" s="4">
        <v>50</v>
      </c>
      <c r="BW16" s="36">
        <f t="shared" si="13"/>
        <v>1918.5600000000002</v>
      </c>
      <c r="BX16" s="3">
        <v>0</v>
      </c>
      <c r="BY16" s="3">
        <v>12</v>
      </c>
      <c r="BZ16" s="36">
        <f t="shared" si="14"/>
        <v>0</v>
      </c>
      <c r="CA16" s="33">
        <f t="shared" si="26"/>
        <v>6</v>
      </c>
      <c r="CB16" s="314">
        <v>50</v>
      </c>
      <c r="CC16" s="36">
        <f t="shared" si="15"/>
        <v>1918.5600000000002</v>
      </c>
      <c r="CD16" s="3">
        <f>SUMIFS('12月商业流向数据'!G:G,'12月商业流向数据'!C:C,'2019年进销存明细 '!A16,'12月商业流向数据'!E:E,'2019年进销存明细 '!H16)</f>
        <v>36</v>
      </c>
      <c r="CE16" s="3"/>
      <c r="CF16" s="36">
        <f t="shared" si="16"/>
        <v>1381.3632</v>
      </c>
      <c r="CG16" s="33">
        <f t="shared" si="29"/>
        <v>42</v>
      </c>
      <c r="CH16" s="4">
        <f t="shared" si="18"/>
        <v>1000</v>
      </c>
      <c r="CI16" s="36">
        <f t="shared" si="19"/>
        <v>38371.200000000004</v>
      </c>
      <c r="CJ16" s="4">
        <f t="shared" si="20"/>
        <v>316</v>
      </c>
      <c r="CK16" s="36">
        <f t="shared" si="6"/>
        <v>12125.299199999999</v>
      </c>
      <c r="CM16" s="18" t="str">
        <f t="shared" si="7"/>
        <v>依叶-上海交通大学医学院附属仁济医院（西院）</v>
      </c>
      <c r="CN16" s="18" t="s">
        <v>422</v>
      </c>
    </row>
    <row r="17" spans="1:93" s="18" customFormat="1" ht="14.25" hidden="1" x14ac:dyDescent="0.3">
      <c r="A17" s="1" t="s">
        <v>6</v>
      </c>
      <c r="B17" s="6" t="s">
        <v>636</v>
      </c>
      <c r="C17" s="1" t="s">
        <v>662</v>
      </c>
      <c r="D17" s="6" t="s">
        <v>464</v>
      </c>
      <c r="E17" s="1" t="s">
        <v>733</v>
      </c>
      <c r="F17" s="1" t="s">
        <v>284</v>
      </c>
      <c r="G17" s="1" t="s">
        <v>400</v>
      </c>
      <c r="H17" s="7" t="s">
        <v>751</v>
      </c>
      <c r="I17" s="177">
        <v>38.371200000000002</v>
      </c>
      <c r="J17" s="37">
        <v>0</v>
      </c>
      <c r="K17" s="171">
        <v>0</v>
      </c>
      <c r="L17" s="171">
        <f t="shared" si="36"/>
        <v>0</v>
      </c>
      <c r="M17" s="37">
        <v>0</v>
      </c>
      <c r="N17" s="5"/>
      <c r="O17" s="34">
        <f t="shared" si="37"/>
        <v>0</v>
      </c>
      <c r="P17" s="3">
        <v>0</v>
      </c>
      <c r="Q17" s="3">
        <v>0</v>
      </c>
      <c r="R17" s="35">
        <f t="shared" si="38"/>
        <v>0</v>
      </c>
      <c r="S17" s="33">
        <f t="shared" si="0"/>
        <v>0</v>
      </c>
      <c r="T17" s="5"/>
      <c r="U17" s="35">
        <f t="shared" si="39"/>
        <v>0</v>
      </c>
      <c r="V17" s="3">
        <v>0</v>
      </c>
      <c r="W17" s="3">
        <v>0</v>
      </c>
      <c r="X17" s="35">
        <f t="shared" si="40"/>
        <v>0</v>
      </c>
      <c r="Y17" s="33">
        <f t="shared" si="1"/>
        <v>0</v>
      </c>
      <c r="Z17" s="5"/>
      <c r="AA17" s="35">
        <f t="shared" si="41"/>
        <v>0</v>
      </c>
      <c r="AB17" s="3">
        <v>0</v>
      </c>
      <c r="AC17" s="3">
        <v>0</v>
      </c>
      <c r="AD17" s="35">
        <f t="shared" si="42"/>
        <v>0</v>
      </c>
      <c r="AE17" s="33">
        <f t="shared" si="2"/>
        <v>0</v>
      </c>
      <c r="AF17" s="5"/>
      <c r="AG17" s="35">
        <f t="shared" si="43"/>
        <v>0</v>
      </c>
      <c r="AH17" s="3">
        <v>0</v>
      </c>
      <c r="AI17" s="3">
        <v>0</v>
      </c>
      <c r="AJ17" s="35">
        <f t="shared" si="44"/>
        <v>0</v>
      </c>
      <c r="AK17" s="33">
        <f t="shared" si="3"/>
        <v>0</v>
      </c>
      <c r="AL17" s="5">
        <v>0</v>
      </c>
      <c r="AM17" s="36">
        <f t="shared" si="45"/>
        <v>0</v>
      </c>
      <c r="AN17" s="224">
        <v>0</v>
      </c>
      <c r="AO17" s="3">
        <v>0</v>
      </c>
      <c r="AP17" s="35">
        <f t="shared" si="46"/>
        <v>0</v>
      </c>
      <c r="AQ17" s="33">
        <f t="shared" si="21"/>
        <v>0</v>
      </c>
      <c r="AR17" s="5">
        <v>0</v>
      </c>
      <c r="AS17" s="35">
        <f t="shared" si="47"/>
        <v>0</v>
      </c>
      <c r="AT17" s="3">
        <v>0</v>
      </c>
      <c r="AU17" s="3">
        <v>0</v>
      </c>
      <c r="AV17" s="35">
        <f t="shared" si="48"/>
        <v>0</v>
      </c>
      <c r="AW17" s="33">
        <f t="shared" si="22"/>
        <v>0</v>
      </c>
      <c r="AX17" s="4">
        <v>0</v>
      </c>
      <c r="AY17" s="35">
        <f t="shared" si="49"/>
        <v>0</v>
      </c>
      <c r="AZ17" s="3">
        <v>0</v>
      </c>
      <c r="BA17" s="3">
        <v>0</v>
      </c>
      <c r="BB17" s="35">
        <f t="shared" si="50"/>
        <v>0</v>
      </c>
      <c r="BC17" s="33">
        <f t="shared" si="23"/>
        <v>0</v>
      </c>
      <c r="BD17" s="4">
        <v>0</v>
      </c>
      <c r="BE17" s="36">
        <f t="shared" si="24"/>
        <v>0</v>
      </c>
      <c r="BF17" s="3">
        <v>0</v>
      </c>
      <c r="BG17" s="3">
        <v>0</v>
      </c>
      <c r="BH17" s="35">
        <f t="shared" si="4"/>
        <v>0</v>
      </c>
      <c r="BI17" s="33">
        <f t="shared" si="5"/>
        <v>0</v>
      </c>
      <c r="BJ17" s="4">
        <v>0</v>
      </c>
      <c r="BK17" s="36">
        <f t="shared" si="25"/>
        <v>0</v>
      </c>
      <c r="BL17" s="3">
        <v>0</v>
      </c>
      <c r="BM17" s="3">
        <v>0</v>
      </c>
      <c r="BN17" s="36">
        <f t="shared" si="8"/>
        <v>0</v>
      </c>
      <c r="BO17" s="33">
        <f t="shared" si="9"/>
        <v>0</v>
      </c>
      <c r="BP17" s="4">
        <v>0</v>
      </c>
      <c r="BQ17" s="36">
        <f t="shared" si="10"/>
        <v>0</v>
      </c>
      <c r="BR17" s="204">
        <v>0</v>
      </c>
      <c r="BS17" s="305">
        <v>0</v>
      </c>
      <c r="BT17" s="36">
        <f t="shared" si="11"/>
        <v>0</v>
      </c>
      <c r="BU17" s="33">
        <f t="shared" si="12"/>
        <v>0</v>
      </c>
      <c r="BV17" s="4">
        <v>0</v>
      </c>
      <c r="BW17" s="36">
        <f t="shared" si="13"/>
        <v>0</v>
      </c>
      <c r="BX17" s="3">
        <v>0</v>
      </c>
      <c r="BY17" s="3">
        <v>0</v>
      </c>
      <c r="BZ17" s="36">
        <f t="shared" si="14"/>
        <v>0</v>
      </c>
      <c r="CA17" s="33">
        <f t="shared" si="26"/>
        <v>0</v>
      </c>
      <c r="CB17" s="314">
        <v>0</v>
      </c>
      <c r="CC17" s="36">
        <f t="shared" si="15"/>
        <v>0</v>
      </c>
      <c r="CD17" s="3">
        <f>SUMIFS('12月商业流向数据'!G:G,'12月商业流向数据'!C:C,'2019年进销存明细 '!A17,'12月商业流向数据'!E:E,'2019年进销存明细 '!H17)</f>
        <v>0</v>
      </c>
      <c r="CE17" s="3"/>
      <c r="CF17" s="36">
        <f t="shared" si="16"/>
        <v>0</v>
      </c>
      <c r="CG17" s="33">
        <f t="shared" si="29"/>
        <v>0</v>
      </c>
      <c r="CH17" s="4">
        <f t="shared" si="18"/>
        <v>0</v>
      </c>
      <c r="CI17" s="36">
        <f t="shared" si="19"/>
        <v>0</v>
      </c>
      <c r="CJ17" s="4">
        <f t="shared" si="20"/>
        <v>0</v>
      </c>
      <c r="CK17" s="36">
        <f t="shared" si="6"/>
        <v>0</v>
      </c>
      <c r="CM17" s="18" t="str">
        <f t="shared" si="7"/>
        <v>依叶-上海市浦东新区塘桥社区卫生服务中心</v>
      </c>
      <c r="CN17" s="18" t="s">
        <v>422</v>
      </c>
    </row>
    <row r="18" spans="1:93" s="18" customFormat="1" ht="14.25" hidden="1" x14ac:dyDescent="0.3">
      <c r="A18" s="1" t="s">
        <v>6</v>
      </c>
      <c r="B18" s="6" t="s">
        <v>636</v>
      </c>
      <c r="C18" s="1" t="s">
        <v>662</v>
      </c>
      <c r="D18" s="6" t="s">
        <v>464</v>
      </c>
      <c r="E18" s="1" t="s">
        <v>733</v>
      </c>
      <c r="F18" s="1" t="s">
        <v>283</v>
      </c>
      <c r="G18" s="1" t="s">
        <v>400</v>
      </c>
      <c r="H18" s="7" t="s">
        <v>552</v>
      </c>
      <c r="I18" s="177">
        <v>38.371200000000002</v>
      </c>
      <c r="J18" s="37">
        <v>0</v>
      </c>
      <c r="K18" s="171">
        <v>0</v>
      </c>
      <c r="L18" s="171">
        <f t="shared" si="36"/>
        <v>0</v>
      </c>
      <c r="M18" s="37">
        <v>0</v>
      </c>
      <c r="N18" s="5"/>
      <c r="O18" s="34">
        <f t="shared" si="37"/>
        <v>0</v>
      </c>
      <c r="P18" s="3">
        <v>0</v>
      </c>
      <c r="Q18" s="3">
        <v>0</v>
      </c>
      <c r="R18" s="35">
        <f t="shared" si="38"/>
        <v>0</v>
      </c>
      <c r="S18" s="33">
        <f t="shared" si="0"/>
        <v>0</v>
      </c>
      <c r="T18" s="5"/>
      <c r="U18" s="35">
        <f t="shared" si="39"/>
        <v>0</v>
      </c>
      <c r="V18" s="3">
        <v>0</v>
      </c>
      <c r="W18" s="3">
        <v>0</v>
      </c>
      <c r="X18" s="35">
        <f t="shared" si="40"/>
        <v>0</v>
      </c>
      <c r="Y18" s="33">
        <f t="shared" si="1"/>
        <v>0</v>
      </c>
      <c r="Z18" s="5"/>
      <c r="AA18" s="35">
        <f t="shared" si="41"/>
        <v>0</v>
      </c>
      <c r="AB18" s="3">
        <v>0</v>
      </c>
      <c r="AC18" s="3">
        <v>0</v>
      </c>
      <c r="AD18" s="35">
        <f t="shared" si="42"/>
        <v>0</v>
      </c>
      <c r="AE18" s="33">
        <f t="shared" si="2"/>
        <v>0</v>
      </c>
      <c r="AF18" s="5"/>
      <c r="AG18" s="35">
        <f t="shared" si="43"/>
        <v>0</v>
      </c>
      <c r="AH18" s="3">
        <v>0</v>
      </c>
      <c r="AI18" s="3">
        <v>0</v>
      </c>
      <c r="AJ18" s="35">
        <f t="shared" si="44"/>
        <v>0</v>
      </c>
      <c r="AK18" s="33">
        <f t="shared" si="3"/>
        <v>0</v>
      </c>
      <c r="AL18" s="5">
        <v>0</v>
      </c>
      <c r="AM18" s="36">
        <f t="shared" si="45"/>
        <v>0</v>
      </c>
      <c r="AN18" s="224">
        <v>0</v>
      </c>
      <c r="AO18" s="3">
        <v>0</v>
      </c>
      <c r="AP18" s="35">
        <f t="shared" si="46"/>
        <v>0</v>
      </c>
      <c r="AQ18" s="33">
        <f t="shared" si="21"/>
        <v>0</v>
      </c>
      <c r="AR18" s="5">
        <v>0</v>
      </c>
      <c r="AS18" s="35">
        <f t="shared" si="47"/>
        <v>0</v>
      </c>
      <c r="AT18" s="3">
        <v>0</v>
      </c>
      <c r="AU18" s="3">
        <v>0</v>
      </c>
      <c r="AV18" s="35">
        <f t="shared" si="48"/>
        <v>0</v>
      </c>
      <c r="AW18" s="33">
        <f t="shared" si="22"/>
        <v>0</v>
      </c>
      <c r="AX18" s="4">
        <v>0</v>
      </c>
      <c r="AY18" s="35">
        <f t="shared" si="49"/>
        <v>0</v>
      </c>
      <c r="AZ18" s="3">
        <v>0</v>
      </c>
      <c r="BA18" s="3">
        <v>0</v>
      </c>
      <c r="BB18" s="35">
        <f t="shared" si="50"/>
        <v>0</v>
      </c>
      <c r="BC18" s="33">
        <f t="shared" si="23"/>
        <v>0</v>
      </c>
      <c r="BD18" s="4">
        <v>0</v>
      </c>
      <c r="BE18" s="36">
        <f t="shared" si="24"/>
        <v>0</v>
      </c>
      <c r="BF18" s="3">
        <v>0</v>
      </c>
      <c r="BG18" s="3">
        <v>0</v>
      </c>
      <c r="BH18" s="35">
        <f t="shared" si="4"/>
        <v>0</v>
      </c>
      <c r="BI18" s="33">
        <f t="shared" si="5"/>
        <v>0</v>
      </c>
      <c r="BJ18" s="4">
        <v>0</v>
      </c>
      <c r="BK18" s="36">
        <f t="shared" si="25"/>
        <v>0</v>
      </c>
      <c r="BL18" s="3">
        <v>0</v>
      </c>
      <c r="BM18" s="3">
        <v>0</v>
      </c>
      <c r="BN18" s="36">
        <f t="shared" si="8"/>
        <v>0</v>
      </c>
      <c r="BO18" s="33">
        <f t="shared" si="9"/>
        <v>0</v>
      </c>
      <c r="BP18" s="4">
        <v>0</v>
      </c>
      <c r="BQ18" s="36">
        <f t="shared" si="10"/>
        <v>0</v>
      </c>
      <c r="BR18" s="204">
        <v>0</v>
      </c>
      <c r="BS18" s="305">
        <v>0</v>
      </c>
      <c r="BT18" s="36">
        <f t="shared" si="11"/>
        <v>0</v>
      </c>
      <c r="BU18" s="33">
        <f t="shared" si="12"/>
        <v>0</v>
      </c>
      <c r="BV18" s="4">
        <v>0</v>
      </c>
      <c r="BW18" s="36">
        <f t="shared" si="13"/>
        <v>0</v>
      </c>
      <c r="BX18" s="3">
        <v>0</v>
      </c>
      <c r="BY18" s="3">
        <v>0</v>
      </c>
      <c r="BZ18" s="36">
        <f t="shared" si="14"/>
        <v>0</v>
      </c>
      <c r="CA18" s="33">
        <f t="shared" si="26"/>
        <v>0</v>
      </c>
      <c r="CB18" s="314">
        <v>0</v>
      </c>
      <c r="CC18" s="36">
        <f t="shared" si="15"/>
        <v>0</v>
      </c>
      <c r="CD18" s="3">
        <f>SUMIFS('12月商业流向数据'!G:G,'12月商业流向数据'!C:C,'2019年进销存明细 '!A18,'12月商业流向数据'!E:E,'2019年进销存明细 '!H18)</f>
        <v>0</v>
      </c>
      <c r="CE18" s="3"/>
      <c r="CF18" s="36">
        <f t="shared" si="16"/>
        <v>0</v>
      </c>
      <c r="CG18" s="33">
        <f t="shared" si="29"/>
        <v>0</v>
      </c>
      <c r="CH18" s="4">
        <f t="shared" si="18"/>
        <v>0</v>
      </c>
      <c r="CI18" s="36">
        <f t="shared" si="19"/>
        <v>0</v>
      </c>
      <c r="CJ18" s="4">
        <f t="shared" si="20"/>
        <v>0</v>
      </c>
      <c r="CK18" s="36">
        <f t="shared" si="6"/>
        <v>0</v>
      </c>
      <c r="CM18" s="18" t="str">
        <f t="shared" si="7"/>
        <v>依叶-上海交通大学医学院附属仁济医院南院</v>
      </c>
      <c r="CN18" s="18" t="s">
        <v>422</v>
      </c>
    </row>
    <row r="19" spans="1:93" s="18" customFormat="1" ht="14.25" hidden="1" x14ac:dyDescent="0.3">
      <c r="A19" s="1" t="s">
        <v>6</v>
      </c>
      <c r="B19" s="6" t="s">
        <v>636</v>
      </c>
      <c r="C19" s="1" t="s">
        <v>662</v>
      </c>
      <c r="D19" s="6" t="s">
        <v>464</v>
      </c>
      <c r="E19" s="1" t="s">
        <v>733</v>
      </c>
      <c r="F19" s="1" t="s">
        <v>283</v>
      </c>
      <c r="G19" s="1" t="s">
        <v>400</v>
      </c>
      <c r="H19" s="9" t="s">
        <v>516</v>
      </c>
      <c r="I19" s="177">
        <v>38.371200000000002</v>
      </c>
      <c r="J19" s="37">
        <v>120</v>
      </c>
      <c r="K19" s="171">
        <v>115.83333333333333</v>
      </c>
      <c r="L19" s="171">
        <f t="shared" si="36"/>
        <v>4444.6639999999998</v>
      </c>
      <c r="M19" s="37">
        <v>54</v>
      </c>
      <c r="N19" s="5">
        <v>200</v>
      </c>
      <c r="O19" s="34">
        <f t="shared" si="37"/>
        <v>7674.2400000000007</v>
      </c>
      <c r="P19" s="3">
        <v>150</v>
      </c>
      <c r="Q19" s="3">
        <v>106</v>
      </c>
      <c r="R19" s="35">
        <f t="shared" si="38"/>
        <v>5755.68</v>
      </c>
      <c r="S19" s="33">
        <f t="shared" si="0"/>
        <v>98</v>
      </c>
      <c r="T19" s="5">
        <v>250</v>
      </c>
      <c r="U19" s="35">
        <f t="shared" si="39"/>
        <v>9592.8000000000011</v>
      </c>
      <c r="V19" s="3">
        <v>150</v>
      </c>
      <c r="W19" s="3">
        <v>106</v>
      </c>
      <c r="X19" s="35">
        <f t="shared" si="40"/>
        <v>5755.68</v>
      </c>
      <c r="Y19" s="33">
        <f t="shared" si="1"/>
        <v>142</v>
      </c>
      <c r="Z19" s="5">
        <v>350</v>
      </c>
      <c r="AA19" s="35">
        <f t="shared" si="41"/>
        <v>13429.92</v>
      </c>
      <c r="AB19" s="3">
        <v>100</v>
      </c>
      <c r="AC19" s="3">
        <v>151</v>
      </c>
      <c r="AD19" s="35">
        <f t="shared" si="42"/>
        <v>3837.1200000000003</v>
      </c>
      <c r="AE19" s="33">
        <f t="shared" si="2"/>
        <v>91</v>
      </c>
      <c r="AF19" s="5">
        <v>400</v>
      </c>
      <c r="AG19" s="35">
        <f t="shared" si="43"/>
        <v>15348.480000000001</v>
      </c>
      <c r="AH19" s="3">
        <v>100</v>
      </c>
      <c r="AI19" s="3">
        <v>103</v>
      </c>
      <c r="AJ19" s="35">
        <f t="shared" si="44"/>
        <v>3837.1200000000003</v>
      </c>
      <c r="AK19" s="33">
        <f t="shared" si="3"/>
        <v>88</v>
      </c>
      <c r="AL19" s="5">
        <v>100</v>
      </c>
      <c r="AM19" s="36">
        <f t="shared" si="45"/>
        <v>3837.1200000000003</v>
      </c>
      <c r="AN19" s="224">
        <v>150</v>
      </c>
      <c r="AO19" s="3">
        <v>121</v>
      </c>
      <c r="AP19" s="35">
        <f t="shared" si="46"/>
        <v>5755.68</v>
      </c>
      <c r="AQ19" s="33">
        <f t="shared" si="21"/>
        <v>117</v>
      </c>
      <c r="AR19" s="5">
        <v>150</v>
      </c>
      <c r="AS19" s="35">
        <f t="shared" si="47"/>
        <v>5755.68</v>
      </c>
      <c r="AT19" s="3">
        <v>100</v>
      </c>
      <c r="AU19" s="3">
        <v>117</v>
      </c>
      <c r="AV19" s="35">
        <f t="shared" si="48"/>
        <v>3837.1200000000003</v>
      </c>
      <c r="AW19" s="33">
        <f t="shared" si="22"/>
        <v>100</v>
      </c>
      <c r="AX19" s="4">
        <v>200</v>
      </c>
      <c r="AY19" s="35">
        <f t="shared" si="49"/>
        <v>7674.2400000000007</v>
      </c>
      <c r="AZ19" s="3">
        <v>0</v>
      </c>
      <c r="BA19" s="3">
        <v>68</v>
      </c>
      <c r="BB19" s="35">
        <f t="shared" si="50"/>
        <v>0</v>
      </c>
      <c r="BC19" s="33">
        <f t="shared" si="23"/>
        <v>32</v>
      </c>
      <c r="BD19" s="4">
        <v>200</v>
      </c>
      <c r="BE19" s="36">
        <f t="shared" si="24"/>
        <v>7674.2400000000007</v>
      </c>
      <c r="BF19" s="3">
        <v>150</v>
      </c>
      <c r="BG19" s="3">
        <v>124</v>
      </c>
      <c r="BH19" s="35">
        <f t="shared" si="4"/>
        <v>5755.68</v>
      </c>
      <c r="BI19" s="33">
        <f t="shared" si="5"/>
        <v>58</v>
      </c>
      <c r="BJ19" s="4">
        <v>150</v>
      </c>
      <c r="BK19" s="36">
        <f t="shared" si="25"/>
        <v>5755.68</v>
      </c>
      <c r="BL19" s="3">
        <v>100</v>
      </c>
      <c r="BM19" s="3">
        <v>114</v>
      </c>
      <c r="BN19" s="36">
        <f t="shared" si="8"/>
        <v>3837.1200000000003</v>
      </c>
      <c r="BO19" s="33">
        <f t="shared" si="9"/>
        <v>44</v>
      </c>
      <c r="BP19" s="4">
        <v>100</v>
      </c>
      <c r="BQ19" s="36">
        <f t="shared" si="10"/>
        <v>3837.1200000000003</v>
      </c>
      <c r="BR19" s="204">
        <v>50</v>
      </c>
      <c r="BS19" s="305">
        <v>64</v>
      </c>
      <c r="BT19" s="36">
        <f t="shared" si="11"/>
        <v>1918.5600000000002</v>
      </c>
      <c r="BU19" s="33">
        <f t="shared" si="12"/>
        <v>30</v>
      </c>
      <c r="BV19" s="4">
        <v>150</v>
      </c>
      <c r="BW19" s="36">
        <f t="shared" si="13"/>
        <v>5755.68</v>
      </c>
      <c r="BX19" s="3">
        <v>100</v>
      </c>
      <c r="BY19" s="3">
        <v>100</v>
      </c>
      <c r="BZ19" s="36">
        <f t="shared" si="14"/>
        <v>3837.1200000000003</v>
      </c>
      <c r="CA19" s="33">
        <f t="shared" si="26"/>
        <v>30</v>
      </c>
      <c r="CB19" s="314">
        <v>150</v>
      </c>
      <c r="CC19" s="36">
        <f t="shared" si="15"/>
        <v>5755.68</v>
      </c>
      <c r="CD19" s="3">
        <f>SUMIFS('12月商业流向数据'!G:G,'12月商业流向数据'!C:C,'2019年进销存明细 '!A19,'12月商业流向数据'!E:E,'2019年进销存明细 '!H19)</f>
        <v>0</v>
      </c>
      <c r="CE19" s="3"/>
      <c r="CF19" s="36">
        <f t="shared" si="16"/>
        <v>0</v>
      </c>
      <c r="CG19" s="33">
        <f t="shared" si="29"/>
        <v>30</v>
      </c>
      <c r="CH19" s="4">
        <f t="shared" si="18"/>
        <v>2400</v>
      </c>
      <c r="CI19" s="36">
        <f t="shared" si="19"/>
        <v>92090.879999999976</v>
      </c>
      <c r="CJ19" s="4">
        <f t="shared" si="20"/>
        <v>1150</v>
      </c>
      <c r="CK19" s="36">
        <f t="shared" si="6"/>
        <v>44126.880000000005</v>
      </c>
      <c r="CM19" s="18" t="str">
        <f t="shared" si="7"/>
        <v>依叶-上海交通大学医学院附属仁济医院（东院）</v>
      </c>
      <c r="CN19" s="18" t="s">
        <v>422</v>
      </c>
      <c r="CO19" s="18" t="s">
        <v>691</v>
      </c>
    </row>
    <row r="20" spans="1:93" s="18" customFormat="1" ht="14.25" hidden="1" x14ac:dyDescent="0.3">
      <c r="A20" s="1" t="s">
        <v>6</v>
      </c>
      <c r="B20" s="6" t="s">
        <v>636</v>
      </c>
      <c r="C20" s="1" t="s">
        <v>662</v>
      </c>
      <c r="D20" s="6" t="s">
        <v>464</v>
      </c>
      <c r="E20" s="1" t="s">
        <v>439</v>
      </c>
      <c r="F20" s="1" t="s">
        <v>282</v>
      </c>
      <c r="G20" s="1" t="s">
        <v>400</v>
      </c>
      <c r="H20" s="7" t="s">
        <v>92</v>
      </c>
      <c r="I20" s="177">
        <v>38.371200000000002</v>
      </c>
      <c r="J20" s="37">
        <v>240</v>
      </c>
      <c r="K20" s="171">
        <v>273.33333333333331</v>
      </c>
      <c r="L20" s="171">
        <f t="shared" si="36"/>
        <v>10488.128000000001</v>
      </c>
      <c r="M20" s="37">
        <v>203</v>
      </c>
      <c r="N20" s="5">
        <v>550</v>
      </c>
      <c r="O20" s="34">
        <f t="shared" si="37"/>
        <v>21104.16</v>
      </c>
      <c r="P20" s="3">
        <v>700</v>
      </c>
      <c r="Q20" s="3">
        <v>579</v>
      </c>
      <c r="R20" s="35">
        <f t="shared" si="38"/>
        <v>26859.84</v>
      </c>
      <c r="S20" s="33">
        <f t="shared" si="0"/>
        <v>324</v>
      </c>
      <c r="T20" s="5">
        <v>600</v>
      </c>
      <c r="U20" s="35">
        <f t="shared" si="39"/>
        <v>23022.720000000001</v>
      </c>
      <c r="V20" s="3">
        <v>240</v>
      </c>
      <c r="W20" s="3">
        <v>329</v>
      </c>
      <c r="X20" s="35">
        <f t="shared" si="40"/>
        <v>9209.0879999999997</v>
      </c>
      <c r="Y20" s="33">
        <f t="shared" si="1"/>
        <v>235</v>
      </c>
      <c r="Z20" s="5">
        <v>750</v>
      </c>
      <c r="AA20" s="35">
        <f t="shared" si="41"/>
        <v>28778.400000000001</v>
      </c>
      <c r="AB20" s="3">
        <v>440</v>
      </c>
      <c r="AC20" s="3">
        <v>501</v>
      </c>
      <c r="AD20" s="35">
        <f t="shared" si="42"/>
        <v>16883.328000000001</v>
      </c>
      <c r="AE20" s="33">
        <f t="shared" si="2"/>
        <v>174</v>
      </c>
      <c r="AF20" s="5">
        <v>800</v>
      </c>
      <c r="AG20" s="35">
        <f t="shared" si="43"/>
        <v>30696.960000000003</v>
      </c>
      <c r="AH20" s="3">
        <v>520</v>
      </c>
      <c r="AI20" s="3">
        <v>486</v>
      </c>
      <c r="AJ20" s="35">
        <f t="shared" si="44"/>
        <v>19953.024000000001</v>
      </c>
      <c r="AK20" s="33">
        <f t="shared" si="3"/>
        <v>208</v>
      </c>
      <c r="AL20" s="5">
        <v>600</v>
      </c>
      <c r="AM20" s="36">
        <f t="shared" si="45"/>
        <v>23022.720000000001</v>
      </c>
      <c r="AN20" s="224">
        <v>560</v>
      </c>
      <c r="AO20" s="3">
        <v>545</v>
      </c>
      <c r="AP20" s="35">
        <f t="shared" si="46"/>
        <v>21487.871999999999</v>
      </c>
      <c r="AQ20" s="33">
        <f t="shared" si="21"/>
        <v>223</v>
      </c>
      <c r="AR20" s="5">
        <v>600</v>
      </c>
      <c r="AS20" s="35">
        <f t="shared" si="47"/>
        <v>23022.720000000001</v>
      </c>
      <c r="AT20" s="3">
        <v>400</v>
      </c>
      <c r="AU20" s="3">
        <v>482</v>
      </c>
      <c r="AV20" s="35">
        <f t="shared" si="48"/>
        <v>15348.480000000001</v>
      </c>
      <c r="AW20" s="33">
        <f t="shared" si="22"/>
        <v>141</v>
      </c>
      <c r="AX20" s="4">
        <v>650</v>
      </c>
      <c r="AY20" s="35">
        <f t="shared" si="49"/>
        <v>24941.280000000002</v>
      </c>
      <c r="AZ20" s="268">
        <v>400</v>
      </c>
      <c r="BA20" s="3">
        <v>463</v>
      </c>
      <c r="BB20" s="35">
        <f t="shared" si="50"/>
        <v>15348.480000000001</v>
      </c>
      <c r="BC20" s="33">
        <f t="shared" si="23"/>
        <v>78</v>
      </c>
      <c r="BD20" s="4">
        <v>700</v>
      </c>
      <c r="BE20" s="36">
        <f t="shared" si="24"/>
        <v>26859.84</v>
      </c>
      <c r="BF20" s="268">
        <v>876</v>
      </c>
      <c r="BG20" s="3">
        <v>695</v>
      </c>
      <c r="BH20" s="35">
        <f t="shared" si="4"/>
        <v>33613.171200000004</v>
      </c>
      <c r="BI20" s="33">
        <f t="shared" si="5"/>
        <v>259</v>
      </c>
      <c r="BJ20" s="4">
        <v>650</v>
      </c>
      <c r="BK20" s="36">
        <f t="shared" si="25"/>
        <v>24941.280000000002</v>
      </c>
      <c r="BL20" s="3">
        <v>600</v>
      </c>
      <c r="BM20" s="3">
        <v>713</v>
      </c>
      <c r="BN20" s="36">
        <f t="shared" si="8"/>
        <v>23022.720000000001</v>
      </c>
      <c r="BO20" s="33">
        <f t="shared" si="9"/>
        <v>146</v>
      </c>
      <c r="BP20" s="4">
        <v>600</v>
      </c>
      <c r="BQ20" s="36">
        <f t="shared" si="10"/>
        <v>23022.720000000001</v>
      </c>
      <c r="BR20" s="204">
        <v>890</v>
      </c>
      <c r="BS20" s="305">
        <v>646</v>
      </c>
      <c r="BT20" s="36">
        <f t="shared" si="11"/>
        <v>34150.368000000002</v>
      </c>
      <c r="BU20" s="33">
        <f t="shared" si="12"/>
        <v>390</v>
      </c>
      <c r="BV20" s="4">
        <v>750</v>
      </c>
      <c r="BW20" s="36">
        <f t="shared" si="13"/>
        <v>28778.400000000001</v>
      </c>
      <c r="BX20" s="3">
        <v>600</v>
      </c>
      <c r="BY20" s="3">
        <v>656</v>
      </c>
      <c r="BZ20" s="36">
        <f t="shared" si="14"/>
        <v>23022.720000000001</v>
      </c>
      <c r="CA20" s="33">
        <f t="shared" si="26"/>
        <v>334</v>
      </c>
      <c r="CB20" s="314">
        <v>800</v>
      </c>
      <c r="CC20" s="36">
        <f t="shared" si="15"/>
        <v>30696.960000000003</v>
      </c>
      <c r="CD20" s="3">
        <f>SUMIFS('12月商业流向数据'!G:G,'12月商业流向数据'!C:C,'2019年进销存明细 '!A20,'12月商业流向数据'!E:E,'2019年进销存明细 '!H20)</f>
        <v>200</v>
      </c>
      <c r="CE20" s="3"/>
      <c r="CF20" s="36">
        <f t="shared" si="16"/>
        <v>7674.2400000000007</v>
      </c>
      <c r="CG20" s="33">
        <f t="shared" si="29"/>
        <v>534</v>
      </c>
      <c r="CH20" s="4">
        <f t="shared" si="18"/>
        <v>8050</v>
      </c>
      <c r="CI20" s="36">
        <f t="shared" si="19"/>
        <v>308888.16000000003</v>
      </c>
      <c r="CJ20" s="4">
        <f t="shared" si="20"/>
        <v>6426</v>
      </c>
      <c r="CK20" s="36">
        <f t="shared" si="6"/>
        <v>246573.33119999999</v>
      </c>
      <c r="CL20" s="18" t="s">
        <v>447</v>
      </c>
      <c r="CM20" s="18" t="str">
        <f t="shared" si="7"/>
        <v>依叶-上海市浦东新区浦南医院</v>
      </c>
      <c r="CN20" s="18" t="s">
        <v>422</v>
      </c>
    </row>
    <row r="21" spans="1:93" s="18" customFormat="1" ht="14.25" hidden="1" x14ac:dyDescent="0.3">
      <c r="A21" s="1" t="s">
        <v>6</v>
      </c>
      <c r="B21" s="6" t="s">
        <v>636</v>
      </c>
      <c r="C21" s="1" t="s">
        <v>662</v>
      </c>
      <c r="D21" s="6" t="s">
        <v>464</v>
      </c>
      <c r="E21" s="1" t="s">
        <v>460</v>
      </c>
      <c r="F21" s="1" t="s">
        <v>284</v>
      </c>
      <c r="G21" s="1" t="s">
        <v>400</v>
      </c>
      <c r="H21" s="7" t="s">
        <v>259</v>
      </c>
      <c r="I21" s="177">
        <v>38.371200000000002</v>
      </c>
      <c r="J21" s="37">
        <v>80</v>
      </c>
      <c r="K21" s="171">
        <v>21.666666666666668</v>
      </c>
      <c r="L21" s="171">
        <f t="shared" si="36"/>
        <v>831.37600000000009</v>
      </c>
      <c r="M21" s="37">
        <v>67</v>
      </c>
      <c r="N21" s="5">
        <v>100</v>
      </c>
      <c r="O21" s="34">
        <f t="shared" si="37"/>
        <v>3837.1200000000003</v>
      </c>
      <c r="P21" s="3">
        <v>200</v>
      </c>
      <c r="Q21" s="3">
        <v>134</v>
      </c>
      <c r="R21" s="35">
        <f t="shared" si="38"/>
        <v>7674.2400000000007</v>
      </c>
      <c r="S21" s="33">
        <f t="shared" si="0"/>
        <v>133</v>
      </c>
      <c r="T21" s="5">
        <v>100</v>
      </c>
      <c r="U21" s="35">
        <f t="shared" si="39"/>
        <v>3837.1200000000003</v>
      </c>
      <c r="V21" s="3">
        <v>100</v>
      </c>
      <c r="W21" s="3">
        <v>170</v>
      </c>
      <c r="X21" s="35">
        <f t="shared" si="40"/>
        <v>3837.1200000000003</v>
      </c>
      <c r="Y21" s="33">
        <f t="shared" si="1"/>
        <v>63</v>
      </c>
      <c r="Z21" s="5">
        <v>300</v>
      </c>
      <c r="AA21" s="35">
        <f t="shared" si="41"/>
        <v>11511.36</v>
      </c>
      <c r="AB21" s="3">
        <v>500</v>
      </c>
      <c r="AC21" s="3">
        <v>239</v>
      </c>
      <c r="AD21" s="35">
        <f t="shared" si="42"/>
        <v>19185.600000000002</v>
      </c>
      <c r="AE21" s="33">
        <f t="shared" si="2"/>
        <v>324</v>
      </c>
      <c r="AF21" s="5">
        <v>350</v>
      </c>
      <c r="AG21" s="35">
        <f t="shared" si="43"/>
        <v>13429.92</v>
      </c>
      <c r="AH21" s="3">
        <v>0</v>
      </c>
      <c r="AI21" s="3">
        <v>189</v>
      </c>
      <c r="AJ21" s="35">
        <f t="shared" si="44"/>
        <v>0</v>
      </c>
      <c r="AK21" s="33">
        <f t="shared" si="3"/>
        <v>135</v>
      </c>
      <c r="AL21" s="5">
        <v>400</v>
      </c>
      <c r="AM21" s="36">
        <f t="shared" si="45"/>
        <v>15348.480000000001</v>
      </c>
      <c r="AN21" s="224">
        <v>500</v>
      </c>
      <c r="AO21" s="3">
        <v>336</v>
      </c>
      <c r="AP21" s="35">
        <f t="shared" si="46"/>
        <v>19185.600000000002</v>
      </c>
      <c r="AQ21" s="33">
        <f t="shared" si="21"/>
        <v>299</v>
      </c>
      <c r="AR21" s="5">
        <v>400</v>
      </c>
      <c r="AS21" s="35">
        <f t="shared" si="47"/>
        <v>15348.480000000001</v>
      </c>
      <c r="AT21" s="3">
        <v>500</v>
      </c>
      <c r="AU21" s="3">
        <v>367</v>
      </c>
      <c r="AV21" s="35">
        <f t="shared" si="48"/>
        <v>19185.600000000002</v>
      </c>
      <c r="AW21" s="33">
        <f t="shared" si="22"/>
        <v>432</v>
      </c>
      <c r="AX21" s="4">
        <v>400</v>
      </c>
      <c r="AY21" s="35">
        <f t="shared" si="49"/>
        <v>15348.480000000001</v>
      </c>
      <c r="AZ21" s="3">
        <v>100</v>
      </c>
      <c r="BA21" s="3">
        <v>341</v>
      </c>
      <c r="BB21" s="35">
        <f t="shared" si="50"/>
        <v>3837.1200000000003</v>
      </c>
      <c r="BC21" s="33">
        <f t="shared" si="23"/>
        <v>191</v>
      </c>
      <c r="BD21" s="4">
        <v>500</v>
      </c>
      <c r="BE21" s="36">
        <f t="shared" si="24"/>
        <v>19185.600000000002</v>
      </c>
      <c r="BF21" s="3">
        <v>400</v>
      </c>
      <c r="BG21" s="3">
        <v>372</v>
      </c>
      <c r="BH21" s="35">
        <f t="shared" si="4"/>
        <v>15348.480000000001</v>
      </c>
      <c r="BI21" s="33">
        <f t="shared" si="5"/>
        <v>219</v>
      </c>
      <c r="BJ21" s="4">
        <v>500</v>
      </c>
      <c r="BK21" s="36">
        <f t="shared" si="25"/>
        <v>19185.600000000002</v>
      </c>
      <c r="BL21" s="3">
        <v>400</v>
      </c>
      <c r="BM21" s="3">
        <v>395</v>
      </c>
      <c r="BN21" s="36">
        <f t="shared" si="8"/>
        <v>15348.480000000001</v>
      </c>
      <c r="BO21" s="33">
        <f t="shared" si="9"/>
        <v>224</v>
      </c>
      <c r="BP21" s="4">
        <v>500</v>
      </c>
      <c r="BQ21" s="36">
        <f t="shared" si="10"/>
        <v>19185.600000000002</v>
      </c>
      <c r="BR21" s="204">
        <v>500</v>
      </c>
      <c r="BS21" s="305">
        <v>347</v>
      </c>
      <c r="BT21" s="36">
        <f t="shared" si="11"/>
        <v>19185.600000000002</v>
      </c>
      <c r="BU21" s="33">
        <f t="shared" si="12"/>
        <v>377</v>
      </c>
      <c r="BV21" s="4">
        <v>500</v>
      </c>
      <c r="BW21" s="36">
        <f t="shared" si="13"/>
        <v>19185.600000000002</v>
      </c>
      <c r="BX21" s="3">
        <v>300</v>
      </c>
      <c r="BY21" s="3">
        <v>371</v>
      </c>
      <c r="BZ21" s="36">
        <f t="shared" si="14"/>
        <v>11511.36</v>
      </c>
      <c r="CA21" s="33">
        <f t="shared" si="26"/>
        <v>306</v>
      </c>
      <c r="CB21" s="314">
        <v>550</v>
      </c>
      <c r="CC21" s="36">
        <f t="shared" si="15"/>
        <v>21104.16</v>
      </c>
      <c r="CD21" s="3">
        <f>SUMIFS('12月商业流向数据'!G:G,'12月商业流向数据'!C:C,'2019年进销存明细 '!A21,'12月商业流向数据'!E:E,'2019年进销存明细 '!H21)</f>
        <v>300</v>
      </c>
      <c r="CE21" s="3"/>
      <c r="CF21" s="36">
        <f t="shared" si="16"/>
        <v>11511.36</v>
      </c>
      <c r="CG21" s="33">
        <f t="shared" si="29"/>
        <v>606</v>
      </c>
      <c r="CH21" s="4">
        <f t="shared" si="18"/>
        <v>4600</v>
      </c>
      <c r="CI21" s="36">
        <f t="shared" si="19"/>
        <v>176507.52000000002</v>
      </c>
      <c r="CJ21" s="4">
        <f t="shared" si="20"/>
        <v>3800</v>
      </c>
      <c r="CK21" s="36">
        <f t="shared" si="6"/>
        <v>145810.56</v>
      </c>
      <c r="CM21" s="18" t="str">
        <f t="shared" si="7"/>
        <v>依叶-上海市浦东新区沪东社区卫生服务中心</v>
      </c>
      <c r="CN21" s="18" t="s">
        <v>422</v>
      </c>
    </row>
    <row r="22" spans="1:93" s="18" customFormat="1" ht="14.25" hidden="1" x14ac:dyDescent="0.3">
      <c r="A22" s="1" t="s">
        <v>6</v>
      </c>
      <c r="B22" s="6" t="s">
        <v>636</v>
      </c>
      <c r="C22" s="1" t="s">
        <v>662</v>
      </c>
      <c r="D22" s="6" t="s">
        <v>464</v>
      </c>
      <c r="E22" s="1" t="s">
        <v>460</v>
      </c>
      <c r="F22" s="1" t="s">
        <v>284</v>
      </c>
      <c r="G22" s="1" t="s">
        <v>400</v>
      </c>
      <c r="H22" s="7" t="s">
        <v>518</v>
      </c>
      <c r="I22" s="177">
        <v>38.371200000000002</v>
      </c>
      <c r="J22" s="37">
        <v>80</v>
      </c>
      <c r="K22" s="171">
        <v>42.5</v>
      </c>
      <c r="L22" s="171">
        <f t="shared" si="36"/>
        <v>1630.7760000000001</v>
      </c>
      <c r="M22" s="37">
        <v>97</v>
      </c>
      <c r="N22" s="5">
        <v>150</v>
      </c>
      <c r="O22" s="34">
        <f t="shared" si="37"/>
        <v>5755.68</v>
      </c>
      <c r="P22" s="3">
        <v>140</v>
      </c>
      <c r="Q22" s="3">
        <v>75</v>
      </c>
      <c r="R22" s="35">
        <f t="shared" si="38"/>
        <v>5371.9679999999998</v>
      </c>
      <c r="S22" s="33">
        <f t="shared" si="0"/>
        <v>162</v>
      </c>
      <c r="T22" s="5">
        <v>150</v>
      </c>
      <c r="U22" s="35">
        <f t="shared" si="39"/>
        <v>5755.68</v>
      </c>
      <c r="V22" s="3">
        <v>90</v>
      </c>
      <c r="W22" s="3">
        <v>87</v>
      </c>
      <c r="X22" s="35">
        <f t="shared" si="40"/>
        <v>3453.4080000000004</v>
      </c>
      <c r="Y22" s="33">
        <f t="shared" si="1"/>
        <v>165</v>
      </c>
      <c r="Z22" s="5">
        <v>200</v>
      </c>
      <c r="AA22" s="35">
        <f t="shared" si="41"/>
        <v>7674.2400000000007</v>
      </c>
      <c r="AB22" s="3">
        <v>130</v>
      </c>
      <c r="AC22" s="3">
        <v>142</v>
      </c>
      <c r="AD22" s="35">
        <f t="shared" si="42"/>
        <v>4988.2560000000003</v>
      </c>
      <c r="AE22" s="33">
        <f t="shared" si="2"/>
        <v>153</v>
      </c>
      <c r="AF22" s="5">
        <v>200</v>
      </c>
      <c r="AG22" s="35">
        <f t="shared" si="43"/>
        <v>7674.2400000000007</v>
      </c>
      <c r="AH22" s="3">
        <v>80</v>
      </c>
      <c r="AI22" s="3">
        <v>74</v>
      </c>
      <c r="AJ22" s="35">
        <f t="shared" si="44"/>
        <v>3069.6959999999999</v>
      </c>
      <c r="AK22" s="33">
        <f t="shared" si="3"/>
        <v>159</v>
      </c>
      <c r="AL22" s="5">
        <v>100</v>
      </c>
      <c r="AM22" s="36">
        <f t="shared" si="45"/>
        <v>3837.1200000000003</v>
      </c>
      <c r="AN22" s="224">
        <v>110</v>
      </c>
      <c r="AO22" s="3">
        <v>109</v>
      </c>
      <c r="AP22" s="35">
        <f t="shared" si="46"/>
        <v>4220.8320000000003</v>
      </c>
      <c r="AQ22" s="33">
        <f t="shared" si="21"/>
        <v>160</v>
      </c>
      <c r="AR22" s="5">
        <v>100</v>
      </c>
      <c r="AS22" s="35">
        <f t="shared" si="47"/>
        <v>3837.1200000000003</v>
      </c>
      <c r="AT22" s="3">
        <v>200</v>
      </c>
      <c r="AU22" s="3">
        <v>136</v>
      </c>
      <c r="AV22" s="35">
        <f t="shared" si="48"/>
        <v>7674.2400000000007</v>
      </c>
      <c r="AW22" s="33">
        <f t="shared" si="22"/>
        <v>224</v>
      </c>
      <c r="AX22" s="4">
        <v>100</v>
      </c>
      <c r="AY22" s="35">
        <f t="shared" si="49"/>
        <v>3837.1200000000003</v>
      </c>
      <c r="AZ22" s="3">
        <v>100</v>
      </c>
      <c r="BA22" s="3">
        <v>134</v>
      </c>
      <c r="BB22" s="35">
        <f t="shared" si="50"/>
        <v>3837.1200000000003</v>
      </c>
      <c r="BC22" s="33">
        <f t="shared" si="23"/>
        <v>190</v>
      </c>
      <c r="BD22" s="4">
        <v>150</v>
      </c>
      <c r="BE22" s="36">
        <f t="shared" si="24"/>
        <v>5755.68</v>
      </c>
      <c r="BF22" s="3">
        <v>100</v>
      </c>
      <c r="BG22" s="3">
        <v>132</v>
      </c>
      <c r="BH22" s="35">
        <f t="shared" si="4"/>
        <v>3837.1200000000003</v>
      </c>
      <c r="BI22" s="33">
        <f t="shared" si="5"/>
        <v>158</v>
      </c>
      <c r="BJ22" s="4">
        <v>150</v>
      </c>
      <c r="BK22" s="36">
        <f t="shared" si="25"/>
        <v>5755.68</v>
      </c>
      <c r="BL22" s="3">
        <v>170</v>
      </c>
      <c r="BM22" s="3">
        <v>149</v>
      </c>
      <c r="BN22" s="36">
        <f t="shared" si="8"/>
        <v>6523.1040000000003</v>
      </c>
      <c r="BO22" s="33">
        <f t="shared" si="9"/>
        <v>179</v>
      </c>
      <c r="BP22" s="4">
        <v>100</v>
      </c>
      <c r="BQ22" s="36">
        <f t="shared" si="10"/>
        <v>3837.1200000000003</v>
      </c>
      <c r="BR22" s="204">
        <v>150</v>
      </c>
      <c r="BS22" s="305">
        <v>94</v>
      </c>
      <c r="BT22" s="36">
        <f t="shared" si="11"/>
        <v>5755.68</v>
      </c>
      <c r="BU22" s="33">
        <f t="shared" si="12"/>
        <v>235</v>
      </c>
      <c r="BV22" s="4">
        <v>150</v>
      </c>
      <c r="BW22" s="36">
        <f t="shared" si="13"/>
        <v>5755.68</v>
      </c>
      <c r="BX22" s="3">
        <v>50</v>
      </c>
      <c r="BY22" s="3">
        <v>130</v>
      </c>
      <c r="BZ22" s="36">
        <f t="shared" si="14"/>
        <v>1918.5600000000002</v>
      </c>
      <c r="CA22" s="33">
        <f t="shared" si="26"/>
        <v>155</v>
      </c>
      <c r="CB22" s="314">
        <v>150</v>
      </c>
      <c r="CC22" s="36">
        <f t="shared" si="15"/>
        <v>5755.68</v>
      </c>
      <c r="CD22" s="3">
        <f>SUMIFS('12月商业流向数据'!G:G,'12月商业流向数据'!C:C,'2019年进销存明细 '!A22,'12月商业流向数据'!E:E,'2019年进销存明细 '!H22)</f>
        <v>152</v>
      </c>
      <c r="CE22" s="3"/>
      <c r="CF22" s="36">
        <f t="shared" si="16"/>
        <v>5832.4224000000004</v>
      </c>
      <c r="CG22" s="33">
        <f t="shared" si="29"/>
        <v>307</v>
      </c>
      <c r="CH22" s="4">
        <f t="shared" si="18"/>
        <v>1700</v>
      </c>
      <c r="CI22" s="36">
        <f t="shared" si="19"/>
        <v>65231.040000000008</v>
      </c>
      <c r="CJ22" s="4">
        <f t="shared" si="20"/>
        <v>1472</v>
      </c>
      <c r="CK22" s="36">
        <f t="shared" si="6"/>
        <v>56482.406400000007</v>
      </c>
      <c r="CM22" s="18" t="str">
        <f t="shared" si="7"/>
        <v>依叶-上海市浦东新区金桥社区卫生服务中心</v>
      </c>
      <c r="CN22" s="18" t="s">
        <v>422</v>
      </c>
    </row>
    <row r="23" spans="1:93" s="18" customFormat="1" ht="14.25" hidden="1" x14ac:dyDescent="0.3">
      <c r="A23" s="1" t="s">
        <v>6</v>
      </c>
      <c r="B23" s="6" t="s">
        <v>636</v>
      </c>
      <c r="C23" s="1" t="s">
        <v>662</v>
      </c>
      <c r="D23" s="6" t="s">
        <v>464</v>
      </c>
      <c r="E23" s="1" t="s">
        <v>460</v>
      </c>
      <c r="F23" s="1" t="s">
        <v>284</v>
      </c>
      <c r="G23" s="1" t="s">
        <v>400</v>
      </c>
      <c r="H23" s="7" t="s">
        <v>77</v>
      </c>
      <c r="I23" s="177">
        <v>38.371200000000002</v>
      </c>
      <c r="J23" s="37">
        <v>200</v>
      </c>
      <c r="K23" s="171">
        <v>158.33333333333334</v>
      </c>
      <c r="L23" s="171">
        <f t="shared" si="36"/>
        <v>6075.4400000000005</v>
      </c>
      <c r="M23" s="37">
        <v>231</v>
      </c>
      <c r="N23" s="5">
        <v>200</v>
      </c>
      <c r="O23" s="34">
        <f t="shared" si="37"/>
        <v>7674.2400000000007</v>
      </c>
      <c r="P23" s="3">
        <v>220</v>
      </c>
      <c r="Q23" s="3">
        <v>229</v>
      </c>
      <c r="R23" s="35">
        <f t="shared" si="38"/>
        <v>8441.6640000000007</v>
      </c>
      <c r="S23" s="33">
        <f t="shared" si="0"/>
        <v>222</v>
      </c>
      <c r="T23" s="5">
        <v>200</v>
      </c>
      <c r="U23" s="35">
        <f t="shared" si="39"/>
        <v>7674.2400000000007</v>
      </c>
      <c r="V23" s="3">
        <v>210</v>
      </c>
      <c r="W23" s="3">
        <v>163</v>
      </c>
      <c r="X23" s="35">
        <f t="shared" si="40"/>
        <v>8057.9520000000002</v>
      </c>
      <c r="Y23" s="33">
        <f t="shared" si="1"/>
        <v>269</v>
      </c>
      <c r="Z23" s="5">
        <v>400</v>
      </c>
      <c r="AA23" s="35">
        <f t="shared" si="41"/>
        <v>15348.480000000001</v>
      </c>
      <c r="AB23" s="3">
        <v>30</v>
      </c>
      <c r="AC23" s="3">
        <v>163</v>
      </c>
      <c r="AD23" s="35">
        <f t="shared" si="42"/>
        <v>1151.136</v>
      </c>
      <c r="AE23" s="33">
        <f t="shared" si="2"/>
        <v>136</v>
      </c>
      <c r="AF23" s="5">
        <v>400</v>
      </c>
      <c r="AG23" s="35">
        <f t="shared" si="43"/>
        <v>15348.480000000001</v>
      </c>
      <c r="AH23" s="3">
        <v>520</v>
      </c>
      <c r="AI23" s="3">
        <v>197</v>
      </c>
      <c r="AJ23" s="35">
        <f t="shared" si="44"/>
        <v>19953.024000000001</v>
      </c>
      <c r="AK23" s="33">
        <f t="shared" si="3"/>
        <v>459</v>
      </c>
      <c r="AL23" s="5">
        <v>500</v>
      </c>
      <c r="AM23" s="36">
        <f t="shared" si="45"/>
        <v>19185.600000000002</v>
      </c>
      <c r="AN23" s="224">
        <v>250</v>
      </c>
      <c r="AO23" s="3">
        <v>303</v>
      </c>
      <c r="AP23" s="35">
        <f t="shared" si="46"/>
        <v>9592.8000000000011</v>
      </c>
      <c r="AQ23" s="33">
        <f t="shared" si="21"/>
        <v>406</v>
      </c>
      <c r="AR23" s="5">
        <v>500</v>
      </c>
      <c r="AS23" s="35">
        <f t="shared" si="47"/>
        <v>19185.600000000002</v>
      </c>
      <c r="AT23" s="3">
        <v>350</v>
      </c>
      <c r="AU23" s="3">
        <v>281</v>
      </c>
      <c r="AV23" s="35">
        <f t="shared" si="48"/>
        <v>13429.92</v>
      </c>
      <c r="AW23" s="33">
        <f t="shared" si="22"/>
        <v>475</v>
      </c>
      <c r="AX23" s="4">
        <v>300</v>
      </c>
      <c r="AY23" s="35">
        <f t="shared" si="49"/>
        <v>11511.36</v>
      </c>
      <c r="AZ23" s="3">
        <v>400</v>
      </c>
      <c r="BA23" s="3">
        <v>333</v>
      </c>
      <c r="BB23" s="35">
        <f t="shared" si="50"/>
        <v>15348.480000000001</v>
      </c>
      <c r="BC23" s="33">
        <f t="shared" si="23"/>
        <v>542</v>
      </c>
      <c r="BD23" s="4">
        <v>300</v>
      </c>
      <c r="BE23" s="36">
        <f t="shared" si="24"/>
        <v>11511.36</v>
      </c>
      <c r="BF23" s="3">
        <v>400</v>
      </c>
      <c r="BG23" s="3">
        <v>458</v>
      </c>
      <c r="BH23" s="35">
        <f t="shared" si="4"/>
        <v>15348.480000000001</v>
      </c>
      <c r="BI23" s="33">
        <f t="shared" si="5"/>
        <v>484</v>
      </c>
      <c r="BJ23" s="4">
        <v>500</v>
      </c>
      <c r="BK23" s="36">
        <f t="shared" si="25"/>
        <v>19185.600000000002</v>
      </c>
      <c r="BL23" s="3">
        <v>300</v>
      </c>
      <c r="BM23" s="3">
        <v>484</v>
      </c>
      <c r="BN23" s="36">
        <f t="shared" si="8"/>
        <v>11511.36</v>
      </c>
      <c r="BO23" s="33">
        <f t="shared" si="9"/>
        <v>300</v>
      </c>
      <c r="BP23" s="4">
        <v>500</v>
      </c>
      <c r="BQ23" s="36">
        <f t="shared" si="10"/>
        <v>19185.600000000002</v>
      </c>
      <c r="BR23" s="204">
        <v>500</v>
      </c>
      <c r="BS23" s="305">
        <v>337</v>
      </c>
      <c r="BT23" s="36">
        <f t="shared" si="11"/>
        <v>19185.600000000002</v>
      </c>
      <c r="BU23" s="33">
        <f t="shared" si="12"/>
        <v>463</v>
      </c>
      <c r="BV23" s="4">
        <v>400</v>
      </c>
      <c r="BW23" s="36">
        <f t="shared" si="13"/>
        <v>15348.480000000001</v>
      </c>
      <c r="BX23" s="3">
        <v>300</v>
      </c>
      <c r="BY23" s="3">
        <v>411</v>
      </c>
      <c r="BZ23" s="36">
        <f t="shared" si="14"/>
        <v>11511.36</v>
      </c>
      <c r="CA23" s="33">
        <f t="shared" si="26"/>
        <v>352</v>
      </c>
      <c r="CB23" s="314">
        <v>500</v>
      </c>
      <c r="CC23" s="36">
        <f t="shared" si="15"/>
        <v>19185.600000000002</v>
      </c>
      <c r="CD23" s="3">
        <f>SUMIFS('12月商业流向数据'!G:G,'12月商业流向数据'!C:C,'2019年进销存明细 '!A23,'12月商业流向数据'!E:E,'2019年进销存明细 '!H23)</f>
        <v>400</v>
      </c>
      <c r="CE23" s="3"/>
      <c r="CF23" s="36">
        <f t="shared" si="16"/>
        <v>15348.480000000001</v>
      </c>
      <c r="CG23" s="33">
        <f t="shared" si="29"/>
        <v>752</v>
      </c>
      <c r="CH23" s="4">
        <f t="shared" si="18"/>
        <v>4700</v>
      </c>
      <c r="CI23" s="36">
        <f t="shared" si="19"/>
        <v>180344.64000000004</v>
      </c>
      <c r="CJ23" s="4">
        <f t="shared" si="20"/>
        <v>3880</v>
      </c>
      <c r="CK23" s="36">
        <f t="shared" si="6"/>
        <v>148880.25600000002</v>
      </c>
      <c r="CM23" s="18" t="str">
        <f t="shared" si="7"/>
        <v>依叶-上海市浦东新区金杨社区卫生服务中心</v>
      </c>
      <c r="CN23" s="18" t="s">
        <v>422</v>
      </c>
    </row>
    <row r="24" spans="1:93" s="18" customFormat="1" ht="14.25" hidden="1" x14ac:dyDescent="0.3">
      <c r="A24" s="1" t="s">
        <v>6</v>
      </c>
      <c r="B24" s="6" t="s">
        <v>636</v>
      </c>
      <c r="C24" s="1" t="s">
        <v>662</v>
      </c>
      <c r="D24" s="6" t="s">
        <v>464</v>
      </c>
      <c r="E24" s="1" t="s">
        <v>460</v>
      </c>
      <c r="F24" s="1" t="s">
        <v>284</v>
      </c>
      <c r="G24" s="1" t="s">
        <v>400</v>
      </c>
      <c r="H24" s="7" t="s">
        <v>76</v>
      </c>
      <c r="I24" s="177">
        <v>38.371200000000002</v>
      </c>
      <c r="J24" s="37">
        <v>100</v>
      </c>
      <c r="K24" s="171">
        <v>169.16666666666666</v>
      </c>
      <c r="L24" s="171">
        <f t="shared" si="36"/>
        <v>6491.1279999999997</v>
      </c>
      <c r="M24" s="37">
        <v>25</v>
      </c>
      <c r="N24" s="5">
        <v>100</v>
      </c>
      <c r="O24" s="34">
        <f t="shared" si="37"/>
        <v>3837.1200000000003</v>
      </c>
      <c r="P24" s="3">
        <v>300</v>
      </c>
      <c r="Q24" s="3">
        <v>300</v>
      </c>
      <c r="R24" s="35">
        <f t="shared" si="38"/>
        <v>11511.36</v>
      </c>
      <c r="S24" s="33">
        <f t="shared" si="0"/>
        <v>25</v>
      </c>
      <c r="T24" s="5">
        <v>100</v>
      </c>
      <c r="U24" s="35">
        <f t="shared" si="39"/>
        <v>3837.1200000000003</v>
      </c>
      <c r="V24" s="3">
        <v>200</v>
      </c>
      <c r="W24" s="3">
        <v>200</v>
      </c>
      <c r="X24" s="35">
        <f t="shared" si="40"/>
        <v>7674.2400000000007</v>
      </c>
      <c r="Y24" s="33">
        <f t="shared" si="1"/>
        <v>25</v>
      </c>
      <c r="Z24" s="5">
        <v>450</v>
      </c>
      <c r="AA24" s="35">
        <f t="shared" si="41"/>
        <v>17267.04</v>
      </c>
      <c r="AB24" s="3">
        <v>370</v>
      </c>
      <c r="AC24" s="3">
        <v>370</v>
      </c>
      <c r="AD24" s="35">
        <f t="shared" si="42"/>
        <v>14197.344000000001</v>
      </c>
      <c r="AE24" s="33">
        <f t="shared" si="2"/>
        <v>25</v>
      </c>
      <c r="AF24" s="5">
        <v>500</v>
      </c>
      <c r="AG24" s="35">
        <f t="shared" si="43"/>
        <v>19185.600000000002</v>
      </c>
      <c r="AH24" s="3">
        <v>300</v>
      </c>
      <c r="AI24" s="3">
        <v>300</v>
      </c>
      <c r="AJ24" s="35">
        <f t="shared" si="44"/>
        <v>11511.36</v>
      </c>
      <c r="AK24" s="33">
        <f t="shared" si="3"/>
        <v>25</v>
      </c>
      <c r="AL24" s="5">
        <v>500</v>
      </c>
      <c r="AM24" s="36">
        <f t="shared" si="45"/>
        <v>19185.600000000002</v>
      </c>
      <c r="AN24" s="224">
        <v>250</v>
      </c>
      <c r="AO24" s="3">
        <v>250</v>
      </c>
      <c r="AP24" s="35">
        <f t="shared" si="46"/>
        <v>9592.8000000000011</v>
      </c>
      <c r="AQ24" s="33">
        <f t="shared" si="21"/>
        <v>25</v>
      </c>
      <c r="AR24" s="5">
        <v>500</v>
      </c>
      <c r="AS24" s="35">
        <f t="shared" si="47"/>
        <v>19185.600000000002</v>
      </c>
      <c r="AT24" s="3">
        <v>400</v>
      </c>
      <c r="AU24" s="3">
        <v>400</v>
      </c>
      <c r="AV24" s="35">
        <f t="shared" si="48"/>
        <v>15348.480000000001</v>
      </c>
      <c r="AW24" s="33">
        <f t="shared" si="22"/>
        <v>25</v>
      </c>
      <c r="AX24" s="4">
        <v>300</v>
      </c>
      <c r="AY24" s="35">
        <f t="shared" si="49"/>
        <v>11511.36</v>
      </c>
      <c r="AZ24" s="3">
        <v>200</v>
      </c>
      <c r="BA24" s="3">
        <v>200</v>
      </c>
      <c r="BB24" s="35">
        <f t="shared" si="50"/>
        <v>7674.2400000000007</v>
      </c>
      <c r="BC24" s="33">
        <f t="shared" si="23"/>
        <v>25</v>
      </c>
      <c r="BD24" s="4">
        <v>350</v>
      </c>
      <c r="BE24" s="36">
        <f t="shared" si="24"/>
        <v>13429.92</v>
      </c>
      <c r="BF24" s="3">
        <v>300</v>
      </c>
      <c r="BG24" s="3">
        <v>300</v>
      </c>
      <c r="BH24" s="35">
        <f t="shared" si="4"/>
        <v>11511.36</v>
      </c>
      <c r="BI24" s="33">
        <f t="shared" si="5"/>
        <v>25</v>
      </c>
      <c r="BJ24" s="4">
        <v>450</v>
      </c>
      <c r="BK24" s="36">
        <f t="shared" si="25"/>
        <v>17267.04</v>
      </c>
      <c r="BL24" s="3">
        <v>450</v>
      </c>
      <c r="BM24" s="3">
        <v>450</v>
      </c>
      <c r="BN24" s="36">
        <f t="shared" si="8"/>
        <v>17267.04</v>
      </c>
      <c r="BO24" s="33">
        <f t="shared" si="9"/>
        <v>25</v>
      </c>
      <c r="BP24" s="4">
        <v>400</v>
      </c>
      <c r="BQ24" s="36">
        <f t="shared" si="10"/>
        <v>15348.480000000001</v>
      </c>
      <c r="BR24" s="204">
        <v>300</v>
      </c>
      <c r="BS24" s="305">
        <v>300</v>
      </c>
      <c r="BT24" s="36">
        <f t="shared" si="11"/>
        <v>11511.36</v>
      </c>
      <c r="BU24" s="33">
        <f t="shared" si="12"/>
        <v>25</v>
      </c>
      <c r="BV24" s="4">
        <v>400</v>
      </c>
      <c r="BW24" s="36">
        <f t="shared" si="13"/>
        <v>15348.480000000001</v>
      </c>
      <c r="BX24" s="3">
        <v>300</v>
      </c>
      <c r="BY24" s="3">
        <v>300</v>
      </c>
      <c r="BZ24" s="36">
        <f t="shared" si="14"/>
        <v>11511.36</v>
      </c>
      <c r="CA24" s="33">
        <f t="shared" si="26"/>
        <v>25</v>
      </c>
      <c r="CB24" s="314">
        <v>450</v>
      </c>
      <c r="CC24" s="36">
        <f t="shared" si="15"/>
        <v>17267.04</v>
      </c>
      <c r="CD24" s="3">
        <f>SUMIFS('12月商业流向数据'!G:G,'12月商业流向数据'!C:C,'2019年进销存明细 '!A24,'12月商业流向数据'!E:E,'2019年进销存明细 '!H24)</f>
        <v>200</v>
      </c>
      <c r="CE24" s="3"/>
      <c r="CF24" s="36">
        <f t="shared" si="16"/>
        <v>7674.2400000000007</v>
      </c>
      <c r="CG24" s="33">
        <f t="shared" si="29"/>
        <v>225</v>
      </c>
      <c r="CH24" s="4">
        <f t="shared" si="18"/>
        <v>4500</v>
      </c>
      <c r="CI24" s="36">
        <f t="shared" si="19"/>
        <v>172670.40000000005</v>
      </c>
      <c r="CJ24" s="4">
        <f t="shared" si="20"/>
        <v>3570</v>
      </c>
      <c r="CK24" s="36">
        <f t="shared" si="6"/>
        <v>136985.18400000001</v>
      </c>
      <c r="CM24" s="18" t="str">
        <f t="shared" si="7"/>
        <v>依叶-上海市浦东新区浦兴社区卫生服务中心</v>
      </c>
      <c r="CN24" s="18" t="s">
        <v>422</v>
      </c>
    </row>
    <row r="25" spans="1:93" s="18" customFormat="1" ht="14.25" hidden="1" x14ac:dyDescent="0.3">
      <c r="A25" s="1" t="s">
        <v>6</v>
      </c>
      <c r="B25" s="6" t="s">
        <v>636</v>
      </c>
      <c r="C25" s="1" t="s">
        <v>662</v>
      </c>
      <c r="D25" s="6" t="s">
        <v>464</v>
      </c>
      <c r="E25" s="1" t="s">
        <v>439</v>
      </c>
      <c r="F25" s="1" t="s">
        <v>284</v>
      </c>
      <c r="G25" s="1" t="s">
        <v>400</v>
      </c>
      <c r="H25" s="7" t="s">
        <v>499</v>
      </c>
      <c r="I25" s="177">
        <v>38.371200000000002</v>
      </c>
      <c r="J25" s="37">
        <v>600</v>
      </c>
      <c r="K25" s="171">
        <v>608.33333333333337</v>
      </c>
      <c r="L25" s="171">
        <f t="shared" si="36"/>
        <v>23342.480000000003</v>
      </c>
      <c r="M25" s="37">
        <v>308</v>
      </c>
      <c r="N25" s="5">
        <v>600</v>
      </c>
      <c r="O25" s="34">
        <f t="shared" si="37"/>
        <v>23022.720000000001</v>
      </c>
      <c r="P25" s="3">
        <v>710</v>
      </c>
      <c r="Q25" s="3">
        <v>651</v>
      </c>
      <c r="R25" s="35">
        <f t="shared" si="38"/>
        <v>27243.552</v>
      </c>
      <c r="S25" s="33">
        <f t="shared" si="0"/>
        <v>367</v>
      </c>
      <c r="T25" s="5">
        <v>600</v>
      </c>
      <c r="U25" s="35">
        <f t="shared" si="39"/>
        <v>23022.720000000001</v>
      </c>
      <c r="V25" s="3">
        <v>300</v>
      </c>
      <c r="W25" s="3">
        <v>404</v>
      </c>
      <c r="X25" s="35">
        <f t="shared" si="40"/>
        <v>11511.36</v>
      </c>
      <c r="Y25" s="33">
        <f t="shared" si="1"/>
        <v>263</v>
      </c>
      <c r="Z25" s="5">
        <v>900</v>
      </c>
      <c r="AA25" s="35">
        <f t="shared" si="41"/>
        <v>34534.080000000002</v>
      </c>
      <c r="AB25" s="3">
        <v>660</v>
      </c>
      <c r="AC25" s="3">
        <v>647</v>
      </c>
      <c r="AD25" s="35">
        <f t="shared" si="42"/>
        <v>25324.992000000002</v>
      </c>
      <c r="AE25" s="33">
        <f t="shared" si="2"/>
        <v>276</v>
      </c>
      <c r="AF25" s="5">
        <v>1000</v>
      </c>
      <c r="AG25" s="35">
        <f t="shared" si="43"/>
        <v>38371.200000000004</v>
      </c>
      <c r="AH25" s="3">
        <v>350</v>
      </c>
      <c r="AI25" s="3">
        <v>438</v>
      </c>
      <c r="AJ25" s="35">
        <f t="shared" si="44"/>
        <v>13429.92</v>
      </c>
      <c r="AK25" s="33">
        <f t="shared" si="3"/>
        <v>188</v>
      </c>
      <c r="AL25" s="5">
        <v>900</v>
      </c>
      <c r="AM25" s="36">
        <f t="shared" si="45"/>
        <v>34534.080000000002</v>
      </c>
      <c r="AN25" s="224">
        <v>600</v>
      </c>
      <c r="AO25" s="3">
        <v>536</v>
      </c>
      <c r="AP25" s="35">
        <f t="shared" si="46"/>
        <v>23022.720000000001</v>
      </c>
      <c r="AQ25" s="33">
        <f t="shared" si="21"/>
        <v>252</v>
      </c>
      <c r="AR25" s="5">
        <v>900</v>
      </c>
      <c r="AS25" s="35">
        <f t="shared" si="47"/>
        <v>34534.080000000002</v>
      </c>
      <c r="AT25" s="3">
        <v>780</v>
      </c>
      <c r="AU25" s="3">
        <v>552</v>
      </c>
      <c r="AV25" s="35">
        <f t="shared" si="48"/>
        <v>29929.536</v>
      </c>
      <c r="AW25" s="33">
        <f t="shared" si="22"/>
        <v>480</v>
      </c>
      <c r="AX25" s="4">
        <v>700</v>
      </c>
      <c r="AY25" s="35">
        <f t="shared" si="49"/>
        <v>26859.84</v>
      </c>
      <c r="AZ25" s="3">
        <v>650</v>
      </c>
      <c r="BA25" s="3">
        <v>624</v>
      </c>
      <c r="BB25" s="35">
        <f t="shared" si="50"/>
        <v>24941.280000000002</v>
      </c>
      <c r="BC25" s="33">
        <f t="shared" si="23"/>
        <v>506</v>
      </c>
      <c r="BD25" s="4">
        <v>800</v>
      </c>
      <c r="BE25" s="36">
        <f t="shared" si="24"/>
        <v>30696.960000000003</v>
      </c>
      <c r="BF25" s="3">
        <v>50</v>
      </c>
      <c r="BG25" s="3">
        <v>548</v>
      </c>
      <c r="BH25" s="35">
        <f t="shared" si="4"/>
        <v>1918.5600000000002</v>
      </c>
      <c r="BI25" s="33">
        <f t="shared" si="5"/>
        <v>8</v>
      </c>
      <c r="BJ25" s="4">
        <v>700</v>
      </c>
      <c r="BK25" s="36">
        <f t="shared" si="25"/>
        <v>26859.84</v>
      </c>
      <c r="BL25" s="3">
        <v>650</v>
      </c>
      <c r="BM25" s="3">
        <v>604</v>
      </c>
      <c r="BN25" s="36">
        <f t="shared" si="8"/>
        <v>24941.280000000002</v>
      </c>
      <c r="BO25" s="33">
        <f t="shared" si="9"/>
        <v>54</v>
      </c>
      <c r="BP25" s="4">
        <v>700</v>
      </c>
      <c r="BQ25" s="36">
        <f t="shared" si="10"/>
        <v>26859.84</v>
      </c>
      <c r="BR25" s="204">
        <v>1000</v>
      </c>
      <c r="BS25" s="305">
        <v>632</v>
      </c>
      <c r="BT25" s="36">
        <f t="shared" si="11"/>
        <v>38371.200000000004</v>
      </c>
      <c r="BU25" s="33">
        <f t="shared" si="12"/>
        <v>422</v>
      </c>
      <c r="BV25" s="4">
        <v>800</v>
      </c>
      <c r="BW25" s="36">
        <f t="shared" si="13"/>
        <v>30696.960000000003</v>
      </c>
      <c r="BX25" s="3">
        <v>300</v>
      </c>
      <c r="BY25" s="3">
        <v>719</v>
      </c>
      <c r="BZ25" s="36">
        <f t="shared" si="14"/>
        <v>11511.36</v>
      </c>
      <c r="CA25" s="33">
        <f t="shared" si="26"/>
        <v>3</v>
      </c>
      <c r="CB25" s="314">
        <v>850</v>
      </c>
      <c r="CC25" s="36">
        <f t="shared" si="15"/>
        <v>32615.52</v>
      </c>
      <c r="CD25" s="3">
        <f>SUMIFS('12月商业流向数据'!G:G,'12月商业流向数据'!C:C,'2019年进销存明细 '!A25,'12月商业流向数据'!E:E,'2019年进销存明细 '!H25)</f>
        <v>350</v>
      </c>
      <c r="CE25" s="3"/>
      <c r="CF25" s="36">
        <f t="shared" si="16"/>
        <v>13429.92</v>
      </c>
      <c r="CG25" s="33">
        <f t="shared" si="29"/>
        <v>353</v>
      </c>
      <c r="CH25" s="4">
        <f t="shared" si="18"/>
        <v>9450</v>
      </c>
      <c r="CI25" s="36">
        <f t="shared" si="19"/>
        <v>362607.84000000008</v>
      </c>
      <c r="CJ25" s="4">
        <f t="shared" si="20"/>
        <v>6400</v>
      </c>
      <c r="CK25" s="36">
        <f t="shared" si="6"/>
        <v>245575.68000000002</v>
      </c>
      <c r="CM25" s="18" t="str">
        <f t="shared" si="7"/>
        <v>依叶-上海市浦东新区南码头社区卫生服务中心</v>
      </c>
      <c r="CN25" s="18" t="s">
        <v>422</v>
      </c>
    </row>
    <row r="26" spans="1:93" s="18" customFormat="1" ht="14.25" hidden="1" x14ac:dyDescent="0.3">
      <c r="A26" s="1" t="s">
        <v>6</v>
      </c>
      <c r="B26" s="6" t="s">
        <v>636</v>
      </c>
      <c r="C26" s="1" t="s">
        <v>662</v>
      </c>
      <c r="D26" s="6" t="s">
        <v>464</v>
      </c>
      <c r="E26" s="1" t="s">
        <v>439</v>
      </c>
      <c r="F26" s="1" t="s">
        <v>284</v>
      </c>
      <c r="G26" s="1" t="s">
        <v>400</v>
      </c>
      <c r="H26" s="7" t="s">
        <v>548</v>
      </c>
      <c r="I26" s="177">
        <v>38.371200000000002</v>
      </c>
      <c r="J26" s="37">
        <v>0</v>
      </c>
      <c r="K26" s="171">
        <v>0</v>
      </c>
      <c r="L26" s="171">
        <f t="shared" si="36"/>
        <v>0</v>
      </c>
      <c r="M26" s="37">
        <v>0</v>
      </c>
      <c r="N26" s="5"/>
      <c r="O26" s="34">
        <f t="shared" si="37"/>
        <v>0</v>
      </c>
      <c r="P26" s="3">
        <v>0</v>
      </c>
      <c r="Q26" s="3">
        <v>0</v>
      </c>
      <c r="R26" s="35">
        <f t="shared" si="38"/>
        <v>0</v>
      </c>
      <c r="S26" s="33">
        <f t="shared" si="0"/>
        <v>0</v>
      </c>
      <c r="T26" s="5"/>
      <c r="U26" s="35">
        <f t="shared" si="39"/>
        <v>0</v>
      </c>
      <c r="V26" s="3">
        <v>0</v>
      </c>
      <c r="W26" s="3">
        <v>0</v>
      </c>
      <c r="X26" s="35">
        <f t="shared" si="40"/>
        <v>0</v>
      </c>
      <c r="Y26" s="33">
        <f t="shared" si="1"/>
        <v>0</v>
      </c>
      <c r="Z26" s="5"/>
      <c r="AA26" s="35">
        <f t="shared" si="41"/>
        <v>0</v>
      </c>
      <c r="AB26" s="3">
        <v>0</v>
      </c>
      <c r="AC26" s="3">
        <v>0</v>
      </c>
      <c r="AD26" s="35">
        <f t="shared" si="42"/>
        <v>0</v>
      </c>
      <c r="AE26" s="33">
        <f t="shared" si="2"/>
        <v>0</v>
      </c>
      <c r="AF26" s="5"/>
      <c r="AG26" s="35">
        <f t="shared" si="43"/>
        <v>0</v>
      </c>
      <c r="AH26" s="3">
        <v>0</v>
      </c>
      <c r="AI26" s="3">
        <v>0</v>
      </c>
      <c r="AJ26" s="35">
        <f t="shared" si="44"/>
        <v>0</v>
      </c>
      <c r="AK26" s="33">
        <f t="shared" si="3"/>
        <v>0</v>
      </c>
      <c r="AL26" s="5">
        <v>0</v>
      </c>
      <c r="AM26" s="36">
        <f t="shared" si="45"/>
        <v>0</v>
      </c>
      <c r="AN26" s="224">
        <v>0</v>
      </c>
      <c r="AO26" s="3">
        <v>0</v>
      </c>
      <c r="AP26" s="35">
        <f t="shared" si="46"/>
        <v>0</v>
      </c>
      <c r="AQ26" s="33">
        <f t="shared" si="21"/>
        <v>0</v>
      </c>
      <c r="AR26" s="5">
        <v>0</v>
      </c>
      <c r="AS26" s="35">
        <f t="shared" si="47"/>
        <v>0</v>
      </c>
      <c r="AT26" s="3">
        <v>0</v>
      </c>
      <c r="AU26" s="3">
        <v>0</v>
      </c>
      <c r="AV26" s="35">
        <f t="shared" si="48"/>
        <v>0</v>
      </c>
      <c r="AW26" s="33">
        <f t="shared" si="22"/>
        <v>0</v>
      </c>
      <c r="AX26" s="4">
        <v>0</v>
      </c>
      <c r="AY26" s="35">
        <f t="shared" si="49"/>
        <v>0</v>
      </c>
      <c r="AZ26" s="3">
        <v>0</v>
      </c>
      <c r="BA26" s="3">
        <v>0</v>
      </c>
      <c r="BB26" s="35">
        <f t="shared" si="50"/>
        <v>0</v>
      </c>
      <c r="BC26" s="33">
        <f t="shared" si="23"/>
        <v>0</v>
      </c>
      <c r="BD26" s="4">
        <v>0</v>
      </c>
      <c r="BE26" s="36">
        <f t="shared" si="24"/>
        <v>0</v>
      </c>
      <c r="BF26" s="3">
        <v>0</v>
      </c>
      <c r="BG26" s="3">
        <v>0</v>
      </c>
      <c r="BH26" s="35">
        <f t="shared" si="4"/>
        <v>0</v>
      </c>
      <c r="BI26" s="33">
        <f t="shared" si="5"/>
        <v>0</v>
      </c>
      <c r="BJ26" s="4">
        <v>0</v>
      </c>
      <c r="BK26" s="36">
        <f t="shared" si="25"/>
        <v>0</v>
      </c>
      <c r="BL26" s="3">
        <v>0</v>
      </c>
      <c r="BM26" s="3">
        <v>0</v>
      </c>
      <c r="BN26" s="36">
        <f t="shared" si="8"/>
        <v>0</v>
      </c>
      <c r="BO26" s="33">
        <f t="shared" si="9"/>
        <v>0</v>
      </c>
      <c r="BP26" s="4">
        <v>0</v>
      </c>
      <c r="BQ26" s="36">
        <f t="shared" si="10"/>
        <v>0</v>
      </c>
      <c r="BR26" s="204">
        <v>0</v>
      </c>
      <c r="BS26" s="305">
        <v>0</v>
      </c>
      <c r="BT26" s="36">
        <f t="shared" si="11"/>
        <v>0</v>
      </c>
      <c r="BU26" s="33">
        <f t="shared" si="12"/>
        <v>0</v>
      </c>
      <c r="BV26" s="4">
        <v>0</v>
      </c>
      <c r="BW26" s="36">
        <f t="shared" si="13"/>
        <v>0</v>
      </c>
      <c r="BX26" s="3">
        <v>0</v>
      </c>
      <c r="BY26" s="3">
        <v>0</v>
      </c>
      <c r="BZ26" s="36">
        <f t="shared" si="14"/>
        <v>0</v>
      </c>
      <c r="CA26" s="33">
        <f t="shared" si="26"/>
        <v>0</v>
      </c>
      <c r="CB26" s="314">
        <v>0</v>
      </c>
      <c r="CC26" s="36">
        <f t="shared" si="15"/>
        <v>0</v>
      </c>
      <c r="CD26" s="3">
        <f>SUMIFS('12月商业流向数据'!G:G,'12月商业流向数据'!C:C,'2019年进销存明细 '!A26,'12月商业流向数据'!E:E,'2019年进销存明细 '!H26)</f>
        <v>0</v>
      </c>
      <c r="CE26" s="3"/>
      <c r="CF26" s="36">
        <f t="shared" si="16"/>
        <v>0</v>
      </c>
      <c r="CG26" s="33">
        <f t="shared" si="29"/>
        <v>0</v>
      </c>
      <c r="CH26" s="4">
        <f t="shared" si="18"/>
        <v>0</v>
      </c>
      <c r="CI26" s="36">
        <f t="shared" si="19"/>
        <v>0</v>
      </c>
      <c r="CJ26" s="4">
        <f t="shared" si="20"/>
        <v>0</v>
      </c>
      <c r="CK26" s="36">
        <f t="shared" si="6"/>
        <v>0</v>
      </c>
      <c r="CM26" s="18" t="str">
        <f t="shared" si="7"/>
        <v>依叶-上海市浦东新区上钢社区卫生服务中心</v>
      </c>
      <c r="CN26" s="18" t="s">
        <v>422</v>
      </c>
    </row>
    <row r="27" spans="1:93" s="18" customFormat="1" ht="14.25" hidden="1" x14ac:dyDescent="0.3">
      <c r="A27" s="1" t="s">
        <v>6</v>
      </c>
      <c r="B27" s="6" t="s">
        <v>636</v>
      </c>
      <c r="C27" s="1" t="s">
        <v>662</v>
      </c>
      <c r="D27" s="6" t="s">
        <v>464</v>
      </c>
      <c r="E27" s="1" t="s">
        <v>439</v>
      </c>
      <c r="F27" s="1" t="s">
        <v>284</v>
      </c>
      <c r="G27" s="1" t="s">
        <v>400</v>
      </c>
      <c r="H27" s="9" t="s">
        <v>512</v>
      </c>
      <c r="I27" s="177">
        <v>38.371200000000002</v>
      </c>
      <c r="J27" s="37">
        <v>330</v>
      </c>
      <c r="K27" s="171">
        <v>199.16666666666666</v>
      </c>
      <c r="L27" s="171">
        <f t="shared" si="36"/>
        <v>7642.2640000000001</v>
      </c>
      <c r="M27" s="37">
        <v>26</v>
      </c>
      <c r="N27" s="5">
        <v>400</v>
      </c>
      <c r="O27" s="34">
        <f t="shared" si="37"/>
        <v>15348.480000000001</v>
      </c>
      <c r="P27" s="3">
        <v>900</v>
      </c>
      <c r="Q27" s="3">
        <v>699</v>
      </c>
      <c r="R27" s="35">
        <f t="shared" si="38"/>
        <v>34534.080000000002</v>
      </c>
      <c r="S27" s="33">
        <f t="shared" si="0"/>
        <v>227</v>
      </c>
      <c r="T27" s="5">
        <v>400</v>
      </c>
      <c r="U27" s="35">
        <f t="shared" si="39"/>
        <v>15348.480000000001</v>
      </c>
      <c r="V27" s="3">
        <v>360</v>
      </c>
      <c r="W27" s="3">
        <v>500</v>
      </c>
      <c r="X27" s="35">
        <f t="shared" si="40"/>
        <v>13813.632000000001</v>
      </c>
      <c r="Y27" s="33">
        <f t="shared" si="1"/>
        <v>87</v>
      </c>
      <c r="Z27" s="5">
        <v>900</v>
      </c>
      <c r="AA27" s="35">
        <f t="shared" si="41"/>
        <v>34534.080000000002</v>
      </c>
      <c r="AB27" s="3">
        <v>820</v>
      </c>
      <c r="AC27" s="3">
        <v>887</v>
      </c>
      <c r="AD27" s="35">
        <f t="shared" si="42"/>
        <v>31464.384000000002</v>
      </c>
      <c r="AE27" s="33">
        <f t="shared" si="2"/>
        <v>20</v>
      </c>
      <c r="AF27" s="5">
        <v>900</v>
      </c>
      <c r="AG27" s="35">
        <f t="shared" si="43"/>
        <v>34534.080000000002</v>
      </c>
      <c r="AH27" s="3">
        <v>730</v>
      </c>
      <c r="AI27" s="3">
        <v>620</v>
      </c>
      <c r="AJ27" s="35">
        <f t="shared" si="44"/>
        <v>28010.976000000002</v>
      </c>
      <c r="AK27" s="33">
        <f t="shared" si="3"/>
        <v>130</v>
      </c>
      <c r="AL27" s="5">
        <v>1000</v>
      </c>
      <c r="AM27" s="36">
        <f t="shared" si="45"/>
        <v>38371.200000000004</v>
      </c>
      <c r="AN27" s="224">
        <v>780</v>
      </c>
      <c r="AO27" s="3">
        <v>669</v>
      </c>
      <c r="AP27" s="35">
        <f t="shared" si="46"/>
        <v>29929.536</v>
      </c>
      <c r="AQ27" s="33">
        <f t="shared" si="21"/>
        <v>241</v>
      </c>
      <c r="AR27" s="5">
        <v>1000</v>
      </c>
      <c r="AS27" s="35">
        <f t="shared" si="47"/>
        <v>38371.200000000004</v>
      </c>
      <c r="AT27" s="3">
        <v>1150</v>
      </c>
      <c r="AU27" s="3">
        <v>705</v>
      </c>
      <c r="AV27" s="35">
        <f t="shared" si="48"/>
        <v>44126.880000000005</v>
      </c>
      <c r="AW27" s="33">
        <f t="shared" si="22"/>
        <v>686</v>
      </c>
      <c r="AX27" s="4">
        <v>800</v>
      </c>
      <c r="AY27" s="35">
        <f t="shared" si="49"/>
        <v>30696.960000000003</v>
      </c>
      <c r="AZ27" s="3">
        <v>300</v>
      </c>
      <c r="BA27" s="3">
        <v>765</v>
      </c>
      <c r="BB27" s="35">
        <f t="shared" si="50"/>
        <v>11511.36</v>
      </c>
      <c r="BC27" s="33">
        <f t="shared" si="23"/>
        <v>221</v>
      </c>
      <c r="BD27" s="4">
        <v>800</v>
      </c>
      <c r="BE27" s="36">
        <f t="shared" si="24"/>
        <v>30696.960000000003</v>
      </c>
      <c r="BF27" s="3">
        <v>500</v>
      </c>
      <c r="BG27" s="3">
        <v>709</v>
      </c>
      <c r="BH27" s="35">
        <f t="shared" si="4"/>
        <v>19185.600000000002</v>
      </c>
      <c r="BI27" s="33">
        <f t="shared" si="5"/>
        <v>12</v>
      </c>
      <c r="BJ27" s="4">
        <v>750</v>
      </c>
      <c r="BK27" s="36">
        <f t="shared" si="25"/>
        <v>28778.400000000001</v>
      </c>
      <c r="BL27" s="3">
        <v>900</v>
      </c>
      <c r="BM27" s="3">
        <v>747</v>
      </c>
      <c r="BN27" s="36">
        <f t="shared" si="8"/>
        <v>34534.080000000002</v>
      </c>
      <c r="BO27" s="33">
        <f t="shared" si="9"/>
        <v>165</v>
      </c>
      <c r="BP27" s="4">
        <v>650</v>
      </c>
      <c r="BQ27" s="36">
        <f t="shared" si="10"/>
        <v>24941.280000000002</v>
      </c>
      <c r="BR27" s="204">
        <v>650</v>
      </c>
      <c r="BS27" s="305">
        <v>688</v>
      </c>
      <c r="BT27" s="36">
        <f t="shared" si="11"/>
        <v>24941.280000000002</v>
      </c>
      <c r="BU27" s="33">
        <f t="shared" si="12"/>
        <v>127</v>
      </c>
      <c r="BV27" s="4">
        <v>800</v>
      </c>
      <c r="BW27" s="36">
        <f t="shared" si="13"/>
        <v>30696.960000000003</v>
      </c>
      <c r="BX27" s="3">
        <v>850</v>
      </c>
      <c r="BY27" s="3">
        <v>962</v>
      </c>
      <c r="BZ27" s="36">
        <f t="shared" si="14"/>
        <v>32615.52</v>
      </c>
      <c r="CA27" s="33">
        <f t="shared" si="26"/>
        <v>15</v>
      </c>
      <c r="CB27" s="314">
        <v>900</v>
      </c>
      <c r="CC27" s="36">
        <f t="shared" si="15"/>
        <v>34534.080000000002</v>
      </c>
      <c r="CD27" s="3">
        <f>SUMIFS('12月商业流向数据'!G:G,'12月商业流向数据'!C:C,'2019年进销存明细 '!A27,'12月商业流向数据'!E:E,'2019年进销存明细 '!H27)</f>
        <v>550</v>
      </c>
      <c r="CE27" s="3"/>
      <c r="CF27" s="36">
        <f t="shared" si="16"/>
        <v>21104.16</v>
      </c>
      <c r="CG27" s="33">
        <f t="shared" si="29"/>
        <v>565</v>
      </c>
      <c r="CH27" s="4">
        <f t="shared" si="18"/>
        <v>9300</v>
      </c>
      <c r="CI27" s="36">
        <f t="shared" si="19"/>
        <v>356852.16000000009</v>
      </c>
      <c r="CJ27" s="4">
        <f t="shared" si="20"/>
        <v>8490</v>
      </c>
      <c r="CK27" s="36">
        <f t="shared" si="6"/>
        <v>325771.48800000001</v>
      </c>
      <c r="CL27" s="18" t="s">
        <v>447</v>
      </c>
      <c r="CM27" s="18" t="str">
        <f t="shared" si="7"/>
        <v>依叶-上海市浦东新区周家渡社区卫生服务中心</v>
      </c>
      <c r="CN27" s="18" t="s">
        <v>422</v>
      </c>
    </row>
    <row r="28" spans="1:93" s="18" customFormat="1" ht="14.25" hidden="1" x14ac:dyDescent="0.3">
      <c r="A28" s="1" t="s">
        <v>6</v>
      </c>
      <c r="B28" s="6" t="s">
        <v>636</v>
      </c>
      <c r="C28" s="1" t="s">
        <v>662</v>
      </c>
      <c r="D28" s="6" t="s">
        <v>464</v>
      </c>
      <c r="E28" s="1" t="s">
        <v>460</v>
      </c>
      <c r="F28" s="1" t="s">
        <v>282</v>
      </c>
      <c r="G28" s="1" t="s">
        <v>400</v>
      </c>
      <c r="H28" s="7" t="s">
        <v>93</v>
      </c>
      <c r="I28" s="177">
        <v>38.371200000000002</v>
      </c>
      <c r="J28" s="37">
        <v>700</v>
      </c>
      <c r="K28" s="171">
        <v>437.5</v>
      </c>
      <c r="L28" s="171">
        <f t="shared" si="36"/>
        <v>16787.400000000001</v>
      </c>
      <c r="M28" s="37">
        <v>372</v>
      </c>
      <c r="N28" s="5">
        <v>700</v>
      </c>
      <c r="O28" s="34">
        <f t="shared" si="37"/>
        <v>26859.84</v>
      </c>
      <c r="P28" s="3">
        <v>300</v>
      </c>
      <c r="Q28" s="3">
        <v>556</v>
      </c>
      <c r="R28" s="35">
        <f t="shared" si="38"/>
        <v>11511.36</v>
      </c>
      <c r="S28" s="33">
        <f t="shared" si="0"/>
        <v>116</v>
      </c>
      <c r="T28" s="5">
        <v>700</v>
      </c>
      <c r="U28" s="35">
        <f t="shared" si="39"/>
        <v>26859.84</v>
      </c>
      <c r="V28" s="3">
        <v>660</v>
      </c>
      <c r="W28" s="3">
        <v>507</v>
      </c>
      <c r="X28" s="35">
        <f t="shared" si="40"/>
        <v>25324.992000000002</v>
      </c>
      <c r="Y28" s="33">
        <f t="shared" si="1"/>
        <v>269</v>
      </c>
      <c r="Z28" s="5">
        <v>850</v>
      </c>
      <c r="AA28" s="35">
        <f t="shared" si="41"/>
        <v>32615.52</v>
      </c>
      <c r="AB28" s="3">
        <v>700</v>
      </c>
      <c r="AC28" s="3">
        <v>744</v>
      </c>
      <c r="AD28" s="35">
        <f t="shared" si="42"/>
        <v>26859.84</v>
      </c>
      <c r="AE28" s="33">
        <f t="shared" si="2"/>
        <v>225</v>
      </c>
      <c r="AF28" s="5">
        <v>1000</v>
      </c>
      <c r="AG28" s="35">
        <f t="shared" si="43"/>
        <v>38371.200000000004</v>
      </c>
      <c r="AH28" s="3">
        <v>760</v>
      </c>
      <c r="AI28" s="3">
        <v>880</v>
      </c>
      <c r="AJ28" s="35">
        <f t="shared" si="44"/>
        <v>29162.112000000001</v>
      </c>
      <c r="AK28" s="33">
        <f t="shared" si="3"/>
        <v>105</v>
      </c>
      <c r="AL28" s="5">
        <v>1000</v>
      </c>
      <c r="AM28" s="36">
        <f t="shared" si="45"/>
        <v>38371.200000000004</v>
      </c>
      <c r="AN28" s="224">
        <v>1100</v>
      </c>
      <c r="AO28" s="3">
        <v>1073</v>
      </c>
      <c r="AP28" s="35">
        <f t="shared" si="46"/>
        <v>42208.32</v>
      </c>
      <c r="AQ28" s="33">
        <f t="shared" si="21"/>
        <v>132</v>
      </c>
      <c r="AR28" s="5">
        <v>1000</v>
      </c>
      <c r="AS28" s="35">
        <f t="shared" si="47"/>
        <v>38371.200000000004</v>
      </c>
      <c r="AT28" s="3">
        <v>1400</v>
      </c>
      <c r="AU28" s="3">
        <v>1123</v>
      </c>
      <c r="AV28" s="35">
        <f t="shared" si="48"/>
        <v>53719.68</v>
      </c>
      <c r="AW28" s="33">
        <f t="shared" si="22"/>
        <v>409</v>
      </c>
      <c r="AX28" s="4">
        <v>1050</v>
      </c>
      <c r="AY28" s="35">
        <f t="shared" si="49"/>
        <v>40289.760000000002</v>
      </c>
      <c r="AZ28" s="3">
        <v>1200</v>
      </c>
      <c r="BA28" s="3">
        <v>1186</v>
      </c>
      <c r="BB28" s="35">
        <f t="shared" si="50"/>
        <v>46045.440000000002</v>
      </c>
      <c r="BC28" s="33">
        <f t="shared" si="23"/>
        <v>423</v>
      </c>
      <c r="BD28" s="4">
        <v>1250</v>
      </c>
      <c r="BE28" s="36">
        <f t="shared" si="24"/>
        <v>47964</v>
      </c>
      <c r="BF28" s="3">
        <v>360</v>
      </c>
      <c r="BG28" s="3">
        <v>738</v>
      </c>
      <c r="BH28" s="35">
        <f t="shared" si="4"/>
        <v>13813.632000000001</v>
      </c>
      <c r="BI28" s="33">
        <f t="shared" si="5"/>
        <v>45</v>
      </c>
      <c r="BJ28" s="4">
        <v>1800</v>
      </c>
      <c r="BK28" s="36">
        <f t="shared" si="25"/>
        <v>69068.160000000003</v>
      </c>
      <c r="BL28" s="3">
        <v>800</v>
      </c>
      <c r="BM28" s="3">
        <v>576</v>
      </c>
      <c r="BN28" s="36">
        <f t="shared" si="8"/>
        <v>30696.960000000003</v>
      </c>
      <c r="BO28" s="33">
        <f t="shared" si="9"/>
        <v>269</v>
      </c>
      <c r="BP28" s="4">
        <v>2000</v>
      </c>
      <c r="BQ28" s="36">
        <f t="shared" si="10"/>
        <v>76742.400000000009</v>
      </c>
      <c r="BR28" s="204">
        <v>700</v>
      </c>
      <c r="BS28" s="305">
        <v>849</v>
      </c>
      <c r="BT28" s="36">
        <f t="shared" si="11"/>
        <v>26859.84</v>
      </c>
      <c r="BU28" s="33">
        <f t="shared" si="12"/>
        <v>120</v>
      </c>
      <c r="BV28" s="4">
        <v>1000</v>
      </c>
      <c r="BW28" s="36">
        <f t="shared" si="13"/>
        <v>38371.200000000004</v>
      </c>
      <c r="BX28" s="3">
        <v>300</v>
      </c>
      <c r="BY28" s="3">
        <v>384</v>
      </c>
      <c r="BZ28" s="36">
        <f t="shared" si="14"/>
        <v>11511.36</v>
      </c>
      <c r="CA28" s="33">
        <f t="shared" si="26"/>
        <v>36</v>
      </c>
      <c r="CB28" s="314">
        <v>1100</v>
      </c>
      <c r="CC28" s="36">
        <f t="shared" si="15"/>
        <v>42208.32</v>
      </c>
      <c r="CD28" s="3">
        <f>SUMIFS('12月商业流向数据'!G:G,'12月商业流向数据'!C:C,'2019年进销存明细 '!A28,'12月商业流向数据'!E:E,'2019年进销存明细 '!H28)</f>
        <v>700</v>
      </c>
      <c r="CE28" s="3"/>
      <c r="CF28" s="36">
        <f t="shared" si="16"/>
        <v>26859.84</v>
      </c>
      <c r="CG28" s="33">
        <f t="shared" si="29"/>
        <v>736</v>
      </c>
      <c r="CH28" s="4">
        <f t="shared" si="18"/>
        <v>13450</v>
      </c>
      <c r="CI28" s="36">
        <f t="shared" si="19"/>
        <v>516092.64000000013</v>
      </c>
      <c r="CJ28" s="4">
        <f t="shared" si="20"/>
        <v>8980</v>
      </c>
      <c r="CK28" s="36">
        <f t="shared" si="6"/>
        <v>344573.37600000005</v>
      </c>
      <c r="CM28" s="18" t="str">
        <f t="shared" si="7"/>
        <v>依叶-上海市浦东新区公利医院</v>
      </c>
      <c r="CN28" s="18" t="s">
        <v>422</v>
      </c>
    </row>
    <row r="29" spans="1:93" s="18" customFormat="1" ht="14.25" hidden="1" x14ac:dyDescent="0.3">
      <c r="A29" s="1" t="s">
        <v>6</v>
      </c>
      <c r="B29" s="6" t="s">
        <v>636</v>
      </c>
      <c r="C29" s="1" t="s">
        <v>662</v>
      </c>
      <c r="D29" s="6" t="s">
        <v>464</v>
      </c>
      <c r="E29" s="1" t="s">
        <v>733</v>
      </c>
      <c r="F29" s="1" t="s">
        <v>284</v>
      </c>
      <c r="G29" s="1" t="s">
        <v>400</v>
      </c>
      <c r="H29" s="7" t="s">
        <v>546</v>
      </c>
      <c r="I29" s="177">
        <v>38.371200000000002</v>
      </c>
      <c r="J29" s="37">
        <v>60</v>
      </c>
      <c r="K29" s="171">
        <v>75.833333333333329</v>
      </c>
      <c r="L29" s="171">
        <f t="shared" si="36"/>
        <v>2909.8159999999998</v>
      </c>
      <c r="M29" s="37">
        <v>27</v>
      </c>
      <c r="N29" s="5">
        <v>100</v>
      </c>
      <c r="O29" s="34">
        <f t="shared" si="37"/>
        <v>3837.1200000000003</v>
      </c>
      <c r="P29" s="3">
        <v>60</v>
      </c>
      <c r="Q29" s="3">
        <v>60</v>
      </c>
      <c r="R29" s="35">
        <f t="shared" si="38"/>
        <v>2302.2719999999999</v>
      </c>
      <c r="S29" s="33">
        <f t="shared" si="0"/>
        <v>27</v>
      </c>
      <c r="T29" s="5">
        <v>100</v>
      </c>
      <c r="U29" s="35">
        <f t="shared" si="39"/>
        <v>3837.1200000000003</v>
      </c>
      <c r="V29" s="3">
        <v>90</v>
      </c>
      <c r="W29" s="3">
        <v>90</v>
      </c>
      <c r="X29" s="35">
        <f t="shared" si="40"/>
        <v>3453.4080000000004</v>
      </c>
      <c r="Y29" s="33">
        <f t="shared" si="1"/>
        <v>27</v>
      </c>
      <c r="Z29" s="5">
        <v>250</v>
      </c>
      <c r="AA29" s="35">
        <f t="shared" si="41"/>
        <v>9592.8000000000011</v>
      </c>
      <c r="AB29" s="3">
        <v>200</v>
      </c>
      <c r="AC29" s="3">
        <v>138</v>
      </c>
      <c r="AD29" s="35">
        <f t="shared" si="42"/>
        <v>7674.2400000000007</v>
      </c>
      <c r="AE29" s="33">
        <f t="shared" si="2"/>
        <v>89</v>
      </c>
      <c r="AF29" s="5">
        <v>300</v>
      </c>
      <c r="AG29" s="35">
        <f t="shared" si="43"/>
        <v>11511.36</v>
      </c>
      <c r="AH29" s="3">
        <v>100</v>
      </c>
      <c r="AI29" s="3">
        <v>136</v>
      </c>
      <c r="AJ29" s="35">
        <f t="shared" si="44"/>
        <v>3837.1200000000003</v>
      </c>
      <c r="AK29" s="33">
        <f t="shared" si="3"/>
        <v>53</v>
      </c>
      <c r="AL29" s="5">
        <v>300</v>
      </c>
      <c r="AM29" s="36">
        <f t="shared" si="45"/>
        <v>11511.36</v>
      </c>
      <c r="AN29" s="224">
        <v>350</v>
      </c>
      <c r="AO29" s="3">
        <v>280</v>
      </c>
      <c r="AP29" s="35">
        <f t="shared" si="46"/>
        <v>13429.92</v>
      </c>
      <c r="AQ29" s="33">
        <f t="shared" si="21"/>
        <v>123</v>
      </c>
      <c r="AR29" s="5">
        <v>450</v>
      </c>
      <c r="AS29" s="35">
        <f t="shared" si="47"/>
        <v>17267.04</v>
      </c>
      <c r="AT29" s="3">
        <v>200</v>
      </c>
      <c r="AU29" s="3">
        <v>197</v>
      </c>
      <c r="AV29" s="35">
        <f t="shared" si="48"/>
        <v>7674.2400000000007</v>
      </c>
      <c r="AW29" s="33">
        <f t="shared" si="22"/>
        <v>126</v>
      </c>
      <c r="AX29" s="4">
        <v>300</v>
      </c>
      <c r="AY29" s="35">
        <f t="shared" si="49"/>
        <v>11511.36</v>
      </c>
      <c r="AZ29" s="3">
        <v>200</v>
      </c>
      <c r="BA29" s="3">
        <v>203</v>
      </c>
      <c r="BB29" s="35">
        <f t="shared" si="50"/>
        <v>7674.2400000000007</v>
      </c>
      <c r="BC29" s="33">
        <f t="shared" si="23"/>
        <v>123</v>
      </c>
      <c r="BD29" s="4">
        <v>300</v>
      </c>
      <c r="BE29" s="36">
        <f t="shared" si="24"/>
        <v>11511.36</v>
      </c>
      <c r="BF29" s="3">
        <v>700</v>
      </c>
      <c r="BG29" s="3">
        <v>328</v>
      </c>
      <c r="BH29" s="35">
        <f t="shared" si="4"/>
        <v>26859.84</v>
      </c>
      <c r="BI29" s="33">
        <f t="shared" si="5"/>
        <v>495</v>
      </c>
      <c r="BJ29" s="4">
        <v>300</v>
      </c>
      <c r="BK29" s="36">
        <f t="shared" si="25"/>
        <v>11511.36</v>
      </c>
      <c r="BL29" s="3">
        <v>100</v>
      </c>
      <c r="BM29" s="3">
        <v>566</v>
      </c>
      <c r="BN29" s="36">
        <f t="shared" si="8"/>
        <v>3837.1200000000003</v>
      </c>
      <c r="BO29" s="33">
        <f t="shared" si="9"/>
        <v>29</v>
      </c>
      <c r="BP29" s="4">
        <v>300</v>
      </c>
      <c r="BQ29" s="36">
        <f t="shared" si="10"/>
        <v>11511.36</v>
      </c>
      <c r="BR29" s="204">
        <v>650</v>
      </c>
      <c r="BS29" s="305">
        <v>497</v>
      </c>
      <c r="BT29" s="36">
        <f t="shared" si="11"/>
        <v>24941.280000000002</v>
      </c>
      <c r="BU29" s="33">
        <f t="shared" si="12"/>
        <v>182</v>
      </c>
      <c r="BV29" s="4">
        <v>500</v>
      </c>
      <c r="BW29" s="36">
        <f t="shared" si="13"/>
        <v>19185.600000000002</v>
      </c>
      <c r="BX29" s="3">
        <v>750</v>
      </c>
      <c r="BY29" s="3">
        <v>728</v>
      </c>
      <c r="BZ29" s="36">
        <f t="shared" si="14"/>
        <v>28778.400000000001</v>
      </c>
      <c r="CA29" s="33">
        <f t="shared" si="26"/>
        <v>204</v>
      </c>
      <c r="CB29" s="314">
        <v>650</v>
      </c>
      <c r="CC29" s="36">
        <f t="shared" si="15"/>
        <v>24941.280000000002</v>
      </c>
      <c r="CD29" s="3">
        <f>SUMIFS('12月商业流向数据'!G:G,'12月商业流向数据'!C:C,'2019年进销存明细 '!A29,'12月商业流向数据'!E:E,'2019年进销存明细 '!H29)</f>
        <v>600</v>
      </c>
      <c r="CE29" s="3"/>
      <c r="CF29" s="36">
        <f t="shared" si="16"/>
        <v>23022.720000000001</v>
      </c>
      <c r="CG29" s="33">
        <f t="shared" si="29"/>
        <v>804</v>
      </c>
      <c r="CH29" s="4">
        <f t="shared" si="18"/>
        <v>3850</v>
      </c>
      <c r="CI29" s="36">
        <f t="shared" si="19"/>
        <v>147729.12000000002</v>
      </c>
      <c r="CJ29" s="4">
        <f t="shared" si="20"/>
        <v>4000</v>
      </c>
      <c r="CK29" s="36">
        <f t="shared" si="6"/>
        <v>153484.79999999999</v>
      </c>
      <c r="CM29" s="18" t="str">
        <f t="shared" si="7"/>
        <v>依叶-上海市浦东新区潍坊社区卫生服务中心</v>
      </c>
      <c r="CN29" s="18" t="s">
        <v>422</v>
      </c>
    </row>
    <row r="30" spans="1:93" s="18" customFormat="1" ht="14.25" hidden="1" x14ac:dyDescent="0.3">
      <c r="A30" s="1" t="s">
        <v>6</v>
      </c>
      <c r="B30" s="6" t="s">
        <v>636</v>
      </c>
      <c r="C30" s="1" t="s">
        <v>662</v>
      </c>
      <c r="D30" s="6" t="s">
        <v>464</v>
      </c>
      <c r="E30" s="1" t="s">
        <v>733</v>
      </c>
      <c r="F30" s="1" t="s">
        <v>284</v>
      </c>
      <c r="G30" s="1" t="s">
        <v>400</v>
      </c>
      <c r="H30" s="8" t="s">
        <v>549</v>
      </c>
      <c r="I30" s="177">
        <v>38.371200000000002</v>
      </c>
      <c r="J30" s="37">
        <v>50</v>
      </c>
      <c r="K30" s="171">
        <v>16.666666666666668</v>
      </c>
      <c r="L30" s="171">
        <f t="shared" si="36"/>
        <v>639.5200000000001</v>
      </c>
      <c r="M30" s="37">
        <v>52</v>
      </c>
      <c r="N30" s="5">
        <v>100</v>
      </c>
      <c r="O30" s="34">
        <f t="shared" si="37"/>
        <v>3837.1200000000003</v>
      </c>
      <c r="P30" s="3">
        <v>0</v>
      </c>
      <c r="Q30" s="3">
        <v>0</v>
      </c>
      <c r="R30" s="35">
        <f t="shared" si="38"/>
        <v>0</v>
      </c>
      <c r="S30" s="33">
        <f t="shared" si="0"/>
        <v>52</v>
      </c>
      <c r="T30" s="5">
        <v>100</v>
      </c>
      <c r="U30" s="35">
        <f t="shared" si="39"/>
        <v>3837.1200000000003</v>
      </c>
      <c r="V30" s="3">
        <v>0</v>
      </c>
      <c r="W30" s="3">
        <v>0</v>
      </c>
      <c r="X30" s="35">
        <f t="shared" si="40"/>
        <v>0</v>
      </c>
      <c r="Y30" s="33">
        <f t="shared" si="1"/>
        <v>52</v>
      </c>
      <c r="Z30" s="5">
        <v>100</v>
      </c>
      <c r="AA30" s="35">
        <f t="shared" si="41"/>
        <v>3837.1200000000003</v>
      </c>
      <c r="AB30" s="3">
        <v>20</v>
      </c>
      <c r="AC30" s="3">
        <v>0</v>
      </c>
      <c r="AD30" s="35">
        <f t="shared" si="42"/>
        <v>767.42399999999998</v>
      </c>
      <c r="AE30" s="33">
        <f t="shared" si="2"/>
        <v>72</v>
      </c>
      <c r="AF30" s="5">
        <v>150</v>
      </c>
      <c r="AG30" s="35">
        <f t="shared" si="43"/>
        <v>5755.68</v>
      </c>
      <c r="AH30" s="3">
        <v>0</v>
      </c>
      <c r="AI30" s="3">
        <v>0</v>
      </c>
      <c r="AJ30" s="35">
        <f t="shared" si="44"/>
        <v>0</v>
      </c>
      <c r="AK30" s="33">
        <f t="shared" si="3"/>
        <v>72</v>
      </c>
      <c r="AL30" s="5">
        <v>50</v>
      </c>
      <c r="AM30" s="36">
        <f t="shared" si="45"/>
        <v>1918.5600000000002</v>
      </c>
      <c r="AN30" s="224">
        <v>20</v>
      </c>
      <c r="AO30" s="3">
        <v>80</v>
      </c>
      <c r="AP30" s="35">
        <f t="shared" si="46"/>
        <v>767.42399999999998</v>
      </c>
      <c r="AQ30" s="33">
        <f t="shared" si="21"/>
        <v>12</v>
      </c>
      <c r="AR30" s="5">
        <v>50</v>
      </c>
      <c r="AS30" s="35">
        <f t="shared" si="47"/>
        <v>1918.5600000000002</v>
      </c>
      <c r="AT30" s="3">
        <v>70</v>
      </c>
      <c r="AU30" s="3">
        <v>26</v>
      </c>
      <c r="AV30" s="35">
        <f t="shared" si="48"/>
        <v>2685.9839999999999</v>
      </c>
      <c r="AW30" s="33">
        <f t="shared" si="22"/>
        <v>56</v>
      </c>
      <c r="AX30" s="4">
        <v>100</v>
      </c>
      <c r="AY30" s="35">
        <f t="shared" si="49"/>
        <v>3837.1200000000003</v>
      </c>
      <c r="AZ30" s="3">
        <v>50</v>
      </c>
      <c r="BA30" s="3">
        <v>40</v>
      </c>
      <c r="BB30" s="35">
        <f t="shared" si="50"/>
        <v>1918.5600000000002</v>
      </c>
      <c r="BC30" s="33">
        <f t="shared" si="23"/>
        <v>66</v>
      </c>
      <c r="BD30" s="4">
        <v>150</v>
      </c>
      <c r="BE30" s="36">
        <f t="shared" si="24"/>
        <v>5755.68</v>
      </c>
      <c r="BF30" s="3">
        <v>0</v>
      </c>
      <c r="BG30" s="3">
        <v>52</v>
      </c>
      <c r="BH30" s="35">
        <f t="shared" si="4"/>
        <v>0</v>
      </c>
      <c r="BI30" s="33">
        <f t="shared" si="5"/>
        <v>14</v>
      </c>
      <c r="BJ30" s="4">
        <v>150</v>
      </c>
      <c r="BK30" s="36">
        <f t="shared" si="25"/>
        <v>5755.68</v>
      </c>
      <c r="BL30" s="3">
        <v>100</v>
      </c>
      <c r="BM30" s="3">
        <v>64</v>
      </c>
      <c r="BN30" s="36">
        <f t="shared" si="8"/>
        <v>3837.1200000000003</v>
      </c>
      <c r="BO30" s="33">
        <f t="shared" si="9"/>
        <v>50</v>
      </c>
      <c r="BP30" s="4">
        <v>100</v>
      </c>
      <c r="BQ30" s="36">
        <f t="shared" si="10"/>
        <v>3837.1200000000003</v>
      </c>
      <c r="BR30" s="204">
        <v>50</v>
      </c>
      <c r="BS30" s="305">
        <v>62</v>
      </c>
      <c r="BT30" s="36">
        <f t="shared" si="11"/>
        <v>1918.5600000000002</v>
      </c>
      <c r="BU30" s="33">
        <f t="shared" si="12"/>
        <v>38</v>
      </c>
      <c r="BV30" s="4">
        <v>100</v>
      </c>
      <c r="BW30" s="36">
        <f t="shared" si="13"/>
        <v>3837.1200000000003</v>
      </c>
      <c r="BX30" s="3">
        <v>100</v>
      </c>
      <c r="BY30" s="3">
        <v>72</v>
      </c>
      <c r="BZ30" s="36">
        <f t="shared" si="14"/>
        <v>3837.1200000000003</v>
      </c>
      <c r="CA30" s="33">
        <f t="shared" si="26"/>
        <v>66</v>
      </c>
      <c r="CB30" s="314">
        <v>100</v>
      </c>
      <c r="CC30" s="36">
        <f t="shared" si="15"/>
        <v>3837.1200000000003</v>
      </c>
      <c r="CD30" s="3">
        <f>SUMIFS('12月商业流向数据'!G:G,'12月商业流向数据'!C:C,'2019年进销存明细 '!A30,'12月商业流向数据'!E:E,'2019年进销存明细 '!H30)</f>
        <v>50</v>
      </c>
      <c r="CE30" s="3"/>
      <c r="CF30" s="36">
        <f t="shared" si="16"/>
        <v>1918.5600000000002</v>
      </c>
      <c r="CG30" s="33">
        <f t="shared" si="29"/>
        <v>116</v>
      </c>
      <c r="CH30" s="4">
        <f t="shared" si="18"/>
        <v>1250</v>
      </c>
      <c r="CI30" s="36">
        <f t="shared" si="19"/>
        <v>47964.000000000007</v>
      </c>
      <c r="CJ30" s="4">
        <f t="shared" si="20"/>
        <v>460</v>
      </c>
      <c r="CK30" s="36">
        <f t="shared" si="6"/>
        <v>17650.752</v>
      </c>
      <c r="CM30" s="18" t="str">
        <f t="shared" si="7"/>
        <v>依叶-上海市浦东新区陆家嘴社区卫生服务中心</v>
      </c>
      <c r="CN30" s="18" t="s">
        <v>422</v>
      </c>
    </row>
    <row r="31" spans="1:93" s="18" customFormat="1" ht="14.25" hidden="1" x14ac:dyDescent="0.3">
      <c r="A31" s="1" t="s">
        <v>6</v>
      </c>
      <c r="B31" s="6" t="s">
        <v>636</v>
      </c>
      <c r="C31" s="1" t="s">
        <v>662</v>
      </c>
      <c r="D31" s="6" t="s">
        <v>464</v>
      </c>
      <c r="E31" s="1" t="s">
        <v>103</v>
      </c>
      <c r="F31" s="1" t="s">
        <v>284</v>
      </c>
      <c r="G31" s="1" t="s">
        <v>400</v>
      </c>
      <c r="H31" s="7" t="s">
        <v>260</v>
      </c>
      <c r="I31" s="177">
        <v>38.371200000000002</v>
      </c>
      <c r="J31" s="37">
        <v>100</v>
      </c>
      <c r="K31" s="171">
        <v>86.666666666666671</v>
      </c>
      <c r="L31" s="171">
        <f t="shared" si="36"/>
        <v>3325.5040000000004</v>
      </c>
      <c r="M31" s="37">
        <v>137</v>
      </c>
      <c r="N31" s="5">
        <v>150</v>
      </c>
      <c r="O31" s="34">
        <f t="shared" si="37"/>
        <v>5755.68</v>
      </c>
      <c r="P31" s="3">
        <v>80</v>
      </c>
      <c r="Q31" s="3">
        <v>133</v>
      </c>
      <c r="R31" s="35">
        <f t="shared" si="38"/>
        <v>3069.6959999999999</v>
      </c>
      <c r="S31" s="33">
        <f t="shared" si="0"/>
        <v>84</v>
      </c>
      <c r="T31" s="5">
        <v>150</v>
      </c>
      <c r="U31" s="35">
        <f t="shared" si="39"/>
        <v>5755.68</v>
      </c>
      <c r="V31" s="3">
        <v>120</v>
      </c>
      <c r="W31" s="3">
        <v>100</v>
      </c>
      <c r="X31" s="35">
        <f t="shared" si="40"/>
        <v>4604.5439999999999</v>
      </c>
      <c r="Y31" s="33">
        <f t="shared" si="1"/>
        <v>104</v>
      </c>
      <c r="Z31" s="5">
        <v>300</v>
      </c>
      <c r="AA31" s="35">
        <f t="shared" si="41"/>
        <v>11511.36</v>
      </c>
      <c r="AB31" s="3">
        <v>180</v>
      </c>
      <c r="AC31" s="3">
        <v>170</v>
      </c>
      <c r="AD31" s="35">
        <f t="shared" si="42"/>
        <v>6906.8160000000007</v>
      </c>
      <c r="AE31" s="33">
        <f t="shared" si="2"/>
        <v>114</v>
      </c>
      <c r="AF31" s="5">
        <v>400</v>
      </c>
      <c r="AG31" s="35">
        <f t="shared" si="43"/>
        <v>15348.480000000001</v>
      </c>
      <c r="AH31" s="3">
        <v>130</v>
      </c>
      <c r="AI31" s="3">
        <v>174</v>
      </c>
      <c r="AJ31" s="35">
        <f t="shared" si="44"/>
        <v>4988.2560000000003</v>
      </c>
      <c r="AK31" s="33">
        <f t="shared" si="3"/>
        <v>70</v>
      </c>
      <c r="AL31" s="5">
        <v>200</v>
      </c>
      <c r="AM31" s="36">
        <f t="shared" si="45"/>
        <v>7674.2400000000007</v>
      </c>
      <c r="AN31" s="224">
        <v>300</v>
      </c>
      <c r="AO31" s="3">
        <v>214</v>
      </c>
      <c r="AP31" s="35">
        <f t="shared" si="46"/>
        <v>11511.36</v>
      </c>
      <c r="AQ31" s="33">
        <f t="shared" si="21"/>
        <v>156</v>
      </c>
      <c r="AR31" s="5">
        <v>200</v>
      </c>
      <c r="AS31" s="35">
        <f t="shared" si="47"/>
        <v>7674.2400000000007</v>
      </c>
      <c r="AT31" s="3">
        <v>200</v>
      </c>
      <c r="AU31" s="3">
        <v>282</v>
      </c>
      <c r="AV31" s="35">
        <f t="shared" si="48"/>
        <v>7674.2400000000007</v>
      </c>
      <c r="AW31" s="33">
        <f t="shared" si="22"/>
        <v>74</v>
      </c>
      <c r="AX31" s="4">
        <v>350</v>
      </c>
      <c r="AY31" s="35">
        <f t="shared" si="49"/>
        <v>13429.92</v>
      </c>
      <c r="AZ31" s="3">
        <v>330</v>
      </c>
      <c r="BA31" s="3">
        <v>252</v>
      </c>
      <c r="BB31" s="35">
        <f t="shared" si="50"/>
        <v>12662.496000000001</v>
      </c>
      <c r="BC31" s="33">
        <f t="shared" si="23"/>
        <v>152</v>
      </c>
      <c r="BD31" s="4">
        <v>400</v>
      </c>
      <c r="BE31" s="36">
        <f t="shared" si="24"/>
        <v>15348.480000000001</v>
      </c>
      <c r="BF31" s="3">
        <v>300</v>
      </c>
      <c r="BG31" s="3">
        <v>355</v>
      </c>
      <c r="BH31" s="35">
        <f t="shared" si="4"/>
        <v>11511.36</v>
      </c>
      <c r="BI31" s="33">
        <f t="shared" si="5"/>
        <v>97</v>
      </c>
      <c r="BJ31" s="4">
        <v>350</v>
      </c>
      <c r="BK31" s="36">
        <f t="shared" si="25"/>
        <v>13429.92</v>
      </c>
      <c r="BL31" s="3">
        <v>400</v>
      </c>
      <c r="BM31" s="3">
        <v>322</v>
      </c>
      <c r="BN31" s="36">
        <f t="shared" si="8"/>
        <v>15348.480000000001</v>
      </c>
      <c r="BO31" s="33">
        <f t="shared" si="9"/>
        <v>175</v>
      </c>
      <c r="BP31" s="4">
        <v>250</v>
      </c>
      <c r="BQ31" s="36">
        <f t="shared" si="10"/>
        <v>9592.8000000000011</v>
      </c>
      <c r="BR31" s="204">
        <v>350</v>
      </c>
      <c r="BS31" s="305">
        <v>360</v>
      </c>
      <c r="BT31" s="36">
        <f t="shared" si="11"/>
        <v>13429.92</v>
      </c>
      <c r="BU31" s="33">
        <f t="shared" si="12"/>
        <v>165</v>
      </c>
      <c r="BV31" s="4">
        <v>400</v>
      </c>
      <c r="BW31" s="36">
        <f t="shared" si="13"/>
        <v>15348.480000000001</v>
      </c>
      <c r="BX31" s="3">
        <v>400</v>
      </c>
      <c r="BY31" s="3">
        <v>302</v>
      </c>
      <c r="BZ31" s="36">
        <f t="shared" si="14"/>
        <v>15348.480000000001</v>
      </c>
      <c r="CA31" s="33">
        <f t="shared" si="26"/>
        <v>263</v>
      </c>
      <c r="CB31" s="314">
        <v>400</v>
      </c>
      <c r="CC31" s="36">
        <f t="shared" si="15"/>
        <v>15348.480000000001</v>
      </c>
      <c r="CD31" s="3">
        <f>SUMIFS('12月商业流向数据'!G:G,'12月商业流向数据'!C:C,'2019年进销存明细 '!A31,'12月商业流向数据'!E:E,'2019年进销存明细 '!H31)</f>
        <v>100</v>
      </c>
      <c r="CE31" s="3"/>
      <c r="CF31" s="36">
        <f t="shared" si="16"/>
        <v>3837.1200000000003</v>
      </c>
      <c r="CG31" s="33">
        <f t="shared" si="29"/>
        <v>363</v>
      </c>
      <c r="CH31" s="4">
        <f t="shared" si="18"/>
        <v>3550</v>
      </c>
      <c r="CI31" s="36">
        <f t="shared" si="19"/>
        <v>136217.76</v>
      </c>
      <c r="CJ31" s="4">
        <f t="shared" si="20"/>
        <v>2890</v>
      </c>
      <c r="CK31" s="36">
        <f t="shared" si="6"/>
        <v>110892.768</v>
      </c>
      <c r="CM31" s="18" t="str">
        <f t="shared" si="7"/>
        <v>依叶-上海市浦东新区联洋社区卫生服务中心</v>
      </c>
      <c r="CN31" s="18" t="s">
        <v>422</v>
      </c>
    </row>
    <row r="32" spans="1:93" s="18" customFormat="1" ht="14.25" hidden="1" x14ac:dyDescent="0.3">
      <c r="A32" s="1" t="s">
        <v>6</v>
      </c>
      <c r="B32" s="6" t="s">
        <v>636</v>
      </c>
      <c r="C32" s="1" t="s">
        <v>662</v>
      </c>
      <c r="D32" s="6" t="s">
        <v>464</v>
      </c>
      <c r="E32" s="1" t="s">
        <v>103</v>
      </c>
      <c r="F32" s="1" t="s">
        <v>284</v>
      </c>
      <c r="G32" s="1" t="s">
        <v>400</v>
      </c>
      <c r="H32" s="7" t="s">
        <v>545</v>
      </c>
      <c r="I32" s="177">
        <v>38.371200000000002</v>
      </c>
      <c r="J32" s="37">
        <v>50</v>
      </c>
      <c r="K32" s="171">
        <v>25</v>
      </c>
      <c r="L32" s="171">
        <f t="shared" si="36"/>
        <v>959.28000000000009</v>
      </c>
      <c r="M32" s="37">
        <v>78</v>
      </c>
      <c r="N32" s="5">
        <v>100</v>
      </c>
      <c r="O32" s="34">
        <f t="shared" si="37"/>
        <v>3837.1200000000003</v>
      </c>
      <c r="P32" s="3">
        <v>50</v>
      </c>
      <c r="Q32" s="3">
        <v>78</v>
      </c>
      <c r="R32" s="35">
        <f t="shared" si="38"/>
        <v>1918.5600000000002</v>
      </c>
      <c r="S32" s="33">
        <f t="shared" si="0"/>
        <v>50</v>
      </c>
      <c r="T32" s="5">
        <v>100</v>
      </c>
      <c r="U32" s="35">
        <f t="shared" si="39"/>
        <v>3837.1200000000003</v>
      </c>
      <c r="V32" s="3">
        <v>50</v>
      </c>
      <c r="W32" s="3">
        <v>66</v>
      </c>
      <c r="X32" s="35">
        <f t="shared" si="40"/>
        <v>1918.5600000000002</v>
      </c>
      <c r="Y32" s="33">
        <f t="shared" si="1"/>
        <v>34</v>
      </c>
      <c r="Z32" s="5">
        <v>250</v>
      </c>
      <c r="AA32" s="35">
        <f t="shared" si="41"/>
        <v>9592.8000000000011</v>
      </c>
      <c r="AB32" s="3">
        <v>100</v>
      </c>
      <c r="AC32" s="3">
        <v>80</v>
      </c>
      <c r="AD32" s="35">
        <f t="shared" si="42"/>
        <v>3837.1200000000003</v>
      </c>
      <c r="AE32" s="33">
        <f t="shared" si="2"/>
        <v>54</v>
      </c>
      <c r="AF32" s="5">
        <v>300</v>
      </c>
      <c r="AG32" s="35">
        <f t="shared" si="43"/>
        <v>11511.36</v>
      </c>
      <c r="AH32" s="3">
        <v>100</v>
      </c>
      <c r="AI32" s="3">
        <v>96</v>
      </c>
      <c r="AJ32" s="35">
        <f t="shared" si="44"/>
        <v>3837.1200000000003</v>
      </c>
      <c r="AK32" s="33">
        <f t="shared" si="3"/>
        <v>58</v>
      </c>
      <c r="AL32" s="5">
        <v>300</v>
      </c>
      <c r="AM32" s="36">
        <f t="shared" si="45"/>
        <v>11511.36</v>
      </c>
      <c r="AN32" s="224">
        <v>80</v>
      </c>
      <c r="AO32" s="3">
        <v>97</v>
      </c>
      <c r="AP32" s="35">
        <f t="shared" si="46"/>
        <v>3069.6959999999999</v>
      </c>
      <c r="AQ32" s="33">
        <f t="shared" si="21"/>
        <v>41</v>
      </c>
      <c r="AR32" s="5">
        <v>300</v>
      </c>
      <c r="AS32" s="35">
        <f t="shared" si="47"/>
        <v>11511.36</v>
      </c>
      <c r="AT32" s="3">
        <v>200</v>
      </c>
      <c r="AU32" s="3">
        <v>166</v>
      </c>
      <c r="AV32" s="35">
        <f t="shared" si="48"/>
        <v>7674.2400000000007</v>
      </c>
      <c r="AW32" s="33">
        <f t="shared" si="22"/>
        <v>75</v>
      </c>
      <c r="AX32" s="4">
        <v>250</v>
      </c>
      <c r="AY32" s="35">
        <f t="shared" si="49"/>
        <v>9592.8000000000011</v>
      </c>
      <c r="AZ32" s="3">
        <v>330</v>
      </c>
      <c r="BA32" s="3">
        <v>256</v>
      </c>
      <c r="BB32" s="35">
        <f t="shared" si="50"/>
        <v>12662.496000000001</v>
      </c>
      <c r="BC32" s="33">
        <f t="shared" si="23"/>
        <v>149</v>
      </c>
      <c r="BD32" s="4">
        <v>300</v>
      </c>
      <c r="BE32" s="36">
        <f t="shared" si="24"/>
        <v>11511.36</v>
      </c>
      <c r="BF32" s="3">
        <v>300</v>
      </c>
      <c r="BG32" s="3">
        <v>237</v>
      </c>
      <c r="BH32" s="35">
        <f t="shared" si="4"/>
        <v>11511.36</v>
      </c>
      <c r="BI32" s="33">
        <f t="shared" si="5"/>
        <v>212</v>
      </c>
      <c r="BJ32" s="4">
        <v>300</v>
      </c>
      <c r="BK32" s="36">
        <f t="shared" si="25"/>
        <v>11511.36</v>
      </c>
      <c r="BL32" s="3">
        <v>300</v>
      </c>
      <c r="BM32" s="3">
        <v>360</v>
      </c>
      <c r="BN32" s="36">
        <f t="shared" si="8"/>
        <v>11511.36</v>
      </c>
      <c r="BO32" s="33">
        <f t="shared" si="9"/>
        <v>152</v>
      </c>
      <c r="BP32" s="4">
        <v>250</v>
      </c>
      <c r="BQ32" s="36">
        <f t="shared" si="10"/>
        <v>9592.8000000000011</v>
      </c>
      <c r="BR32" s="204">
        <v>400</v>
      </c>
      <c r="BS32" s="305">
        <v>359</v>
      </c>
      <c r="BT32" s="36">
        <f t="shared" si="11"/>
        <v>15348.480000000001</v>
      </c>
      <c r="BU32" s="33">
        <f t="shared" si="12"/>
        <v>193</v>
      </c>
      <c r="BV32" s="4">
        <v>350</v>
      </c>
      <c r="BW32" s="36">
        <f t="shared" si="13"/>
        <v>13429.92</v>
      </c>
      <c r="BX32" s="3">
        <v>400</v>
      </c>
      <c r="BY32" s="3">
        <v>381</v>
      </c>
      <c r="BZ32" s="36">
        <f t="shared" si="14"/>
        <v>15348.480000000001</v>
      </c>
      <c r="CA32" s="33">
        <f t="shared" si="26"/>
        <v>212</v>
      </c>
      <c r="CB32" s="314">
        <v>450</v>
      </c>
      <c r="CC32" s="36">
        <f t="shared" si="15"/>
        <v>17267.04</v>
      </c>
      <c r="CD32" s="3">
        <f>SUMIFS('12月商业流向数据'!G:G,'12月商业流向数据'!C:C,'2019年进销存明细 '!A32,'12月商业流向数据'!E:E,'2019年进销存明细 '!H32)</f>
        <v>250</v>
      </c>
      <c r="CE32" s="3"/>
      <c r="CF32" s="36">
        <f t="shared" si="16"/>
        <v>9592.8000000000011</v>
      </c>
      <c r="CG32" s="33">
        <f t="shared" si="29"/>
        <v>462</v>
      </c>
      <c r="CH32" s="4">
        <f t="shared" si="18"/>
        <v>3250</v>
      </c>
      <c r="CI32" s="36">
        <f t="shared" si="19"/>
        <v>124706.4</v>
      </c>
      <c r="CJ32" s="4">
        <f t="shared" si="20"/>
        <v>2560</v>
      </c>
      <c r="CK32" s="36">
        <f t="shared" si="6"/>
        <v>98230.271999999997</v>
      </c>
      <c r="CM32" s="18" t="str">
        <f t="shared" si="7"/>
        <v>依叶-上海市浦东新区洋泾社区卫生服务中心</v>
      </c>
      <c r="CN32" s="18" t="s">
        <v>422</v>
      </c>
    </row>
    <row r="33" spans="1:92" s="18" customFormat="1" ht="14.25" hidden="1" x14ac:dyDescent="0.3">
      <c r="A33" s="1" t="s">
        <v>6</v>
      </c>
      <c r="B33" s="6" t="s">
        <v>636</v>
      </c>
      <c r="C33" s="1" t="s">
        <v>662</v>
      </c>
      <c r="D33" s="6" t="s">
        <v>464</v>
      </c>
      <c r="E33" s="1" t="s">
        <v>103</v>
      </c>
      <c r="F33" s="1" t="s">
        <v>282</v>
      </c>
      <c r="G33" s="1" t="s">
        <v>400</v>
      </c>
      <c r="H33" s="7" t="s">
        <v>242</v>
      </c>
      <c r="I33" s="177">
        <v>38.371200000000002</v>
      </c>
      <c r="J33" s="37">
        <v>0</v>
      </c>
      <c r="K33" s="171">
        <v>0</v>
      </c>
      <c r="L33" s="171">
        <f t="shared" si="36"/>
        <v>0</v>
      </c>
      <c r="M33" s="37">
        <v>0</v>
      </c>
      <c r="N33" s="5"/>
      <c r="O33" s="34">
        <f t="shared" si="37"/>
        <v>0</v>
      </c>
      <c r="P33" s="3">
        <v>0</v>
      </c>
      <c r="Q33" s="3">
        <v>0</v>
      </c>
      <c r="R33" s="35">
        <f t="shared" si="38"/>
        <v>0</v>
      </c>
      <c r="S33" s="33">
        <f t="shared" si="0"/>
        <v>0</v>
      </c>
      <c r="T33" s="5"/>
      <c r="U33" s="35">
        <f t="shared" si="39"/>
        <v>0</v>
      </c>
      <c r="V33" s="3">
        <v>0</v>
      </c>
      <c r="W33" s="3">
        <v>0</v>
      </c>
      <c r="X33" s="35">
        <f t="shared" si="40"/>
        <v>0</v>
      </c>
      <c r="Y33" s="33">
        <f t="shared" si="1"/>
        <v>0</v>
      </c>
      <c r="Z33" s="5"/>
      <c r="AA33" s="35">
        <f t="shared" si="41"/>
        <v>0</v>
      </c>
      <c r="AB33" s="3">
        <v>0</v>
      </c>
      <c r="AC33" s="3">
        <v>0</v>
      </c>
      <c r="AD33" s="35">
        <f t="shared" si="42"/>
        <v>0</v>
      </c>
      <c r="AE33" s="33">
        <f t="shared" si="2"/>
        <v>0</v>
      </c>
      <c r="AF33" s="5"/>
      <c r="AG33" s="35">
        <f t="shared" si="43"/>
        <v>0</v>
      </c>
      <c r="AH33" s="3">
        <v>0</v>
      </c>
      <c r="AI33" s="3">
        <v>0</v>
      </c>
      <c r="AJ33" s="35">
        <f t="shared" si="44"/>
        <v>0</v>
      </c>
      <c r="AK33" s="33">
        <f t="shared" si="3"/>
        <v>0</v>
      </c>
      <c r="AL33" s="5">
        <v>0</v>
      </c>
      <c r="AM33" s="36">
        <f t="shared" si="45"/>
        <v>0</v>
      </c>
      <c r="AN33" s="224">
        <v>0</v>
      </c>
      <c r="AO33" s="3">
        <v>0</v>
      </c>
      <c r="AP33" s="35">
        <f t="shared" si="46"/>
        <v>0</v>
      </c>
      <c r="AQ33" s="33">
        <f t="shared" si="21"/>
        <v>0</v>
      </c>
      <c r="AR33" s="5">
        <v>0</v>
      </c>
      <c r="AS33" s="35">
        <f t="shared" si="47"/>
        <v>0</v>
      </c>
      <c r="AT33" s="3">
        <v>0</v>
      </c>
      <c r="AU33" s="3">
        <v>0</v>
      </c>
      <c r="AV33" s="35">
        <f t="shared" si="48"/>
        <v>0</v>
      </c>
      <c r="AW33" s="33">
        <f t="shared" si="22"/>
        <v>0</v>
      </c>
      <c r="AX33" s="4">
        <v>0</v>
      </c>
      <c r="AY33" s="35">
        <f t="shared" si="49"/>
        <v>0</v>
      </c>
      <c r="AZ33" s="3">
        <v>0</v>
      </c>
      <c r="BA33" s="3">
        <v>0</v>
      </c>
      <c r="BB33" s="35">
        <f t="shared" si="50"/>
        <v>0</v>
      </c>
      <c r="BC33" s="33">
        <f t="shared" si="23"/>
        <v>0</v>
      </c>
      <c r="BD33" s="4">
        <v>0</v>
      </c>
      <c r="BE33" s="36">
        <f t="shared" si="24"/>
        <v>0</v>
      </c>
      <c r="BF33" s="3">
        <v>0</v>
      </c>
      <c r="BG33" s="3">
        <v>0</v>
      </c>
      <c r="BH33" s="35">
        <f t="shared" si="4"/>
        <v>0</v>
      </c>
      <c r="BI33" s="33">
        <f t="shared" si="5"/>
        <v>0</v>
      </c>
      <c r="BJ33" s="4">
        <v>0</v>
      </c>
      <c r="BK33" s="36">
        <f t="shared" si="25"/>
        <v>0</v>
      </c>
      <c r="BL33" s="3">
        <v>0</v>
      </c>
      <c r="BM33" s="3">
        <v>0</v>
      </c>
      <c r="BN33" s="36">
        <f t="shared" si="8"/>
        <v>0</v>
      </c>
      <c r="BO33" s="33">
        <f t="shared" si="9"/>
        <v>0</v>
      </c>
      <c r="BP33" s="4">
        <v>0</v>
      </c>
      <c r="BQ33" s="36">
        <f t="shared" si="10"/>
        <v>0</v>
      </c>
      <c r="BR33" s="204">
        <v>0</v>
      </c>
      <c r="BS33" s="305">
        <v>0</v>
      </c>
      <c r="BT33" s="36">
        <f t="shared" si="11"/>
        <v>0</v>
      </c>
      <c r="BU33" s="33">
        <f t="shared" si="12"/>
        <v>0</v>
      </c>
      <c r="BV33" s="4">
        <v>0</v>
      </c>
      <c r="BW33" s="36">
        <f t="shared" si="13"/>
        <v>0</v>
      </c>
      <c r="BX33" s="3">
        <v>0</v>
      </c>
      <c r="BY33" s="3">
        <v>0</v>
      </c>
      <c r="BZ33" s="36">
        <f t="shared" si="14"/>
        <v>0</v>
      </c>
      <c r="CA33" s="33">
        <f t="shared" si="26"/>
        <v>0</v>
      </c>
      <c r="CB33" s="314">
        <v>0</v>
      </c>
      <c r="CC33" s="36">
        <f t="shared" si="15"/>
        <v>0</v>
      </c>
      <c r="CD33" s="3">
        <f>SUMIFS('12月商业流向数据'!G:G,'12月商业流向数据'!C:C,'2019年进销存明细 '!A33,'12月商业流向数据'!E:E,'2019年进销存明细 '!H33)</f>
        <v>0</v>
      </c>
      <c r="CE33" s="3"/>
      <c r="CF33" s="36">
        <f t="shared" si="16"/>
        <v>0</v>
      </c>
      <c r="CG33" s="33">
        <f t="shared" si="29"/>
        <v>0</v>
      </c>
      <c r="CH33" s="4">
        <f t="shared" si="18"/>
        <v>0</v>
      </c>
      <c r="CI33" s="36">
        <f t="shared" si="19"/>
        <v>0</v>
      </c>
      <c r="CJ33" s="4">
        <f t="shared" si="20"/>
        <v>0</v>
      </c>
      <c r="CK33" s="36">
        <f t="shared" si="6"/>
        <v>0</v>
      </c>
      <c r="CM33" s="18" t="str">
        <f t="shared" si="7"/>
        <v>依叶-上海中医药大学附属龙华医院浦东分院</v>
      </c>
      <c r="CN33" s="18" t="s">
        <v>422</v>
      </c>
    </row>
    <row r="34" spans="1:92" s="18" customFormat="1" ht="14.25" hidden="1" x14ac:dyDescent="0.3">
      <c r="A34" s="1" t="s">
        <v>6</v>
      </c>
      <c r="B34" s="6" t="s">
        <v>636</v>
      </c>
      <c r="C34" s="1" t="s">
        <v>662</v>
      </c>
      <c r="D34" s="6" t="s">
        <v>464</v>
      </c>
      <c r="E34" s="1" t="s">
        <v>103</v>
      </c>
      <c r="F34" s="1" t="s">
        <v>283</v>
      </c>
      <c r="G34" s="1" t="s">
        <v>400</v>
      </c>
      <c r="H34" s="7" t="s">
        <v>486</v>
      </c>
      <c r="I34" s="177">
        <v>38.371200000000002</v>
      </c>
      <c r="J34" s="37">
        <v>800</v>
      </c>
      <c r="K34" s="171">
        <v>612.5</v>
      </c>
      <c r="L34" s="171">
        <f t="shared" si="36"/>
        <v>23502.36</v>
      </c>
      <c r="M34" s="37">
        <v>522</v>
      </c>
      <c r="N34" s="5">
        <v>700</v>
      </c>
      <c r="O34" s="34">
        <f t="shared" si="37"/>
        <v>26859.84</v>
      </c>
      <c r="P34" s="3">
        <v>800</v>
      </c>
      <c r="Q34" s="3">
        <v>735</v>
      </c>
      <c r="R34" s="35">
        <f t="shared" si="38"/>
        <v>30696.960000000003</v>
      </c>
      <c r="S34" s="33">
        <f t="shared" si="0"/>
        <v>587</v>
      </c>
      <c r="T34" s="5">
        <v>700</v>
      </c>
      <c r="U34" s="35">
        <f t="shared" si="39"/>
        <v>26859.84</v>
      </c>
      <c r="V34" s="3">
        <v>600</v>
      </c>
      <c r="W34" s="3">
        <v>427</v>
      </c>
      <c r="X34" s="35">
        <f t="shared" si="40"/>
        <v>23022.720000000001</v>
      </c>
      <c r="Y34" s="33">
        <f t="shared" si="1"/>
        <v>760</v>
      </c>
      <c r="Z34" s="5">
        <v>900</v>
      </c>
      <c r="AA34" s="35">
        <f t="shared" si="41"/>
        <v>34534.080000000002</v>
      </c>
      <c r="AB34" s="3">
        <v>300</v>
      </c>
      <c r="AC34" s="3">
        <v>643</v>
      </c>
      <c r="AD34" s="35">
        <f t="shared" si="42"/>
        <v>11511.36</v>
      </c>
      <c r="AE34" s="33">
        <f t="shared" si="2"/>
        <v>417</v>
      </c>
      <c r="AF34" s="5">
        <v>1000</v>
      </c>
      <c r="AG34" s="35">
        <f t="shared" si="43"/>
        <v>38371.200000000004</v>
      </c>
      <c r="AH34" s="3">
        <v>1100</v>
      </c>
      <c r="AI34" s="3">
        <v>555</v>
      </c>
      <c r="AJ34" s="35">
        <f t="shared" si="44"/>
        <v>42208.32</v>
      </c>
      <c r="AK34" s="33">
        <f t="shared" si="3"/>
        <v>962</v>
      </c>
      <c r="AL34" s="5">
        <v>1000</v>
      </c>
      <c r="AM34" s="36">
        <f t="shared" si="45"/>
        <v>38371.200000000004</v>
      </c>
      <c r="AN34" s="224">
        <v>200</v>
      </c>
      <c r="AO34" s="3">
        <v>602</v>
      </c>
      <c r="AP34" s="35">
        <f t="shared" si="46"/>
        <v>7674.2400000000007</v>
      </c>
      <c r="AQ34" s="33">
        <f t="shared" si="21"/>
        <v>560</v>
      </c>
      <c r="AR34" s="5">
        <v>1000</v>
      </c>
      <c r="AS34" s="35">
        <f t="shared" si="47"/>
        <v>38371.200000000004</v>
      </c>
      <c r="AT34" s="3">
        <v>300</v>
      </c>
      <c r="AU34" s="3">
        <v>558</v>
      </c>
      <c r="AV34" s="35">
        <f t="shared" si="48"/>
        <v>11511.36</v>
      </c>
      <c r="AW34" s="33">
        <f t="shared" si="22"/>
        <v>302</v>
      </c>
      <c r="AX34" s="4">
        <v>650</v>
      </c>
      <c r="AY34" s="35">
        <f t="shared" si="49"/>
        <v>24941.280000000002</v>
      </c>
      <c r="AZ34" s="3">
        <v>1200</v>
      </c>
      <c r="BA34" s="3">
        <v>667</v>
      </c>
      <c r="BB34" s="35">
        <f t="shared" si="50"/>
        <v>46045.440000000002</v>
      </c>
      <c r="BC34" s="33">
        <f t="shared" si="23"/>
        <v>835</v>
      </c>
      <c r="BD34" s="4">
        <v>700</v>
      </c>
      <c r="BE34" s="36">
        <f t="shared" si="24"/>
        <v>26859.84</v>
      </c>
      <c r="BF34" s="3">
        <v>300</v>
      </c>
      <c r="BG34" s="3">
        <v>578</v>
      </c>
      <c r="BH34" s="35">
        <f t="shared" si="4"/>
        <v>11511.36</v>
      </c>
      <c r="BI34" s="33">
        <f t="shared" si="5"/>
        <v>557</v>
      </c>
      <c r="BJ34" s="4">
        <v>600</v>
      </c>
      <c r="BK34" s="36">
        <f t="shared" si="25"/>
        <v>23022.720000000001</v>
      </c>
      <c r="BL34" s="3">
        <v>600</v>
      </c>
      <c r="BM34" s="3">
        <v>664</v>
      </c>
      <c r="BN34" s="36">
        <f t="shared" si="8"/>
        <v>23022.720000000001</v>
      </c>
      <c r="BO34" s="33">
        <f t="shared" si="9"/>
        <v>493</v>
      </c>
      <c r="BP34" s="4">
        <v>600</v>
      </c>
      <c r="BQ34" s="36">
        <f t="shared" si="10"/>
        <v>23022.720000000001</v>
      </c>
      <c r="BR34" s="204">
        <v>500</v>
      </c>
      <c r="BS34" s="305">
        <v>787</v>
      </c>
      <c r="BT34" s="36">
        <f t="shared" si="11"/>
        <v>19185.600000000002</v>
      </c>
      <c r="BU34" s="33">
        <f t="shared" si="12"/>
        <v>206</v>
      </c>
      <c r="BV34" s="4">
        <v>700</v>
      </c>
      <c r="BW34" s="36">
        <f t="shared" si="13"/>
        <v>26859.84</v>
      </c>
      <c r="BX34" s="3">
        <v>2100</v>
      </c>
      <c r="BY34" s="3">
        <v>1314</v>
      </c>
      <c r="BZ34" s="36">
        <f t="shared" si="14"/>
        <v>80579.520000000004</v>
      </c>
      <c r="CA34" s="33">
        <f t="shared" si="26"/>
        <v>992</v>
      </c>
      <c r="CB34" s="314">
        <v>800</v>
      </c>
      <c r="CC34" s="36">
        <f t="shared" si="15"/>
        <v>30696.960000000003</v>
      </c>
      <c r="CD34" s="3">
        <f>SUMIFS('12月商业流向数据'!G:G,'12月商业流向数据'!C:C,'2019年进销存明细 '!A34,'12月商业流向数据'!E:E,'2019年进销存明细 '!H34)</f>
        <v>600</v>
      </c>
      <c r="CE34" s="3"/>
      <c r="CF34" s="36">
        <f t="shared" si="16"/>
        <v>23022.720000000001</v>
      </c>
      <c r="CG34" s="33">
        <f t="shared" si="29"/>
        <v>1592</v>
      </c>
      <c r="CH34" s="4">
        <f t="shared" si="18"/>
        <v>9350</v>
      </c>
      <c r="CI34" s="36">
        <f t="shared" si="19"/>
        <v>358770.72000000009</v>
      </c>
      <c r="CJ34" s="4">
        <f t="shared" si="20"/>
        <v>8600</v>
      </c>
      <c r="CK34" s="36">
        <f t="shared" si="6"/>
        <v>329992.32000000007</v>
      </c>
      <c r="CM34" s="18" t="str">
        <f t="shared" si="7"/>
        <v>依叶-上海中医药大学附属曙光医院</v>
      </c>
      <c r="CN34" s="18" t="s">
        <v>422</v>
      </c>
    </row>
    <row r="35" spans="1:92" s="18" customFormat="1" ht="14.25" hidden="1" x14ac:dyDescent="0.3">
      <c r="A35" s="1" t="s">
        <v>6</v>
      </c>
      <c r="B35" s="6" t="s">
        <v>636</v>
      </c>
      <c r="C35" s="1" t="s">
        <v>662</v>
      </c>
      <c r="D35" s="6" t="s">
        <v>464</v>
      </c>
      <c r="E35" s="1" t="s">
        <v>733</v>
      </c>
      <c r="F35" s="1" t="s">
        <v>284</v>
      </c>
      <c r="G35" s="1" t="s">
        <v>400</v>
      </c>
      <c r="H35" s="7" t="s">
        <v>665</v>
      </c>
      <c r="I35" s="177">
        <v>38.371200000000002</v>
      </c>
      <c r="J35" s="37">
        <v>100</v>
      </c>
      <c r="K35" s="171">
        <v>0</v>
      </c>
      <c r="L35" s="171">
        <f t="shared" si="36"/>
        <v>0</v>
      </c>
      <c r="M35" s="37">
        <v>100</v>
      </c>
      <c r="N35" s="5">
        <v>350</v>
      </c>
      <c r="O35" s="34">
        <f t="shared" si="37"/>
        <v>13429.92</v>
      </c>
      <c r="P35" s="3">
        <v>600</v>
      </c>
      <c r="Q35" s="3">
        <v>134</v>
      </c>
      <c r="R35" s="35">
        <f t="shared" si="38"/>
        <v>23022.720000000001</v>
      </c>
      <c r="S35" s="33">
        <f t="shared" si="0"/>
        <v>566</v>
      </c>
      <c r="T35" s="5">
        <v>450</v>
      </c>
      <c r="U35" s="35">
        <f t="shared" si="39"/>
        <v>17267.04</v>
      </c>
      <c r="V35" s="3">
        <v>300</v>
      </c>
      <c r="W35" s="3">
        <v>191</v>
      </c>
      <c r="X35" s="35">
        <f t="shared" si="40"/>
        <v>11511.36</v>
      </c>
      <c r="Y35" s="33">
        <f t="shared" si="1"/>
        <v>675</v>
      </c>
      <c r="Z35" s="5">
        <v>700</v>
      </c>
      <c r="AA35" s="35">
        <f t="shared" si="41"/>
        <v>26859.84</v>
      </c>
      <c r="AB35" s="3">
        <v>600</v>
      </c>
      <c r="AC35" s="3">
        <v>301</v>
      </c>
      <c r="AD35" s="35">
        <f t="shared" si="42"/>
        <v>23022.720000000001</v>
      </c>
      <c r="AE35" s="33">
        <f t="shared" si="2"/>
        <v>974</v>
      </c>
      <c r="AF35" s="5">
        <v>800</v>
      </c>
      <c r="AG35" s="35">
        <f t="shared" si="43"/>
        <v>30696.960000000003</v>
      </c>
      <c r="AH35" s="3">
        <v>600</v>
      </c>
      <c r="AI35" s="3">
        <v>544</v>
      </c>
      <c r="AJ35" s="35">
        <f t="shared" si="44"/>
        <v>23022.720000000001</v>
      </c>
      <c r="AK35" s="33">
        <f t="shared" si="3"/>
        <v>1030</v>
      </c>
      <c r="AL35" s="5">
        <v>800</v>
      </c>
      <c r="AM35" s="36">
        <f t="shared" si="45"/>
        <v>30696.960000000003</v>
      </c>
      <c r="AN35" s="224">
        <v>600</v>
      </c>
      <c r="AO35" s="3">
        <v>508</v>
      </c>
      <c r="AP35" s="35">
        <f t="shared" si="46"/>
        <v>23022.720000000001</v>
      </c>
      <c r="AQ35" s="33">
        <f t="shared" si="21"/>
        <v>1122</v>
      </c>
      <c r="AR35" s="5">
        <v>800</v>
      </c>
      <c r="AS35" s="35">
        <f t="shared" si="47"/>
        <v>30696.960000000003</v>
      </c>
      <c r="AT35" s="3">
        <v>800</v>
      </c>
      <c r="AU35" s="3">
        <v>718</v>
      </c>
      <c r="AV35" s="35">
        <f t="shared" si="48"/>
        <v>30696.960000000003</v>
      </c>
      <c r="AW35" s="33">
        <f t="shared" si="22"/>
        <v>1204</v>
      </c>
      <c r="AX35" s="4">
        <v>800</v>
      </c>
      <c r="AY35" s="35">
        <f t="shared" si="49"/>
        <v>30696.960000000003</v>
      </c>
      <c r="AZ35" s="3">
        <v>0</v>
      </c>
      <c r="BA35" s="3">
        <v>216</v>
      </c>
      <c r="BB35" s="35">
        <f t="shared" si="50"/>
        <v>0</v>
      </c>
      <c r="BC35" s="33">
        <f t="shared" si="23"/>
        <v>988</v>
      </c>
      <c r="BD35" s="4">
        <v>850</v>
      </c>
      <c r="BE35" s="36">
        <f t="shared" si="24"/>
        <v>32615.52</v>
      </c>
      <c r="BF35" s="3">
        <v>1200</v>
      </c>
      <c r="BG35" s="3">
        <v>620</v>
      </c>
      <c r="BH35" s="35">
        <f t="shared" si="4"/>
        <v>46045.440000000002</v>
      </c>
      <c r="BI35" s="33">
        <f t="shared" si="5"/>
        <v>1568</v>
      </c>
      <c r="BJ35" s="4">
        <v>700</v>
      </c>
      <c r="BK35" s="36">
        <f t="shared" si="25"/>
        <v>26859.84</v>
      </c>
      <c r="BL35" s="3">
        <v>600</v>
      </c>
      <c r="BM35" s="3">
        <v>903</v>
      </c>
      <c r="BN35" s="36">
        <f t="shared" si="8"/>
        <v>23022.720000000001</v>
      </c>
      <c r="BO35" s="33">
        <f t="shared" si="9"/>
        <v>1265</v>
      </c>
      <c r="BP35" s="4">
        <v>700</v>
      </c>
      <c r="BQ35" s="36">
        <f t="shared" si="10"/>
        <v>26859.84</v>
      </c>
      <c r="BR35" s="204">
        <v>900</v>
      </c>
      <c r="BS35" s="305">
        <v>645</v>
      </c>
      <c r="BT35" s="36">
        <f t="shared" si="11"/>
        <v>34534.080000000002</v>
      </c>
      <c r="BU35" s="33">
        <f t="shared" ref="BU35:BU66" si="51">BO35+BR35-BS35</f>
        <v>1520</v>
      </c>
      <c r="BV35" s="4">
        <v>800</v>
      </c>
      <c r="BW35" s="36">
        <f t="shared" si="13"/>
        <v>30696.960000000003</v>
      </c>
      <c r="BX35" s="3">
        <v>900</v>
      </c>
      <c r="BY35" s="3">
        <v>777</v>
      </c>
      <c r="BZ35" s="36">
        <f t="shared" si="14"/>
        <v>34534.080000000002</v>
      </c>
      <c r="CA35" s="33">
        <f t="shared" si="26"/>
        <v>1643</v>
      </c>
      <c r="CB35" s="314">
        <v>950</v>
      </c>
      <c r="CC35" s="36">
        <f t="shared" si="15"/>
        <v>36452.639999999999</v>
      </c>
      <c r="CD35" s="3">
        <f>SUMIFS('12月商业流向数据'!G:G,'12月商业流向数据'!C:C,'2019年进销存明细 '!A35,'12月商业流向数据'!E:E,'2019年进销存明细 '!H35)</f>
        <v>600</v>
      </c>
      <c r="CE35" s="3"/>
      <c r="CF35" s="36">
        <f t="shared" si="16"/>
        <v>23022.720000000001</v>
      </c>
      <c r="CG35" s="33">
        <f t="shared" si="29"/>
        <v>2243</v>
      </c>
      <c r="CH35" s="4">
        <f t="shared" si="18"/>
        <v>8700</v>
      </c>
      <c r="CI35" s="36">
        <f t="shared" si="19"/>
        <v>333829.44000000006</v>
      </c>
      <c r="CJ35" s="4">
        <f t="shared" si="20"/>
        <v>7700</v>
      </c>
      <c r="CK35" s="36">
        <f t="shared" si="6"/>
        <v>295458.24</v>
      </c>
      <c r="CM35" s="18" t="str">
        <f t="shared" si="7"/>
        <v>依叶-上海市浦东新区北蔡社区卫生服务中心</v>
      </c>
      <c r="CN35" s="18" t="s">
        <v>422</v>
      </c>
    </row>
    <row r="36" spans="1:92" s="18" customFormat="1" ht="14.25" hidden="1" x14ac:dyDescent="0.3">
      <c r="A36" s="1" t="s">
        <v>6</v>
      </c>
      <c r="B36" s="6" t="s">
        <v>636</v>
      </c>
      <c r="C36" s="1" t="s">
        <v>662</v>
      </c>
      <c r="D36" s="6" t="s">
        <v>464</v>
      </c>
      <c r="E36" s="1" t="s">
        <v>103</v>
      </c>
      <c r="F36" s="1" t="s">
        <v>284</v>
      </c>
      <c r="G36" s="1" t="s">
        <v>400</v>
      </c>
      <c r="H36" s="7" t="s">
        <v>261</v>
      </c>
      <c r="I36" s="177">
        <v>38.371200000000002</v>
      </c>
      <c r="J36" s="37">
        <v>120</v>
      </c>
      <c r="K36" s="171">
        <v>50.833333333333336</v>
      </c>
      <c r="L36" s="171">
        <f t="shared" si="36"/>
        <v>1950.5360000000003</v>
      </c>
      <c r="M36" s="37">
        <v>74</v>
      </c>
      <c r="N36" s="5">
        <v>200</v>
      </c>
      <c r="O36" s="34">
        <f t="shared" si="37"/>
        <v>7674.2400000000007</v>
      </c>
      <c r="P36" s="3">
        <v>230</v>
      </c>
      <c r="Q36" s="3">
        <v>136</v>
      </c>
      <c r="R36" s="35">
        <f t="shared" si="38"/>
        <v>8825.3760000000002</v>
      </c>
      <c r="S36" s="33">
        <f t="shared" si="0"/>
        <v>168</v>
      </c>
      <c r="T36" s="5">
        <v>200</v>
      </c>
      <c r="U36" s="35">
        <f t="shared" si="39"/>
        <v>7674.2400000000007</v>
      </c>
      <c r="V36" s="3">
        <v>70</v>
      </c>
      <c r="W36" s="3">
        <v>95</v>
      </c>
      <c r="X36" s="35">
        <f t="shared" si="40"/>
        <v>2685.9839999999999</v>
      </c>
      <c r="Y36" s="33">
        <f t="shared" si="1"/>
        <v>143</v>
      </c>
      <c r="Z36" s="5">
        <v>400</v>
      </c>
      <c r="AA36" s="35">
        <f t="shared" si="41"/>
        <v>15348.480000000001</v>
      </c>
      <c r="AB36" s="3">
        <v>170</v>
      </c>
      <c r="AC36" s="3">
        <v>139</v>
      </c>
      <c r="AD36" s="35">
        <f t="shared" si="42"/>
        <v>6523.1040000000003</v>
      </c>
      <c r="AE36" s="33">
        <f t="shared" si="2"/>
        <v>174</v>
      </c>
      <c r="AF36" s="5">
        <v>500</v>
      </c>
      <c r="AG36" s="35">
        <f t="shared" si="43"/>
        <v>19185.600000000002</v>
      </c>
      <c r="AH36" s="3">
        <v>230</v>
      </c>
      <c r="AI36" s="3">
        <v>200</v>
      </c>
      <c r="AJ36" s="35">
        <f t="shared" si="44"/>
        <v>8825.3760000000002</v>
      </c>
      <c r="AK36" s="33">
        <f t="shared" si="3"/>
        <v>204</v>
      </c>
      <c r="AL36" s="5">
        <v>300</v>
      </c>
      <c r="AM36" s="36">
        <f t="shared" si="45"/>
        <v>11511.36</v>
      </c>
      <c r="AN36" s="224">
        <v>300</v>
      </c>
      <c r="AO36" s="3">
        <v>320</v>
      </c>
      <c r="AP36" s="35">
        <f t="shared" si="46"/>
        <v>11511.36</v>
      </c>
      <c r="AQ36" s="33">
        <f t="shared" si="21"/>
        <v>184</v>
      </c>
      <c r="AR36" s="5">
        <v>300</v>
      </c>
      <c r="AS36" s="35">
        <f t="shared" si="47"/>
        <v>11511.36</v>
      </c>
      <c r="AT36" s="3">
        <v>200</v>
      </c>
      <c r="AU36" s="3">
        <v>194</v>
      </c>
      <c r="AV36" s="35">
        <f t="shared" si="48"/>
        <v>7674.2400000000007</v>
      </c>
      <c r="AW36" s="33">
        <f t="shared" si="22"/>
        <v>190</v>
      </c>
      <c r="AX36" s="4">
        <v>350</v>
      </c>
      <c r="AY36" s="35">
        <f t="shared" si="49"/>
        <v>13429.92</v>
      </c>
      <c r="AZ36" s="3">
        <v>350</v>
      </c>
      <c r="BA36" s="3">
        <v>287</v>
      </c>
      <c r="BB36" s="35">
        <f t="shared" si="50"/>
        <v>13429.92</v>
      </c>
      <c r="BC36" s="33">
        <f t="shared" si="23"/>
        <v>253</v>
      </c>
      <c r="BD36" s="4">
        <v>400</v>
      </c>
      <c r="BE36" s="36">
        <f t="shared" ref="BE36:BE67" si="52">BD36*I36</f>
        <v>15348.480000000001</v>
      </c>
      <c r="BF36" s="3">
        <v>300</v>
      </c>
      <c r="BG36" s="3">
        <v>290</v>
      </c>
      <c r="BH36" s="35">
        <f t="shared" si="4"/>
        <v>11511.36</v>
      </c>
      <c r="BI36" s="33">
        <f t="shared" si="5"/>
        <v>263</v>
      </c>
      <c r="BJ36" s="4">
        <v>300</v>
      </c>
      <c r="BK36" s="36">
        <f t="shared" si="25"/>
        <v>11511.36</v>
      </c>
      <c r="BL36" s="3">
        <v>300</v>
      </c>
      <c r="BM36" s="3">
        <v>294</v>
      </c>
      <c r="BN36" s="36">
        <f t="shared" si="8"/>
        <v>11511.36</v>
      </c>
      <c r="BO36" s="33">
        <f t="shared" si="9"/>
        <v>269</v>
      </c>
      <c r="BP36" s="4">
        <v>250</v>
      </c>
      <c r="BQ36" s="36">
        <f t="shared" si="10"/>
        <v>9592.8000000000011</v>
      </c>
      <c r="BR36" s="204">
        <v>300</v>
      </c>
      <c r="BS36" s="305">
        <v>234</v>
      </c>
      <c r="BT36" s="36">
        <f t="shared" si="11"/>
        <v>11511.36</v>
      </c>
      <c r="BU36" s="33">
        <f t="shared" si="51"/>
        <v>335</v>
      </c>
      <c r="BV36" s="4">
        <v>400</v>
      </c>
      <c r="BW36" s="36">
        <f t="shared" si="13"/>
        <v>15348.480000000001</v>
      </c>
      <c r="BX36" s="3">
        <v>250</v>
      </c>
      <c r="BY36" s="3">
        <v>294</v>
      </c>
      <c r="BZ36" s="36">
        <f t="shared" si="14"/>
        <v>9592.8000000000011</v>
      </c>
      <c r="CA36" s="33">
        <f t="shared" si="26"/>
        <v>291</v>
      </c>
      <c r="CB36" s="314">
        <v>400</v>
      </c>
      <c r="CC36" s="36">
        <f t="shared" si="15"/>
        <v>15348.480000000001</v>
      </c>
      <c r="CD36" s="3">
        <f>SUMIFS('12月商业流向数据'!G:G,'12月商业流向数据'!C:C,'2019年进销存明细 '!A36,'12月商业流向数据'!E:E,'2019年进销存明细 '!H36)</f>
        <v>150</v>
      </c>
      <c r="CE36" s="3"/>
      <c r="CF36" s="36">
        <f t="shared" si="16"/>
        <v>5755.68</v>
      </c>
      <c r="CG36" s="33">
        <f t="shared" si="29"/>
        <v>441</v>
      </c>
      <c r="CH36" s="4">
        <f t="shared" si="18"/>
        <v>4000</v>
      </c>
      <c r="CI36" s="36">
        <f t="shared" si="19"/>
        <v>153484.80000000002</v>
      </c>
      <c r="CJ36" s="4">
        <f t="shared" si="20"/>
        <v>2850</v>
      </c>
      <c r="CK36" s="36">
        <f t="shared" si="6"/>
        <v>109357.92000000001</v>
      </c>
      <c r="CM36" s="18" t="str">
        <f t="shared" si="7"/>
        <v>依叶-上海市浦东新区花木社区卫生服务中心</v>
      </c>
      <c r="CN36" s="18" t="s">
        <v>422</v>
      </c>
    </row>
    <row r="37" spans="1:92" s="18" customFormat="1" ht="14.25" hidden="1" x14ac:dyDescent="0.3">
      <c r="A37" s="1" t="s">
        <v>6</v>
      </c>
      <c r="B37" s="6" t="s">
        <v>636</v>
      </c>
      <c r="C37" s="1" t="s">
        <v>662</v>
      </c>
      <c r="D37" s="6" t="s">
        <v>464</v>
      </c>
      <c r="E37" s="1" t="s">
        <v>461</v>
      </c>
      <c r="F37" s="1" t="s">
        <v>284</v>
      </c>
      <c r="G37" s="1" t="s">
        <v>400</v>
      </c>
      <c r="H37" s="7" t="s">
        <v>550</v>
      </c>
      <c r="I37" s="177">
        <v>38.371200000000002</v>
      </c>
      <c r="J37" s="37">
        <v>0</v>
      </c>
      <c r="K37" s="171">
        <v>10.833333333333334</v>
      </c>
      <c r="L37" s="171">
        <f t="shared" si="36"/>
        <v>415.68800000000005</v>
      </c>
      <c r="M37" s="37">
        <v>34</v>
      </c>
      <c r="N37" s="5">
        <v>50</v>
      </c>
      <c r="O37" s="34">
        <f t="shared" si="37"/>
        <v>1918.5600000000002</v>
      </c>
      <c r="P37" s="3">
        <v>0</v>
      </c>
      <c r="Q37" s="3">
        <v>0</v>
      </c>
      <c r="R37" s="35">
        <f t="shared" si="38"/>
        <v>0</v>
      </c>
      <c r="S37" s="33">
        <f t="shared" si="0"/>
        <v>34</v>
      </c>
      <c r="T37" s="5">
        <v>50</v>
      </c>
      <c r="U37" s="35">
        <f t="shared" si="39"/>
        <v>1918.5600000000002</v>
      </c>
      <c r="V37" s="3">
        <v>0</v>
      </c>
      <c r="W37" s="3">
        <v>0</v>
      </c>
      <c r="X37" s="35">
        <f t="shared" si="40"/>
        <v>0</v>
      </c>
      <c r="Y37" s="33">
        <f t="shared" si="1"/>
        <v>34</v>
      </c>
      <c r="Z37" s="5">
        <v>100</v>
      </c>
      <c r="AA37" s="35">
        <f t="shared" si="41"/>
        <v>3837.1200000000003</v>
      </c>
      <c r="AB37" s="3">
        <v>20</v>
      </c>
      <c r="AC37" s="3">
        <v>0</v>
      </c>
      <c r="AD37" s="35">
        <f t="shared" si="42"/>
        <v>767.42399999999998</v>
      </c>
      <c r="AE37" s="33">
        <f t="shared" si="2"/>
        <v>54</v>
      </c>
      <c r="AF37" s="5">
        <v>200</v>
      </c>
      <c r="AG37" s="35">
        <f t="shared" si="43"/>
        <v>7674.2400000000007</v>
      </c>
      <c r="AH37" s="3">
        <v>50</v>
      </c>
      <c r="AI37" s="3">
        <v>9</v>
      </c>
      <c r="AJ37" s="35">
        <f t="shared" si="44"/>
        <v>1918.5600000000002</v>
      </c>
      <c r="AK37" s="33">
        <f t="shared" si="3"/>
        <v>95</v>
      </c>
      <c r="AL37" s="5">
        <v>100</v>
      </c>
      <c r="AM37" s="36">
        <f t="shared" si="45"/>
        <v>3837.1200000000003</v>
      </c>
      <c r="AN37" s="224">
        <v>0</v>
      </c>
      <c r="AO37" s="3">
        <v>10</v>
      </c>
      <c r="AP37" s="35">
        <f t="shared" si="46"/>
        <v>0</v>
      </c>
      <c r="AQ37" s="33">
        <f t="shared" si="21"/>
        <v>85</v>
      </c>
      <c r="AR37" s="5">
        <v>100</v>
      </c>
      <c r="AS37" s="35">
        <f t="shared" si="47"/>
        <v>3837.1200000000003</v>
      </c>
      <c r="AT37" s="3">
        <v>0</v>
      </c>
      <c r="AU37" s="3">
        <v>15</v>
      </c>
      <c r="AV37" s="35">
        <f t="shared" si="48"/>
        <v>0</v>
      </c>
      <c r="AW37" s="33">
        <f t="shared" si="22"/>
        <v>70</v>
      </c>
      <c r="AX37" s="4">
        <v>100</v>
      </c>
      <c r="AY37" s="35">
        <f t="shared" si="49"/>
        <v>3837.1200000000003</v>
      </c>
      <c r="AZ37" s="3">
        <v>30</v>
      </c>
      <c r="BA37" s="3">
        <v>20</v>
      </c>
      <c r="BB37" s="35">
        <f t="shared" si="50"/>
        <v>1151.136</v>
      </c>
      <c r="BC37" s="33">
        <f t="shared" si="23"/>
        <v>80</v>
      </c>
      <c r="BD37" s="4">
        <v>150</v>
      </c>
      <c r="BE37" s="36">
        <f t="shared" si="52"/>
        <v>5755.68</v>
      </c>
      <c r="BF37" s="3">
        <v>20</v>
      </c>
      <c r="BG37" s="3">
        <v>25</v>
      </c>
      <c r="BH37" s="35">
        <f t="shared" si="4"/>
        <v>767.42399999999998</v>
      </c>
      <c r="BI37" s="33">
        <f t="shared" si="5"/>
        <v>75</v>
      </c>
      <c r="BJ37" s="4">
        <v>100</v>
      </c>
      <c r="BK37" s="36">
        <f t="shared" si="25"/>
        <v>3837.1200000000003</v>
      </c>
      <c r="BL37" s="3">
        <v>50</v>
      </c>
      <c r="BM37" s="3">
        <v>30</v>
      </c>
      <c r="BN37" s="36">
        <f t="shared" si="8"/>
        <v>1918.5600000000002</v>
      </c>
      <c r="BO37" s="33">
        <f t="shared" si="9"/>
        <v>95</v>
      </c>
      <c r="BP37" s="4">
        <v>100</v>
      </c>
      <c r="BQ37" s="36">
        <f t="shared" si="10"/>
        <v>3837.1200000000003</v>
      </c>
      <c r="BR37" s="204">
        <v>0</v>
      </c>
      <c r="BS37" s="305">
        <v>26</v>
      </c>
      <c r="BT37" s="36">
        <f t="shared" si="11"/>
        <v>0</v>
      </c>
      <c r="BU37" s="33">
        <f t="shared" si="51"/>
        <v>69</v>
      </c>
      <c r="BV37" s="4">
        <v>150</v>
      </c>
      <c r="BW37" s="36">
        <f t="shared" si="13"/>
        <v>5755.68</v>
      </c>
      <c r="BX37" s="3">
        <v>50</v>
      </c>
      <c r="BY37" s="3">
        <v>28</v>
      </c>
      <c r="BZ37" s="36">
        <f t="shared" si="14"/>
        <v>1918.5600000000002</v>
      </c>
      <c r="CA37" s="33">
        <f t="shared" si="26"/>
        <v>91</v>
      </c>
      <c r="CB37" s="314">
        <v>150</v>
      </c>
      <c r="CC37" s="36">
        <f t="shared" si="15"/>
        <v>5755.68</v>
      </c>
      <c r="CD37" s="3">
        <f>SUMIFS('12月商业流向数据'!G:G,'12月商业流向数据'!C:C,'2019年进销存明细 '!A37,'12月商业流向数据'!E:E,'2019年进销存明细 '!H37)</f>
        <v>0</v>
      </c>
      <c r="CE37" s="3"/>
      <c r="CF37" s="36">
        <f t="shared" si="16"/>
        <v>0</v>
      </c>
      <c r="CG37" s="33">
        <f t="shared" si="29"/>
        <v>91</v>
      </c>
      <c r="CH37" s="4">
        <f t="shared" si="18"/>
        <v>1350</v>
      </c>
      <c r="CI37" s="36">
        <f t="shared" si="19"/>
        <v>51801.120000000003</v>
      </c>
      <c r="CJ37" s="4">
        <f t="shared" si="20"/>
        <v>220</v>
      </c>
      <c r="CK37" s="36">
        <f t="shared" si="6"/>
        <v>8441.6640000000007</v>
      </c>
      <c r="CM37" s="18" t="str">
        <f t="shared" si="7"/>
        <v>依叶-上海市浦东新区凌桥社区卫生服务中心</v>
      </c>
      <c r="CN37" s="18" t="s">
        <v>422</v>
      </c>
    </row>
    <row r="38" spans="1:92" s="18" customFormat="1" ht="14.25" hidden="1" x14ac:dyDescent="0.3">
      <c r="A38" s="1" t="s">
        <v>6</v>
      </c>
      <c r="B38" s="6" t="s">
        <v>636</v>
      </c>
      <c r="C38" s="1" t="s">
        <v>662</v>
      </c>
      <c r="D38" s="6" t="s">
        <v>464</v>
      </c>
      <c r="E38" s="1" t="s">
        <v>461</v>
      </c>
      <c r="F38" s="1" t="s">
        <v>284</v>
      </c>
      <c r="G38" s="1" t="s">
        <v>400</v>
      </c>
      <c r="H38" s="7" t="s">
        <v>287</v>
      </c>
      <c r="I38" s="177">
        <v>38.371200000000002</v>
      </c>
      <c r="J38" s="37">
        <v>350</v>
      </c>
      <c r="K38" s="171">
        <v>274.16666666666669</v>
      </c>
      <c r="L38" s="171">
        <f t="shared" si="36"/>
        <v>10520.104000000001</v>
      </c>
      <c r="M38" s="37">
        <v>318</v>
      </c>
      <c r="N38" s="5">
        <v>350</v>
      </c>
      <c r="O38" s="34">
        <f t="shared" si="37"/>
        <v>13429.92</v>
      </c>
      <c r="P38" s="3">
        <v>500</v>
      </c>
      <c r="Q38" s="3">
        <v>426</v>
      </c>
      <c r="R38" s="35">
        <f t="shared" si="38"/>
        <v>19185.600000000002</v>
      </c>
      <c r="S38" s="33">
        <f t="shared" si="0"/>
        <v>392</v>
      </c>
      <c r="T38" s="5">
        <v>400</v>
      </c>
      <c r="U38" s="35">
        <f t="shared" si="39"/>
        <v>15348.480000000001</v>
      </c>
      <c r="V38" s="3">
        <v>300</v>
      </c>
      <c r="W38" s="3">
        <v>406</v>
      </c>
      <c r="X38" s="35">
        <f t="shared" si="40"/>
        <v>11511.36</v>
      </c>
      <c r="Y38" s="33">
        <f t="shared" si="1"/>
        <v>286</v>
      </c>
      <c r="Z38" s="5">
        <v>500</v>
      </c>
      <c r="AA38" s="35">
        <f t="shared" si="41"/>
        <v>19185.600000000002</v>
      </c>
      <c r="AB38" s="3">
        <v>1050</v>
      </c>
      <c r="AC38" s="3">
        <v>712</v>
      </c>
      <c r="AD38" s="35">
        <f t="shared" si="42"/>
        <v>40289.760000000002</v>
      </c>
      <c r="AE38" s="33">
        <f t="shared" si="2"/>
        <v>624</v>
      </c>
      <c r="AF38" s="5">
        <v>550</v>
      </c>
      <c r="AG38" s="35">
        <f t="shared" si="43"/>
        <v>21104.16</v>
      </c>
      <c r="AH38" s="3">
        <v>600</v>
      </c>
      <c r="AI38" s="3">
        <v>648</v>
      </c>
      <c r="AJ38" s="35">
        <f t="shared" si="44"/>
        <v>23022.720000000001</v>
      </c>
      <c r="AK38" s="33">
        <f t="shared" si="3"/>
        <v>576</v>
      </c>
      <c r="AL38" s="5">
        <v>1000</v>
      </c>
      <c r="AM38" s="36">
        <f t="shared" si="45"/>
        <v>38371.200000000004</v>
      </c>
      <c r="AN38" s="224">
        <v>720</v>
      </c>
      <c r="AO38" s="3">
        <v>700</v>
      </c>
      <c r="AP38" s="35">
        <f t="shared" si="46"/>
        <v>27627.264000000003</v>
      </c>
      <c r="AQ38" s="33">
        <f t="shared" si="21"/>
        <v>596</v>
      </c>
      <c r="AR38" s="5">
        <v>1000</v>
      </c>
      <c r="AS38" s="35">
        <f t="shared" si="47"/>
        <v>38371.200000000004</v>
      </c>
      <c r="AT38" s="3">
        <v>1330</v>
      </c>
      <c r="AU38" s="3">
        <v>624</v>
      </c>
      <c r="AV38" s="35">
        <f t="shared" si="48"/>
        <v>51033.696000000004</v>
      </c>
      <c r="AW38" s="33">
        <f t="shared" si="22"/>
        <v>1302</v>
      </c>
      <c r="AX38" s="4">
        <v>750</v>
      </c>
      <c r="AY38" s="35">
        <f t="shared" si="49"/>
        <v>28778.400000000001</v>
      </c>
      <c r="AZ38" s="3">
        <v>300</v>
      </c>
      <c r="BA38" s="3">
        <v>641</v>
      </c>
      <c r="BB38" s="35">
        <f t="shared" si="50"/>
        <v>11511.36</v>
      </c>
      <c r="BC38" s="33">
        <f t="shared" si="23"/>
        <v>961</v>
      </c>
      <c r="BD38" s="4">
        <v>800</v>
      </c>
      <c r="BE38" s="36">
        <f t="shared" si="52"/>
        <v>30696.960000000003</v>
      </c>
      <c r="BF38" s="3">
        <v>340</v>
      </c>
      <c r="BG38" s="3">
        <v>607</v>
      </c>
      <c r="BH38" s="35">
        <f t="shared" si="4"/>
        <v>13046.208000000001</v>
      </c>
      <c r="BI38" s="33">
        <f t="shared" si="5"/>
        <v>694</v>
      </c>
      <c r="BJ38" s="4">
        <v>800</v>
      </c>
      <c r="BK38" s="36">
        <f t="shared" si="25"/>
        <v>30696.960000000003</v>
      </c>
      <c r="BL38" s="3">
        <v>600</v>
      </c>
      <c r="BM38" s="3">
        <v>691</v>
      </c>
      <c r="BN38" s="36">
        <f t="shared" si="8"/>
        <v>23022.720000000001</v>
      </c>
      <c r="BO38" s="33">
        <f t="shared" si="9"/>
        <v>603</v>
      </c>
      <c r="BP38" s="4">
        <v>700</v>
      </c>
      <c r="BQ38" s="36">
        <f t="shared" si="10"/>
        <v>26859.84</v>
      </c>
      <c r="BR38" s="204">
        <v>900</v>
      </c>
      <c r="BS38" s="305">
        <v>580</v>
      </c>
      <c r="BT38" s="36">
        <f t="shared" si="11"/>
        <v>34534.080000000002</v>
      </c>
      <c r="BU38" s="33">
        <f t="shared" si="51"/>
        <v>923</v>
      </c>
      <c r="BV38" s="4">
        <v>850</v>
      </c>
      <c r="BW38" s="36">
        <f t="shared" si="13"/>
        <v>32615.52</v>
      </c>
      <c r="BX38" s="3">
        <v>600</v>
      </c>
      <c r="BY38" s="3">
        <v>684</v>
      </c>
      <c r="BZ38" s="36">
        <f t="shared" si="14"/>
        <v>23022.720000000001</v>
      </c>
      <c r="CA38" s="33">
        <f t="shared" si="26"/>
        <v>839</v>
      </c>
      <c r="CB38" s="314">
        <v>950</v>
      </c>
      <c r="CC38" s="36">
        <f t="shared" si="15"/>
        <v>36452.639999999999</v>
      </c>
      <c r="CD38" s="3">
        <f>SUMIFS('12月商业流向数据'!G:G,'12月商业流向数据'!C:C,'2019年进销存明细 '!A38,'12月商业流向数据'!E:E,'2019年进销存明细 '!H38)</f>
        <v>303</v>
      </c>
      <c r="CE38" s="3"/>
      <c r="CF38" s="36">
        <f t="shared" si="16"/>
        <v>11626.473600000001</v>
      </c>
      <c r="CG38" s="33">
        <f t="shared" si="29"/>
        <v>1142</v>
      </c>
      <c r="CH38" s="4">
        <f t="shared" si="18"/>
        <v>8650</v>
      </c>
      <c r="CI38" s="36">
        <f t="shared" si="19"/>
        <v>331910.88000000006</v>
      </c>
      <c r="CJ38" s="4">
        <f t="shared" si="20"/>
        <v>7543</v>
      </c>
      <c r="CK38" s="36">
        <f t="shared" si="6"/>
        <v>289433.96160000004</v>
      </c>
      <c r="CM38" s="18" t="str">
        <f t="shared" si="7"/>
        <v>依叶-上海市浦东新区高桥社区卫生服务中心</v>
      </c>
      <c r="CN38" s="18" t="s">
        <v>422</v>
      </c>
    </row>
    <row r="39" spans="1:92" s="18" customFormat="1" ht="14.25" hidden="1" x14ac:dyDescent="0.3">
      <c r="A39" s="1" t="s">
        <v>6</v>
      </c>
      <c r="B39" s="6" t="s">
        <v>636</v>
      </c>
      <c r="C39" s="1" t="s">
        <v>662</v>
      </c>
      <c r="D39" s="6" t="s">
        <v>464</v>
      </c>
      <c r="E39" s="1" t="s">
        <v>461</v>
      </c>
      <c r="F39" s="1" t="s">
        <v>282</v>
      </c>
      <c r="G39" s="1" t="s">
        <v>400</v>
      </c>
      <c r="H39" s="7" t="s">
        <v>91</v>
      </c>
      <c r="I39" s="177">
        <v>38.371200000000002</v>
      </c>
      <c r="J39" s="37">
        <v>30</v>
      </c>
      <c r="K39" s="171">
        <v>30</v>
      </c>
      <c r="L39" s="171">
        <f t="shared" si="36"/>
        <v>1151.136</v>
      </c>
      <c r="M39" s="37">
        <v>50</v>
      </c>
      <c r="N39" s="5">
        <v>100</v>
      </c>
      <c r="O39" s="34">
        <f t="shared" si="37"/>
        <v>3837.1200000000003</v>
      </c>
      <c r="P39" s="3">
        <v>170</v>
      </c>
      <c r="Q39" s="3">
        <v>162</v>
      </c>
      <c r="R39" s="35">
        <f t="shared" si="38"/>
        <v>6523.1040000000003</v>
      </c>
      <c r="S39" s="33">
        <f t="shared" si="0"/>
        <v>58</v>
      </c>
      <c r="T39" s="5">
        <v>100</v>
      </c>
      <c r="U39" s="35">
        <f t="shared" si="39"/>
        <v>3837.1200000000003</v>
      </c>
      <c r="V39" s="3">
        <v>80</v>
      </c>
      <c r="W39" s="3">
        <v>101</v>
      </c>
      <c r="X39" s="35">
        <f t="shared" si="40"/>
        <v>3069.6959999999999</v>
      </c>
      <c r="Y39" s="33">
        <f t="shared" si="1"/>
        <v>37</v>
      </c>
      <c r="Z39" s="5">
        <v>350</v>
      </c>
      <c r="AA39" s="35">
        <f t="shared" si="41"/>
        <v>13429.92</v>
      </c>
      <c r="AB39" s="3">
        <v>330</v>
      </c>
      <c r="AC39" s="3">
        <v>269</v>
      </c>
      <c r="AD39" s="35">
        <f t="shared" si="42"/>
        <v>12662.496000000001</v>
      </c>
      <c r="AE39" s="33">
        <f t="shared" si="2"/>
        <v>98</v>
      </c>
      <c r="AF39" s="5">
        <v>450</v>
      </c>
      <c r="AG39" s="35">
        <f t="shared" si="43"/>
        <v>17267.04</v>
      </c>
      <c r="AH39" s="3">
        <v>340</v>
      </c>
      <c r="AI39" s="3">
        <v>322</v>
      </c>
      <c r="AJ39" s="35">
        <f t="shared" si="44"/>
        <v>13046.208000000001</v>
      </c>
      <c r="AK39" s="33">
        <f t="shared" si="3"/>
        <v>116</v>
      </c>
      <c r="AL39" s="5">
        <v>500</v>
      </c>
      <c r="AM39" s="36">
        <f t="shared" si="45"/>
        <v>19185.600000000002</v>
      </c>
      <c r="AN39" s="224">
        <v>220</v>
      </c>
      <c r="AO39" s="3">
        <v>267</v>
      </c>
      <c r="AP39" s="35">
        <f t="shared" si="46"/>
        <v>8441.6640000000007</v>
      </c>
      <c r="AQ39" s="33">
        <f t="shared" si="21"/>
        <v>69</v>
      </c>
      <c r="AR39" s="5">
        <v>500</v>
      </c>
      <c r="AS39" s="35">
        <f t="shared" si="47"/>
        <v>19185.600000000002</v>
      </c>
      <c r="AT39" s="3">
        <v>280</v>
      </c>
      <c r="AU39" s="3">
        <v>272</v>
      </c>
      <c r="AV39" s="35">
        <f t="shared" si="48"/>
        <v>10743.936</v>
      </c>
      <c r="AW39" s="33">
        <f t="shared" si="22"/>
        <v>77</v>
      </c>
      <c r="AX39" s="4">
        <v>400</v>
      </c>
      <c r="AY39" s="35">
        <f t="shared" si="49"/>
        <v>15348.480000000001</v>
      </c>
      <c r="AZ39" s="3">
        <v>420</v>
      </c>
      <c r="BA39" s="3">
        <v>352</v>
      </c>
      <c r="BB39" s="35">
        <f t="shared" si="50"/>
        <v>16115.904</v>
      </c>
      <c r="BC39" s="33">
        <f t="shared" si="23"/>
        <v>145</v>
      </c>
      <c r="BD39" s="4">
        <v>450</v>
      </c>
      <c r="BE39" s="36">
        <f t="shared" si="52"/>
        <v>17267.04</v>
      </c>
      <c r="BF39" s="3">
        <v>320</v>
      </c>
      <c r="BG39" s="3">
        <v>369</v>
      </c>
      <c r="BH39" s="35">
        <f t="shared" si="4"/>
        <v>12278.784</v>
      </c>
      <c r="BI39" s="33">
        <f t="shared" si="5"/>
        <v>96</v>
      </c>
      <c r="BJ39" s="4">
        <v>400</v>
      </c>
      <c r="BK39" s="36">
        <f t="shared" si="25"/>
        <v>15348.480000000001</v>
      </c>
      <c r="BL39" s="3">
        <v>470</v>
      </c>
      <c r="BM39" s="3">
        <v>419</v>
      </c>
      <c r="BN39" s="36">
        <f t="shared" si="8"/>
        <v>18034.464</v>
      </c>
      <c r="BO39" s="33">
        <f t="shared" si="9"/>
        <v>147</v>
      </c>
      <c r="BP39" s="4">
        <v>350</v>
      </c>
      <c r="BQ39" s="36">
        <f t="shared" si="10"/>
        <v>13429.92</v>
      </c>
      <c r="BR39" s="204">
        <v>380</v>
      </c>
      <c r="BS39" s="305">
        <v>420</v>
      </c>
      <c r="BT39" s="36">
        <f t="shared" si="11"/>
        <v>14581.056</v>
      </c>
      <c r="BU39" s="33">
        <f t="shared" si="51"/>
        <v>107</v>
      </c>
      <c r="BV39" s="4">
        <v>450</v>
      </c>
      <c r="BW39" s="36">
        <f t="shared" si="13"/>
        <v>17267.04</v>
      </c>
      <c r="BX39" s="3">
        <v>620</v>
      </c>
      <c r="BY39" s="3">
        <v>552</v>
      </c>
      <c r="BZ39" s="36">
        <f t="shared" si="14"/>
        <v>23790.144</v>
      </c>
      <c r="CA39" s="33">
        <f t="shared" si="26"/>
        <v>175</v>
      </c>
      <c r="CB39" s="314">
        <v>550</v>
      </c>
      <c r="CC39" s="36">
        <f t="shared" si="15"/>
        <v>21104.16</v>
      </c>
      <c r="CD39" s="3">
        <f>SUMIFS('12月商业流向数据'!G:G,'12月商业流向数据'!C:C,'2019年进销存明细 '!A39,'12月商业流向数据'!E:E,'2019年进销存明细 '!H39)</f>
        <v>380</v>
      </c>
      <c r="CE39" s="3"/>
      <c r="CF39" s="36">
        <f t="shared" si="16"/>
        <v>14581.056</v>
      </c>
      <c r="CG39" s="33">
        <f t="shared" si="29"/>
        <v>555</v>
      </c>
      <c r="CH39" s="4">
        <f t="shared" si="18"/>
        <v>4600</v>
      </c>
      <c r="CI39" s="36">
        <f t="shared" si="19"/>
        <v>176507.52000000002</v>
      </c>
      <c r="CJ39" s="4">
        <f t="shared" si="20"/>
        <v>4010</v>
      </c>
      <c r="CK39" s="36">
        <f t="shared" si="6"/>
        <v>153868.51200000002</v>
      </c>
      <c r="CM39" s="18" t="str">
        <f t="shared" si="7"/>
        <v>依叶-上海市第七人民医院</v>
      </c>
      <c r="CN39" s="18" t="s">
        <v>422</v>
      </c>
    </row>
    <row r="40" spans="1:92" s="18" customFormat="1" ht="14.25" hidden="1" x14ac:dyDescent="0.3">
      <c r="A40" s="205" t="s">
        <v>6</v>
      </c>
      <c r="B40" s="6" t="s">
        <v>636</v>
      </c>
      <c r="C40" s="1" t="s">
        <v>662</v>
      </c>
      <c r="D40" s="6" t="s">
        <v>464</v>
      </c>
      <c r="E40" s="1" t="s">
        <v>461</v>
      </c>
      <c r="F40" s="1" t="s">
        <v>284</v>
      </c>
      <c r="G40" s="1" t="s">
        <v>400</v>
      </c>
      <c r="H40" s="7" t="s">
        <v>551</v>
      </c>
      <c r="I40" s="177">
        <v>38.371200000000002</v>
      </c>
      <c r="J40" s="37">
        <v>0</v>
      </c>
      <c r="K40" s="171">
        <v>0</v>
      </c>
      <c r="L40" s="171">
        <f t="shared" si="36"/>
        <v>0</v>
      </c>
      <c r="M40" s="37">
        <v>0</v>
      </c>
      <c r="N40" s="5"/>
      <c r="O40" s="34">
        <f t="shared" si="37"/>
        <v>0</v>
      </c>
      <c r="P40" s="3">
        <v>0</v>
      </c>
      <c r="Q40" s="3">
        <v>0</v>
      </c>
      <c r="R40" s="35">
        <f t="shared" si="38"/>
        <v>0</v>
      </c>
      <c r="S40" s="33">
        <f t="shared" si="0"/>
        <v>0</v>
      </c>
      <c r="T40" s="5"/>
      <c r="U40" s="35">
        <f t="shared" si="39"/>
        <v>0</v>
      </c>
      <c r="V40" s="3">
        <v>0</v>
      </c>
      <c r="W40" s="3">
        <v>0</v>
      </c>
      <c r="X40" s="35">
        <f t="shared" si="40"/>
        <v>0</v>
      </c>
      <c r="Y40" s="33">
        <f t="shared" si="1"/>
        <v>0</v>
      </c>
      <c r="Z40" s="5"/>
      <c r="AA40" s="35">
        <f t="shared" si="41"/>
        <v>0</v>
      </c>
      <c r="AB40" s="3">
        <v>0</v>
      </c>
      <c r="AC40" s="3">
        <v>0</v>
      </c>
      <c r="AD40" s="35">
        <f t="shared" si="42"/>
        <v>0</v>
      </c>
      <c r="AE40" s="33">
        <f t="shared" si="2"/>
        <v>0</v>
      </c>
      <c r="AF40" s="5"/>
      <c r="AG40" s="35">
        <f t="shared" si="43"/>
        <v>0</v>
      </c>
      <c r="AH40" s="3">
        <v>0</v>
      </c>
      <c r="AI40" s="3">
        <v>0</v>
      </c>
      <c r="AJ40" s="35">
        <f t="shared" si="44"/>
        <v>0</v>
      </c>
      <c r="AK40" s="33">
        <f t="shared" si="3"/>
        <v>0</v>
      </c>
      <c r="AL40" s="5">
        <v>0</v>
      </c>
      <c r="AM40" s="36">
        <f t="shared" si="45"/>
        <v>0</v>
      </c>
      <c r="AN40" s="224">
        <v>0</v>
      </c>
      <c r="AO40" s="3">
        <v>0</v>
      </c>
      <c r="AP40" s="35">
        <f t="shared" si="46"/>
        <v>0</v>
      </c>
      <c r="AQ40" s="33">
        <f t="shared" si="21"/>
        <v>0</v>
      </c>
      <c r="AR40" s="5">
        <v>0</v>
      </c>
      <c r="AS40" s="35">
        <f t="shared" si="47"/>
        <v>0</v>
      </c>
      <c r="AT40" s="3">
        <v>0</v>
      </c>
      <c r="AU40" s="3">
        <v>0</v>
      </c>
      <c r="AV40" s="35">
        <f t="shared" si="48"/>
        <v>0</v>
      </c>
      <c r="AW40" s="33">
        <f t="shared" si="22"/>
        <v>0</v>
      </c>
      <c r="AX40" s="4">
        <v>0</v>
      </c>
      <c r="AY40" s="35">
        <f t="shared" si="49"/>
        <v>0</v>
      </c>
      <c r="AZ40" s="3">
        <v>0</v>
      </c>
      <c r="BA40" s="3">
        <v>0</v>
      </c>
      <c r="BB40" s="35">
        <f t="shared" si="50"/>
        <v>0</v>
      </c>
      <c r="BC40" s="33">
        <f t="shared" si="23"/>
        <v>0</v>
      </c>
      <c r="BD40" s="4">
        <v>0</v>
      </c>
      <c r="BE40" s="36">
        <f t="shared" si="52"/>
        <v>0</v>
      </c>
      <c r="BF40" s="3">
        <v>0</v>
      </c>
      <c r="BG40" s="3">
        <v>0</v>
      </c>
      <c r="BH40" s="35">
        <f t="shared" si="4"/>
        <v>0</v>
      </c>
      <c r="BI40" s="33">
        <f t="shared" si="5"/>
        <v>0</v>
      </c>
      <c r="BJ40" s="4">
        <v>0</v>
      </c>
      <c r="BK40" s="36">
        <f t="shared" si="25"/>
        <v>0</v>
      </c>
      <c r="BL40" s="3">
        <v>0</v>
      </c>
      <c r="BM40" s="3">
        <v>0</v>
      </c>
      <c r="BN40" s="36">
        <f t="shared" si="8"/>
        <v>0</v>
      </c>
      <c r="BO40" s="33">
        <f t="shared" si="9"/>
        <v>0</v>
      </c>
      <c r="BP40" s="4">
        <v>0</v>
      </c>
      <c r="BQ40" s="36">
        <f t="shared" si="10"/>
        <v>0</v>
      </c>
      <c r="BR40" s="204">
        <v>0</v>
      </c>
      <c r="BS40" s="305">
        <v>0</v>
      </c>
      <c r="BT40" s="36">
        <f t="shared" si="11"/>
        <v>0</v>
      </c>
      <c r="BU40" s="33">
        <f t="shared" si="51"/>
        <v>0</v>
      </c>
      <c r="BV40" s="4">
        <v>0</v>
      </c>
      <c r="BW40" s="36">
        <f t="shared" si="13"/>
        <v>0</v>
      </c>
      <c r="BX40" s="3">
        <v>0</v>
      </c>
      <c r="BY40" s="3">
        <v>0</v>
      </c>
      <c r="BZ40" s="36">
        <f t="shared" si="14"/>
        <v>0</v>
      </c>
      <c r="CA40" s="33">
        <f t="shared" si="26"/>
        <v>0</v>
      </c>
      <c r="CB40" s="314">
        <v>0</v>
      </c>
      <c r="CC40" s="36">
        <f t="shared" si="15"/>
        <v>0</v>
      </c>
      <c r="CD40" s="3">
        <f>SUMIFS('12月商业流向数据'!G:G,'12月商业流向数据'!C:C,'2019年进销存明细 '!A40,'12月商业流向数据'!E:E,'2019年进销存明细 '!H40)</f>
        <v>0</v>
      </c>
      <c r="CE40" s="3"/>
      <c r="CF40" s="36">
        <f t="shared" si="16"/>
        <v>0</v>
      </c>
      <c r="CG40" s="33">
        <f t="shared" si="29"/>
        <v>0</v>
      </c>
      <c r="CH40" s="4">
        <f t="shared" si="18"/>
        <v>0</v>
      </c>
      <c r="CI40" s="36">
        <f t="shared" si="19"/>
        <v>0</v>
      </c>
      <c r="CJ40" s="4">
        <f t="shared" si="20"/>
        <v>0</v>
      </c>
      <c r="CK40" s="36">
        <f t="shared" si="6"/>
        <v>0</v>
      </c>
      <c r="CL40" s="206"/>
      <c r="CM40" s="18" t="str">
        <f t="shared" si="7"/>
        <v>依叶-上海市浦东新区高东社区卫生服务中心</v>
      </c>
      <c r="CN40" s="18" t="s">
        <v>422</v>
      </c>
    </row>
    <row r="41" spans="1:92" s="18" customFormat="1" ht="14.25" hidden="1" x14ac:dyDescent="0.3">
      <c r="A41" s="205" t="s">
        <v>6</v>
      </c>
      <c r="B41" s="6" t="s">
        <v>636</v>
      </c>
      <c r="C41" s="1" t="s">
        <v>662</v>
      </c>
      <c r="D41" s="6" t="s">
        <v>464</v>
      </c>
      <c r="E41" s="1" t="s">
        <v>461</v>
      </c>
      <c r="F41" s="1" t="s">
        <v>284</v>
      </c>
      <c r="G41" s="1" t="s">
        <v>400</v>
      </c>
      <c r="H41" s="7" t="s">
        <v>513</v>
      </c>
      <c r="I41" s="177">
        <v>38.371200000000002</v>
      </c>
      <c r="J41" s="37">
        <v>150</v>
      </c>
      <c r="K41" s="171">
        <v>47.5</v>
      </c>
      <c r="L41" s="171">
        <f t="shared" si="36"/>
        <v>1822.6320000000001</v>
      </c>
      <c r="M41" s="37">
        <v>80</v>
      </c>
      <c r="N41" s="5">
        <v>200</v>
      </c>
      <c r="O41" s="34">
        <f t="shared" si="37"/>
        <v>7674.2400000000007</v>
      </c>
      <c r="P41" s="3">
        <v>50</v>
      </c>
      <c r="Q41" s="3">
        <v>127</v>
      </c>
      <c r="R41" s="35">
        <f t="shared" si="38"/>
        <v>1918.5600000000002</v>
      </c>
      <c r="S41" s="33">
        <f t="shared" si="0"/>
        <v>3</v>
      </c>
      <c r="T41" s="5">
        <v>200</v>
      </c>
      <c r="U41" s="35">
        <f t="shared" si="39"/>
        <v>7674.2400000000007</v>
      </c>
      <c r="V41" s="3">
        <v>200</v>
      </c>
      <c r="W41" s="3">
        <v>89</v>
      </c>
      <c r="X41" s="35">
        <f t="shared" si="40"/>
        <v>7674.2400000000007</v>
      </c>
      <c r="Y41" s="33">
        <f t="shared" si="1"/>
        <v>114</v>
      </c>
      <c r="Z41" s="5">
        <v>350</v>
      </c>
      <c r="AA41" s="35">
        <f t="shared" si="41"/>
        <v>13429.92</v>
      </c>
      <c r="AB41" s="3">
        <v>100</v>
      </c>
      <c r="AC41" s="3">
        <v>132</v>
      </c>
      <c r="AD41" s="35">
        <f t="shared" si="42"/>
        <v>3837.1200000000003</v>
      </c>
      <c r="AE41" s="33">
        <f t="shared" si="2"/>
        <v>82</v>
      </c>
      <c r="AF41" s="5">
        <v>400</v>
      </c>
      <c r="AG41" s="35">
        <f t="shared" si="43"/>
        <v>15348.480000000001</v>
      </c>
      <c r="AH41" s="3">
        <v>100</v>
      </c>
      <c r="AI41" s="3">
        <v>133</v>
      </c>
      <c r="AJ41" s="35">
        <f t="shared" si="44"/>
        <v>3837.1200000000003</v>
      </c>
      <c r="AK41" s="33">
        <f t="shared" si="3"/>
        <v>49</v>
      </c>
      <c r="AL41" s="5">
        <v>200</v>
      </c>
      <c r="AM41" s="36">
        <f t="shared" si="45"/>
        <v>7674.2400000000007</v>
      </c>
      <c r="AN41" s="224">
        <v>200</v>
      </c>
      <c r="AO41" s="3">
        <v>149</v>
      </c>
      <c r="AP41" s="35">
        <f t="shared" si="46"/>
        <v>7674.2400000000007</v>
      </c>
      <c r="AQ41" s="33">
        <f t="shared" si="21"/>
        <v>100</v>
      </c>
      <c r="AR41" s="5">
        <v>200</v>
      </c>
      <c r="AS41" s="35">
        <f t="shared" si="47"/>
        <v>7674.2400000000007</v>
      </c>
      <c r="AT41" s="3">
        <v>100</v>
      </c>
      <c r="AU41" s="3">
        <v>153</v>
      </c>
      <c r="AV41" s="35">
        <f t="shared" si="48"/>
        <v>3837.1200000000003</v>
      </c>
      <c r="AW41" s="33">
        <f t="shared" si="22"/>
        <v>47</v>
      </c>
      <c r="AX41" s="4">
        <v>250</v>
      </c>
      <c r="AY41" s="35">
        <f t="shared" si="49"/>
        <v>9592.8000000000011</v>
      </c>
      <c r="AZ41" s="3">
        <v>200</v>
      </c>
      <c r="BA41" s="3">
        <v>145</v>
      </c>
      <c r="BB41" s="35">
        <f t="shared" si="50"/>
        <v>7674.2400000000007</v>
      </c>
      <c r="BC41" s="33">
        <f t="shared" si="23"/>
        <v>102</v>
      </c>
      <c r="BD41" s="4">
        <v>250</v>
      </c>
      <c r="BE41" s="36">
        <f t="shared" si="52"/>
        <v>9592.8000000000011</v>
      </c>
      <c r="BF41" s="3">
        <v>200</v>
      </c>
      <c r="BG41" s="3">
        <v>173</v>
      </c>
      <c r="BH41" s="35">
        <f t="shared" si="4"/>
        <v>7674.2400000000007</v>
      </c>
      <c r="BI41" s="33">
        <f t="shared" si="5"/>
        <v>129</v>
      </c>
      <c r="BJ41" s="4">
        <v>200</v>
      </c>
      <c r="BK41" s="36">
        <f t="shared" si="25"/>
        <v>7674.2400000000007</v>
      </c>
      <c r="BL41" s="3">
        <v>200</v>
      </c>
      <c r="BM41" s="3">
        <v>167</v>
      </c>
      <c r="BN41" s="36">
        <f t="shared" si="8"/>
        <v>7674.2400000000007</v>
      </c>
      <c r="BO41" s="33">
        <f t="shared" si="9"/>
        <v>162</v>
      </c>
      <c r="BP41" s="4">
        <v>200</v>
      </c>
      <c r="BQ41" s="36">
        <f t="shared" si="10"/>
        <v>7674.2400000000007</v>
      </c>
      <c r="BR41" s="204">
        <v>0</v>
      </c>
      <c r="BS41" s="305">
        <v>136</v>
      </c>
      <c r="BT41" s="36">
        <f t="shared" si="11"/>
        <v>0</v>
      </c>
      <c r="BU41" s="33">
        <f t="shared" si="51"/>
        <v>26</v>
      </c>
      <c r="BV41" s="4">
        <v>250</v>
      </c>
      <c r="BW41" s="36">
        <f t="shared" si="13"/>
        <v>9592.8000000000011</v>
      </c>
      <c r="BX41" s="3">
        <v>300</v>
      </c>
      <c r="BY41" s="3">
        <v>171</v>
      </c>
      <c r="BZ41" s="36">
        <f t="shared" si="14"/>
        <v>11511.36</v>
      </c>
      <c r="CA41" s="33">
        <f t="shared" si="26"/>
        <v>155</v>
      </c>
      <c r="CB41" s="314">
        <v>250</v>
      </c>
      <c r="CC41" s="36">
        <f t="shared" si="15"/>
        <v>9592.8000000000011</v>
      </c>
      <c r="CD41" s="3">
        <f>SUMIFS('12月商业流向数据'!G:G,'12月商业流向数据'!C:C,'2019年进销存明细 '!A41,'12月商业流向数据'!E:E,'2019年进销存明细 '!H41)</f>
        <v>3</v>
      </c>
      <c r="CE41" s="3"/>
      <c r="CF41" s="36">
        <f t="shared" si="16"/>
        <v>115.11360000000001</v>
      </c>
      <c r="CG41" s="33">
        <f t="shared" si="29"/>
        <v>158</v>
      </c>
      <c r="CH41" s="4">
        <f t="shared" si="18"/>
        <v>2950</v>
      </c>
      <c r="CI41" s="36">
        <f t="shared" si="19"/>
        <v>113195.04000000002</v>
      </c>
      <c r="CJ41" s="4">
        <f t="shared" si="20"/>
        <v>1653</v>
      </c>
      <c r="CK41" s="36">
        <f t="shared" si="6"/>
        <v>63427.593599999993</v>
      </c>
      <c r="CL41" s="206"/>
      <c r="CM41" s="18" t="str">
        <f t="shared" si="7"/>
        <v>依叶-上海市浦东新区高行社区卫生服务中心</v>
      </c>
      <c r="CN41" s="18" t="s">
        <v>422</v>
      </c>
    </row>
    <row r="42" spans="1:92" s="18" customFormat="1" ht="14.25" hidden="1" x14ac:dyDescent="0.3">
      <c r="A42" s="1" t="s">
        <v>6</v>
      </c>
      <c r="B42" s="6" t="s">
        <v>636</v>
      </c>
      <c r="C42" s="1" t="s">
        <v>662</v>
      </c>
      <c r="D42" s="6" t="s">
        <v>464</v>
      </c>
      <c r="E42" s="1" t="s">
        <v>460</v>
      </c>
      <c r="F42" s="1" t="s">
        <v>283</v>
      </c>
      <c r="G42" s="1" t="s">
        <v>400</v>
      </c>
      <c r="H42" s="7" t="s">
        <v>498</v>
      </c>
      <c r="I42" s="177">
        <v>38.371200000000002</v>
      </c>
      <c r="J42" s="37">
        <v>0</v>
      </c>
      <c r="K42" s="171">
        <v>0</v>
      </c>
      <c r="L42" s="171">
        <f t="shared" si="36"/>
        <v>0</v>
      </c>
      <c r="M42" s="37">
        <v>6</v>
      </c>
      <c r="N42" s="5"/>
      <c r="O42" s="34">
        <f t="shared" si="37"/>
        <v>0</v>
      </c>
      <c r="P42" s="3">
        <v>100</v>
      </c>
      <c r="Q42" s="3">
        <v>0</v>
      </c>
      <c r="R42" s="35">
        <f t="shared" si="38"/>
        <v>3837.1200000000003</v>
      </c>
      <c r="S42" s="33">
        <f t="shared" si="0"/>
        <v>106</v>
      </c>
      <c r="T42" s="5"/>
      <c r="U42" s="35">
        <f t="shared" si="39"/>
        <v>0</v>
      </c>
      <c r="V42" s="3">
        <v>0</v>
      </c>
      <c r="W42" s="3">
        <v>0</v>
      </c>
      <c r="X42" s="35">
        <f t="shared" si="40"/>
        <v>0</v>
      </c>
      <c r="Y42" s="33">
        <f t="shared" si="1"/>
        <v>106</v>
      </c>
      <c r="Z42" s="5">
        <v>200</v>
      </c>
      <c r="AA42" s="35">
        <f t="shared" si="41"/>
        <v>7674.2400000000007</v>
      </c>
      <c r="AB42" s="3">
        <v>0</v>
      </c>
      <c r="AC42" s="3">
        <v>50</v>
      </c>
      <c r="AD42" s="35">
        <f t="shared" si="42"/>
        <v>0</v>
      </c>
      <c r="AE42" s="33">
        <f t="shared" si="2"/>
        <v>56</v>
      </c>
      <c r="AF42" s="5">
        <v>200</v>
      </c>
      <c r="AG42" s="35">
        <f t="shared" si="43"/>
        <v>7674.2400000000007</v>
      </c>
      <c r="AH42" s="3">
        <v>0</v>
      </c>
      <c r="AI42" s="3">
        <v>0</v>
      </c>
      <c r="AJ42" s="35">
        <f t="shared" si="44"/>
        <v>0</v>
      </c>
      <c r="AK42" s="33">
        <f t="shared" si="3"/>
        <v>56</v>
      </c>
      <c r="AL42" s="5">
        <v>50</v>
      </c>
      <c r="AM42" s="36">
        <f t="shared" si="45"/>
        <v>1918.5600000000002</v>
      </c>
      <c r="AN42" s="224">
        <v>0</v>
      </c>
      <c r="AO42" s="3">
        <v>0</v>
      </c>
      <c r="AP42" s="35">
        <f t="shared" si="46"/>
        <v>0</v>
      </c>
      <c r="AQ42" s="33">
        <f t="shared" si="21"/>
        <v>56</v>
      </c>
      <c r="AR42" s="5">
        <v>50</v>
      </c>
      <c r="AS42" s="35">
        <f t="shared" si="47"/>
        <v>1918.5600000000002</v>
      </c>
      <c r="AT42" s="3">
        <v>100</v>
      </c>
      <c r="AU42" s="3">
        <v>0</v>
      </c>
      <c r="AV42" s="35">
        <f t="shared" si="48"/>
        <v>3837.1200000000003</v>
      </c>
      <c r="AW42" s="33">
        <f t="shared" si="22"/>
        <v>156</v>
      </c>
      <c r="AX42" s="4">
        <v>50</v>
      </c>
      <c r="AY42" s="35">
        <f t="shared" si="49"/>
        <v>1918.5600000000002</v>
      </c>
      <c r="AZ42" s="3">
        <v>0</v>
      </c>
      <c r="BA42" s="3">
        <v>0</v>
      </c>
      <c r="BB42" s="35">
        <f t="shared" si="50"/>
        <v>0</v>
      </c>
      <c r="BC42" s="33">
        <f t="shared" si="23"/>
        <v>156</v>
      </c>
      <c r="BD42" s="4">
        <v>50</v>
      </c>
      <c r="BE42" s="36">
        <f t="shared" si="52"/>
        <v>1918.5600000000002</v>
      </c>
      <c r="BF42" s="3">
        <v>0</v>
      </c>
      <c r="BG42" s="3">
        <v>0</v>
      </c>
      <c r="BH42" s="35">
        <f t="shared" si="4"/>
        <v>0</v>
      </c>
      <c r="BI42" s="33">
        <f t="shared" si="5"/>
        <v>156</v>
      </c>
      <c r="BJ42" s="4">
        <v>100</v>
      </c>
      <c r="BK42" s="36">
        <f t="shared" si="25"/>
        <v>3837.1200000000003</v>
      </c>
      <c r="BL42" s="3">
        <v>25</v>
      </c>
      <c r="BM42" s="3">
        <v>0</v>
      </c>
      <c r="BN42" s="36">
        <f t="shared" si="8"/>
        <v>959.28000000000009</v>
      </c>
      <c r="BO42" s="33">
        <f t="shared" si="9"/>
        <v>181</v>
      </c>
      <c r="BP42" s="4">
        <v>100</v>
      </c>
      <c r="BQ42" s="36">
        <f t="shared" si="10"/>
        <v>3837.1200000000003</v>
      </c>
      <c r="BR42" s="204">
        <v>0</v>
      </c>
      <c r="BS42" s="305">
        <v>0</v>
      </c>
      <c r="BT42" s="36">
        <f t="shared" si="11"/>
        <v>0</v>
      </c>
      <c r="BU42" s="33">
        <f t="shared" si="51"/>
        <v>181</v>
      </c>
      <c r="BV42" s="4">
        <v>50</v>
      </c>
      <c r="BW42" s="36">
        <f t="shared" si="13"/>
        <v>1918.5600000000002</v>
      </c>
      <c r="BX42" s="3">
        <v>0</v>
      </c>
      <c r="BY42" s="3">
        <v>100</v>
      </c>
      <c r="BZ42" s="36">
        <f t="shared" si="14"/>
        <v>0</v>
      </c>
      <c r="CA42" s="33">
        <f t="shared" si="26"/>
        <v>81</v>
      </c>
      <c r="CB42" s="314">
        <v>50</v>
      </c>
      <c r="CC42" s="36">
        <f t="shared" si="15"/>
        <v>1918.5600000000002</v>
      </c>
      <c r="CD42" s="3">
        <f>SUMIFS('12月商业流向数据'!G:G,'12月商业流向数据'!C:C,'2019年进销存明细 '!A42,'12月商业流向数据'!E:E,'2019年进销存明细 '!H42)</f>
        <v>5</v>
      </c>
      <c r="CE42" s="3"/>
      <c r="CF42" s="36">
        <f t="shared" si="16"/>
        <v>191.85599999999999</v>
      </c>
      <c r="CG42" s="33">
        <f t="shared" si="29"/>
        <v>86</v>
      </c>
      <c r="CH42" s="4">
        <f t="shared" si="18"/>
        <v>900</v>
      </c>
      <c r="CI42" s="36">
        <f t="shared" si="19"/>
        <v>34534.080000000002</v>
      </c>
      <c r="CJ42" s="4">
        <f t="shared" si="20"/>
        <v>230</v>
      </c>
      <c r="CK42" s="36">
        <f t="shared" si="6"/>
        <v>8825.3760000000002</v>
      </c>
      <c r="CL42" s="18" t="s">
        <v>674</v>
      </c>
      <c r="CM42" s="18" t="str">
        <f t="shared" si="7"/>
        <v>依叶-上海市东方医院</v>
      </c>
      <c r="CN42" s="18" t="s">
        <v>422</v>
      </c>
    </row>
    <row r="43" spans="1:92" s="18" customFormat="1" ht="14.25" hidden="1" x14ac:dyDescent="0.3">
      <c r="A43" s="1" t="s">
        <v>6</v>
      </c>
      <c r="B43" s="6" t="s">
        <v>636</v>
      </c>
      <c r="C43" s="1" t="s">
        <v>662</v>
      </c>
      <c r="D43" s="6" t="s">
        <v>464</v>
      </c>
      <c r="E43" s="1" t="s">
        <v>439</v>
      </c>
      <c r="F43" s="1" t="s">
        <v>284</v>
      </c>
      <c r="G43" s="1" t="s">
        <v>400</v>
      </c>
      <c r="H43" s="7" t="s">
        <v>505</v>
      </c>
      <c r="I43" s="177">
        <v>38.371200000000002</v>
      </c>
      <c r="J43" s="37">
        <v>200</v>
      </c>
      <c r="K43" s="171">
        <v>63.333333333333336</v>
      </c>
      <c r="L43" s="171">
        <f t="shared" si="36"/>
        <v>2430.1760000000004</v>
      </c>
      <c r="M43" s="37">
        <v>174</v>
      </c>
      <c r="N43" s="5">
        <v>200</v>
      </c>
      <c r="O43" s="34">
        <f t="shared" si="37"/>
        <v>7674.2400000000007</v>
      </c>
      <c r="P43" s="3">
        <v>100</v>
      </c>
      <c r="Q43" s="3">
        <v>147</v>
      </c>
      <c r="R43" s="35">
        <f t="shared" si="38"/>
        <v>3837.1200000000003</v>
      </c>
      <c r="S43" s="33">
        <f t="shared" si="0"/>
        <v>127</v>
      </c>
      <c r="T43" s="5">
        <v>250</v>
      </c>
      <c r="U43" s="35">
        <f t="shared" si="39"/>
        <v>9592.8000000000011</v>
      </c>
      <c r="V43" s="3">
        <v>0</v>
      </c>
      <c r="W43" s="3">
        <v>111</v>
      </c>
      <c r="X43" s="35">
        <f t="shared" si="40"/>
        <v>0</v>
      </c>
      <c r="Y43" s="33">
        <f t="shared" si="1"/>
        <v>16</v>
      </c>
      <c r="Z43" s="5">
        <v>250</v>
      </c>
      <c r="AA43" s="35">
        <f t="shared" si="41"/>
        <v>9592.8000000000011</v>
      </c>
      <c r="AB43" s="3">
        <v>300</v>
      </c>
      <c r="AC43" s="3">
        <v>249</v>
      </c>
      <c r="AD43" s="35">
        <f t="shared" si="42"/>
        <v>11511.36</v>
      </c>
      <c r="AE43" s="33">
        <f t="shared" si="2"/>
        <v>67</v>
      </c>
      <c r="AF43" s="5">
        <v>300</v>
      </c>
      <c r="AG43" s="35">
        <f t="shared" si="43"/>
        <v>11511.36</v>
      </c>
      <c r="AH43" s="3">
        <v>200</v>
      </c>
      <c r="AI43" s="3">
        <v>179</v>
      </c>
      <c r="AJ43" s="35">
        <f t="shared" si="44"/>
        <v>7674.2400000000007</v>
      </c>
      <c r="AK43" s="33">
        <f t="shared" si="3"/>
        <v>88</v>
      </c>
      <c r="AL43" s="5">
        <v>300</v>
      </c>
      <c r="AM43" s="36">
        <f t="shared" si="45"/>
        <v>11511.36</v>
      </c>
      <c r="AN43" s="224">
        <v>100</v>
      </c>
      <c r="AO43" s="3">
        <v>146</v>
      </c>
      <c r="AP43" s="35">
        <f t="shared" si="46"/>
        <v>3837.1200000000003</v>
      </c>
      <c r="AQ43" s="33">
        <f t="shared" si="21"/>
        <v>42</v>
      </c>
      <c r="AR43" s="5">
        <v>300</v>
      </c>
      <c r="AS43" s="35">
        <f t="shared" si="47"/>
        <v>11511.36</v>
      </c>
      <c r="AT43" s="3">
        <v>200</v>
      </c>
      <c r="AU43" s="3">
        <v>141</v>
      </c>
      <c r="AV43" s="35">
        <f t="shared" si="48"/>
        <v>7674.2400000000007</v>
      </c>
      <c r="AW43" s="33">
        <f t="shared" si="22"/>
        <v>101</v>
      </c>
      <c r="AX43" s="4">
        <v>200</v>
      </c>
      <c r="AY43" s="35">
        <f t="shared" si="49"/>
        <v>7674.2400000000007</v>
      </c>
      <c r="AZ43" s="3">
        <v>200</v>
      </c>
      <c r="BA43" s="3">
        <v>191</v>
      </c>
      <c r="BB43" s="35">
        <f t="shared" si="50"/>
        <v>7674.2400000000007</v>
      </c>
      <c r="BC43" s="33">
        <f t="shared" si="23"/>
        <v>110</v>
      </c>
      <c r="BD43" s="4">
        <v>200</v>
      </c>
      <c r="BE43" s="36">
        <f t="shared" si="52"/>
        <v>7674.2400000000007</v>
      </c>
      <c r="BF43" s="3">
        <v>100</v>
      </c>
      <c r="BG43" s="3">
        <v>185</v>
      </c>
      <c r="BH43" s="35">
        <f t="shared" si="4"/>
        <v>3837.1200000000003</v>
      </c>
      <c r="BI43" s="33">
        <f t="shared" si="5"/>
        <v>25</v>
      </c>
      <c r="BJ43" s="4">
        <v>300</v>
      </c>
      <c r="BK43" s="36">
        <f t="shared" si="25"/>
        <v>11511.36</v>
      </c>
      <c r="BL43" s="3">
        <v>200</v>
      </c>
      <c r="BM43" s="3">
        <v>140</v>
      </c>
      <c r="BN43" s="36">
        <f t="shared" si="8"/>
        <v>7674.2400000000007</v>
      </c>
      <c r="BO43" s="33">
        <f t="shared" si="9"/>
        <v>85</v>
      </c>
      <c r="BP43" s="4">
        <v>300</v>
      </c>
      <c r="BQ43" s="36">
        <f t="shared" si="10"/>
        <v>11511.36</v>
      </c>
      <c r="BR43" s="204">
        <v>100</v>
      </c>
      <c r="BS43" s="305">
        <v>140</v>
      </c>
      <c r="BT43" s="36">
        <f t="shared" si="11"/>
        <v>3837.1200000000003</v>
      </c>
      <c r="BU43" s="33">
        <f t="shared" si="51"/>
        <v>45</v>
      </c>
      <c r="BV43" s="4">
        <v>200</v>
      </c>
      <c r="BW43" s="36">
        <f t="shared" si="13"/>
        <v>7674.2400000000007</v>
      </c>
      <c r="BX43" s="3">
        <v>200</v>
      </c>
      <c r="BY43" s="3">
        <v>193</v>
      </c>
      <c r="BZ43" s="36">
        <f t="shared" si="14"/>
        <v>7674.2400000000007</v>
      </c>
      <c r="CA43" s="33">
        <f t="shared" si="26"/>
        <v>52</v>
      </c>
      <c r="CB43" s="314">
        <v>200</v>
      </c>
      <c r="CC43" s="36">
        <f t="shared" si="15"/>
        <v>7674.2400000000007</v>
      </c>
      <c r="CD43" s="3">
        <f>SUMIFS('12月商业流向数据'!G:G,'12月商业流向数据'!C:C,'2019年进销存明细 '!A43,'12月商业流向数据'!E:E,'2019年进销存明细 '!H43)</f>
        <v>100</v>
      </c>
      <c r="CE43" s="3"/>
      <c r="CF43" s="36">
        <f t="shared" si="16"/>
        <v>3837.1200000000003</v>
      </c>
      <c r="CG43" s="33">
        <f t="shared" si="29"/>
        <v>152</v>
      </c>
      <c r="CH43" s="4">
        <f t="shared" si="18"/>
        <v>3000</v>
      </c>
      <c r="CI43" s="36">
        <f t="shared" si="19"/>
        <v>115113.60000000002</v>
      </c>
      <c r="CJ43" s="4">
        <f t="shared" si="20"/>
        <v>1800</v>
      </c>
      <c r="CK43" s="36">
        <f t="shared" si="6"/>
        <v>69068.160000000003</v>
      </c>
      <c r="CM43" s="18" t="str">
        <f t="shared" si="7"/>
        <v>依叶-上海市浦东新区三林社区卫生服务中心</v>
      </c>
      <c r="CN43" s="18" t="s">
        <v>422</v>
      </c>
    </row>
    <row r="44" spans="1:92" s="18" customFormat="1" ht="14.25" hidden="1" x14ac:dyDescent="0.3">
      <c r="A44" s="1" t="s">
        <v>6</v>
      </c>
      <c r="B44" s="6" t="s">
        <v>636</v>
      </c>
      <c r="C44" s="1" t="s">
        <v>662</v>
      </c>
      <c r="D44" s="6" t="s">
        <v>464</v>
      </c>
      <c r="E44" s="1" t="s">
        <v>733</v>
      </c>
      <c r="F44" s="1" t="s">
        <v>284</v>
      </c>
      <c r="G44" s="1" t="s">
        <v>400</v>
      </c>
      <c r="H44" s="7" t="s">
        <v>544</v>
      </c>
      <c r="I44" s="177">
        <v>38.371200000000002</v>
      </c>
      <c r="J44" s="37">
        <v>0</v>
      </c>
      <c r="K44" s="171">
        <v>29.166666666666668</v>
      </c>
      <c r="L44" s="171">
        <f t="shared" si="36"/>
        <v>1119.1600000000001</v>
      </c>
      <c r="M44" s="37">
        <v>7</v>
      </c>
      <c r="N44" s="5">
        <v>100</v>
      </c>
      <c r="O44" s="34">
        <f t="shared" si="37"/>
        <v>3837.1200000000003</v>
      </c>
      <c r="P44" s="3">
        <v>0</v>
      </c>
      <c r="Q44" s="3">
        <v>0</v>
      </c>
      <c r="R44" s="35">
        <f t="shared" si="38"/>
        <v>0</v>
      </c>
      <c r="S44" s="33">
        <f t="shared" si="0"/>
        <v>7</v>
      </c>
      <c r="T44" s="5">
        <v>100</v>
      </c>
      <c r="U44" s="35">
        <f t="shared" si="39"/>
        <v>3837.1200000000003</v>
      </c>
      <c r="V44" s="3">
        <v>0</v>
      </c>
      <c r="W44" s="3">
        <v>0</v>
      </c>
      <c r="X44" s="35">
        <f t="shared" si="40"/>
        <v>0</v>
      </c>
      <c r="Y44" s="33">
        <f t="shared" si="1"/>
        <v>7</v>
      </c>
      <c r="Z44" s="5">
        <v>150</v>
      </c>
      <c r="AA44" s="35">
        <f t="shared" si="41"/>
        <v>5755.68</v>
      </c>
      <c r="AB44" s="3">
        <v>0</v>
      </c>
      <c r="AC44" s="3">
        <v>0</v>
      </c>
      <c r="AD44" s="35">
        <f t="shared" si="42"/>
        <v>0</v>
      </c>
      <c r="AE44" s="33">
        <f t="shared" si="2"/>
        <v>7</v>
      </c>
      <c r="AF44" s="5">
        <v>200</v>
      </c>
      <c r="AG44" s="35">
        <f t="shared" si="43"/>
        <v>7674.2400000000007</v>
      </c>
      <c r="AH44" s="3">
        <v>0</v>
      </c>
      <c r="AI44" s="3">
        <v>0</v>
      </c>
      <c r="AJ44" s="35">
        <f t="shared" si="44"/>
        <v>0</v>
      </c>
      <c r="AK44" s="33">
        <f t="shared" si="3"/>
        <v>7</v>
      </c>
      <c r="AL44" s="5">
        <v>0</v>
      </c>
      <c r="AM44" s="36">
        <f t="shared" si="45"/>
        <v>0</v>
      </c>
      <c r="AN44" s="224">
        <v>0</v>
      </c>
      <c r="AO44" s="3">
        <v>0</v>
      </c>
      <c r="AP44" s="35">
        <f t="shared" si="46"/>
        <v>0</v>
      </c>
      <c r="AQ44" s="33">
        <f t="shared" si="21"/>
        <v>7</v>
      </c>
      <c r="AR44" s="5">
        <v>0</v>
      </c>
      <c r="AS44" s="35">
        <f t="shared" si="47"/>
        <v>0</v>
      </c>
      <c r="AT44" s="3">
        <v>0</v>
      </c>
      <c r="AU44" s="3">
        <v>0</v>
      </c>
      <c r="AV44" s="35">
        <f t="shared" si="48"/>
        <v>0</v>
      </c>
      <c r="AW44" s="33">
        <f t="shared" si="22"/>
        <v>7</v>
      </c>
      <c r="AX44" s="4">
        <v>0</v>
      </c>
      <c r="AY44" s="35">
        <f t="shared" si="49"/>
        <v>0</v>
      </c>
      <c r="AZ44" s="3">
        <v>0</v>
      </c>
      <c r="BA44" s="3">
        <v>0</v>
      </c>
      <c r="BB44" s="35">
        <f t="shared" si="50"/>
        <v>0</v>
      </c>
      <c r="BC44" s="33">
        <f t="shared" si="23"/>
        <v>7</v>
      </c>
      <c r="BD44" s="4">
        <v>0</v>
      </c>
      <c r="BE44" s="36">
        <f t="shared" si="52"/>
        <v>0</v>
      </c>
      <c r="BF44" s="3">
        <v>0</v>
      </c>
      <c r="BG44" s="3">
        <v>0</v>
      </c>
      <c r="BH44" s="35">
        <f t="shared" si="4"/>
        <v>0</v>
      </c>
      <c r="BI44" s="33">
        <f t="shared" si="5"/>
        <v>7</v>
      </c>
      <c r="BJ44" s="4">
        <v>0</v>
      </c>
      <c r="BK44" s="36">
        <f t="shared" si="25"/>
        <v>0</v>
      </c>
      <c r="BL44" s="3">
        <v>0</v>
      </c>
      <c r="BM44" s="3">
        <v>0</v>
      </c>
      <c r="BN44" s="36">
        <f t="shared" si="8"/>
        <v>0</v>
      </c>
      <c r="BO44" s="33">
        <f t="shared" si="9"/>
        <v>7</v>
      </c>
      <c r="BP44" s="4">
        <v>0</v>
      </c>
      <c r="BQ44" s="36">
        <f t="shared" si="10"/>
        <v>0</v>
      </c>
      <c r="BR44" s="204">
        <v>0</v>
      </c>
      <c r="BS44" s="305">
        <v>0</v>
      </c>
      <c r="BT44" s="36">
        <f t="shared" si="11"/>
        <v>0</v>
      </c>
      <c r="BU44" s="33">
        <f t="shared" si="51"/>
        <v>7</v>
      </c>
      <c r="BV44" s="4">
        <v>0</v>
      </c>
      <c r="BW44" s="36">
        <f t="shared" si="13"/>
        <v>0</v>
      </c>
      <c r="BX44" s="3">
        <v>0</v>
      </c>
      <c r="BY44" s="3">
        <v>0</v>
      </c>
      <c r="BZ44" s="36">
        <f t="shared" si="14"/>
        <v>0</v>
      </c>
      <c r="CA44" s="33">
        <f t="shared" si="26"/>
        <v>7</v>
      </c>
      <c r="CB44" s="314">
        <v>0</v>
      </c>
      <c r="CC44" s="36">
        <f t="shared" si="15"/>
        <v>0</v>
      </c>
      <c r="CD44" s="3">
        <f>SUMIFS('12月商业流向数据'!G:G,'12月商业流向数据'!C:C,'2019年进销存明细 '!A44,'12月商业流向数据'!E:E,'2019年进销存明细 '!H44)</f>
        <v>0</v>
      </c>
      <c r="CE44" s="3"/>
      <c r="CF44" s="36">
        <f t="shared" si="16"/>
        <v>0</v>
      </c>
      <c r="CG44" s="33">
        <f t="shared" si="29"/>
        <v>7</v>
      </c>
      <c r="CH44" s="4">
        <f t="shared" si="18"/>
        <v>550</v>
      </c>
      <c r="CI44" s="36">
        <f t="shared" si="19"/>
        <v>21104.160000000003</v>
      </c>
      <c r="CJ44" s="4">
        <f t="shared" si="20"/>
        <v>0</v>
      </c>
      <c r="CK44" s="36">
        <f t="shared" si="6"/>
        <v>0</v>
      </c>
      <c r="CM44" s="18" t="str">
        <f t="shared" si="7"/>
        <v>依叶-上海市浦东新区迎博社区卫生服务中心</v>
      </c>
      <c r="CN44" s="18" t="s">
        <v>422</v>
      </c>
    </row>
    <row r="45" spans="1:92" s="18" customFormat="1" ht="14.25" hidden="1" x14ac:dyDescent="0.3">
      <c r="A45" s="1" t="s">
        <v>6</v>
      </c>
      <c r="B45" s="6" t="s">
        <v>636</v>
      </c>
      <c r="C45" s="1" t="s">
        <v>662</v>
      </c>
      <c r="D45" s="6" t="s">
        <v>464</v>
      </c>
      <c r="E45" s="1" t="s">
        <v>439</v>
      </c>
      <c r="F45" s="1" t="s">
        <v>283</v>
      </c>
      <c r="G45" s="1" t="s">
        <v>400</v>
      </c>
      <c r="H45" s="7" t="s">
        <v>543</v>
      </c>
      <c r="I45" s="177">
        <v>38.371200000000002</v>
      </c>
      <c r="J45" s="37">
        <v>0</v>
      </c>
      <c r="K45" s="171">
        <v>0</v>
      </c>
      <c r="L45" s="171">
        <f t="shared" si="36"/>
        <v>0</v>
      </c>
      <c r="M45" s="37">
        <v>10</v>
      </c>
      <c r="N45" s="5"/>
      <c r="O45" s="34">
        <f t="shared" si="37"/>
        <v>0</v>
      </c>
      <c r="P45" s="3">
        <v>160</v>
      </c>
      <c r="Q45" s="3">
        <v>0</v>
      </c>
      <c r="R45" s="35">
        <f t="shared" si="38"/>
        <v>6139.3919999999998</v>
      </c>
      <c r="S45" s="33">
        <f t="shared" si="0"/>
        <v>170</v>
      </c>
      <c r="T45" s="5"/>
      <c r="U45" s="35">
        <f t="shared" si="39"/>
        <v>0</v>
      </c>
      <c r="V45" s="3">
        <v>0</v>
      </c>
      <c r="W45" s="3">
        <v>0</v>
      </c>
      <c r="X45" s="35">
        <f t="shared" si="40"/>
        <v>0</v>
      </c>
      <c r="Y45" s="33">
        <f t="shared" si="1"/>
        <v>170</v>
      </c>
      <c r="Z45" s="5">
        <v>200</v>
      </c>
      <c r="AA45" s="35">
        <f t="shared" si="41"/>
        <v>7674.2400000000007</v>
      </c>
      <c r="AB45" s="3">
        <v>0</v>
      </c>
      <c r="AC45" s="3">
        <v>75</v>
      </c>
      <c r="AD45" s="35">
        <f t="shared" si="42"/>
        <v>0</v>
      </c>
      <c r="AE45" s="33">
        <f t="shared" si="2"/>
        <v>95</v>
      </c>
      <c r="AF45" s="5">
        <v>200</v>
      </c>
      <c r="AG45" s="35">
        <f t="shared" si="43"/>
        <v>7674.2400000000007</v>
      </c>
      <c r="AH45" s="3">
        <v>100</v>
      </c>
      <c r="AI45" s="3">
        <v>52</v>
      </c>
      <c r="AJ45" s="35">
        <f t="shared" si="44"/>
        <v>3837.1200000000003</v>
      </c>
      <c r="AK45" s="33">
        <f t="shared" si="3"/>
        <v>143</v>
      </c>
      <c r="AL45" s="5">
        <v>150</v>
      </c>
      <c r="AM45" s="36">
        <f t="shared" si="45"/>
        <v>5755.68</v>
      </c>
      <c r="AN45" s="224">
        <v>60</v>
      </c>
      <c r="AO45" s="3">
        <v>78</v>
      </c>
      <c r="AP45" s="35">
        <f t="shared" si="46"/>
        <v>2302.2719999999999</v>
      </c>
      <c r="AQ45" s="33">
        <f t="shared" si="21"/>
        <v>125</v>
      </c>
      <c r="AR45" s="5">
        <v>150</v>
      </c>
      <c r="AS45" s="35">
        <f t="shared" si="47"/>
        <v>5755.68</v>
      </c>
      <c r="AT45" s="3">
        <v>0</v>
      </c>
      <c r="AU45" s="3">
        <v>64</v>
      </c>
      <c r="AV45" s="35">
        <f t="shared" si="48"/>
        <v>0</v>
      </c>
      <c r="AW45" s="33">
        <f t="shared" si="22"/>
        <v>61</v>
      </c>
      <c r="AX45" s="4">
        <v>150</v>
      </c>
      <c r="AY45" s="35">
        <f t="shared" si="49"/>
        <v>5755.68</v>
      </c>
      <c r="AZ45" s="3">
        <v>0</v>
      </c>
      <c r="BA45" s="3">
        <v>55</v>
      </c>
      <c r="BB45" s="35">
        <f t="shared" si="50"/>
        <v>0</v>
      </c>
      <c r="BC45" s="33">
        <f t="shared" si="23"/>
        <v>6</v>
      </c>
      <c r="BD45" s="4">
        <v>150</v>
      </c>
      <c r="BE45" s="36">
        <f t="shared" si="52"/>
        <v>5755.68</v>
      </c>
      <c r="BF45" s="3">
        <v>100</v>
      </c>
      <c r="BG45" s="3">
        <v>86</v>
      </c>
      <c r="BH45" s="35">
        <f t="shared" si="4"/>
        <v>3837.1200000000003</v>
      </c>
      <c r="BI45" s="33">
        <f t="shared" si="5"/>
        <v>20</v>
      </c>
      <c r="BJ45" s="4">
        <v>100</v>
      </c>
      <c r="BK45" s="36">
        <f t="shared" si="25"/>
        <v>3837.1200000000003</v>
      </c>
      <c r="BL45" s="3">
        <v>200</v>
      </c>
      <c r="BM45" s="3">
        <v>138</v>
      </c>
      <c r="BN45" s="36">
        <f t="shared" si="8"/>
        <v>7674.2400000000007</v>
      </c>
      <c r="BO45" s="33">
        <f t="shared" si="9"/>
        <v>82</v>
      </c>
      <c r="BP45" s="4">
        <v>100</v>
      </c>
      <c r="BQ45" s="36">
        <f t="shared" si="10"/>
        <v>3837.1200000000003</v>
      </c>
      <c r="BR45" s="204">
        <v>0</v>
      </c>
      <c r="BS45" s="305">
        <v>60</v>
      </c>
      <c r="BT45" s="36">
        <f t="shared" si="11"/>
        <v>0</v>
      </c>
      <c r="BU45" s="33">
        <f t="shared" si="51"/>
        <v>22</v>
      </c>
      <c r="BV45" s="4">
        <v>150</v>
      </c>
      <c r="BW45" s="36">
        <f t="shared" si="13"/>
        <v>5755.68</v>
      </c>
      <c r="BX45" s="3">
        <v>200</v>
      </c>
      <c r="BY45" s="3">
        <v>107</v>
      </c>
      <c r="BZ45" s="36">
        <f t="shared" si="14"/>
        <v>7674.2400000000007</v>
      </c>
      <c r="CA45" s="33">
        <f t="shared" si="26"/>
        <v>115</v>
      </c>
      <c r="CB45" s="314">
        <v>200</v>
      </c>
      <c r="CC45" s="36">
        <f t="shared" si="15"/>
        <v>7674.2400000000007</v>
      </c>
      <c r="CD45" s="3">
        <f>SUMIFS('12月商业流向数据'!G:G,'12月商业流向数据'!C:C,'2019年进销存明细 '!A45,'12月商业流向数据'!E:E,'2019年进销存明细 '!H45)</f>
        <v>0</v>
      </c>
      <c r="CE45" s="3"/>
      <c r="CF45" s="36">
        <f t="shared" si="16"/>
        <v>0</v>
      </c>
      <c r="CG45" s="33">
        <f t="shared" si="29"/>
        <v>115</v>
      </c>
      <c r="CH45" s="4">
        <f t="shared" si="18"/>
        <v>1550</v>
      </c>
      <c r="CI45" s="36">
        <f t="shared" si="19"/>
        <v>59475.360000000008</v>
      </c>
      <c r="CJ45" s="4">
        <f t="shared" si="20"/>
        <v>820</v>
      </c>
      <c r="CK45" s="36">
        <f t="shared" si="6"/>
        <v>31464.384000000002</v>
      </c>
      <c r="CL45" s="18" t="s">
        <v>663</v>
      </c>
      <c r="CM45" s="18" t="str">
        <f t="shared" si="7"/>
        <v>依叶-同济附属东方医院南院</v>
      </c>
      <c r="CN45" s="18" t="s">
        <v>422</v>
      </c>
    </row>
    <row r="46" spans="1:92" s="18" customFormat="1" ht="14.25" hidden="1" x14ac:dyDescent="0.3">
      <c r="A46" s="1" t="s">
        <v>6</v>
      </c>
      <c r="B46" s="6" t="s">
        <v>636</v>
      </c>
      <c r="C46" s="1" t="s">
        <v>662</v>
      </c>
      <c r="D46" s="6" t="s">
        <v>464</v>
      </c>
      <c r="E46" s="1" t="s">
        <v>439</v>
      </c>
      <c r="F46" s="1" t="s">
        <v>284</v>
      </c>
      <c r="G46" s="1" t="s">
        <v>400</v>
      </c>
      <c r="H46" s="7" t="s">
        <v>500</v>
      </c>
      <c r="I46" s="177">
        <v>38.371200000000002</v>
      </c>
      <c r="J46" s="37">
        <v>100</v>
      </c>
      <c r="K46" s="171">
        <v>66.666666666666671</v>
      </c>
      <c r="L46" s="171">
        <f t="shared" si="36"/>
        <v>2558.0800000000004</v>
      </c>
      <c r="M46" s="37">
        <v>51</v>
      </c>
      <c r="N46" s="5">
        <v>200</v>
      </c>
      <c r="O46" s="34">
        <f t="shared" si="37"/>
        <v>7674.2400000000007</v>
      </c>
      <c r="P46" s="3">
        <v>100</v>
      </c>
      <c r="Q46" s="3">
        <v>92</v>
      </c>
      <c r="R46" s="35">
        <f t="shared" si="38"/>
        <v>3837.1200000000003</v>
      </c>
      <c r="S46" s="33">
        <f t="shared" si="0"/>
        <v>59</v>
      </c>
      <c r="T46" s="5">
        <v>200</v>
      </c>
      <c r="U46" s="35">
        <f t="shared" si="39"/>
        <v>7674.2400000000007</v>
      </c>
      <c r="V46" s="3">
        <v>100</v>
      </c>
      <c r="W46" s="3">
        <v>87</v>
      </c>
      <c r="X46" s="35">
        <f t="shared" si="40"/>
        <v>3837.1200000000003</v>
      </c>
      <c r="Y46" s="33">
        <f t="shared" si="1"/>
        <v>72</v>
      </c>
      <c r="Z46" s="5">
        <v>200</v>
      </c>
      <c r="AA46" s="35">
        <f t="shared" si="41"/>
        <v>7674.2400000000007</v>
      </c>
      <c r="AB46" s="3">
        <v>100</v>
      </c>
      <c r="AC46" s="3">
        <v>71</v>
      </c>
      <c r="AD46" s="35">
        <f t="shared" si="42"/>
        <v>3837.1200000000003</v>
      </c>
      <c r="AE46" s="33">
        <f t="shared" si="2"/>
        <v>101</v>
      </c>
      <c r="AF46" s="5">
        <v>300</v>
      </c>
      <c r="AG46" s="35">
        <f t="shared" si="43"/>
        <v>11511.36</v>
      </c>
      <c r="AH46" s="3">
        <v>0</v>
      </c>
      <c r="AI46" s="3">
        <v>86</v>
      </c>
      <c r="AJ46" s="35">
        <f t="shared" si="44"/>
        <v>0</v>
      </c>
      <c r="AK46" s="33">
        <f t="shared" si="3"/>
        <v>15</v>
      </c>
      <c r="AL46" s="5">
        <v>100</v>
      </c>
      <c r="AM46" s="36">
        <f t="shared" si="45"/>
        <v>3837.1200000000003</v>
      </c>
      <c r="AN46" s="224">
        <v>100</v>
      </c>
      <c r="AO46" s="3">
        <v>73</v>
      </c>
      <c r="AP46" s="35">
        <f t="shared" si="46"/>
        <v>3837.1200000000003</v>
      </c>
      <c r="AQ46" s="33">
        <f t="shared" si="21"/>
        <v>42</v>
      </c>
      <c r="AR46" s="5">
        <v>100</v>
      </c>
      <c r="AS46" s="35">
        <f t="shared" si="47"/>
        <v>3837.1200000000003</v>
      </c>
      <c r="AT46" s="3">
        <v>150</v>
      </c>
      <c r="AU46" s="3">
        <v>92</v>
      </c>
      <c r="AV46" s="35">
        <f t="shared" si="48"/>
        <v>5755.68</v>
      </c>
      <c r="AW46" s="33">
        <f t="shared" si="22"/>
        <v>100</v>
      </c>
      <c r="AX46" s="4">
        <v>150</v>
      </c>
      <c r="AY46" s="35">
        <f t="shared" si="49"/>
        <v>5755.68</v>
      </c>
      <c r="AZ46" s="3">
        <v>100</v>
      </c>
      <c r="BA46" s="3">
        <v>86</v>
      </c>
      <c r="BB46" s="35">
        <f t="shared" si="50"/>
        <v>3837.1200000000003</v>
      </c>
      <c r="BC46" s="33">
        <f t="shared" si="23"/>
        <v>114</v>
      </c>
      <c r="BD46" s="4">
        <v>150</v>
      </c>
      <c r="BE46" s="36">
        <f t="shared" si="52"/>
        <v>5755.68</v>
      </c>
      <c r="BF46" s="3">
        <v>300</v>
      </c>
      <c r="BG46" s="3">
        <v>122</v>
      </c>
      <c r="BH46" s="35">
        <f t="shared" si="4"/>
        <v>11511.36</v>
      </c>
      <c r="BI46" s="33">
        <f t="shared" si="5"/>
        <v>292</v>
      </c>
      <c r="BJ46" s="4">
        <v>100</v>
      </c>
      <c r="BK46" s="36">
        <f t="shared" si="25"/>
        <v>3837.1200000000003</v>
      </c>
      <c r="BL46" s="3">
        <v>0</v>
      </c>
      <c r="BM46" s="3">
        <v>89</v>
      </c>
      <c r="BN46" s="36">
        <f t="shared" si="8"/>
        <v>0</v>
      </c>
      <c r="BO46" s="33">
        <f t="shared" si="9"/>
        <v>203</v>
      </c>
      <c r="BP46" s="4">
        <v>100</v>
      </c>
      <c r="BQ46" s="36">
        <f t="shared" si="10"/>
        <v>3837.1200000000003</v>
      </c>
      <c r="BR46" s="204">
        <v>0</v>
      </c>
      <c r="BS46" s="305">
        <v>101</v>
      </c>
      <c r="BT46" s="36">
        <f t="shared" si="11"/>
        <v>0</v>
      </c>
      <c r="BU46" s="33">
        <f t="shared" si="51"/>
        <v>102</v>
      </c>
      <c r="BV46" s="4">
        <v>150</v>
      </c>
      <c r="BW46" s="36">
        <f t="shared" si="13"/>
        <v>5755.68</v>
      </c>
      <c r="BX46" s="3">
        <v>300</v>
      </c>
      <c r="BY46" s="3">
        <v>96</v>
      </c>
      <c r="BZ46" s="36">
        <f t="shared" si="14"/>
        <v>11511.36</v>
      </c>
      <c r="CA46" s="33">
        <f t="shared" si="26"/>
        <v>306</v>
      </c>
      <c r="CB46" s="314">
        <v>150</v>
      </c>
      <c r="CC46" s="36">
        <f t="shared" si="15"/>
        <v>5755.68</v>
      </c>
      <c r="CD46" s="3">
        <f>SUMIFS('12月商业流向数据'!G:G,'12月商业流向数据'!C:C,'2019年进销存明细 '!A46,'12月商业流向数据'!E:E,'2019年进销存明细 '!H46)</f>
        <v>0</v>
      </c>
      <c r="CE46" s="3"/>
      <c r="CF46" s="36">
        <f t="shared" si="16"/>
        <v>0</v>
      </c>
      <c r="CG46" s="33">
        <f t="shared" si="29"/>
        <v>306</v>
      </c>
      <c r="CH46" s="4">
        <f t="shared" si="18"/>
        <v>1900</v>
      </c>
      <c r="CI46" s="36">
        <f t="shared" si="19"/>
        <v>72905.279999999999</v>
      </c>
      <c r="CJ46" s="4">
        <f t="shared" si="20"/>
        <v>1250</v>
      </c>
      <c r="CK46" s="36">
        <f t="shared" si="6"/>
        <v>47964</v>
      </c>
      <c r="CM46" s="18" t="str">
        <f t="shared" si="7"/>
        <v>依叶-上海市浦东新区东明社区卫生服务中心</v>
      </c>
      <c r="CN46" s="18" t="s">
        <v>422</v>
      </c>
    </row>
    <row r="47" spans="1:92" s="18" customFormat="1" ht="14.25" hidden="1" x14ac:dyDescent="0.3">
      <c r="A47" s="1" t="s">
        <v>6</v>
      </c>
      <c r="B47" s="1" t="s">
        <v>636</v>
      </c>
      <c r="C47" s="1" t="s">
        <v>662</v>
      </c>
      <c r="D47" s="1" t="s">
        <v>7</v>
      </c>
      <c r="E47" s="1" t="s">
        <v>87</v>
      </c>
      <c r="F47" s="1" t="s">
        <v>282</v>
      </c>
      <c r="G47" s="1" t="s">
        <v>391</v>
      </c>
      <c r="H47" s="7" t="s">
        <v>203</v>
      </c>
      <c r="I47" s="177">
        <v>38.371200000000002</v>
      </c>
      <c r="J47" s="37">
        <v>0</v>
      </c>
      <c r="K47" s="171">
        <v>0</v>
      </c>
      <c r="L47" s="171">
        <f t="shared" si="36"/>
        <v>0</v>
      </c>
      <c r="M47" s="37">
        <v>0</v>
      </c>
      <c r="N47" s="5"/>
      <c r="O47" s="34">
        <f t="shared" si="37"/>
        <v>0</v>
      </c>
      <c r="P47" s="3">
        <v>0</v>
      </c>
      <c r="Q47" s="3">
        <v>0</v>
      </c>
      <c r="R47" s="35">
        <f t="shared" si="38"/>
        <v>0</v>
      </c>
      <c r="S47" s="33">
        <f t="shared" si="0"/>
        <v>0</v>
      </c>
      <c r="T47" s="5"/>
      <c r="U47" s="35">
        <f t="shared" si="39"/>
        <v>0</v>
      </c>
      <c r="V47" s="3">
        <v>0</v>
      </c>
      <c r="W47" s="3">
        <v>0</v>
      </c>
      <c r="X47" s="35">
        <f t="shared" si="40"/>
        <v>0</v>
      </c>
      <c r="Y47" s="33">
        <f t="shared" si="1"/>
        <v>0</v>
      </c>
      <c r="Z47" s="5"/>
      <c r="AA47" s="35">
        <f t="shared" si="41"/>
        <v>0</v>
      </c>
      <c r="AB47" s="3">
        <v>0</v>
      </c>
      <c r="AC47" s="3">
        <v>0</v>
      </c>
      <c r="AD47" s="35">
        <f t="shared" si="42"/>
        <v>0</v>
      </c>
      <c r="AE47" s="33">
        <f t="shared" si="2"/>
        <v>0</v>
      </c>
      <c r="AF47" s="5"/>
      <c r="AG47" s="35">
        <f t="shared" si="43"/>
        <v>0</v>
      </c>
      <c r="AH47" s="3">
        <v>0</v>
      </c>
      <c r="AI47" s="3">
        <v>0</v>
      </c>
      <c r="AJ47" s="35">
        <f t="shared" si="44"/>
        <v>0</v>
      </c>
      <c r="AK47" s="33">
        <f t="shared" si="3"/>
        <v>0</v>
      </c>
      <c r="AL47" s="5">
        <v>0</v>
      </c>
      <c r="AM47" s="36">
        <f t="shared" si="45"/>
        <v>0</v>
      </c>
      <c r="AN47" s="224">
        <v>0</v>
      </c>
      <c r="AO47" s="3">
        <v>0</v>
      </c>
      <c r="AP47" s="35">
        <f t="shared" si="46"/>
        <v>0</v>
      </c>
      <c r="AQ47" s="33">
        <f t="shared" si="21"/>
        <v>0</v>
      </c>
      <c r="AR47" s="5">
        <v>0</v>
      </c>
      <c r="AS47" s="35">
        <f t="shared" si="47"/>
        <v>0</v>
      </c>
      <c r="AT47" s="3">
        <v>0</v>
      </c>
      <c r="AU47" s="3">
        <v>0</v>
      </c>
      <c r="AV47" s="35">
        <f t="shared" si="48"/>
        <v>0</v>
      </c>
      <c r="AW47" s="33">
        <f t="shared" si="22"/>
        <v>0</v>
      </c>
      <c r="AX47" s="4">
        <v>0</v>
      </c>
      <c r="AY47" s="35">
        <f t="shared" si="49"/>
        <v>0</v>
      </c>
      <c r="AZ47" s="3">
        <v>0</v>
      </c>
      <c r="BA47" s="3">
        <v>0</v>
      </c>
      <c r="BB47" s="35">
        <f t="shared" si="50"/>
        <v>0</v>
      </c>
      <c r="BC47" s="33">
        <f t="shared" si="23"/>
        <v>0</v>
      </c>
      <c r="BD47" s="4">
        <v>0</v>
      </c>
      <c r="BE47" s="36">
        <f t="shared" si="52"/>
        <v>0</v>
      </c>
      <c r="BF47" s="3">
        <v>0</v>
      </c>
      <c r="BG47" s="3">
        <v>0</v>
      </c>
      <c r="BH47" s="35">
        <f t="shared" si="4"/>
        <v>0</v>
      </c>
      <c r="BI47" s="33">
        <f t="shared" si="5"/>
        <v>0</v>
      </c>
      <c r="BJ47" s="4"/>
      <c r="BK47" s="36">
        <f t="shared" si="25"/>
        <v>0</v>
      </c>
      <c r="BL47" s="3">
        <v>0</v>
      </c>
      <c r="BM47" s="3">
        <v>0</v>
      </c>
      <c r="BN47" s="36">
        <f t="shared" si="8"/>
        <v>0</v>
      </c>
      <c r="BO47" s="33">
        <f t="shared" si="9"/>
        <v>0</v>
      </c>
      <c r="BP47" s="4"/>
      <c r="BQ47" s="36">
        <f t="shared" si="10"/>
        <v>0</v>
      </c>
      <c r="BR47" s="204">
        <v>0</v>
      </c>
      <c r="BS47" s="305">
        <v>0</v>
      </c>
      <c r="BT47" s="36">
        <f t="shared" si="11"/>
        <v>0</v>
      </c>
      <c r="BU47" s="33">
        <f t="shared" si="51"/>
        <v>0</v>
      </c>
      <c r="BV47" s="4"/>
      <c r="BW47" s="36">
        <f t="shared" si="13"/>
        <v>0</v>
      </c>
      <c r="BX47" s="3">
        <v>0</v>
      </c>
      <c r="BY47" s="3">
        <v>0</v>
      </c>
      <c r="BZ47" s="36">
        <f t="shared" si="14"/>
        <v>0</v>
      </c>
      <c r="CA47" s="33">
        <f t="shared" si="26"/>
        <v>0</v>
      </c>
      <c r="CB47" s="314"/>
      <c r="CC47" s="36">
        <f t="shared" si="15"/>
        <v>0</v>
      </c>
      <c r="CD47" s="3">
        <f>SUMIFS('12月商业流向数据'!G:G,'12月商业流向数据'!C:C,'2019年进销存明细 '!A47,'12月商业流向数据'!E:E,'2019年进销存明细 '!H47)</f>
        <v>0</v>
      </c>
      <c r="CE47" s="3"/>
      <c r="CF47" s="36">
        <f t="shared" si="16"/>
        <v>0</v>
      </c>
      <c r="CG47" s="33">
        <f t="shared" si="29"/>
        <v>0</v>
      </c>
      <c r="CH47" s="4">
        <f t="shared" si="18"/>
        <v>0</v>
      </c>
      <c r="CI47" s="36">
        <f t="shared" si="19"/>
        <v>0</v>
      </c>
      <c r="CJ47" s="4">
        <f t="shared" si="20"/>
        <v>0</v>
      </c>
      <c r="CK47" s="36">
        <f t="shared" si="6"/>
        <v>0</v>
      </c>
      <c r="CM47" s="18" t="str">
        <f t="shared" si="7"/>
        <v>依叶-上海市宝山区老年护理院</v>
      </c>
      <c r="CN47" s="18" t="s">
        <v>422</v>
      </c>
    </row>
    <row r="48" spans="1:92" s="18" customFormat="1" ht="14.25" hidden="1" x14ac:dyDescent="0.3">
      <c r="A48" s="1" t="s">
        <v>6</v>
      </c>
      <c r="B48" s="1" t="s">
        <v>636</v>
      </c>
      <c r="C48" s="1" t="s">
        <v>662</v>
      </c>
      <c r="D48" s="1" t="s">
        <v>7</v>
      </c>
      <c r="E48" s="1" t="s">
        <v>87</v>
      </c>
      <c r="F48" s="1" t="s">
        <v>282</v>
      </c>
      <c r="G48" s="1" t="s">
        <v>391</v>
      </c>
      <c r="H48" s="7" t="s">
        <v>205</v>
      </c>
      <c r="I48" s="177">
        <v>38.371200000000002</v>
      </c>
      <c r="J48" s="37">
        <v>0</v>
      </c>
      <c r="K48" s="171">
        <v>0</v>
      </c>
      <c r="L48" s="171">
        <f t="shared" ref="L48:L79" si="53">K48*I48</f>
        <v>0</v>
      </c>
      <c r="M48" s="37">
        <v>0</v>
      </c>
      <c r="N48" s="5"/>
      <c r="O48" s="34">
        <f t="shared" ref="O48:O79" si="54">N48*I48</f>
        <v>0</v>
      </c>
      <c r="P48" s="3">
        <v>0</v>
      </c>
      <c r="Q48" s="3">
        <v>0</v>
      </c>
      <c r="R48" s="35">
        <f t="shared" ref="R48:R79" si="55">P48*I48</f>
        <v>0</v>
      </c>
      <c r="S48" s="33">
        <f t="shared" si="0"/>
        <v>0</v>
      </c>
      <c r="T48" s="5"/>
      <c r="U48" s="35">
        <f t="shared" ref="U48:U79" si="56">T48*I48</f>
        <v>0</v>
      </c>
      <c r="V48" s="3">
        <v>0</v>
      </c>
      <c r="W48" s="3">
        <v>0</v>
      </c>
      <c r="X48" s="35">
        <f t="shared" ref="X48:X79" si="57">V48*I48</f>
        <v>0</v>
      </c>
      <c r="Y48" s="33">
        <f t="shared" si="1"/>
        <v>0</v>
      </c>
      <c r="Z48" s="5"/>
      <c r="AA48" s="35">
        <f t="shared" ref="AA48:AA79" si="58">Z48*I48</f>
        <v>0</v>
      </c>
      <c r="AB48" s="3">
        <v>0</v>
      </c>
      <c r="AC48" s="3">
        <v>0</v>
      </c>
      <c r="AD48" s="35">
        <f t="shared" ref="AD48:AD79" si="59">AB48*I48</f>
        <v>0</v>
      </c>
      <c r="AE48" s="33">
        <f t="shared" si="2"/>
        <v>0</v>
      </c>
      <c r="AF48" s="5"/>
      <c r="AG48" s="35">
        <f t="shared" ref="AG48:AG79" si="60">AF48*I48</f>
        <v>0</v>
      </c>
      <c r="AH48" s="3">
        <v>0</v>
      </c>
      <c r="AI48" s="3">
        <v>0</v>
      </c>
      <c r="AJ48" s="35">
        <f t="shared" ref="AJ48:AJ79" si="61">AH48*I48</f>
        <v>0</v>
      </c>
      <c r="AK48" s="33">
        <f t="shared" si="3"/>
        <v>0</v>
      </c>
      <c r="AL48" s="5">
        <v>0</v>
      </c>
      <c r="AM48" s="36">
        <f t="shared" ref="AM48:AM79" si="62">AL48*I48</f>
        <v>0</v>
      </c>
      <c r="AN48" s="224">
        <v>0</v>
      </c>
      <c r="AO48" s="3">
        <v>0</v>
      </c>
      <c r="AP48" s="35">
        <f t="shared" ref="AP48:AP79" si="63">I48*AN48</f>
        <v>0</v>
      </c>
      <c r="AQ48" s="33">
        <f t="shared" si="21"/>
        <v>0</v>
      </c>
      <c r="AR48" s="5">
        <v>0</v>
      </c>
      <c r="AS48" s="35">
        <f t="shared" ref="AS48:AS79" si="64">I48*AR48</f>
        <v>0</v>
      </c>
      <c r="AT48" s="3">
        <v>0</v>
      </c>
      <c r="AU48" s="3">
        <v>0</v>
      </c>
      <c r="AV48" s="35">
        <f t="shared" ref="AV48:AV79" si="65">AT48*I48</f>
        <v>0</v>
      </c>
      <c r="AW48" s="33">
        <f t="shared" si="22"/>
        <v>0</v>
      </c>
      <c r="AX48" s="4">
        <v>0</v>
      </c>
      <c r="AY48" s="35">
        <f t="shared" ref="AY48:AY79" si="66">I48*AX48</f>
        <v>0</v>
      </c>
      <c r="AZ48" s="3">
        <v>0</v>
      </c>
      <c r="BA48" s="3">
        <v>0</v>
      </c>
      <c r="BB48" s="35">
        <f t="shared" ref="BB48:BB79" si="67">I48*AZ48</f>
        <v>0</v>
      </c>
      <c r="BC48" s="33">
        <f t="shared" si="23"/>
        <v>0</v>
      </c>
      <c r="BD48" s="4">
        <v>0</v>
      </c>
      <c r="BE48" s="36">
        <f t="shared" si="52"/>
        <v>0</v>
      </c>
      <c r="BF48" s="3">
        <v>0</v>
      </c>
      <c r="BG48" s="3">
        <v>0</v>
      </c>
      <c r="BH48" s="35">
        <f t="shared" si="4"/>
        <v>0</v>
      </c>
      <c r="BI48" s="33">
        <f t="shared" si="5"/>
        <v>0</v>
      </c>
      <c r="BJ48" s="4"/>
      <c r="BK48" s="36">
        <f t="shared" si="25"/>
        <v>0</v>
      </c>
      <c r="BL48" s="3">
        <v>0</v>
      </c>
      <c r="BM48" s="3">
        <v>0</v>
      </c>
      <c r="BN48" s="36">
        <f t="shared" si="8"/>
        <v>0</v>
      </c>
      <c r="BO48" s="33">
        <f t="shared" si="9"/>
        <v>0</v>
      </c>
      <c r="BP48" s="4"/>
      <c r="BQ48" s="36">
        <f t="shared" si="10"/>
        <v>0</v>
      </c>
      <c r="BR48" s="204">
        <v>0</v>
      </c>
      <c r="BS48" s="305">
        <v>0</v>
      </c>
      <c r="BT48" s="36">
        <f t="shared" si="11"/>
        <v>0</v>
      </c>
      <c r="BU48" s="33">
        <f t="shared" si="51"/>
        <v>0</v>
      </c>
      <c r="BV48" s="4"/>
      <c r="BW48" s="36">
        <f t="shared" si="13"/>
        <v>0</v>
      </c>
      <c r="BX48" s="3">
        <v>0</v>
      </c>
      <c r="BY48" s="3">
        <v>0</v>
      </c>
      <c r="BZ48" s="36">
        <f t="shared" si="14"/>
        <v>0</v>
      </c>
      <c r="CA48" s="33">
        <f t="shared" si="26"/>
        <v>0</v>
      </c>
      <c r="CB48" s="314"/>
      <c r="CC48" s="36">
        <f t="shared" si="15"/>
        <v>0</v>
      </c>
      <c r="CD48" s="3">
        <f>SUMIFS('12月商业流向数据'!G:G,'12月商业流向数据'!C:C,'2019年进销存明细 '!A48,'12月商业流向数据'!E:E,'2019年进销存明细 '!H48)</f>
        <v>0</v>
      </c>
      <c r="CE48" s="3"/>
      <c r="CF48" s="36">
        <f t="shared" si="16"/>
        <v>0</v>
      </c>
      <c r="CG48" s="33">
        <f t="shared" si="29"/>
        <v>0</v>
      </c>
      <c r="CH48" s="4">
        <f t="shared" si="18"/>
        <v>0</v>
      </c>
      <c r="CI48" s="36">
        <f t="shared" si="19"/>
        <v>0</v>
      </c>
      <c r="CJ48" s="4">
        <f t="shared" si="20"/>
        <v>0</v>
      </c>
      <c r="CK48" s="36">
        <f t="shared" si="6"/>
        <v>0</v>
      </c>
      <c r="CM48" s="18" t="str">
        <f t="shared" si="7"/>
        <v>依叶-上海市民政老年医院</v>
      </c>
      <c r="CN48" s="18" t="s">
        <v>422</v>
      </c>
    </row>
    <row r="49" spans="1:92" s="18" customFormat="1" ht="14.25" hidden="1" x14ac:dyDescent="0.3">
      <c r="A49" s="1" t="s">
        <v>6</v>
      </c>
      <c r="B49" s="1" t="s">
        <v>636</v>
      </c>
      <c r="C49" s="1" t="s">
        <v>662</v>
      </c>
      <c r="D49" s="1" t="s">
        <v>7</v>
      </c>
      <c r="E49" s="1" t="s">
        <v>87</v>
      </c>
      <c r="F49" s="1" t="s">
        <v>282</v>
      </c>
      <c r="G49" s="1" t="s">
        <v>391</v>
      </c>
      <c r="H49" s="7" t="s">
        <v>208</v>
      </c>
      <c r="I49" s="177">
        <v>38.371200000000002</v>
      </c>
      <c r="J49" s="37">
        <v>0</v>
      </c>
      <c r="K49" s="171">
        <v>0</v>
      </c>
      <c r="L49" s="171">
        <f t="shared" si="53"/>
        <v>0</v>
      </c>
      <c r="M49" s="37">
        <v>0</v>
      </c>
      <c r="N49" s="5"/>
      <c r="O49" s="34">
        <f t="shared" si="54"/>
        <v>0</v>
      </c>
      <c r="P49" s="3">
        <v>0</v>
      </c>
      <c r="Q49" s="3">
        <v>0</v>
      </c>
      <c r="R49" s="35">
        <f t="shared" si="55"/>
        <v>0</v>
      </c>
      <c r="S49" s="33">
        <f t="shared" si="0"/>
        <v>0</v>
      </c>
      <c r="T49" s="5"/>
      <c r="U49" s="35">
        <f t="shared" si="56"/>
        <v>0</v>
      </c>
      <c r="V49" s="3">
        <v>0</v>
      </c>
      <c r="W49" s="3">
        <v>0</v>
      </c>
      <c r="X49" s="35">
        <f t="shared" si="57"/>
        <v>0</v>
      </c>
      <c r="Y49" s="33">
        <f t="shared" si="1"/>
        <v>0</v>
      </c>
      <c r="Z49" s="5"/>
      <c r="AA49" s="35">
        <f t="shared" si="58"/>
        <v>0</v>
      </c>
      <c r="AB49" s="3">
        <v>0</v>
      </c>
      <c r="AC49" s="3">
        <v>0</v>
      </c>
      <c r="AD49" s="35">
        <f t="shared" si="59"/>
        <v>0</v>
      </c>
      <c r="AE49" s="33">
        <f t="shared" si="2"/>
        <v>0</v>
      </c>
      <c r="AF49" s="5"/>
      <c r="AG49" s="35">
        <f t="shared" si="60"/>
        <v>0</v>
      </c>
      <c r="AH49" s="3">
        <v>0</v>
      </c>
      <c r="AI49" s="3">
        <v>0</v>
      </c>
      <c r="AJ49" s="35">
        <f t="shared" si="61"/>
        <v>0</v>
      </c>
      <c r="AK49" s="33">
        <f t="shared" si="3"/>
        <v>0</v>
      </c>
      <c r="AL49" s="5">
        <v>0</v>
      </c>
      <c r="AM49" s="36">
        <f t="shared" si="62"/>
        <v>0</v>
      </c>
      <c r="AN49" s="224">
        <v>0</v>
      </c>
      <c r="AO49" s="3">
        <v>0</v>
      </c>
      <c r="AP49" s="35">
        <f t="shared" si="63"/>
        <v>0</v>
      </c>
      <c r="AQ49" s="33">
        <f t="shared" si="21"/>
        <v>0</v>
      </c>
      <c r="AR49" s="5">
        <v>0</v>
      </c>
      <c r="AS49" s="35">
        <f t="shared" si="64"/>
        <v>0</v>
      </c>
      <c r="AT49" s="3">
        <v>0</v>
      </c>
      <c r="AU49" s="3">
        <v>0</v>
      </c>
      <c r="AV49" s="35">
        <f t="shared" si="65"/>
        <v>0</v>
      </c>
      <c r="AW49" s="33">
        <f t="shared" si="22"/>
        <v>0</v>
      </c>
      <c r="AX49" s="4">
        <v>0</v>
      </c>
      <c r="AY49" s="35">
        <f t="shared" si="66"/>
        <v>0</v>
      </c>
      <c r="AZ49" s="3">
        <v>0</v>
      </c>
      <c r="BA49" s="3">
        <v>0</v>
      </c>
      <c r="BB49" s="35">
        <f t="shared" si="67"/>
        <v>0</v>
      </c>
      <c r="BC49" s="33">
        <f t="shared" si="23"/>
        <v>0</v>
      </c>
      <c r="BD49" s="4">
        <v>0</v>
      </c>
      <c r="BE49" s="36">
        <f t="shared" si="52"/>
        <v>0</v>
      </c>
      <c r="BF49" s="3">
        <v>0</v>
      </c>
      <c r="BG49" s="3">
        <v>0</v>
      </c>
      <c r="BH49" s="35">
        <f t="shared" si="4"/>
        <v>0</v>
      </c>
      <c r="BI49" s="33">
        <f t="shared" si="5"/>
        <v>0</v>
      </c>
      <c r="BJ49" s="4"/>
      <c r="BK49" s="36">
        <f t="shared" si="25"/>
        <v>0</v>
      </c>
      <c r="BL49" s="3">
        <v>0</v>
      </c>
      <c r="BM49" s="3">
        <v>0</v>
      </c>
      <c r="BN49" s="36">
        <f t="shared" si="8"/>
        <v>0</v>
      </c>
      <c r="BO49" s="33">
        <f t="shared" si="9"/>
        <v>0</v>
      </c>
      <c r="BP49" s="4"/>
      <c r="BQ49" s="36">
        <f t="shared" si="10"/>
        <v>0</v>
      </c>
      <c r="BR49" s="204">
        <v>0</v>
      </c>
      <c r="BS49" s="305">
        <v>0</v>
      </c>
      <c r="BT49" s="36">
        <f t="shared" si="11"/>
        <v>0</v>
      </c>
      <c r="BU49" s="33">
        <f t="shared" si="51"/>
        <v>0</v>
      </c>
      <c r="BV49" s="4"/>
      <c r="BW49" s="36">
        <f t="shared" si="13"/>
        <v>0</v>
      </c>
      <c r="BX49" s="3">
        <v>0</v>
      </c>
      <c r="BY49" s="3">
        <v>0</v>
      </c>
      <c r="BZ49" s="36">
        <f t="shared" si="14"/>
        <v>0</v>
      </c>
      <c r="CA49" s="33">
        <f t="shared" si="26"/>
        <v>0</v>
      </c>
      <c r="CB49" s="314"/>
      <c r="CC49" s="36">
        <f t="shared" si="15"/>
        <v>0</v>
      </c>
      <c r="CD49" s="3">
        <f>SUMIFS('12月商业流向数据'!G:G,'12月商业流向数据'!C:C,'2019年进销存明细 '!A49,'12月商业流向数据'!E:E,'2019年进销存明细 '!H49)</f>
        <v>0</v>
      </c>
      <c r="CE49" s="3"/>
      <c r="CF49" s="36">
        <f t="shared" si="16"/>
        <v>0</v>
      </c>
      <c r="CG49" s="33">
        <f t="shared" si="29"/>
        <v>0</v>
      </c>
      <c r="CH49" s="4">
        <f t="shared" si="18"/>
        <v>0</v>
      </c>
      <c r="CI49" s="36">
        <f t="shared" si="19"/>
        <v>0</v>
      </c>
      <c r="CJ49" s="4">
        <f t="shared" si="20"/>
        <v>0</v>
      </c>
      <c r="CK49" s="36">
        <f t="shared" si="6"/>
        <v>0</v>
      </c>
      <c r="CM49" s="18" t="str">
        <f t="shared" si="7"/>
        <v>依叶-上海市宝山区医疗急救中心</v>
      </c>
      <c r="CN49" s="18" t="s">
        <v>422</v>
      </c>
    </row>
    <row r="50" spans="1:92" s="18" customFormat="1" ht="14.25" hidden="1" x14ac:dyDescent="0.3">
      <c r="A50" s="1" t="s">
        <v>6</v>
      </c>
      <c r="B50" s="1" t="s">
        <v>636</v>
      </c>
      <c r="C50" s="1" t="s">
        <v>662</v>
      </c>
      <c r="D50" s="1" t="s">
        <v>7</v>
      </c>
      <c r="E50" s="1" t="s">
        <v>87</v>
      </c>
      <c r="F50" s="1" t="s">
        <v>282</v>
      </c>
      <c r="G50" s="1" t="s">
        <v>391</v>
      </c>
      <c r="H50" s="7" t="s">
        <v>212</v>
      </c>
      <c r="I50" s="177">
        <v>38.371200000000002</v>
      </c>
      <c r="J50" s="37">
        <v>0</v>
      </c>
      <c r="K50" s="171">
        <v>0</v>
      </c>
      <c r="L50" s="171">
        <f t="shared" si="53"/>
        <v>0</v>
      </c>
      <c r="M50" s="37">
        <v>0</v>
      </c>
      <c r="N50" s="5"/>
      <c r="O50" s="34">
        <f t="shared" si="54"/>
        <v>0</v>
      </c>
      <c r="P50" s="3">
        <v>0</v>
      </c>
      <c r="Q50" s="3">
        <v>0</v>
      </c>
      <c r="R50" s="35">
        <f t="shared" si="55"/>
        <v>0</v>
      </c>
      <c r="S50" s="33">
        <f t="shared" si="0"/>
        <v>0</v>
      </c>
      <c r="T50" s="5"/>
      <c r="U50" s="35">
        <f t="shared" si="56"/>
        <v>0</v>
      </c>
      <c r="V50" s="3">
        <v>0</v>
      </c>
      <c r="W50" s="3">
        <v>0</v>
      </c>
      <c r="X50" s="35">
        <f t="shared" si="57"/>
        <v>0</v>
      </c>
      <c r="Y50" s="33">
        <f t="shared" si="1"/>
        <v>0</v>
      </c>
      <c r="Z50" s="5"/>
      <c r="AA50" s="35">
        <f t="shared" si="58"/>
        <v>0</v>
      </c>
      <c r="AB50" s="3">
        <v>0</v>
      </c>
      <c r="AC50" s="3">
        <v>0</v>
      </c>
      <c r="AD50" s="35">
        <f t="shared" si="59"/>
        <v>0</v>
      </c>
      <c r="AE50" s="33">
        <f t="shared" si="2"/>
        <v>0</v>
      </c>
      <c r="AF50" s="5"/>
      <c r="AG50" s="35">
        <f t="shared" si="60"/>
        <v>0</v>
      </c>
      <c r="AH50" s="3">
        <v>0</v>
      </c>
      <c r="AI50" s="3">
        <v>0</v>
      </c>
      <c r="AJ50" s="35">
        <f t="shared" si="61"/>
        <v>0</v>
      </c>
      <c r="AK50" s="33">
        <f t="shared" si="3"/>
        <v>0</v>
      </c>
      <c r="AL50" s="5">
        <v>0</v>
      </c>
      <c r="AM50" s="36">
        <f t="shared" si="62"/>
        <v>0</v>
      </c>
      <c r="AN50" s="224">
        <v>0</v>
      </c>
      <c r="AO50" s="3">
        <v>0</v>
      </c>
      <c r="AP50" s="35">
        <f t="shared" si="63"/>
        <v>0</v>
      </c>
      <c r="AQ50" s="33">
        <f t="shared" si="21"/>
        <v>0</v>
      </c>
      <c r="AR50" s="5">
        <v>0</v>
      </c>
      <c r="AS50" s="35">
        <f t="shared" si="64"/>
        <v>0</v>
      </c>
      <c r="AT50" s="3">
        <v>0</v>
      </c>
      <c r="AU50" s="3">
        <v>0</v>
      </c>
      <c r="AV50" s="35">
        <f t="shared" si="65"/>
        <v>0</v>
      </c>
      <c r="AW50" s="33">
        <f t="shared" si="22"/>
        <v>0</v>
      </c>
      <c r="AX50" s="4">
        <v>0</v>
      </c>
      <c r="AY50" s="35">
        <f t="shared" si="66"/>
        <v>0</v>
      </c>
      <c r="AZ50" s="3">
        <v>0</v>
      </c>
      <c r="BA50" s="3">
        <v>0</v>
      </c>
      <c r="BB50" s="35">
        <f t="shared" si="67"/>
        <v>0</v>
      </c>
      <c r="BC50" s="33">
        <f t="shared" si="23"/>
        <v>0</v>
      </c>
      <c r="BD50" s="4">
        <v>0</v>
      </c>
      <c r="BE50" s="36">
        <f t="shared" si="52"/>
        <v>0</v>
      </c>
      <c r="BF50" s="3">
        <v>0</v>
      </c>
      <c r="BG50" s="3">
        <v>0</v>
      </c>
      <c r="BH50" s="35">
        <f t="shared" si="4"/>
        <v>0</v>
      </c>
      <c r="BI50" s="33">
        <f t="shared" si="5"/>
        <v>0</v>
      </c>
      <c r="BJ50" s="4"/>
      <c r="BK50" s="36">
        <f t="shared" si="25"/>
        <v>0</v>
      </c>
      <c r="BL50" s="3">
        <v>0</v>
      </c>
      <c r="BM50" s="3">
        <v>0</v>
      </c>
      <c r="BN50" s="36">
        <f t="shared" si="8"/>
        <v>0</v>
      </c>
      <c r="BO50" s="33">
        <f t="shared" si="9"/>
        <v>0</v>
      </c>
      <c r="BP50" s="4"/>
      <c r="BQ50" s="36">
        <f t="shared" si="10"/>
        <v>0</v>
      </c>
      <c r="BR50" s="204">
        <v>0</v>
      </c>
      <c r="BS50" s="305">
        <v>0</v>
      </c>
      <c r="BT50" s="36">
        <f t="shared" si="11"/>
        <v>0</v>
      </c>
      <c r="BU50" s="33">
        <f t="shared" si="51"/>
        <v>0</v>
      </c>
      <c r="BV50" s="4"/>
      <c r="BW50" s="36">
        <f t="shared" si="13"/>
        <v>0</v>
      </c>
      <c r="BX50" s="3">
        <v>0</v>
      </c>
      <c r="BY50" s="3">
        <v>0</v>
      </c>
      <c r="BZ50" s="36">
        <f t="shared" si="14"/>
        <v>0</v>
      </c>
      <c r="CA50" s="33">
        <f t="shared" si="26"/>
        <v>0</v>
      </c>
      <c r="CB50" s="314"/>
      <c r="CC50" s="36">
        <f t="shared" si="15"/>
        <v>0</v>
      </c>
      <c r="CD50" s="3">
        <f>SUMIFS('12月商业流向数据'!G:G,'12月商业流向数据'!C:C,'2019年进销存明细 '!A50,'12月商业流向数据'!E:E,'2019年进销存明细 '!H50)</f>
        <v>0</v>
      </c>
      <c r="CE50" s="3"/>
      <c r="CF50" s="36">
        <f t="shared" si="16"/>
        <v>0</v>
      </c>
      <c r="CG50" s="33">
        <f t="shared" si="29"/>
        <v>0</v>
      </c>
      <c r="CH50" s="4">
        <f t="shared" si="18"/>
        <v>0</v>
      </c>
      <c r="CI50" s="36">
        <f t="shared" si="19"/>
        <v>0</v>
      </c>
      <c r="CJ50" s="4">
        <f t="shared" si="20"/>
        <v>0</v>
      </c>
      <c r="CK50" s="36">
        <f t="shared" si="6"/>
        <v>0</v>
      </c>
      <c r="CM50" s="18" t="str">
        <f t="shared" si="7"/>
        <v>依叶-上海市宝康老年公寓卫生所</v>
      </c>
      <c r="CN50" s="18" t="s">
        <v>422</v>
      </c>
    </row>
    <row r="51" spans="1:92" s="18" customFormat="1" ht="14.25" x14ac:dyDescent="0.3">
      <c r="A51" s="1" t="s">
        <v>6</v>
      </c>
      <c r="B51" s="1" t="s">
        <v>636</v>
      </c>
      <c r="C51" s="1" t="s">
        <v>662</v>
      </c>
      <c r="D51" s="1" t="s">
        <v>7</v>
      </c>
      <c r="E51" s="1" t="s">
        <v>642</v>
      </c>
      <c r="F51" s="1" t="s">
        <v>284</v>
      </c>
      <c r="G51" s="1" t="s">
        <v>396</v>
      </c>
      <c r="H51" s="7" t="s">
        <v>653</v>
      </c>
      <c r="I51" s="177">
        <v>38.371200000000002</v>
      </c>
      <c r="J51" s="37">
        <v>0</v>
      </c>
      <c r="K51" s="171">
        <v>0</v>
      </c>
      <c r="L51" s="171">
        <f t="shared" si="53"/>
        <v>0</v>
      </c>
      <c r="M51" s="37">
        <v>0</v>
      </c>
      <c r="N51" s="5"/>
      <c r="O51" s="34">
        <f t="shared" si="54"/>
        <v>0</v>
      </c>
      <c r="P51" s="3">
        <v>0</v>
      </c>
      <c r="Q51" s="3">
        <v>0</v>
      </c>
      <c r="R51" s="35">
        <f t="shared" si="55"/>
        <v>0</v>
      </c>
      <c r="S51" s="33">
        <f t="shared" si="0"/>
        <v>0</v>
      </c>
      <c r="T51" s="5"/>
      <c r="U51" s="35">
        <f t="shared" si="56"/>
        <v>0</v>
      </c>
      <c r="V51" s="3">
        <v>0</v>
      </c>
      <c r="W51" s="3">
        <v>0</v>
      </c>
      <c r="X51" s="35">
        <f t="shared" si="57"/>
        <v>0</v>
      </c>
      <c r="Y51" s="33">
        <f t="shared" si="1"/>
        <v>0</v>
      </c>
      <c r="Z51" s="5">
        <v>200</v>
      </c>
      <c r="AA51" s="35">
        <f t="shared" si="58"/>
        <v>7674.2400000000007</v>
      </c>
      <c r="AB51" s="3">
        <v>100</v>
      </c>
      <c r="AC51" s="3">
        <v>82</v>
      </c>
      <c r="AD51" s="35">
        <f t="shared" si="59"/>
        <v>3837.1200000000003</v>
      </c>
      <c r="AE51" s="33">
        <f t="shared" si="2"/>
        <v>18</v>
      </c>
      <c r="AF51" s="5">
        <v>400</v>
      </c>
      <c r="AG51" s="35">
        <f t="shared" si="60"/>
        <v>15348.480000000001</v>
      </c>
      <c r="AH51" s="3">
        <v>500</v>
      </c>
      <c r="AI51" s="3">
        <v>212</v>
      </c>
      <c r="AJ51" s="35">
        <f t="shared" si="61"/>
        <v>19185.600000000002</v>
      </c>
      <c r="AK51" s="33">
        <f t="shared" si="3"/>
        <v>306</v>
      </c>
      <c r="AL51" s="5">
        <v>300</v>
      </c>
      <c r="AM51" s="36">
        <f t="shared" si="62"/>
        <v>11511.36</v>
      </c>
      <c r="AN51" s="224">
        <v>0</v>
      </c>
      <c r="AO51" s="3">
        <v>158</v>
      </c>
      <c r="AP51" s="35">
        <f t="shared" si="63"/>
        <v>0</v>
      </c>
      <c r="AQ51" s="33">
        <f t="shared" si="21"/>
        <v>148</v>
      </c>
      <c r="AR51" s="5">
        <v>300</v>
      </c>
      <c r="AS51" s="35">
        <f t="shared" si="64"/>
        <v>11511.36</v>
      </c>
      <c r="AT51" s="3">
        <v>200</v>
      </c>
      <c r="AU51" s="3">
        <v>166</v>
      </c>
      <c r="AV51" s="35">
        <f t="shared" si="65"/>
        <v>7674.2400000000007</v>
      </c>
      <c r="AW51" s="33">
        <f t="shared" si="22"/>
        <v>182</v>
      </c>
      <c r="AX51" s="4">
        <v>500</v>
      </c>
      <c r="AY51" s="35">
        <f t="shared" si="66"/>
        <v>19185.600000000002</v>
      </c>
      <c r="AZ51" s="3">
        <v>0</v>
      </c>
      <c r="BA51" s="3">
        <v>121</v>
      </c>
      <c r="BB51" s="35">
        <f t="shared" si="67"/>
        <v>0</v>
      </c>
      <c r="BC51" s="33">
        <f t="shared" si="23"/>
        <v>61</v>
      </c>
      <c r="BD51" s="4">
        <v>500</v>
      </c>
      <c r="BE51" s="36">
        <f t="shared" si="52"/>
        <v>19185.600000000002</v>
      </c>
      <c r="BF51" s="3">
        <v>200</v>
      </c>
      <c r="BG51" s="3">
        <v>121</v>
      </c>
      <c r="BH51" s="35">
        <f t="shared" si="4"/>
        <v>7674.2400000000007</v>
      </c>
      <c r="BI51" s="33">
        <f t="shared" si="5"/>
        <v>140</v>
      </c>
      <c r="BJ51" s="4">
        <v>600</v>
      </c>
      <c r="BK51" s="36">
        <f t="shared" si="25"/>
        <v>23022.720000000001</v>
      </c>
      <c r="BL51" s="3">
        <v>0</v>
      </c>
      <c r="BM51" s="3">
        <v>104</v>
      </c>
      <c r="BN51" s="36">
        <f t="shared" si="8"/>
        <v>0</v>
      </c>
      <c r="BO51" s="33">
        <f t="shared" si="9"/>
        <v>36</v>
      </c>
      <c r="BP51" s="4">
        <v>700</v>
      </c>
      <c r="BQ51" s="36">
        <f t="shared" si="10"/>
        <v>26859.84</v>
      </c>
      <c r="BR51" s="204">
        <v>150</v>
      </c>
      <c r="BS51" s="305">
        <v>86</v>
      </c>
      <c r="BT51" s="36">
        <f t="shared" si="11"/>
        <v>5755.68</v>
      </c>
      <c r="BU51" s="33">
        <f t="shared" si="51"/>
        <v>100</v>
      </c>
      <c r="BV51" s="4">
        <v>900</v>
      </c>
      <c r="BW51" s="36">
        <f t="shared" si="13"/>
        <v>34534.080000000002</v>
      </c>
      <c r="BX51" s="3">
        <v>200</v>
      </c>
      <c r="BY51" s="3">
        <v>120</v>
      </c>
      <c r="BZ51" s="36">
        <f t="shared" si="14"/>
        <v>7674.2400000000007</v>
      </c>
      <c r="CA51" s="33">
        <f t="shared" si="26"/>
        <v>180</v>
      </c>
      <c r="CB51" s="314">
        <v>900</v>
      </c>
      <c r="CC51" s="36">
        <f t="shared" si="15"/>
        <v>34534.080000000002</v>
      </c>
      <c r="CD51" s="3">
        <f>SUMIFS('12月商业流向数据'!G:G,'12月商业流向数据'!C:C,'2019年进销存明细 '!A51,'12月商业流向数据'!E:E,'2019年进销存明细 '!H51)</f>
        <v>100</v>
      </c>
      <c r="CE51" s="3"/>
      <c r="CF51" s="36">
        <f t="shared" si="16"/>
        <v>3837.1200000000003</v>
      </c>
      <c r="CG51" s="33">
        <f t="shared" si="29"/>
        <v>280</v>
      </c>
      <c r="CH51" s="4">
        <f t="shared" si="18"/>
        <v>5300</v>
      </c>
      <c r="CI51" s="36">
        <f t="shared" si="19"/>
        <v>203367.36000000004</v>
      </c>
      <c r="CJ51" s="4">
        <f t="shared" si="20"/>
        <v>1450</v>
      </c>
      <c r="CK51" s="36">
        <f t="shared" si="6"/>
        <v>55638.240000000005</v>
      </c>
      <c r="CL51" s="18" t="s">
        <v>695</v>
      </c>
      <c r="CM51" s="18" t="str">
        <f t="shared" si="7"/>
        <v>依叶-上海市崇明区港沿镇社区卫生服务中心</v>
      </c>
      <c r="CN51" s="18" t="s">
        <v>422</v>
      </c>
    </row>
    <row r="52" spans="1:92" s="18" customFormat="1" ht="14.25" hidden="1" x14ac:dyDescent="0.3">
      <c r="A52" s="1" t="s">
        <v>6</v>
      </c>
      <c r="B52" s="1" t="s">
        <v>636</v>
      </c>
      <c r="C52" s="1" t="s">
        <v>662</v>
      </c>
      <c r="D52" s="1" t="s">
        <v>7</v>
      </c>
      <c r="E52" s="1" t="s">
        <v>8</v>
      </c>
      <c r="F52" s="1" t="s">
        <v>284</v>
      </c>
      <c r="G52" s="1" t="s">
        <v>396</v>
      </c>
      <c r="H52" s="7" t="s">
        <v>652</v>
      </c>
      <c r="I52" s="177">
        <v>38.371200000000002</v>
      </c>
      <c r="J52" s="37">
        <v>0</v>
      </c>
      <c r="K52" s="171">
        <v>0</v>
      </c>
      <c r="L52" s="171">
        <f t="shared" si="53"/>
        <v>0</v>
      </c>
      <c r="M52" s="37">
        <v>0</v>
      </c>
      <c r="N52" s="5"/>
      <c r="O52" s="34">
        <f t="shared" si="54"/>
        <v>0</v>
      </c>
      <c r="P52" s="3">
        <v>0</v>
      </c>
      <c r="Q52" s="3">
        <v>0</v>
      </c>
      <c r="R52" s="35">
        <f t="shared" si="55"/>
        <v>0</v>
      </c>
      <c r="S52" s="33">
        <f t="shared" si="0"/>
        <v>0</v>
      </c>
      <c r="T52" s="5"/>
      <c r="U52" s="35">
        <f t="shared" si="56"/>
        <v>0</v>
      </c>
      <c r="V52" s="3">
        <v>0</v>
      </c>
      <c r="W52" s="3">
        <v>0</v>
      </c>
      <c r="X52" s="35">
        <f t="shared" si="57"/>
        <v>0</v>
      </c>
      <c r="Y52" s="33">
        <f t="shared" si="1"/>
        <v>0</v>
      </c>
      <c r="Z52" s="5"/>
      <c r="AA52" s="35">
        <f t="shared" si="58"/>
        <v>0</v>
      </c>
      <c r="AB52" s="3">
        <v>0</v>
      </c>
      <c r="AC52" s="3">
        <v>0</v>
      </c>
      <c r="AD52" s="35">
        <f t="shared" si="59"/>
        <v>0</v>
      </c>
      <c r="AE52" s="33">
        <f t="shared" si="2"/>
        <v>0</v>
      </c>
      <c r="AF52" s="5"/>
      <c r="AG52" s="35">
        <f t="shared" si="60"/>
        <v>0</v>
      </c>
      <c r="AH52" s="3">
        <v>0</v>
      </c>
      <c r="AI52" s="3">
        <v>0</v>
      </c>
      <c r="AJ52" s="35">
        <f t="shared" si="61"/>
        <v>0</v>
      </c>
      <c r="AK52" s="33">
        <f t="shared" si="3"/>
        <v>0</v>
      </c>
      <c r="AL52" s="5">
        <v>0</v>
      </c>
      <c r="AM52" s="36">
        <f t="shared" si="62"/>
        <v>0</v>
      </c>
      <c r="AN52" s="224">
        <v>0</v>
      </c>
      <c r="AO52" s="3">
        <v>0</v>
      </c>
      <c r="AP52" s="35">
        <f t="shared" si="63"/>
        <v>0</v>
      </c>
      <c r="AQ52" s="33">
        <f t="shared" si="21"/>
        <v>0</v>
      </c>
      <c r="AR52" s="5">
        <v>0</v>
      </c>
      <c r="AS52" s="35">
        <f t="shared" si="64"/>
        <v>0</v>
      </c>
      <c r="AT52" s="3">
        <v>0</v>
      </c>
      <c r="AU52" s="3">
        <v>0</v>
      </c>
      <c r="AV52" s="35">
        <f t="shared" si="65"/>
        <v>0</v>
      </c>
      <c r="AW52" s="33">
        <f t="shared" si="22"/>
        <v>0</v>
      </c>
      <c r="AX52" s="4">
        <v>0</v>
      </c>
      <c r="AY52" s="35">
        <f t="shared" si="66"/>
        <v>0</v>
      </c>
      <c r="AZ52" s="3">
        <v>0</v>
      </c>
      <c r="BA52" s="3">
        <v>0</v>
      </c>
      <c r="BB52" s="35">
        <f t="shared" si="67"/>
        <v>0</v>
      </c>
      <c r="BC52" s="33">
        <f t="shared" si="23"/>
        <v>0</v>
      </c>
      <c r="BD52" s="4">
        <v>0</v>
      </c>
      <c r="BE52" s="36">
        <f t="shared" si="52"/>
        <v>0</v>
      </c>
      <c r="BF52" s="3">
        <v>0</v>
      </c>
      <c r="BG52" s="3">
        <v>0</v>
      </c>
      <c r="BH52" s="35">
        <f t="shared" si="4"/>
        <v>0</v>
      </c>
      <c r="BI52" s="33">
        <f t="shared" si="5"/>
        <v>0</v>
      </c>
      <c r="BJ52" s="4"/>
      <c r="BK52" s="36">
        <f t="shared" si="25"/>
        <v>0</v>
      </c>
      <c r="BL52" s="3">
        <v>0</v>
      </c>
      <c r="BM52" s="3">
        <v>0</v>
      </c>
      <c r="BN52" s="36">
        <f t="shared" si="8"/>
        <v>0</v>
      </c>
      <c r="BO52" s="33">
        <f t="shared" si="9"/>
        <v>0</v>
      </c>
      <c r="BP52" s="4"/>
      <c r="BQ52" s="36">
        <f t="shared" si="10"/>
        <v>0</v>
      </c>
      <c r="BR52" s="204">
        <v>0</v>
      </c>
      <c r="BS52" s="305">
        <v>0</v>
      </c>
      <c r="BT52" s="36">
        <f t="shared" si="11"/>
        <v>0</v>
      </c>
      <c r="BU52" s="33">
        <f t="shared" si="51"/>
        <v>0</v>
      </c>
      <c r="BV52" s="4"/>
      <c r="BW52" s="36">
        <f t="shared" si="13"/>
        <v>0</v>
      </c>
      <c r="BX52" s="3">
        <v>0</v>
      </c>
      <c r="BY52" s="3">
        <v>0</v>
      </c>
      <c r="BZ52" s="36">
        <f t="shared" si="14"/>
        <v>0</v>
      </c>
      <c r="CA52" s="33">
        <f t="shared" si="26"/>
        <v>0</v>
      </c>
      <c r="CB52" s="314"/>
      <c r="CC52" s="36">
        <f t="shared" si="15"/>
        <v>0</v>
      </c>
      <c r="CD52" s="3">
        <f>SUMIFS('12月商业流向数据'!G:G,'12月商业流向数据'!C:C,'2019年进销存明细 '!A52,'12月商业流向数据'!E:E,'2019年进销存明细 '!H52)</f>
        <v>0</v>
      </c>
      <c r="CE52" s="3"/>
      <c r="CF52" s="36">
        <f t="shared" si="16"/>
        <v>0</v>
      </c>
      <c r="CG52" s="33">
        <f t="shared" si="29"/>
        <v>0</v>
      </c>
      <c r="CH52" s="4">
        <f t="shared" si="18"/>
        <v>0</v>
      </c>
      <c r="CI52" s="36">
        <f t="shared" si="19"/>
        <v>0</v>
      </c>
      <c r="CJ52" s="4">
        <f t="shared" si="20"/>
        <v>0</v>
      </c>
      <c r="CK52" s="36">
        <f t="shared" si="6"/>
        <v>0</v>
      </c>
      <c r="CM52" s="18" t="str">
        <f t="shared" si="7"/>
        <v>依叶-上海市崇明区东平镇社区卫生服务中心</v>
      </c>
      <c r="CN52" s="18" t="s">
        <v>422</v>
      </c>
    </row>
    <row r="53" spans="1:92" s="18" customFormat="1" ht="14.25" hidden="1" x14ac:dyDescent="0.3">
      <c r="A53" s="1" t="s">
        <v>6</v>
      </c>
      <c r="B53" s="1" t="s">
        <v>636</v>
      </c>
      <c r="C53" s="1" t="s">
        <v>662</v>
      </c>
      <c r="D53" s="1" t="s">
        <v>7</v>
      </c>
      <c r="E53" s="1" t="s">
        <v>8</v>
      </c>
      <c r="F53" s="1" t="s">
        <v>284</v>
      </c>
      <c r="G53" s="1" t="s">
        <v>396</v>
      </c>
      <c r="H53" s="7" t="s">
        <v>666</v>
      </c>
      <c r="I53" s="177">
        <v>38.371200000000002</v>
      </c>
      <c r="J53" s="37">
        <v>0</v>
      </c>
      <c r="K53" s="171">
        <v>0</v>
      </c>
      <c r="L53" s="171">
        <f t="shared" si="53"/>
        <v>0</v>
      </c>
      <c r="M53" s="37">
        <v>0</v>
      </c>
      <c r="N53" s="5"/>
      <c r="O53" s="34">
        <f t="shared" si="54"/>
        <v>0</v>
      </c>
      <c r="P53" s="3">
        <v>300</v>
      </c>
      <c r="Q53" s="3">
        <v>137</v>
      </c>
      <c r="R53" s="35">
        <f t="shared" si="55"/>
        <v>11511.36</v>
      </c>
      <c r="S53" s="33">
        <f t="shared" si="0"/>
        <v>163</v>
      </c>
      <c r="T53" s="5"/>
      <c r="U53" s="35">
        <f t="shared" si="56"/>
        <v>0</v>
      </c>
      <c r="V53" s="3">
        <v>300</v>
      </c>
      <c r="W53" s="3">
        <v>216</v>
      </c>
      <c r="X53" s="35">
        <f t="shared" si="57"/>
        <v>11511.36</v>
      </c>
      <c r="Y53" s="33">
        <f t="shared" si="1"/>
        <v>247</v>
      </c>
      <c r="Z53" s="5">
        <v>400</v>
      </c>
      <c r="AA53" s="35">
        <f t="shared" si="58"/>
        <v>15348.480000000001</v>
      </c>
      <c r="AB53" s="3">
        <v>800</v>
      </c>
      <c r="AC53" s="3">
        <v>515</v>
      </c>
      <c r="AD53" s="35">
        <f t="shared" si="59"/>
        <v>30696.960000000003</v>
      </c>
      <c r="AE53" s="33">
        <f t="shared" si="2"/>
        <v>532</v>
      </c>
      <c r="AF53" s="5">
        <v>500</v>
      </c>
      <c r="AG53" s="35">
        <f t="shared" si="60"/>
        <v>19185.600000000002</v>
      </c>
      <c r="AH53" s="3">
        <v>400</v>
      </c>
      <c r="AI53" s="3">
        <v>438</v>
      </c>
      <c r="AJ53" s="35">
        <f t="shared" si="61"/>
        <v>15348.480000000001</v>
      </c>
      <c r="AK53" s="33">
        <f t="shared" si="3"/>
        <v>494</v>
      </c>
      <c r="AL53" s="5">
        <v>500</v>
      </c>
      <c r="AM53" s="36">
        <f t="shared" si="62"/>
        <v>19185.600000000002</v>
      </c>
      <c r="AN53" s="224">
        <v>500</v>
      </c>
      <c r="AO53" s="3">
        <v>622</v>
      </c>
      <c r="AP53" s="35">
        <f t="shared" si="63"/>
        <v>19185.600000000002</v>
      </c>
      <c r="AQ53" s="33">
        <f t="shared" si="21"/>
        <v>372</v>
      </c>
      <c r="AR53" s="5">
        <v>500</v>
      </c>
      <c r="AS53" s="35">
        <f t="shared" si="64"/>
        <v>19185.600000000002</v>
      </c>
      <c r="AT53" s="3">
        <v>600</v>
      </c>
      <c r="AU53" s="3">
        <v>603</v>
      </c>
      <c r="AV53" s="35">
        <f t="shared" si="65"/>
        <v>23022.720000000001</v>
      </c>
      <c r="AW53" s="33">
        <f t="shared" si="22"/>
        <v>369</v>
      </c>
      <c r="AX53" s="4">
        <v>400</v>
      </c>
      <c r="AY53" s="35">
        <f t="shared" si="66"/>
        <v>15348.480000000001</v>
      </c>
      <c r="AZ53" s="3">
        <v>700</v>
      </c>
      <c r="BA53" s="3">
        <v>637</v>
      </c>
      <c r="BB53" s="35">
        <f t="shared" si="67"/>
        <v>26859.84</v>
      </c>
      <c r="BC53" s="33">
        <f t="shared" si="23"/>
        <v>432</v>
      </c>
      <c r="BD53" s="4">
        <v>400</v>
      </c>
      <c r="BE53" s="36">
        <f t="shared" si="52"/>
        <v>15348.480000000001</v>
      </c>
      <c r="BF53" s="3">
        <v>300</v>
      </c>
      <c r="BG53" s="3">
        <v>514</v>
      </c>
      <c r="BH53" s="35">
        <f t="shared" si="4"/>
        <v>11511.36</v>
      </c>
      <c r="BI53" s="33">
        <f t="shared" si="5"/>
        <v>218</v>
      </c>
      <c r="BJ53" s="4">
        <v>500</v>
      </c>
      <c r="BK53" s="36">
        <f t="shared" si="25"/>
        <v>19185.600000000002</v>
      </c>
      <c r="BL53" s="3">
        <v>1000</v>
      </c>
      <c r="BM53" s="3">
        <v>532</v>
      </c>
      <c r="BN53" s="36">
        <f t="shared" si="8"/>
        <v>38371.200000000004</v>
      </c>
      <c r="BO53" s="33">
        <f t="shared" si="9"/>
        <v>686</v>
      </c>
      <c r="BP53" s="4">
        <v>400</v>
      </c>
      <c r="BQ53" s="36">
        <f t="shared" si="10"/>
        <v>15348.480000000001</v>
      </c>
      <c r="BR53" s="204">
        <v>400</v>
      </c>
      <c r="BS53" s="305">
        <v>744</v>
      </c>
      <c r="BT53" s="36">
        <f t="shared" si="11"/>
        <v>15348.480000000001</v>
      </c>
      <c r="BU53" s="33">
        <f t="shared" si="51"/>
        <v>342</v>
      </c>
      <c r="BV53" s="4">
        <v>600</v>
      </c>
      <c r="BW53" s="36">
        <f t="shared" si="13"/>
        <v>23022.720000000001</v>
      </c>
      <c r="BX53" s="3">
        <v>1400</v>
      </c>
      <c r="BY53" s="3">
        <v>811</v>
      </c>
      <c r="BZ53" s="36">
        <f t="shared" si="14"/>
        <v>53719.68</v>
      </c>
      <c r="CA53" s="33">
        <f t="shared" si="26"/>
        <v>931</v>
      </c>
      <c r="CB53" s="314">
        <v>600</v>
      </c>
      <c r="CC53" s="36">
        <f t="shared" si="15"/>
        <v>23022.720000000001</v>
      </c>
      <c r="CD53" s="3">
        <f>SUMIFS('12月商业流向数据'!G:G,'12月商业流向数据'!C:C,'2019年进销存明细 '!A53,'12月商业流向数据'!E:E,'2019年进销存明细 '!H53)</f>
        <v>400</v>
      </c>
      <c r="CE53" s="3"/>
      <c r="CF53" s="36">
        <f t="shared" si="16"/>
        <v>15348.480000000001</v>
      </c>
      <c r="CG53" s="33">
        <f t="shared" si="29"/>
        <v>1331</v>
      </c>
      <c r="CH53" s="4">
        <f t="shared" si="18"/>
        <v>4800</v>
      </c>
      <c r="CI53" s="36">
        <f t="shared" si="19"/>
        <v>184181.76000000001</v>
      </c>
      <c r="CJ53" s="4">
        <f t="shared" si="20"/>
        <v>7100</v>
      </c>
      <c r="CK53" s="36">
        <f t="shared" si="6"/>
        <v>272435.52</v>
      </c>
      <c r="CL53" s="18" t="s">
        <v>663</v>
      </c>
      <c r="CM53" s="18" t="str">
        <f t="shared" si="7"/>
        <v>依叶-上海市崇明区港西镇社区卫生服务中心</v>
      </c>
      <c r="CN53" s="18" t="s">
        <v>422</v>
      </c>
    </row>
    <row r="54" spans="1:92" s="18" customFormat="1" ht="14.25" hidden="1" x14ac:dyDescent="0.3">
      <c r="A54" s="1" t="s">
        <v>6</v>
      </c>
      <c r="B54" s="1" t="s">
        <v>636</v>
      </c>
      <c r="C54" s="1" t="s">
        <v>662</v>
      </c>
      <c r="D54" s="1" t="s">
        <v>7</v>
      </c>
      <c r="E54" s="1" t="s">
        <v>8</v>
      </c>
      <c r="F54" s="1" t="s">
        <v>284</v>
      </c>
      <c r="G54" s="1" t="s">
        <v>396</v>
      </c>
      <c r="H54" s="7" t="s">
        <v>651</v>
      </c>
      <c r="I54" s="177">
        <v>38.371200000000002</v>
      </c>
      <c r="J54" s="37">
        <v>0</v>
      </c>
      <c r="K54" s="171">
        <v>0</v>
      </c>
      <c r="L54" s="171">
        <f t="shared" si="53"/>
        <v>0</v>
      </c>
      <c r="M54" s="37">
        <v>0</v>
      </c>
      <c r="N54" s="5"/>
      <c r="O54" s="34">
        <f t="shared" si="54"/>
        <v>0</v>
      </c>
      <c r="P54" s="3">
        <v>0</v>
      </c>
      <c r="Q54" s="3">
        <v>0</v>
      </c>
      <c r="R54" s="35">
        <f t="shared" si="55"/>
        <v>0</v>
      </c>
      <c r="S54" s="33">
        <f t="shared" si="0"/>
        <v>0</v>
      </c>
      <c r="T54" s="5"/>
      <c r="U54" s="35">
        <f t="shared" si="56"/>
        <v>0</v>
      </c>
      <c r="V54" s="3">
        <v>0</v>
      </c>
      <c r="W54" s="3">
        <v>0</v>
      </c>
      <c r="X54" s="35">
        <f t="shared" si="57"/>
        <v>0</v>
      </c>
      <c r="Y54" s="33">
        <f t="shared" si="1"/>
        <v>0</v>
      </c>
      <c r="Z54" s="5"/>
      <c r="AA54" s="35">
        <f t="shared" si="58"/>
        <v>0</v>
      </c>
      <c r="AB54" s="3">
        <v>0</v>
      </c>
      <c r="AC54" s="3">
        <v>0</v>
      </c>
      <c r="AD54" s="35">
        <f t="shared" si="59"/>
        <v>0</v>
      </c>
      <c r="AE54" s="33">
        <f t="shared" si="2"/>
        <v>0</v>
      </c>
      <c r="AF54" s="5"/>
      <c r="AG54" s="35">
        <f t="shared" si="60"/>
        <v>0</v>
      </c>
      <c r="AH54" s="3">
        <v>0</v>
      </c>
      <c r="AI54" s="3">
        <v>0</v>
      </c>
      <c r="AJ54" s="35">
        <f t="shared" si="61"/>
        <v>0</v>
      </c>
      <c r="AK54" s="33">
        <f t="shared" si="3"/>
        <v>0</v>
      </c>
      <c r="AL54" s="5">
        <v>0</v>
      </c>
      <c r="AM54" s="36">
        <f t="shared" si="62"/>
        <v>0</v>
      </c>
      <c r="AN54" s="224">
        <v>0</v>
      </c>
      <c r="AO54" s="3">
        <v>0</v>
      </c>
      <c r="AP54" s="35">
        <f t="shared" si="63"/>
        <v>0</v>
      </c>
      <c r="AQ54" s="33">
        <f t="shared" si="21"/>
        <v>0</v>
      </c>
      <c r="AR54" s="5">
        <v>0</v>
      </c>
      <c r="AS54" s="35">
        <f t="shared" si="64"/>
        <v>0</v>
      </c>
      <c r="AT54" s="3">
        <v>0</v>
      </c>
      <c r="AU54" s="3">
        <v>0</v>
      </c>
      <c r="AV54" s="35">
        <f t="shared" si="65"/>
        <v>0</v>
      </c>
      <c r="AW54" s="33">
        <f t="shared" si="22"/>
        <v>0</v>
      </c>
      <c r="AX54" s="4">
        <v>0</v>
      </c>
      <c r="AY54" s="35">
        <f t="shared" si="66"/>
        <v>0</v>
      </c>
      <c r="AZ54" s="3">
        <v>0</v>
      </c>
      <c r="BA54" s="3">
        <v>0</v>
      </c>
      <c r="BB54" s="35">
        <f t="shared" si="67"/>
        <v>0</v>
      </c>
      <c r="BC54" s="33">
        <f t="shared" si="23"/>
        <v>0</v>
      </c>
      <c r="BD54" s="4">
        <v>0</v>
      </c>
      <c r="BE54" s="36">
        <f t="shared" si="52"/>
        <v>0</v>
      </c>
      <c r="BF54" s="3">
        <v>0</v>
      </c>
      <c r="BG54" s="3">
        <v>0</v>
      </c>
      <c r="BH54" s="35">
        <f t="shared" si="4"/>
        <v>0</v>
      </c>
      <c r="BI54" s="33">
        <f t="shared" si="5"/>
        <v>0</v>
      </c>
      <c r="BJ54" s="4"/>
      <c r="BK54" s="36">
        <f t="shared" si="25"/>
        <v>0</v>
      </c>
      <c r="BL54" s="3">
        <v>0</v>
      </c>
      <c r="BM54" s="3">
        <v>0</v>
      </c>
      <c r="BN54" s="36">
        <f t="shared" si="8"/>
        <v>0</v>
      </c>
      <c r="BO54" s="33">
        <f t="shared" si="9"/>
        <v>0</v>
      </c>
      <c r="BP54" s="4"/>
      <c r="BQ54" s="36">
        <f t="shared" si="10"/>
        <v>0</v>
      </c>
      <c r="BR54" s="204">
        <v>0</v>
      </c>
      <c r="BS54" s="305">
        <v>0</v>
      </c>
      <c r="BT54" s="36">
        <f t="shared" si="11"/>
        <v>0</v>
      </c>
      <c r="BU54" s="33">
        <f t="shared" si="51"/>
        <v>0</v>
      </c>
      <c r="BV54" s="4"/>
      <c r="BW54" s="36">
        <f t="shared" si="13"/>
        <v>0</v>
      </c>
      <c r="BX54" s="3">
        <v>0</v>
      </c>
      <c r="BY54" s="3">
        <v>0</v>
      </c>
      <c r="BZ54" s="36">
        <f t="shared" si="14"/>
        <v>0</v>
      </c>
      <c r="CA54" s="33">
        <f t="shared" si="26"/>
        <v>0</v>
      </c>
      <c r="CB54" s="314"/>
      <c r="CC54" s="36">
        <f t="shared" si="15"/>
        <v>0</v>
      </c>
      <c r="CD54" s="3">
        <f>SUMIFS('12月商业流向数据'!G:G,'12月商业流向数据'!C:C,'2019年进销存明细 '!A54,'12月商业流向数据'!E:E,'2019年进销存明细 '!H54)</f>
        <v>0</v>
      </c>
      <c r="CE54" s="3"/>
      <c r="CF54" s="36">
        <f t="shared" si="16"/>
        <v>0</v>
      </c>
      <c r="CG54" s="33">
        <f t="shared" si="29"/>
        <v>0</v>
      </c>
      <c r="CH54" s="4">
        <f t="shared" si="18"/>
        <v>0</v>
      </c>
      <c r="CI54" s="36">
        <f t="shared" si="19"/>
        <v>0</v>
      </c>
      <c r="CJ54" s="4">
        <f t="shared" si="20"/>
        <v>0</v>
      </c>
      <c r="CK54" s="36">
        <f t="shared" si="6"/>
        <v>0</v>
      </c>
      <c r="CM54" s="18" t="str">
        <f t="shared" si="7"/>
        <v>依叶-上海市崇明区新村乡社区卫生服务中心</v>
      </c>
      <c r="CN54" s="18" t="s">
        <v>422</v>
      </c>
    </row>
    <row r="55" spans="1:92" s="18" customFormat="1" ht="14.25" hidden="1" x14ac:dyDescent="0.3">
      <c r="A55" s="1" t="s">
        <v>6</v>
      </c>
      <c r="B55" s="1" t="s">
        <v>636</v>
      </c>
      <c r="C55" s="1" t="s">
        <v>662</v>
      </c>
      <c r="D55" s="1" t="s">
        <v>7</v>
      </c>
      <c r="E55" s="1" t="s">
        <v>642</v>
      </c>
      <c r="F55" s="1" t="s">
        <v>284</v>
      </c>
      <c r="G55" s="1" t="s">
        <v>396</v>
      </c>
      <c r="H55" s="7" t="s">
        <v>650</v>
      </c>
      <c r="I55" s="177">
        <v>38.371200000000002</v>
      </c>
      <c r="J55" s="37">
        <v>0</v>
      </c>
      <c r="K55" s="171">
        <v>0</v>
      </c>
      <c r="L55" s="171">
        <f t="shared" si="53"/>
        <v>0</v>
      </c>
      <c r="M55" s="37">
        <v>0</v>
      </c>
      <c r="N55" s="5"/>
      <c r="O55" s="34">
        <f t="shared" si="54"/>
        <v>0</v>
      </c>
      <c r="P55" s="3">
        <v>0</v>
      </c>
      <c r="Q55" s="3">
        <v>0</v>
      </c>
      <c r="R55" s="35">
        <f t="shared" si="55"/>
        <v>0</v>
      </c>
      <c r="S55" s="33">
        <f t="shared" si="0"/>
        <v>0</v>
      </c>
      <c r="T55" s="5"/>
      <c r="U55" s="35">
        <f t="shared" si="56"/>
        <v>0</v>
      </c>
      <c r="V55" s="3">
        <v>0</v>
      </c>
      <c r="W55" s="3">
        <v>0</v>
      </c>
      <c r="X55" s="35">
        <f t="shared" si="57"/>
        <v>0</v>
      </c>
      <c r="Y55" s="33">
        <f t="shared" si="1"/>
        <v>0</v>
      </c>
      <c r="Z55" s="5"/>
      <c r="AA55" s="35">
        <f t="shared" si="58"/>
        <v>0</v>
      </c>
      <c r="AB55" s="3">
        <v>50</v>
      </c>
      <c r="AC55" s="3">
        <v>24</v>
      </c>
      <c r="AD55" s="35">
        <f t="shared" si="59"/>
        <v>1918.5600000000002</v>
      </c>
      <c r="AE55" s="33">
        <f t="shared" si="2"/>
        <v>26</v>
      </c>
      <c r="AF55" s="5"/>
      <c r="AG55" s="35">
        <f t="shared" si="60"/>
        <v>0</v>
      </c>
      <c r="AH55" s="3">
        <v>400</v>
      </c>
      <c r="AI55" s="3">
        <v>141</v>
      </c>
      <c r="AJ55" s="35">
        <f t="shared" si="61"/>
        <v>15348.480000000001</v>
      </c>
      <c r="AK55" s="33">
        <f t="shared" si="3"/>
        <v>285</v>
      </c>
      <c r="AL55" s="5">
        <v>200</v>
      </c>
      <c r="AM55" s="36">
        <f t="shared" si="62"/>
        <v>7674.2400000000007</v>
      </c>
      <c r="AN55" s="224">
        <v>100</v>
      </c>
      <c r="AO55" s="3">
        <v>226</v>
      </c>
      <c r="AP55" s="35">
        <f t="shared" si="63"/>
        <v>3837.1200000000003</v>
      </c>
      <c r="AQ55" s="33">
        <f t="shared" si="21"/>
        <v>159</v>
      </c>
      <c r="AR55" s="5">
        <v>200</v>
      </c>
      <c r="AS55" s="35">
        <f t="shared" si="64"/>
        <v>7674.2400000000007</v>
      </c>
      <c r="AT55" s="3">
        <v>0</v>
      </c>
      <c r="AU55" s="3">
        <v>121</v>
      </c>
      <c r="AV55" s="35">
        <f t="shared" si="65"/>
        <v>0</v>
      </c>
      <c r="AW55" s="33">
        <f t="shared" si="22"/>
        <v>38</v>
      </c>
      <c r="AX55" s="4">
        <v>400</v>
      </c>
      <c r="AY55" s="35">
        <f t="shared" si="66"/>
        <v>15348.480000000001</v>
      </c>
      <c r="AZ55" s="3">
        <v>0</v>
      </c>
      <c r="BA55" s="3">
        <v>21</v>
      </c>
      <c r="BB55" s="35">
        <f t="shared" si="67"/>
        <v>0</v>
      </c>
      <c r="BC55" s="33">
        <f t="shared" si="23"/>
        <v>17</v>
      </c>
      <c r="BD55" s="4">
        <v>400</v>
      </c>
      <c r="BE55" s="36">
        <f t="shared" si="52"/>
        <v>15348.480000000001</v>
      </c>
      <c r="BF55" s="3">
        <v>100</v>
      </c>
      <c r="BG55" s="3">
        <v>86</v>
      </c>
      <c r="BH55" s="35">
        <f t="shared" si="4"/>
        <v>3837.1200000000003</v>
      </c>
      <c r="BI55" s="33">
        <f t="shared" si="5"/>
        <v>31</v>
      </c>
      <c r="BJ55" s="4">
        <v>500</v>
      </c>
      <c r="BK55" s="36">
        <f t="shared" si="25"/>
        <v>19185.600000000002</v>
      </c>
      <c r="BL55" s="3">
        <v>0</v>
      </c>
      <c r="BM55" s="3">
        <v>24</v>
      </c>
      <c r="BN55" s="36">
        <f t="shared" si="8"/>
        <v>0</v>
      </c>
      <c r="BO55" s="33">
        <f t="shared" si="9"/>
        <v>7</v>
      </c>
      <c r="BP55" s="4">
        <v>600</v>
      </c>
      <c r="BQ55" s="36">
        <f t="shared" si="10"/>
        <v>23022.720000000001</v>
      </c>
      <c r="BR55" s="204">
        <v>200</v>
      </c>
      <c r="BS55" s="305">
        <v>64</v>
      </c>
      <c r="BT55" s="36">
        <f t="shared" si="11"/>
        <v>7674.2400000000007</v>
      </c>
      <c r="BU55" s="33">
        <f t="shared" si="51"/>
        <v>143</v>
      </c>
      <c r="BV55" s="4">
        <v>800</v>
      </c>
      <c r="BW55" s="36">
        <f t="shared" si="13"/>
        <v>30696.960000000003</v>
      </c>
      <c r="BX55" s="3">
        <v>100</v>
      </c>
      <c r="BY55" s="3">
        <v>96</v>
      </c>
      <c r="BZ55" s="36">
        <f t="shared" si="14"/>
        <v>3837.1200000000003</v>
      </c>
      <c r="CA55" s="33">
        <f t="shared" si="26"/>
        <v>147</v>
      </c>
      <c r="CB55" s="314">
        <v>800</v>
      </c>
      <c r="CC55" s="36">
        <f t="shared" si="15"/>
        <v>30696.960000000003</v>
      </c>
      <c r="CD55" s="3">
        <f>SUMIFS('12月商业流向数据'!G:G,'12月商业流向数据'!C:C,'2019年进销存明细 '!A55,'12月商业流向数据'!E:E,'2019年进销存明细 '!H55)</f>
        <v>350</v>
      </c>
      <c r="CE55" s="3"/>
      <c r="CF55" s="36">
        <f t="shared" si="16"/>
        <v>13429.92</v>
      </c>
      <c r="CG55" s="33">
        <f t="shared" si="29"/>
        <v>497</v>
      </c>
      <c r="CH55" s="4">
        <f t="shared" si="18"/>
        <v>3900</v>
      </c>
      <c r="CI55" s="36">
        <f t="shared" si="19"/>
        <v>149647.68000000002</v>
      </c>
      <c r="CJ55" s="4">
        <f t="shared" si="20"/>
        <v>1300</v>
      </c>
      <c r="CK55" s="36">
        <f t="shared" si="6"/>
        <v>49882.559999999998</v>
      </c>
      <c r="CL55" s="18" t="s">
        <v>695</v>
      </c>
      <c r="CM55" s="18" t="str">
        <f t="shared" si="7"/>
        <v>依叶-上海市崇明区新海镇社区卫生服务中心</v>
      </c>
      <c r="CN55" s="18" t="s">
        <v>422</v>
      </c>
    </row>
    <row r="56" spans="1:92" s="18" customFormat="1" ht="14.25" hidden="1" x14ac:dyDescent="0.3">
      <c r="A56" s="1" t="s">
        <v>6</v>
      </c>
      <c r="B56" s="1" t="s">
        <v>636</v>
      </c>
      <c r="C56" s="1" t="s">
        <v>662</v>
      </c>
      <c r="D56" s="1" t="s">
        <v>7</v>
      </c>
      <c r="E56" s="1" t="s">
        <v>8</v>
      </c>
      <c r="F56" s="1" t="s">
        <v>284</v>
      </c>
      <c r="G56" s="1" t="s">
        <v>396</v>
      </c>
      <c r="H56" s="7" t="s">
        <v>649</v>
      </c>
      <c r="I56" s="177">
        <v>38.371200000000002</v>
      </c>
      <c r="J56" s="37">
        <v>0</v>
      </c>
      <c r="K56" s="171">
        <v>0</v>
      </c>
      <c r="L56" s="171">
        <f t="shared" si="53"/>
        <v>0</v>
      </c>
      <c r="M56" s="37">
        <v>0</v>
      </c>
      <c r="N56" s="5"/>
      <c r="O56" s="34">
        <f t="shared" si="54"/>
        <v>0</v>
      </c>
      <c r="P56" s="3">
        <v>0</v>
      </c>
      <c r="Q56" s="3">
        <v>0</v>
      </c>
      <c r="R56" s="35">
        <f t="shared" si="55"/>
        <v>0</v>
      </c>
      <c r="S56" s="33">
        <f t="shared" si="0"/>
        <v>0</v>
      </c>
      <c r="T56" s="5"/>
      <c r="U56" s="35">
        <f t="shared" si="56"/>
        <v>0</v>
      </c>
      <c r="V56" s="3">
        <v>0</v>
      </c>
      <c r="W56" s="3">
        <v>0</v>
      </c>
      <c r="X56" s="35">
        <f t="shared" si="57"/>
        <v>0</v>
      </c>
      <c r="Y56" s="33">
        <f t="shared" si="1"/>
        <v>0</v>
      </c>
      <c r="Z56" s="5">
        <v>200</v>
      </c>
      <c r="AA56" s="35">
        <f t="shared" si="58"/>
        <v>7674.2400000000007</v>
      </c>
      <c r="AB56" s="3">
        <v>70</v>
      </c>
      <c r="AC56" s="3">
        <v>26</v>
      </c>
      <c r="AD56" s="35">
        <f t="shared" si="59"/>
        <v>2685.9839999999999</v>
      </c>
      <c r="AE56" s="33">
        <f t="shared" si="2"/>
        <v>44</v>
      </c>
      <c r="AF56" s="5">
        <v>300</v>
      </c>
      <c r="AG56" s="35">
        <f t="shared" si="60"/>
        <v>11511.36</v>
      </c>
      <c r="AH56" s="3">
        <v>0</v>
      </c>
      <c r="AI56" s="3">
        <v>12</v>
      </c>
      <c r="AJ56" s="35">
        <f t="shared" si="61"/>
        <v>0</v>
      </c>
      <c r="AK56" s="33">
        <f t="shared" si="3"/>
        <v>32</v>
      </c>
      <c r="AL56" s="5">
        <v>100</v>
      </c>
      <c r="AM56" s="36">
        <f t="shared" si="62"/>
        <v>3837.1200000000003</v>
      </c>
      <c r="AN56" s="224">
        <v>150</v>
      </c>
      <c r="AO56" s="3">
        <v>64</v>
      </c>
      <c r="AP56" s="35">
        <f t="shared" si="63"/>
        <v>5755.68</v>
      </c>
      <c r="AQ56" s="33">
        <f t="shared" si="21"/>
        <v>118</v>
      </c>
      <c r="AR56" s="5">
        <v>100</v>
      </c>
      <c r="AS56" s="35">
        <f t="shared" si="64"/>
        <v>3837.1200000000003</v>
      </c>
      <c r="AT56" s="3">
        <v>0</v>
      </c>
      <c r="AU56" s="3">
        <v>64</v>
      </c>
      <c r="AV56" s="35">
        <f t="shared" si="65"/>
        <v>0</v>
      </c>
      <c r="AW56" s="33">
        <f t="shared" si="22"/>
        <v>54</v>
      </c>
      <c r="AX56" s="4">
        <v>50</v>
      </c>
      <c r="AY56" s="35">
        <f t="shared" si="66"/>
        <v>1918.5600000000002</v>
      </c>
      <c r="AZ56" s="3">
        <v>0</v>
      </c>
      <c r="BA56" s="3">
        <v>33</v>
      </c>
      <c r="BB56" s="35">
        <f t="shared" si="67"/>
        <v>0</v>
      </c>
      <c r="BC56" s="33">
        <f t="shared" si="23"/>
        <v>21</v>
      </c>
      <c r="BD56" s="4">
        <v>50</v>
      </c>
      <c r="BE56" s="36">
        <f t="shared" si="52"/>
        <v>1918.5600000000002</v>
      </c>
      <c r="BF56" s="3">
        <v>50</v>
      </c>
      <c r="BG56" s="3">
        <v>34</v>
      </c>
      <c r="BH56" s="35">
        <f t="shared" si="4"/>
        <v>1918.5600000000002</v>
      </c>
      <c r="BI56" s="33">
        <f t="shared" si="5"/>
        <v>37</v>
      </c>
      <c r="BJ56" s="4">
        <v>50</v>
      </c>
      <c r="BK56" s="36">
        <f t="shared" si="25"/>
        <v>1918.5600000000002</v>
      </c>
      <c r="BL56" s="3">
        <v>100</v>
      </c>
      <c r="BM56" s="3">
        <v>56</v>
      </c>
      <c r="BN56" s="36">
        <f t="shared" si="8"/>
        <v>3837.1200000000003</v>
      </c>
      <c r="BO56" s="33">
        <f t="shared" si="9"/>
        <v>81</v>
      </c>
      <c r="BP56" s="4">
        <v>50</v>
      </c>
      <c r="BQ56" s="36">
        <f t="shared" si="10"/>
        <v>1918.5600000000002</v>
      </c>
      <c r="BR56" s="204">
        <v>0</v>
      </c>
      <c r="BS56" s="305">
        <v>34</v>
      </c>
      <c r="BT56" s="36">
        <f t="shared" si="11"/>
        <v>0</v>
      </c>
      <c r="BU56" s="33">
        <f t="shared" si="51"/>
        <v>47</v>
      </c>
      <c r="BV56" s="4">
        <v>50</v>
      </c>
      <c r="BW56" s="36">
        <f t="shared" si="13"/>
        <v>1918.5600000000002</v>
      </c>
      <c r="BX56" s="3">
        <v>0</v>
      </c>
      <c r="BY56" s="3">
        <v>38</v>
      </c>
      <c r="BZ56" s="36">
        <f t="shared" si="14"/>
        <v>0</v>
      </c>
      <c r="CA56" s="33">
        <f t="shared" si="26"/>
        <v>9</v>
      </c>
      <c r="CB56" s="314">
        <v>100</v>
      </c>
      <c r="CC56" s="36">
        <f t="shared" si="15"/>
        <v>3837.1200000000003</v>
      </c>
      <c r="CD56" s="3">
        <f>SUMIFS('12月商业流向数据'!G:G,'12月商业流向数据'!C:C,'2019年进销存明细 '!A56,'12月商业流向数据'!E:E,'2019年进销存明细 '!H56)</f>
        <v>100</v>
      </c>
      <c r="CE56" s="3"/>
      <c r="CF56" s="36">
        <f t="shared" si="16"/>
        <v>3837.1200000000003</v>
      </c>
      <c r="CG56" s="33">
        <f t="shared" si="29"/>
        <v>109</v>
      </c>
      <c r="CH56" s="4">
        <f t="shared" si="18"/>
        <v>1050</v>
      </c>
      <c r="CI56" s="36">
        <f t="shared" si="19"/>
        <v>40289.760000000002</v>
      </c>
      <c r="CJ56" s="4">
        <f t="shared" si="20"/>
        <v>470</v>
      </c>
      <c r="CK56" s="36">
        <f t="shared" si="6"/>
        <v>18034.464</v>
      </c>
      <c r="CL56" s="18" t="s">
        <v>695</v>
      </c>
      <c r="CM56" s="18" t="str">
        <f t="shared" si="7"/>
        <v>依叶-上海市崇明区绿华镇社区卫生服务中心</v>
      </c>
      <c r="CN56" s="18" t="s">
        <v>422</v>
      </c>
    </row>
    <row r="57" spans="1:92" s="18" customFormat="1" ht="14.25" hidden="1" x14ac:dyDescent="0.3">
      <c r="A57" s="1" t="s">
        <v>6</v>
      </c>
      <c r="B57" s="1" t="s">
        <v>636</v>
      </c>
      <c r="C57" s="1" t="s">
        <v>662</v>
      </c>
      <c r="D57" s="1" t="s">
        <v>7</v>
      </c>
      <c r="E57" s="1" t="s">
        <v>642</v>
      </c>
      <c r="F57" s="1" t="s">
        <v>284</v>
      </c>
      <c r="G57" s="1" t="s">
        <v>396</v>
      </c>
      <c r="H57" s="7" t="s">
        <v>648</v>
      </c>
      <c r="I57" s="177">
        <v>38.371200000000002</v>
      </c>
      <c r="J57" s="37">
        <v>0</v>
      </c>
      <c r="K57" s="171">
        <v>0</v>
      </c>
      <c r="L57" s="171">
        <f t="shared" si="53"/>
        <v>0</v>
      </c>
      <c r="M57" s="37">
        <v>0</v>
      </c>
      <c r="N57" s="5"/>
      <c r="O57" s="34">
        <f t="shared" si="54"/>
        <v>0</v>
      </c>
      <c r="P57" s="3">
        <v>0</v>
      </c>
      <c r="Q57" s="3">
        <v>0</v>
      </c>
      <c r="R57" s="35">
        <f t="shared" si="55"/>
        <v>0</v>
      </c>
      <c r="S57" s="33">
        <f t="shared" si="0"/>
        <v>0</v>
      </c>
      <c r="T57" s="5"/>
      <c r="U57" s="35">
        <f t="shared" si="56"/>
        <v>0</v>
      </c>
      <c r="V57" s="3">
        <v>0</v>
      </c>
      <c r="W57" s="3">
        <v>0</v>
      </c>
      <c r="X57" s="35">
        <f t="shared" si="57"/>
        <v>0</v>
      </c>
      <c r="Y57" s="33">
        <f t="shared" si="1"/>
        <v>0</v>
      </c>
      <c r="Z57" s="5"/>
      <c r="AA57" s="35">
        <f t="shared" si="58"/>
        <v>0</v>
      </c>
      <c r="AB57" s="3">
        <v>0</v>
      </c>
      <c r="AC57" s="3">
        <v>0</v>
      </c>
      <c r="AD57" s="35">
        <f t="shared" si="59"/>
        <v>0</v>
      </c>
      <c r="AE57" s="33">
        <f t="shared" si="2"/>
        <v>0</v>
      </c>
      <c r="AF57" s="5"/>
      <c r="AG57" s="35">
        <f t="shared" si="60"/>
        <v>0</v>
      </c>
      <c r="AH57" s="3">
        <v>0</v>
      </c>
      <c r="AI57" s="3">
        <v>0</v>
      </c>
      <c r="AJ57" s="35">
        <f t="shared" si="61"/>
        <v>0</v>
      </c>
      <c r="AK57" s="33">
        <f t="shared" si="3"/>
        <v>0</v>
      </c>
      <c r="AL57" s="5">
        <v>0</v>
      </c>
      <c r="AM57" s="36">
        <f t="shared" si="62"/>
        <v>0</v>
      </c>
      <c r="AN57" s="224">
        <v>0</v>
      </c>
      <c r="AO57" s="3">
        <v>0</v>
      </c>
      <c r="AP57" s="35">
        <f t="shared" si="63"/>
        <v>0</v>
      </c>
      <c r="AQ57" s="33">
        <f t="shared" si="21"/>
        <v>0</v>
      </c>
      <c r="AR57" s="5">
        <v>0</v>
      </c>
      <c r="AS57" s="35">
        <f t="shared" si="64"/>
        <v>0</v>
      </c>
      <c r="AT57" s="3">
        <v>0</v>
      </c>
      <c r="AU57" s="3">
        <v>0</v>
      </c>
      <c r="AV57" s="35">
        <f t="shared" si="65"/>
        <v>0</v>
      </c>
      <c r="AW57" s="33">
        <f t="shared" si="22"/>
        <v>0</v>
      </c>
      <c r="AX57" s="4">
        <v>0</v>
      </c>
      <c r="AY57" s="35">
        <f t="shared" si="66"/>
        <v>0</v>
      </c>
      <c r="AZ57" s="3">
        <v>0</v>
      </c>
      <c r="BA57" s="3">
        <v>0</v>
      </c>
      <c r="BB57" s="35">
        <f t="shared" si="67"/>
        <v>0</v>
      </c>
      <c r="BC57" s="33">
        <f t="shared" si="23"/>
        <v>0</v>
      </c>
      <c r="BD57" s="4">
        <v>0</v>
      </c>
      <c r="BE57" s="36">
        <f t="shared" si="52"/>
        <v>0</v>
      </c>
      <c r="BF57" s="3">
        <v>0</v>
      </c>
      <c r="BG57" s="3">
        <v>0</v>
      </c>
      <c r="BH57" s="35">
        <f t="shared" si="4"/>
        <v>0</v>
      </c>
      <c r="BI57" s="33">
        <f t="shared" si="5"/>
        <v>0</v>
      </c>
      <c r="BJ57" s="4"/>
      <c r="BK57" s="36">
        <f t="shared" si="25"/>
        <v>0</v>
      </c>
      <c r="BL57" s="3">
        <v>0</v>
      </c>
      <c r="BM57" s="3">
        <v>0</v>
      </c>
      <c r="BN57" s="36">
        <f t="shared" si="8"/>
        <v>0</v>
      </c>
      <c r="BO57" s="33">
        <f t="shared" si="9"/>
        <v>0</v>
      </c>
      <c r="BP57" s="4"/>
      <c r="BQ57" s="36">
        <f t="shared" si="10"/>
        <v>0</v>
      </c>
      <c r="BR57" s="204">
        <v>0</v>
      </c>
      <c r="BS57" s="305">
        <v>0</v>
      </c>
      <c r="BT57" s="36">
        <f t="shared" si="11"/>
        <v>0</v>
      </c>
      <c r="BU57" s="33">
        <f t="shared" si="51"/>
        <v>0</v>
      </c>
      <c r="BV57" s="4"/>
      <c r="BW57" s="36">
        <f t="shared" si="13"/>
        <v>0</v>
      </c>
      <c r="BX57" s="3">
        <v>0</v>
      </c>
      <c r="BY57" s="3">
        <v>0</v>
      </c>
      <c r="BZ57" s="36">
        <f t="shared" si="14"/>
        <v>0</v>
      </c>
      <c r="CA57" s="33">
        <f t="shared" si="26"/>
        <v>0</v>
      </c>
      <c r="CB57" s="314"/>
      <c r="CC57" s="36">
        <f t="shared" si="15"/>
        <v>0</v>
      </c>
      <c r="CD57" s="3">
        <f>SUMIFS('12月商业流向数据'!G:G,'12月商业流向数据'!C:C,'2019年进销存明细 '!A57,'12月商业流向数据'!E:E,'2019年进销存明细 '!H57)</f>
        <v>0</v>
      </c>
      <c r="CE57" s="3"/>
      <c r="CF57" s="36">
        <f t="shared" si="16"/>
        <v>0</v>
      </c>
      <c r="CG57" s="33">
        <f t="shared" si="29"/>
        <v>0</v>
      </c>
      <c r="CH57" s="4">
        <f t="shared" si="18"/>
        <v>0</v>
      </c>
      <c r="CI57" s="36">
        <f t="shared" si="19"/>
        <v>0</v>
      </c>
      <c r="CJ57" s="4">
        <f t="shared" si="20"/>
        <v>0</v>
      </c>
      <c r="CK57" s="36">
        <f t="shared" si="6"/>
        <v>0</v>
      </c>
      <c r="CM57" s="18" t="str">
        <f t="shared" si="7"/>
        <v>依叶-上海市崇明区陈家镇社区卫生服务中心</v>
      </c>
      <c r="CN57" s="18" t="s">
        <v>422</v>
      </c>
    </row>
    <row r="58" spans="1:92" s="18" customFormat="1" ht="14.25" hidden="1" x14ac:dyDescent="0.3">
      <c r="A58" s="1" t="s">
        <v>6</v>
      </c>
      <c r="B58" s="1" t="s">
        <v>636</v>
      </c>
      <c r="C58" s="1" t="s">
        <v>662</v>
      </c>
      <c r="D58" s="1" t="s">
        <v>7</v>
      </c>
      <c r="E58" s="1" t="s">
        <v>642</v>
      </c>
      <c r="F58" s="1" t="s">
        <v>284</v>
      </c>
      <c r="G58" s="1" t="s">
        <v>396</v>
      </c>
      <c r="H58" s="7" t="s">
        <v>647</v>
      </c>
      <c r="I58" s="177">
        <v>38.371200000000002</v>
      </c>
      <c r="J58" s="37">
        <v>0</v>
      </c>
      <c r="K58" s="171">
        <v>0</v>
      </c>
      <c r="L58" s="171">
        <f t="shared" si="53"/>
        <v>0</v>
      </c>
      <c r="M58" s="37">
        <v>0</v>
      </c>
      <c r="N58" s="5"/>
      <c r="O58" s="34">
        <f t="shared" si="54"/>
        <v>0</v>
      </c>
      <c r="P58" s="3">
        <v>0</v>
      </c>
      <c r="Q58" s="3">
        <v>0</v>
      </c>
      <c r="R58" s="35">
        <f t="shared" si="55"/>
        <v>0</v>
      </c>
      <c r="S58" s="33">
        <f t="shared" si="0"/>
        <v>0</v>
      </c>
      <c r="T58" s="5"/>
      <c r="U58" s="35">
        <f t="shared" si="56"/>
        <v>0</v>
      </c>
      <c r="V58" s="3">
        <v>0</v>
      </c>
      <c r="W58" s="3">
        <v>0</v>
      </c>
      <c r="X58" s="35">
        <f t="shared" si="57"/>
        <v>0</v>
      </c>
      <c r="Y58" s="33">
        <f t="shared" si="1"/>
        <v>0</v>
      </c>
      <c r="Z58" s="5">
        <v>200</v>
      </c>
      <c r="AA58" s="35">
        <f t="shared" si="58"/>
        <v>7674.2400000000007</v>
      </c>
      <c r="AB58" s="3">
        <v>50</v>
      </c>
      <c r="AC58" s="3">
        <v>36</v>
      </c>
      <c r="AD58" s="35">
        <f t="shared" si="59"/>
        <v>1918.5600000000002</v>
      </c>
      <c r="AE58" s="33">
        <f t="shared" si="2"/>
        <v>14</v>
      </c>
      <c r="AF58" s="5">
        <v>400</v>
      </c>
      <c r="AG58" s="35">
        <f t="shared" si="60"/>
        <v>15348.480000000001</v>
      </c>
      <c r="AH58" s="3">
        <v>450</v>
      </c>
      <c r="AI58" s="3">
        <v>166</v>
      </c>
      <c r="AJ58" s="35">
        <f t="shared" si="61"/>
        <v>17267.04</v>
      </c>
      <c r="AK58" s="33">
        <f t="shared" si="3"/>
        <v>298</v>
      </c>
      <c r="AL58" s="5">
        <v>200</v>
      </c>
      <c r="AM58" s="36">
        <f t="shared" si="62"/>
        <v>7674.2400000000007</v>
      </c>
      <c r="AN58" s="224">
        <v>0</v>
      </c>
      <c r="AO58" s="3">
        <v>121</v>
      </c>
      <c r="AP58" s="35">
        <f t="shared" si="63"/>
        <v>0</v>
      </c>
      <c r="AQ58" s="33">
        <f t="shared" si="21"/>
        <v>177</v>
      </c>
      <c r="AR58" s="5">
        <v>200</v>
      </c>
      <c r="AS58" s="35">
        <f t="shared" si="64"/>
        <v>7674.2400000000007</v>
      </c>
      <c r="AT58" s="3">
        <v>300</v>
      </c>
      <c r="AU58" s="3">
        <v>212</v>
      </c>
      <c r="AV58" s="35">
        <f t="shared" si="65"/>
        <v>11511.36</v>
      </c>
      <c r="AW58" s="33">
        <f t="shared" si="22"/>
        <v>265</v>
      </c>
      <c r="AX58" s="4">
        <v>500</v>
      </c>
      <c r="AY58" s="35">
        <f t="shared" si="66"/>
        <v>19185.600000000002</v>
      </c>
      <c r="AZ58" s="3">
        <v>0</v>
      </c>
      <c r="BA58" s="3">
        <v>204</v>
      </c>
      <c r="BB58" s="35">
        <f t="shared" si="67"/>
        <v>0</v>
      </c>
      <c r="BC58" s="33">
        <f t="shared" si="23"/>
        <v>61</v>
      </c>
      <c r="BD58" s="4">
        <v>500</v>
      </c>
      <c r="BE58" s="36">
        <f t="shared" si="52"/>
        <v>19185.600000000002</v>
      </c>
      <c r="BF58" s="3">
        <v>0</v>
      </c>
      <c r="BG58" s="3">
        <v>23</v>
      </c>
      <c r="BH58" s="35">
        <f t="shared" si="4"/>
        <v>0</v>
      </c>
      <c r="BI58" s="33">
        <f t="shared" ref="BI58:BI120" si="68">BC58+BF58-BG58</f>
        <v>38</v>
      </c>
      <c r="BJ58" s="4">
        <v>600</v>
      </c>
      <c r="BK58" s="36">
        <f t="shared" si="25"/>
        <v>23022.720000000001</v>
      </c>
      <c r="BL58" s="3">
        <v>300</v>
      </c>
      <c r="BM58" s="3">
        <v>186</v>
      </c>
      <c r="BN58" s="36">
        <f t="shared" si="8"/>
        <v>11511.36</v>
      </c>
      <c r="BO58" s="33">
        <f t="shared" si="9"/>
        <v>152</v>
      </c>
      <c r="BP58" s="4">
        <v>700</v>
      </c>
      <c r="BQ58" s="36">
        <f t="shared" si="10"/>
        <v>26859.84</v>
      </c>
      <c r="BR58" s="204">
        <v>0</v>
      </c>
      <c r="BS58" s="305">
        <v>82</v>
      </c>
      <c r="BT58" s="36">
        <f t="shared" si="11"/>
        <v>0</v>
      </c>
      <c r="BU58" s="33">
        <f t="shared" si="51"/>
        <v>70</v>
      </c>
      <c r="BV58" s="4">
        <v>900</v>
      </c>
      <c r="BW58" s="36">
        <f t="shared" si="13"/>
        <v>34534.080000000002</v>
      </c>
      <c r="BX58" s="3">
        <v>0</v>
      </c>
      <c r="BY58" s="3">
        <v>36</v>
      </c>
      <c r="BZ58" s="36">
        <f t="shared" si="14"/>
        <v>0</v>
      </c>
      <c r="CA58" s="33">
        <f t="shared" si="26"/>
        <v>34</v>
      </c>
      <c r="CB58" s="314">
        <v>900</v>
      </c>
      <c r="CC58" s="36">
        <f t="shared" si="15"/>
        <v>34534.080000000002</v>
      </c>
      <c r="CD58" s="3">
        <f>SUMIFS('12月商业流向数据'!G:G,'12月商业流向数据'!C:C,'2019年进销存明细 '!A58,'12月商业流向数据'!E:E,'2019年进销存明细 '!H58)</f>
        <v>200</v>
      </c>
      <c r="CE58" s="3"/>
      <c r="CF58" s="36">
        <f t="shared" si="16"/>
        <v>7674.2400000000007</v>
      </c>
      <c r="CG58" s="33">
        <f t="shared" si="29"/>
        <v>234</v>
      </c>
      <c r="CH58" s="4">
        <f t="shared" si="18"/>
        <v>5100</v>
      </c>
      <c r="CI58" s="36">
        <f t="shared" si="19"/>
        <v>195693.12</v>
      </c>
      <c r="CJ58" s="4">
        <f t="shared" si="20"/>
        <v>1300</v>
      </c>
      <c r="CK58" s="36">
        <f t="shared" si="6"/>
        <v>49882.560000000005</v>
      </c>
      <c r="CL58" s="18" t="s">
        <v>695</v>
      </c>
      <c r="CM58" s="18" t="str">
        <f t="shared" si="7"/>
        <v>依叶-上海市崇明区向化镇社区卫生服务中心</v>
      </c>
      <c r="CN58" s="18" t="s">
        <v>422</v>
      </c>
    </row>
    <row r="59" spans="1:92" s="18" customFormat="1" ht="14.25" hidden="1" x14ac:dyDescent="0.3">
      <c r="A59" s="1" t="s">
        <v>6</v>
      </c>
      <c r="B59" s="1" t="s">
        <v>636</v>
      </c>
      <c r="C59" s="1" t="s">
        <v>662</v>
      </c>
      <c r="D59" s="1" t="s">
        <v>7</v>
      </c>
      <c r="E59" s="1" t="s">
        <v>642</v>
      </c>
      <c r="F59" s="1" t="s">
        <v>284</v>
      </c>
      <c r="G59" s="1" t="s">
        <v>396</v>
      </c>
      <c r="H59" s="7" t="s">
        <v>646</v>
      </c>
      <c r="I59" s="177">
        <v>38.371200000000002</v>
      </c>
      <c r="J59" s="37">
        <v>0</v>
      </c>
      <c r="K59" s="171">
        <v>0</v>
      </c>
      <c r="L59" s="171">
        <f t="shared" si="53"/>
        <v>0</v>
      </c>
      <c r="M59" s="37">
        <v>0</v>
      </c>
      <c r="N59" s="5"/>
      <c r="O59" s="34">
        <f t="shared" si="54"/>
        <v>0</v>
      </c>
      <c r="P59" s="3">
        <v>0</v>
      </c>
      <c r="Q59" s="3">
        <v>0</v>
      </c>
      <c r="R59" s="35">
        <f t="shared" si="55"/>
        <v>0</v>
      </c>
      <c r="S59" s="33">
        <f t="shared" si="0"/>
        <v>0</v>
      </c>
      <c r="T59" s="5"/>
      <c r="U59" s="35">
        <f t="shared" si="56"/>
        <v>0</v>
      </c>
      <c r="V59" s="3">
        <v>0</v>
      </c>
      <c r="W59" s="3">
        <v>0</v>
      </c>
      <c r="X59" s="35">
        <f t="shared" si="57"/>
        <v>0</v>
      </c>
      <c r="Y59" s="33">
        <f t="shared" si="1"/>
        <v>0</v>
      </c>
      <c r="Z59" s="5"/>
      <c r="AA59" s="35">
        <f t="shared" si="58"/>
        <v>0</v>
      </c>
      <c r="AB59" s="3">
        <v>0</v>
      </c>
      <c r="AC59" s="3">
        <v>0</v>
      </c>
      <c r="AD59" s="35">
        <f t="shared" si="59"/>
        <v>0</v>
      </c>
      <c r="AE59" s="33">
        <f t="shared" si="2"/>
        <v>0</v>
      </c>
      <c r="AF59" s="5"/>
      <c r="AG59" s="35">
        <f t="shared" si="60"/>
        <v>0</v>
      </c>
      <c r="AH59" s="3">
        <v>0</v>
      </c>
      <c r="AI59" s="3">
        <v>0</v>
      </c>
      <c r="AJ59" s="35">
        <f t="shared" si="61"/>
        <v>0</v>
      </c>
      <c r="AK59" s="33">
        <f t="shared" si="3"/>
        <v>0</v>
      </c>
      <c r="AL59" s="5">
        <v>0</v>
      </c>
      <c r="AM59" s="36">
        <f t="shared" si="62"/>
        <v>0</v>
      </c>
      <c r="AN59" s="224">
        <v>0</v>
      </c>
      <c r="AO59" s="3">
        <v>0</v>
      </c>
      <c r="AP59" s="35">
        <f t="shared" si="63"/>
        <v>0</v>
      </c>
      <c r="AQ59" s="33">
        <f t="shared" si="21"/>
        <v>0</v>
      </c>
      <c r="AR59" s="5">
        <v>0</v>
      </c>
      <c r="AS59" s="35">
        <f t="shared" si="64"/>
        <v>0</v>
      </c>
      <c r="AT59" s="3">
        <v>0</v>
      </c>
      <c r="AU59" s="3">
        <v>0</v>
      </c>
      <c r="AV59" s="35">
        <f t="shared" si="65"/>
        <v>0</v>
      </c>
      <c r="AW59" s="33">
        <f t="shared" si="22"/>
        <v>0</v>
      </c>
      <c r="AX59" s="4">
        <v>0</v>
      </c>
      <c r="AY59" s="35">
        <f t="shared" si="66"/>
        <v>0</v>
      </c>
      <c r="AZ59" s="3">
        <v>0</v>
      </c>
      <c r="BA59" s="3">
        <v>0</v>
      </c>
      <c r="BB59" s="35">
        <f t="shared" si="67"/>
        <v>0</v>
      </c>
      <c r="BC59" s="33">
        <f t="shared" si="23"/>
        <v>0</v>
      </c>
      <c r="BD59" s="4">
        <v>0</v>
      </c>
      <c r="BE59" s="36">
        <f t="shared" si="52"/>
        <v>0</v>
      </c>
      <c r="BF59" s="3">
        <v>0</v>
      </c>
      <c r="BG59" s="3">
        <v>0</v>
      </c>
      <c r="BH59" s="35">
        <f t="shared" si="4"/>
        <v>0</v>
      </c>
      <c r="BI59" s="33">
        <f t="shared" si="68"/>
        <v>0</v>
      </c>
      <c r="BJ59" s="4"/>
      <c r="BK59" s="36">
        <f t="shared" si="25"/>
        <v>0</v>
      </c>
      <c r="BL59" s="3">
        <v>0</v>
      </c>
      <c r="BM59" s="3">
        <v>0</v>
      </c>
      <c r="BN59" s="36">
        <f t="shared" si="8"/>
        <v>0</v>
      </c>
      <c r="BO59" s="33">
        <f t="shared" si="9"/>
        <v>0</v>
      </c>
      <c r="BP59" s="4"/>
      <c r="BQ59" s="36">
        <f t="shared" si="10"/>
        <v>0</v>
      </c>
      <c r="BR59" s="204">
        <v>0</v>
      </c>
      <c r="BS59" s="305">
        <v>0</v>
      </c>
      <c r="BT59" s="36">
        <f t="shared" si="11"/>
        <v>0</v>
      </c>
      <c r="BU59" s="33">
        <f t="shared" si="51"/>
        <v>0</v>
      </c>
      <c r="BV59" s="4"/>
      <c r="BW59" s="36">
        <f t="shared" si="13"/>
        <v>0</v>
      </c>
      <c r="BX59" s="3">
        <v>0</v>
      </c>
      <c r="BY59" s="3">
        <v>0</v>
      </c>
      <c r="BZ59" s="36">
        <f t="shared" si="14"/>
        <v>0</v>
      </c>
      <c r="CA59" s="33">
        <f t="shared" si="26"/>
        <v>0</v>
      </c>
      <c r="CB59" s="314"/>
      <c r="CC59" s="36">
        <f t="shared" si="15"/>
        <v>0</v>
      </c>
      <c r="CD59" s="3">
        <f>SUMIFS('12月商业流向数据'!G:G,'12月商业流向数据'!C:C,'2019年进销存明细 '!A59,'12月商业流向数据'!E:E,'2019年进销存明细 '!H59)</f>
        <v>0</v>
      </c>
      <c r="CE59" s="3"/>
      <c r="CF59" s="36">
        <f t="shared" si="16"/>
        <v>0</v>
      </c>
      <c r="CG59" s="33">
        <f t="shared" si="29"/>
        <v>0</v>
      </c>
      <c r="CH59" s="4">
        <f t="shared" si="18"/>
        <v>0</v>
      </c>
      <c r="CI59" s="36">
        <f t="shared" si="19"/>
        <v>0</v>
      </c>
      <c r="CJ59" s="4">
        <f t="shared" si="20"/>
        <v>0</v>
      </c>
      <c r="CK59" s="36">
        <f t="shared" si="6"/>
        <v>0</v>
      </c>
      <c r="CM59" s="18" t="str">
        <f t="shared" si="7"/>
        <v>依叶-上海市崇明区新河镇社区卫生服务中心</v>
      </c>
      <c r="CN59" s="18" t="s">
        <v>422</v>
      </c>
    </row>
    <row r="60" spans="1:92" s="18" customFormat="1" ht="14.25" hidden="1" x14ac:dyDescent="0.3">
      <c r="A60" s="1" t="s">
        <v>6</v>
      </c>
      <c r="B60" s="1" t="s">
        <v>636</v>
      </c>
      <c r="C60" s="1" t="s">
        <v>662</v>
      </c>
      <c r="D60" s="1" t="s">
        <v>7</v>
      </c>
      <c r="E60" s="1" t="s">
        <v>642</v>
      </c>
      <c r="F60" s="1" t="s">
        <v>284</v>
      </c>
      <c r="G60" s="1" t="s">
        <v>396</v>
      </c>
      <c r="H60" s="7" t="s">
        <v>667</v>
      </c>
      <c r="I60" s="177">
        <v>38.371200000000002</v>
      </c>
      <c r="J60" s="37">
        <v>0</v>
      </c>
      <c r="K60" s="171">
        <v>0</v>
      </c>
      <c r="L60" s="171">
        <f t="shared" si="53"/>
        <v>0</v>
      </c>
      <c r="M60" s="37">
        <v>0</v>
      </c>
      <c r="N60" s="5"/>
      <c r="O60" s="34">
        <f t="shared" si="54"/>
        <v>0</v>
      </c>
      <c r="P60" s="3">
        <v>50</v>
      </c>
      <c r="Q60" s="3">
        <v>0</v>
      </c>
      <c r="R60" s="35">
        <f t="shared" si="55"/>
        <v>1918.5600000000002</v>
      </c>
      <c r="S60" s="33">
        <f t="shared" si="0"/>
        <v>50</v>
      </c>
      <c r="T60" s="5"/>
      <c r="U60" s="35">
        <f t="shared" si="56"/>
        <v>0</v>
      </c>
      <c r="V60" s="3">
        <v>0</v>
      </c>
      <c r="W60" s="3">
        <v>0</v>
      </c>
      <c r="X60" s="35">
        <f t="shared" si="57"/>
        <v>0</v>
      </c>
      <c r="Y60" s="33">
        <f t="shared" si="1"/>
        <v>50</v>
      </c>
      <c r="Z60" s="5">
        <v>400</v>
      </c>
      <c r="AA60" s="35">
        <f t="shared" si="58"/>
        <v>15348.480000000001</v>
      </c>
      <c r="AB60" s="3">
        <v>0</v>
      </c>
      <c r="AC60" s="3">
        <v>30</v>
      </c>
      <c r="AD60" s="35">
        <f t="shared" si="59"/>
        <v>0</v>
      </c>
      <c r="AE60" s="33">
        <f t="shared" si="2"/>
        <v>20</v>
      </c>
      <c r="AF60" s="5">
        <v>600</v>
      </c>
      <c r="AG60" s="35">
        <f t="shared" si="60"/>
        <v>23022.720000000001</v>
      </c>
      <c r="AH60" s="3">
        <v>50</v>
      </c>
      <c r="AI60" s="3">
        <v>14</v>
      </c>
      <c r="AJ60" s="35">
        <f t="shared" si="61"/>
        <v>1918.5600000000002</v>
      </c>
      <c r="AK60" s="33">
        <f t="shared" si="3"/>
        <v>56</v>
      </c>
      <c r="AL60" s="5">
        <v>100</v>
      </c>
      <c r="AM60" s="36">
        <f t="shared" si="62"/>
        <v>3837.1200000000003</v>
      </c>
      <c r="AN60" s="224">
        <v>150</v>
      </c>
      <c r="AO60" s="3">
        <v>141</v>
      </c>
      <c r="AP60" s="35">
        <f t="shared" si="63"/>
        <v>5755.68</v>
      </c>
      <c r="AQ60" s="33">
        <f t="shared" si="21"/>
        <v>65</v>
      </c>
      <c r="AR60" s="5">
        <v>100</v>
      </c>
      <c r="AS60" s="35">
        <f t="shared" si="64"/>
        <v>3837.1200000000003</v>
      </c>
      <c r="AT60" s="3">
        <v>200</v>
      </c>
      <c r="AU60" s="3">
        <v>136</v>
      </c>
      <c r="AV60" s="35">
        <f t="shared" si="65"/>
        <v>7674.2400000000007</v>
      </c>
      <c r="AW60" s="33">
        <f t="shared" si="22"/>
        <v>129</v>
      </c>
      <c r="AX60" s="4">
        <v>400</v>
      </c>
      <c r="AY60" s="35">
        <f t="shared" si="66"/>
        <v>15348.480000000001</v>
      </c>
      <c r="AZ60" s="3">
        <v>0</v>
      </c>
      <c r="BA60" s="3">
        <v>109</v>
      </c>
      <c r="BB60" s="35">
        <f t="shared" si="67"/>
        <v>0</v>
      </c>
      <c r="BC60" s="33">
        <f t="shared" si="23"/>
        <v>20</v>
      </c>
      <c r="BD60" s="4">
        <v>500</v>
      </c>
      <c r="BE60" s="36">
        <f t="shared" si="52"/>
        <v>19185.600000000002</v>
      </c>
      <c r="BF60" s="3">
        <v>0</v>
      </c>
      <c r="BG60" s="3">
        <v>12</v>
      </c>
      <c r="BH60" s="35">
        <f t="shared" si="4"/>
        <v>0</v>
      </c>
      <c r="BI60" s="33">
        <f t="shared" si="68"/>
        <v>8</v>
      </c>
      <c r="BJ60" s="4">
        <v>600</v>
      </c>
      <c r="BK60" s="36">
        <f t="shared" si="25"/>
        <v>23022.720000000001</v>
      </c>
      <c r="BL60" s="3">
        <v>0</v>
      </c>
      <c r="BM60" s="3">
        <v>4</v>
      </c>
      <c r="BN60" s="36">
        <f t="shared" si="8"/>
        <v>0</v>
      </c>
      <c r="BO60" s="33">
        <f t="shared" si="9"/>
        <v>4</v>
      </c>
      <c r="BP60" s="4">
        <v>700</v>
      </c>
      <c r="BQ60" s="36">
        <f t="shared" si="10"/>
        <v>26859.84</v>
      </c>
      <c r="BR60" s="204">
        <v>0</v>
      </c>
      <c r="BS60" s="305">
        <v>0</v>
      </c>
      <c r="BT60" s="36">
        <f t="shared" si="11"/>
        <v>0</v>
      </c>
      <c r="BU60" s="33">
        <f t="shared" si="51"/>
        <v>4</v>
      </c>
      <c r="BV60" s="4">
        <v>900</v>
      </c>
      <c r="BW60" s="36">
        <f t="shared" si="13"/>
        <v>34534.080000000002</v>
      </c>
      <c r="BX60" s="3">
        <v>0</v>
      </c>
      <c r="BY60" s="3">
        <v>0</v>
      </c>
      <c r="BZ60" s="36">
        <f t="shared" si="14"/>
        <v>0</v>
      </c>
      <c r="CA60" s="33">
        <f t="shared" si="26"/>
        <v>4</v>
      </c>
      <c r="CB60" s="314">
        <v>900</v>
      </c>
      <c r="CC60" s="36">
        <f t="shared" si="15"/>
        <v>34534.080000000002</v>
      </c>
      <c r="CD60" s="3">
        <f>SUMIFS('12月商业流向数据'!G:G,'12月商业流向数据'!C:C,'2019年进销存明细 '!A60,'12月商业流向数据'!E:E,'2019年进销存明细 '!H60)</f>
        <v>0</v>
      </c>
      <c r="CE60" s="3"/>
      <c r="CF60" s="36">
        <f t="shared" si="16"/>
        <v>0</v>
      </c>
      <c r="CG60" s="33">
        <f t="shared" si="29"/>
        <v>4</v>
      </c>
      <c r="CH60" s="4">
        <f t="shared" si="18"/>
        <v>5200</v>
      </c>
      <c r="CI60" s="36">
        <f t="shared" si="19"/>
        <v>199530.24000000005</v>
      </c>
      <c r="CJ60" s="4">
        <f t="shared" si="20"/>
        <v>450</v>
      </c>
      <c r="CK60" s="36">
        <f t="shared" si="6"/>
        <v>17267.04</v>
      </c>
      <c r="CL60" s="18" t="s">
        <v>663</v>
      </c>
      <c r="CM60" s="18" t="str">
        <f t="shared" si="7"/>
        <v>依叶-上海市崇明区横沙乡社区卫生服务中心</v>
      </c>
      <c r="CN60" s="18" t="s">
        <v>422</v>
      </c>
    </row>
    <row r="61" spans="1:92" s="18" customFormat="1" ht="14.25" hidden="1" x14ac:dyDescent="0.3">
      <c r="A61" s="1" t="s">
        <v>6</v>
      </c>
      <c r="B61" s="1" t="s">
        <v>636</v>
      </c>
      <c r="C61" s="1" t="s">
        <v>662</v>
      </c>
      <c r="D61" s="1" t="s">
        <v>7</v>
      </c>
      <c r="E61" s="1" t="s">
        <v>252</v>
      </c>
      <c r="F61" s="1" t="s">
        <v>284</v>
      </c>
      <c r="G61" s="1" t="s">
        <v>391</v>
      </c>
      <c r="H61" s="7" t="s">
        <v>488</v>
      </c>
      <c r="I61" s="177">
        <v>38.371200000000002</v>
      </c>
      <c r="J61" s="37">
        <v>500</v>
      </c>
      <c r="K61" s="171">
        <v>230</v>
      </c>
      <c r="L61" s="171">
        <f t="shared" si="53"/>
        <v>8825.3760000000002</v>
      </c>
      <c r="M61" s="37">
        <v>200</v>
      </c>
      <c r="N61" s="5">
        <v>400</v>
      </c>
      <c r="O61" s="34">
        <f t="shared" si="54"/>
        <v>15348.480000000001</v>
      </c>
      <c r="P61" s="3">
        <v>490</v>
      </c>
      <c r="Q61" s="3">
        <v>617</v>
      </c>
      <c r="R61" s="35">
        <f t="shared" si="55"/>
        <v>18801.888000000003</v>
      </c>
      <c r="S61" s="33">
        <f t="shared" si="0"/>
        <v>73</v>
      </c>
      <c r="T61" s="5">
        <v>400</v>
      </c>
      <c r="U61" s="35">
        <f t="shared" si="56"/>
        <v>15348.480000000001</v>
      </c>
      <c r="V61" s="3">
        <v>470</v>
      </c>
      <c r="W61" s="3">
        <v>488</v>
      </c>
      <c r="X61" s="35">
        <f t="shared" si="57"/>
        <v>18034.464</v>
      </c>
      <c r="Y61" s="33">
        <f t="shared" si="1"/>
        <v>55</v>
      </c>
      <c r="Z61" s="5">
        <v>800</v>
      </c>
      <c r="AA61" s="35">
        <f t="shared" si="58"/>
        <v>30696.960000000003</v>
      </c>
      <c r="AB61" s="3">
        <v>870</v>
      </c>
      <c r="AC61" s="3">
        <v>787</v>
      </c>
      <c r="AD61" s="35">
        <f t="shared" si="59"/>
        <v>33382.944000000003</v>
      </c>
      <c r="AE61" s="33">
        <f t="shared" si="2"/>
        <v>138</v>
      </c>
      <c r="AF61" s="5">
        <v>900</v>
      </c>
      <c r="AG61" s="35">
        <f t="shared" si="60"/>
        <v>34534.080000000002</v>
      </c>
      <c r="AH61" s="3">
        <v>770</v>
      </c>
      <c r="AI61" s="3">
        <v>706</v>
      </c>
      <c r="AJ61" s="35">
        <f t="shared" si="61"/>
        <v>29545.824000000001</v>
      </c>
      <c r="AK61" s="33">
        <f t="shared" si="3"/>
        <v>202</v>
      </c>
      <c r="AL61" s="5">
        <v>1000</v>
      </c>
      <c r="AM61" s="36">
        <f t="shared" si="62"/>
        <v>38371.200000000004</v>
      </c>
      <c r="AN61" s="224">
        <v>450</v>
      </c>
      <c r="AO61" s="3">
        <v>650</v>
      </c>
      <c r="AP61" s="35">
        <f t="shared" si="63"/>
        <v>17267.04</v>
      </c>
      <c r="AQ61" s="33">
        <f t="shared" si="21"/>
        <v>2</v>
      </c>
      <c r="AR61" s="5">
        <v>1000</v>
      </c>
      <c r="AS61" s="35">
        <f t="shared" si="64"/>
        <v>38371.200000000004</v>
      </c>
      <c r="AT61" s="3">
        <v>580</v>
      </c>
      <c r="AU61" s="3">
        <v>498</v>
      </c>
      <c r="AV61" s="35">
        <f t="shared" si="65"/>
        <v>22255.296000000002</v>
      </c>
      <c r="AW61" s="33">
        <f t="shared" si="22"/>
        <v>84</v>
      </c>
      <c r="AX61" s="4">
        <v>500</v>
      </c>
      <c r="AY61" s="35">
        <f t="shared" si="66"/>
        <v>19185.600000000002</v>
      </c>
      <c r="AZ61" s="3">
        <v>890</v>
      </c>
      <c r="BA61" s="3">
        <v>713</v>
      </c>
      <c r="BB61" s="35">
        <f t="shared" si="67"/>
        <v>34150.368000000002</v>
      </c>
      <c r="BC61" s="33">
        <f t="shared" si="23"/>
        <v>261</v>
      </c>
      <c r="BD61" s="4">
        <v>600</v>
      </c>
      <c r="BE61" s="36">
        <f t="shared" si="52"/>
        <v>23022.720000000001</v>
      </c>
      <c r="BF61" s="3">
        <v>480</v>
      </c>
      <c r="BG61" s="3">
        <v>632</v>
      </c>
      <c r="BH61" s="35">
        <f t="shared" si="4"/>
        <v>18418.175999999999</v>
      </c>
      <c r="BI61" s="33">
        <f t="shared" si="68"/>
        <v>109</v>
      </c>
      <c r="BJ61" s="4">
        <v>600</v>
      </c>
      <c r="BK61" s="36">
        <f t="shared" si="25"/>
        <v>23022.720000000001</v>
      </c>
      <c r="BL61" s="3">
        <v>1050</v>
      </c>
      <c r="BM61" s="3">
        <v>852</v>
      </c>
      <c r="BN61" s="36">
        <f t="shared" si="8"/>
        <v>40289.760000000002</v>
      </c>
      <c r="BO61" s="33">
        <f t="shared" si="9"/>
        <v>307</v>
      </c>
      <c r="BP61" s="4">
        <v>500</v>
      </c>
      <c r="BQ61" s="36">
        <f t="shared" si="10"/>
        <v>19185.600000000002</v>
      </c>
      <c r="BR61" s="204">
        <v>500</v>
      </c>
      <c r="BS61" s="305">
        <v>655</v>
      </c>
      <c r="BT61" s="36">
        <f t="shared" si="11"/>
        <v>19185.600000000002</v>
      </c>
      <c r="BU61" s="33">
        <f t="shared" si="51"/>
        <v>152</v>
      </c>
      <c r="BV61" s="4">
        <v>550</v>
      </c>
      <c r="BW61" s="36">
        <f t="shared" si="13"/>
        <v>21104.16</v>
      </c>
      <c r="BX61" s="3">
        <v>700</v>
      </c>
      <c r="BY61" s="3">
        <v>702</v>
      </c>
      <c r="BZ61" s="36">
        <f t="shared" si="14"/>
        <v>26859.84</v>
      </c>
      <c r="CA61" s="33">
        <f t="shared" si="26"/>
        <v>150</v>
      </c>
      <c r="CB61" s="314">
        <v>600</v>
      </c>
      <c r="CC61" s="36">
        <f t="shared" si="15"/>
        <v>23022.720000000001</v>
      </c>
      <c r="CD61" s="3">
        <f>SUMIFS('12月商业流向数据'!G:G,'12月商业流向数据'!C:C,'2019年进销存明细 '!A61,'12月商业流向数据'!E:E,'2019年进销存明细 '!H61)</f>
        <v>250</v>
      </c>
      <c r="CE61" s="3"/>
      <c r="CF61" s="36">
        <f t="shared" si="16"/>
        <v>9592.8000000000011</v>
      </c>
      <c r="CG61" s="33">
        <f t="shared" si="29"/>
        <v>400</v>
      </c>
      <c r="CH61" s="4">
        <f t="shared" si="18"/>
        <v>7850</v>
      </c>
      <c r="CI61" s="36">
        <f t="shared" si="19"/>
        <v>301213.92000000004</v>
      </c>
      <c r="CJ61" s="4">
        <f t="shared" si="20"/>
        <v>7500</v>
      </c>
      <c r="CK61" s="36">
        <f t="shared" si="6"/>
        <v>287784.00000000006</v>
      </c>
      <c r="CM61" s="18" t="str">
        <f t="shared" si="7"/>
        <v>依叶-上海市宝山区张庙街道泗塘社区卫生服务中心</v>
      </c>
      <c r="CN61" s="18" t="s">
        <v>422</v>
      </c>
    </row>
    <row r="62" spans="1:92" s="18" customFormat="1" ht="14.25" hidden="1" x14ac:dyDescent="0.3">
      <c r="A62" s="1" t="s">
        <v>6</v>
      </c>
      <c r="B62" s="1" t="s">
        <v>636</v>
      </c>
      <c r="C62" s="1" t="s">
        <v>662</v>
      </c>
      <c r="D62" s="1" t="s">
        <v>7</v>
      </c>
      <c r="E62" s="1" t="s">
        <v>861</v>
      </c>
      <c r="F62" s="1" t="s">
        <v>284</v>
      </c>
      <c r="G62" s="1" t="s">
        <v>391</v>
      </c>
      <c r="H62" s="7" t="s">
        <v>204</v>
      </c>
      <c r="I62" s="177">
        <v>38.371200000000002</v>
      </c>
      <c r="J62" s="37">
        <v>0</v>
      </c>
      <c r="K62" s="171">
        <v>0</v>
      </c>
      <c r="L62" s="171">
        <f t="shared" si="53"/>
        <v>0</v>
      </c>
      <c r="M62" s="37">
        <v>0</v>
      </c>
      <c r="N62" s="5"/>
      <c r="O62" s="34">
        <f t="shared" si="54"/>
        <v>0</v>
      </c>
      <c r="P62" s="3">
        <v>0</v>
      </c>
      <c r="Q62" s="3">
        <v>0</v>
      </c>
      <c r="R62" s="35">
        <f t="shared" si="55"/>
        <v>0</v>
      </c>
      <c r="S62" s="33">
        <f t="shared" ref="S62:S124" si="69">M62+P62-Q62</f>
        <v>0</v>
      </c>
      <c r="T62" s="5"/>
      <c r="U62" s="35">
        <f t="shared" si="56"/>
        <v>0</v>
      </c>
      <c r="V62" s="3">
        <v>0</v>
      </c>
      <c r="W62" s="3">
        <v>0</v>
      </c>
      <c r="X62" s="35">
        <f t="shared" si="57"/>
        <v>0</v>
      </c>
      <c r="Y62" s="33">
        <f t="shared" ref="Y62:Y124" si="70">S62+V62-W62</f>
        <v>0</v>
      </c>
      <c r="Z62" s="5"/>
      <c r="AA62" s="35">
        <f t="shared" si="58"/>
        <v>0</v>
      </c>
      <c r="AB62" s="3">
        <v>0</v>
      </c>
      <c r="AC62" s="3">
        <v>0</v>
      </c>
      <c r="AD62" s="35">
        <f t="shared" si="59"/>
        <v>0</v>
      </c>
      <c r="AE62" s="33">
        <f t="shared" ref="AE62:AE125" si="71">Y62+AB62-AC62</f>
        <v>0</v>
      </c>
      <c r="AF62" s="5"/>
      <c r="AG62" s="35">
        <f t="shared" si="60"/>
        <v>0</v>
      </c>
      <c r="AH62" s="3">
        <v>50</v>
      </c>
      <c r="AI62" s="3">
        <v>13</v>
      </c>
      <c r="AJ62" s="35">
        <f t="shared" si="61"/>
        <v>1918.5600000000002</v>
      </c>
      <c r="AK62" s="33">
        <f t="shared" ref="AK62:AK125" si="72">AE62+AH62-AI62</f>
        <v>37</v>
      </c>
      <c r="AL62" s="5">
        <v>100</v>
      </c>
      <c r="AM62" s="36">
        <f t="shared" si="62"/>
        <v>3837.1200000000003</v>
      </c>
      <c r="AN62" s="224">
        <v>50</v>
      </c>
      <c r="AO62" s="3">
        <v>37</v>
      </c>
      <c r="AP62" s="35">
        <f t="shared" si="63"/>
        <v>1918.5600000000002</v>
      </c>
      <c r="AQ62" s="33">
        <f t="shared" si="21"/>
        <v>50</v>
      </c>
      <c r="AR62" s="5">
        <v>100</v>
      </c>
      <c r="AS62" s="35">
        <f t="shared" si="64"/>
        <v>3837.1200000000003</v>
      </c>
      <c r="AT62" s="3">
        <v>0</v>
      </c>
      <c r="AU62" s="3">
        <v>20</v>
      </c>
      <c r="AV62" s="35">
        <f t="shared" si="65"/>
        <v>0</v>
      </c>
      <c r="AW62" s="33">
        <f t="shared" si="22"/>
        <v>30</v>
      </c>
      <c r="AX62" s="4">
        <v>50</v>
      </c>
      <c r="AY62" s="35">
        <f t="shared" si="66"/>
        <v>1918.5600000000002</v>
      </c>
      <c r="AZ62" s="3">
        <v>50</v>
      </c>
      <c r="BA62" s="3">
        <v>32</v>
      </c>
      <c r="BB62" s="35">
        <f t="shared" si="67"/>
        <v>1918.5600000000002</v>
      </c>
      <c r="BC62" s="33">
        <f t="shared" si="23"/>
        <v>48</v>
      </c>
      <c r="BD62" s="4">
        <v>50</v>
      </c>
      <c r="BE62" s="36">
        <f t="shared" si="52"/>
        <v>1918.5600000000002</v>
      </c>
      <c r="BF62" s="3">
        <v>50</v>
      </c>
      <c r="BG62" s="3">
        <v>22</v>
      </c>
      <c r="BH62" s="35">
        <f t="shared" si="4"/>
        <v>1918.5600000000002</v>
      </c>
      <c r="BI62" s="33">
        <f t="shared" si="68"/>
        <v>76</v>
      </c>
      <c r="BJ62" s="4">
        <v>100</v>
      </c>
      <c r="BK62" s="36">
        <f t="shared" si="25"/>
        <v>3837.1200000000003</v>
      </c>
      <c r="BL62" s="3">
        <v>50</v>
      </c>
      <c r="BM62" s="3">
        <v>42</v>
      </c>
      <c r="BN62" s="36">
        <f t="shared" si="8"/>
        <v>1918.5600000000002</v>
      </c>
      <c r="BO62" s="33">
        <f t="shared" si="9"/>
        <v>84</v>
      </c>
      <c r="BP62" s="4">
        <v>200</v>
      </c>
      <c r="BQ62" s="36">
        <f t="shared" si="10"/>
        <v>7674.2400000000007</v>
      </c>
      <c r="BR62" s="204">
        <v>0</v>
      </c>
      <c r="BS62" s="305">
        <v>38</v>
      </c>
      <c r="BT62" s="36">
        <f t="shared" si="11"/>
        <v>0</v>
      </c>
      <c r="BU62" s="33">
        <f t="shared" si="51"/>
        <v>46</v>
      </c>
      <c r="BV62" s="4">
        <v>50</v>
      </c>
      <c r="BW62" s="36">
        <f t="shared" si="13"/>
        <v>1918.5600000000002</v>
      </c>
      <c r="BX62" s="3">
        <v>50</v>
      </c>
      <c r="BY62" s="3">
        <v>46</v>
      </c>
      <c r="BZ62" s="36">
        <f t="shared" si="14"/>
        <v>1918.5600000000002</v>
      </c>
      <c r="CA62" s="33">
        <f t="shared" si="26"/>
        <v>50</v>
      </c>
      <c r="CB62" s="314">
        <v>60</v>
      </c>
      <c r="CC62" s="36">
        <f t="shared" si="15"/>
        <v>2302.2719999999999</v>
      </c>
      <c r="CD62" s="3">
        <f>SUMIFS('12月商业流向数据'!G:G,'12月商业流向数据'!C:C,'2019年进销存明细 '!A62,'12月商业流向数据'!E:E,'2019年进销存明细 '!H62)</f>
        <v>50</v>
      </c>
      <c r="CE62" s="3"/>
      <c r="CF62" s="36">
        <f t="shared" si="16"/>
        <v>1918.5600000000002</v>
      </c>
      <c r="CG62" s="33">
        <f t="shared" si="29"/>
        <v>100</v>
      </c>
      <c r="CH62" s="4">
        <f t="shared" si="18"/>
        <v>710</v>
      </c>
      <c r="CI62" s="36">
        <f t="shared" si="19"/>
        <v>27243.552000000003</v>
      </c>
      <c r="CJ62" s="4">
        <f t="shared" si="20"/>
        <v>350</v>
      </c>
      <c r="CK62" s="36">
        <f t="shared" si="6"/>
        <v>13429.92</v>
      </c>
      <c r="CL62" s="18" t="s">
        <v>723</v>
      </c>
      <c r="CM62" s="18" t="str">
        <f t="shared" si="7"/>
        <v>依叶-上海市宝山区顾村镇社区卫生服务中心</v>
      </c>
      <c r="CN62" s="18" t="s">
        <v>422</v>
      </c>
    </row>
    <row r="63" spans="1:92" s="18" customFormat="1" ht="14.25" hidden="1" x14ac:dyDescent="0.3">
      <c r="A63" s="1" t="s">
        <v>6</v>
      </c>
      <c r="B63" s="1" t="s">
        <v>636</v>
      </c>
      <c r="C63" s="1" t="s">
        <v>662</v>
      </c>
      <c r="D63" s="1" t="s">
        <v>7</v>
      </c>
      <c r="E63" s="1" t="s">
        <v>861</v>
      </c>
      <c r="F63" s="1" t="s">
        <v>284</v>
      </c>
      <c r="G63" s="1" t="s">
        <v>391</v>
      </c>
      <c r="H63" s="7" t="s">
        <v>173</v>
      </c>
      <c r="I63" s="177">
        <v>38.371200000000002</v>
      </c>
      <c r="J63" s="37">
        <v>0</v>
      </c>
      <c r="K63" s="171">
        <v>0</v>
      </c>
      <c r="L63" s="171">
        <f t="shared" si="53"/>
        <v>0</v>
      </c>
      <c r="M63" s="37">
        <v>0</v>
      </c>
      <c r="N63" s="5"/>
      <c r="O63" s="34">
        <f t="shared" si="54"/>
        <v>0</v>
      </c>
      <c r="P63" s="3">
        <v>0</v>
      </c>
      <c r="Q63" s="3">
        <v>0</v>
      </c>
      <c r="R63" s="35">
        <f t="shared" si="55"/>
        <v>0</v>
      </c>
      <c r="S63" s="33">
        <f t="shared" si="69"/>
        <v>0</v>
      </c>
      <c r="T63" s="5"/>
      <c r="U63" s="35">
        <f t="shared" si="56"/>
        <v>0</v>
      </c>
      <c r="V63" s="3">
        <v>0</v>
      </c>
      <c r="W63" s="3">
        <v>0</v>
      </c>
      <c r="X63" s="35">
        <f t="shared" si="57"/>
        <v>0</v>
      </c>
      <c r="Y63" s="33">
        <f t="shared" si="70"/>
        <v>0</v>
      </c>
      <c r="Z63" s="5"/>
      <c r="AA63" s="35">
        <f t="shared" si="58"/>
        <v>0</v>
      </c>
      <c r="AB63" s="3">
        <v>0</v>
      </c>
      <c r="AC63" s="3">
        <v>0</v>
      </c>
      <c r="AD63" s="35">
        <f t="shared" si="59"/>
        <v>0</v>
      </c>
      <c r="AE63" s="33">
        <f t="shared" si="71"/>
        <v>0</v>
      </c>
      <c r="AF63" s="5"/>
      <c r="AG63" s="35">
        <f t="shared" si="60"/>
        <v>0</v>
      </c>
      <c r="AH63" s="3">
        <v>0</v>
      </c>
      <c r="AI63" s="3">
        <v>0</v>
      </c>
      <c r="AJ63" s="35">
        <f t="shared" si="61"/>
        <v>0</v>
      </c>
      <c r="AK63" s="33">
        <f t="shared" si="72"/>
        <v>0</v>
      </c>
      <c r="AL63" s="5">
        <v>100</v>
      </c>
      <c r="AM63" s="36">
        <f t="shared" si="62"/>
        <v>3837.1200000000003</v>
      </c>
      <c r="AN63" s="224">
        <v>60</v>
      </c>
      <c r="AO63" s="3">
        <v>0</v>
      </c>
      <c r="AP63" s="35">
        <f t="shared" si="63"/>
        <v>2302.2719999999999</v>
      </c>
      <c r="AQ63" s="33">
        <f t="shared" ref="AQ63:AQ125" si="73">AK63+AN63-AO63</f>
        <v>60</v>
      </c>
      <c r="AR63" s="5">
        <v>100</v>
      </c>
      <c r="AS63" s="35">
        <f t="shared" si="64"/>
        <v>3837.1200000000003</v>
      </c>
      <c r="AT63" s="3">
        <v>10</v>
      </c>
      <c r="AU63" s="3">
        <v>20</v>
      </c>
      <c r="AV63" s="35">
        <f t="shared" si="65"/>
        <v>383.71199999999999</v>
      </c>
      <c r="AW63" s="33">
        <f t="shared" ref="AW63:AW125" si="74">AQ63+AT63-AU63</f>
        <v>50</v>
      </c>
      <c r="AX63" s="4">
        <v>50</v>
      </c>
      <c r="AY63" s="35">
        <f t="shared" si="66"/>
        <v>1918.5600000000002</v>
      </c>
      <c r="AZ63" s="3">
        <v>10</v>
      </c>
      <c r="BA63" s="3">
        <v>38</v>
      </c>
      <c r="BB63" s="35">
        <f t="shared" si="67"/>
        <v>383.71199999999999</v>
      </c>
      <c r="BC63" s="33">
        <f t="shared" ref="BC63:BC125" si="75">AW63+AZ63-BA63</f>
        <v>22</v>
      </c>
      <c r="BD63" s="4">
        <v>50</v>
      </c>
      <c r="BE63" s="36">
        <f t="shared" si="52"/>
        <v>1918.5600000000002</v>
      </c>
      <c r="BF63" s="3">
        <v>40</v>
      </c>
      <c r="BG63" s="3">
        <v>24</v>
      </c>
      <c r="BH63" s="35">
        <f t="shared" si="4"/>
        <v>1534.848</v>
      </c>
      <c r="BI63" s="33">
        <f t="shared" si="68"/>
        <v>38</v>
      </c>
      <c r="BJ63" s="4">
        <v>100</v>
      </c>
      <c r="BK63" s="36">
        <f t="shared" si="25"/>
        <v>3837.1200000000003</v>
      </c>
      <c r="BL63" s="3">
        <v>20</v>
      </c>
      <c r="BM63" s="3">
        <v>20</v>
      </c>
      <c r="BN63" s="36">
        <f t="shared" si="8"/>
        <v>767.42399999999998</v>
      </c>
      <c r="BO63" s="33">
        <f t="shared" si="9"/>
        <v>38</v>
      </c>
      <c r="BP63" s="4">
        <v>200</v>
      </c>
      <c r="BQ63" s="36">
        <f t="shared" si="10"/>
        <v>7674.2400000000007</v>
      </c>
      <c r="BR63" s="204">
        <v>100</v>
      </c>
      <c r="BS63" s="305">
        <v>64</v>
      </c>
      <c r="BT63" s="36">
        <f t="shared" si="11"/>
        <v>3837.1200000000003</v>
      </c>
      <c r="BU63" s="33">
        <f t="shared" si="51"/>
        <v>74</v>
      </c>
      <c r="BV63" s="4">
        <v>80</v>
      </c>
      <c r="BW63" s="36">
        <f t="shared" si="13"/>
        <v>3069.6959999999999</v>
      </c>
      <c r="BX63" s="3">
        <v>0</v>
      </c>
      <c r="BY63" s="3">
        <v>35</v>
      </c>
      <c r="BZ63" s="36">
        <f t="shared" si="14"/>
        <v>0</v>
      </c>
      <c r="CA63" s="33">
        <f t="shared" ref="CA63:CA125" si="76">BU63+BX63-BY63</f>
        <v>39</v>
      </c>
      <c r="CB63" s="314">
        <v>100</v>
      </c>
      <c r="CC63" s="36">
        <f t="shared" si="15"/>
        <v>3837.1200000000003</v>
      </c>
      <c r="CD63" s="3">
        <f>SUMIFS('12月商业流向数据'!G:G,'12月商业流向数据'!C:C,'2019年进销存明细 '!A63,'12月商业流向数据'!E:E,'2019年进销存明细 '!H63)</f>
        <v>40</v>
      </c>
      <c r="CE63" s="3"/>
      <c r="CF63" s="36">
        <f t="shared" si="16"/>
        <v>1534.848</v>
      </c>
      <c r="CG63" s="33">
        <f t="shared" ref="CG63:CG125" si="77">CA63+CD63-CE63</f>
        <v>79</v>
      </c>
      <c r="CH63" s="4">
        <f t="shared" si="18"/>
        <v>780</v>
      </c>
      <c r="CI63" s="36">
        <f t="shared" si="19"/>
        <v>29929.536</v>
      </c>
      <c r="CJ63" s="4">
        <f t="shared" si="20"/>
        <v>280</v>
      </c>
      <c r="CK63" s="36">
        <f t="shared" si="6"/>
        <v>10743.936</v>
      </c>
      <c r="CL63" s="269" t="s">
        <v>747</v>
      </c>
      <c r="CM63" s="18" t="str">
        <f t="shared" si="7"/>
        <v>依叶-上海市宝山区月浦镇社区卫生服务中心</v>
      </c>
      <c r="CN63" s="18" t="s">
        <v>422</v>
      </c>
    </row>
    <row r="64" spans="1:92" s="18" customFormat="1" ht="14.25" hidden="1" x14ac:dyDescent="0.3">
      <c r="A64" s="1" t="s">
        <v>6</v>
      </c>
      <c r="B64" s="1" t="s">
        <v>636</v>
      </c>
      <c r="C64" s="1" t="s">
        <v>662</v>
      </c>
      <c r="D64" s="1" t="s">
        <v>7</v>
      </c>
      <c r="E64" s="1" t="s">
        <v>861</v>
      </c>
      <c r="F64" s="1" t="s">
        <v>284</v>
      </c>
      <c r="G64" s="1" t="s">
        <v>391</v>
      </c>
      <c r="H64" s="7" t="s">
        <v>215</v>
      </c>
      <c r="I64" s="177">
        <v>38.371200000000002</v>
      </c>
      <c r="J64" s="37">
        <v>550</v>
      </c>
      <c r="K64" s="171">
        <v>100</v>
      </c>
      <c r="L64" s="171">
        <f t="shared" si="53"/>
        <v>3837.1200000000003</v>
      </c>
      <c r="M64" s="37">
        <v>234</v>
      </c>
      <c r="N64" s="5">
        <v>550</v>
      </c>
      <c r="O64" s="34">
        <f t="shared" si="54"/>
        <v>21104.16</v>
      </c>
      <c r="P64" s="3">
        <v>660</v>
      </c>
      <c r="Q64" s="3">
        <v>384</v>
      </c>
      <c r="R64" s="35">
        <f t="shared" si="55"/>
        <v>25324.992000000002</v>
      </c>
      <c r="S64" s="33">
        <f t="shared" si="69"/>
        <v>510</v>
      </c>
      <c r="T64" s="5">
        <v>600</v>
      </c>
      <c r="U64" s="35">
        <f t="shared" si="56"/>
        <v>23022.720000000001</v>
      </c>
      <c r="V64" s="3">
        <v>400</v>
      </c>
      <c r="W64" s="3">
        <v>246</v>
      </c>
      <c r="X64" s="35">
        <f t="shared" si="57"/>
        <v>15348.480000000001</v>
      </c>
      <c r="Y64" s="33">
        <f t="shared" si="70"/>
        <v>664</v>
      </c>
      <c r="Z64" s="5">
        <v>700</v>
      </c>
      <c r="AA64" s="35">
        <f t="shared" si="58"/>
        <v>26859.84</v>
      </c>
      <c r="AB64" s="3">
        <v>0</v>
      </c>
      <c r="AC64" s="3">
        <v>472</v>
      </c>
      <c r="AD64" s="35">
        <f t="shared" si="59"/>
        <v>0</v>
      </c>
      <c r="AE64" s="33">
        <f t="shared" si="71"/>
        <v>192</v>
      </c>
      <c r="AF64" s="5">
        <v>800</v>
      </c>
      <c r="AG64" s="35">
        <f t="shared" si="60"/>
        <v>30696.960000000003</v>
      </c>
      <c r="AH64" s="3">
        <v>750</v>
      </c>
      <c r="AI64" s="3">
        <v>279</v>
      </c>
      <c r="AJ64" s="35">
        <f t="shared" si="61"/>
        <v>28778.400000000001</v>
      </c>
      <c r="AK64" s="33">
        <f t="shared" si="72"/>
        <v>663</v>
      </c>
      <c r="AL64" s="5">
        <v>500</v>
      </c>
      <c r="AM64" s="36">
        <f t="shared" si="62"/>
        <v>19185.600000000002</v>
      </c>
      <c r="AN64" s="224">
        <v>0</v>
      </c>
      <c r="AO64" s="3">
        <v>276</v>
      </c>
      <c r="AP64" s="35">
        <f t="shared" si="63"/>
        <v>0</v>
      </c>
      <c r="AQ64" s="33">
        <f t="shared" si="73"/>
        <v>387</v>
      </c>
      <c r="AR64" s="5">
        <v>500</v>
      </c>
      <c r="AS64" s="35">
        <f t="shared" si="64"/>
        <v>19185.600000000002</v>
      </c>
      <c r="AT64" s="3">
        <v>100</v>
      </c>
      <c r="AU64" s="3">
        <v>341</v>
      </c>
      <c r="AV64" s="35">
        <f t="shared" si="65"/>
        <v>3837.1200000000003</v>
      </c>
      <c r="AW64" s="33">
        <f t="shared" si="74"/>
        <v>146</v>
      </c>
      <c r="AX64" s="4">
        <v>600</v>
      </c>
      <c r="AY64" s="35">
        <f t="shared" si="66"/>
        <v>23022.720000000001</v>
      </c>
      <c r="AZ64" s="3">
        <v>310</v>
      </c>
      <c r="BA64" s="3">
        <v>307</v>
      </c>
      <c r="BB64" s="35">
        <f t="shared" si="67"/>
        <v>11895.072</v>
      </c>
      <c r="BC64" s="33">
        <f t="shared" si="75"/>
        <v>149</v>
      </c>
      <c r="BD64" s="4">
        <v>600</v>
      </c>
      <c r="BE64" s="36">
        <f t="shared" si="52"/>
        <v>23022.720000000001</v>
      </c>
      <c r="BF64" s="3">
        <v>350</v>
      </c>
      <c r="BG64" s="3">
        <v>368</v>
      </c>
      <c r="BH64" s="35">
        <f t="shared" si="4"/>
        <v>13429.92</v>
      </c>
      <c r="BI64" s="33">
        <f t="shared" si="68"/>
        <v>131</v>
      </c>
      <c r="BJ64" s="4">
        <v>400</v>
      </c>
      <c r="BK64" s="36">
        <f t="shared" si="25"/>
        <v>15348.480000000001</v>
      </c>
      <c r="BL64" s="3">
        <v>490</v>
      </c>
      <c r="BM64" s="3">
        <v>430</v>
      </c>
      <c r="BN64" s="36">
        <f t="shared" si="8"/>
        <v>18801.888000000003</v>
      </c>
      <c r="BO64" s="33">
        <f t="shared" si="9"/>
        <v>191</v>
      </c>
      <c r="BP64" s="4">
        <v>300</v>
      </c>
      <c r="BQ64" s="36">
        <f t="shared" si="10"/>
        <v>11511.36</v>
      </c>
      <c r="BR64" s="204">
        <v>490</v>
      </c>
      <c r="BS64" s="305">
        <v>397</v>
      </c>
      <c r="BT64" s="36">
        <f t="shared" si="11"/>
        <v>18801.888000000003</v>
      </c>
      <c r="BU64" s="33">
        <f t="shared" si="51"/>
        <v>284</v>
      </c>
      <c r="BV64" s="4">
        <v>500</v>
      </c>
      <c r="BW64" s="36">
        <f t="shared" si="13"/>
        <v>19185.600000000002</v>
      </c>
      <c r="BX64" s="3">
        <v>550</v>
      </c>
      <c r="BY64" s="3">
        <v>426</v>
      </c>
      <c r="BZ64" s="36">
        <f t="shared" si="14"/>
        <v>21104.16</v>
      </c>
      <c r="CA64" s="33">
        <f t="shared" si="76"/>
        <v>408</v>
      </c>
      <c r="CB64" s="314">
        <v>550</v>
      </c>
      <c r="CC64" s="36">
        <f t="shared" si="15"/>
        <v>21104.16</v>
      </c>
      <c r="CD64" s="3">
        <f>SUMIFS('12月商业流向数据'!G:G,'12月商业流向数据'!C:C,'2019年进销存明细 '!A64,'12月商业流向数据'!E:E,'2019年进销存明细 '!H64)</f>
        <v>50</v>
      </c>
      <c r="CE64" s="3"/>
      <c r="CF64" s="36">
        <f t="shared" si="16"/>
        <v>1918.5600000000002</v>
      </c>
      <c r="CG64" s="33">
        <f t="shared" si="77"/>
        <v>458</v>
      </c>
      <c r="CH64" s="4">
        <f t="shared" si="18"/>
        <v>6600</v>
      </c>
      <c r="CI64" s="36">
        <f t="shared" si="19"/>
        <v>253249.92000000004</v>
      </c>
      <c r="CJ64" s="4">
        <f t="shared" si="20"/>
        <v>4150</v>
      </c>
      <c r="CK64" s="36">
        <f t="shared" si="6"/>
        <v>159240.48000000001</v>
      </c>
      <c r="CM64" s="18" t="str">
        <f t="shared" si="7"/>
        <v>依叶-上海市宝山区张庙街道长江路社区卫生服务中心</v>
      </c>
      <c r="CN64" s="18" t="s">
        <v>422</v>
      </c>
    </row>
    <row r="65" spans="1:92" s="18" customFormat="1" ht="14.25" hidden="1" x14ac:dyDescent="0.3">
      <c r="A65" s="1" t="s">
        <v>6</v>
      </c>
      <c r="B65" s="1" t="s">
        <v>636</v>
      </c>
      <c r="C65" s="1" t="s">
        <v>662</v>
      </c>
      <c r="D65" s="1" t="s">
        <v>7</v>
      </c>
      <c r="E65" s="1" t="s">
        <v>900</v>
      </c>
      <c r="F65" s="1" t="s">
        <v>284</v>
      </c>
      <c r="G65" s="1" t="s">
        <v>391</v>
      </c>
      <c r="H65" s="7" t="s">
        <v>217</v>
      </c>
      <c r="I65" s="177">
        <v>38.371200000000002</v>
      </c>
      <c r="J65" s="37">
        <v>0</v>
      </c>
      <c r="K65" s="171">
        <v>1.6666666666666667</v>
      </c>
      <c r="L65" s="171">
        <f t="shared" si="53"/>
        <v>63.952000000000005</v>
      </c>
      <c r="M65" s="37">
        <v>20</v>
      </c>
      <c r="N65" s="5"/>
      <c r="O65" s="34">
        <f t="shared" si="54"/>
        <v>0</v>
      </c>
      <c r="P65" s="3">
        <v>0</v>
      </c>
      <c r="Q65" s="3">
        <v>0</v>
      </c>
      <c r="R65" s="35">
        <f t="shared" si="55"/>
        <v>0</v>
      </c>
      <c r="S65" s="33">
        <f t="shared" si="69"/>
        <v>20</v>
      </c>
      <c r="T65" s="5"/>
      <c r="U65" s="35">
        <f t="shared" si="56"/>
        <v>0</v>
      </c>
      <c r="V65" s="3">
        <v>40</v>
      </c>
      <c r="W65" s="3">
        <v>0</v>
      </c>
      <c r="X65" s="35">
        <f t="shared" si="57"/>
        <v>1534.848</v>
      </c>
      <c r="Y65" s="33">
        <f t="shared" si="70"/>
        <v>60</v>
      </c>
      <c r="Z65" s="5">
        <v>100</v>
      </c>
      <c r="AA65" s="35">
        <f t="shared" si="58"/>
        <v>3837.1200000000003</v>
      </c>
      <c r="AB65" s="3">
        <v>0</v>
      </c>
      <c r="AC65" s="3">
        <v>0</v>
      </c>
      <c r="AD65" s="35">
        <f t="shared" si="59"/>
        <v>0</v>
      </c>
      <c r="AE65" s="33">
        <f t="shared" si="71"/>
        <v>60</v>
      </c>
      <c r="AF65" s="5">
        <v>200</v>
      </c>
      <c r="AG65" s="35">
        <f t="shared" si="60"/>
        <v>7674.2400000000007</v>
      </c>
      <c r="AH65" s="3">
        <v>0</v>
      </c>
      <c r="AI65" s="3">
        <v>0</v>
      </c>
      <c r="AJ65" s="35">
        <f t="shared" si="61"/>
        <v>0</v>
      </c>
      <c r="AK65" s="33">
        <f t="shared" si="72"/>
        <v>60</v>
      </c>
      <c r="AL65" s="5">
        <v>50</v>
      </c>
      <c r="AM65" s="36">
        <f t="shared" si="62"/>
        <v>1918.5600000000002</v>
      </c>
      <c r="AN65" s="224">
        <v>40</v>
      </c>
      <c r="AO65" s="3">
        <v>0</v>
      </c>
      <c r="AP65" s="35">
        <f t="shared" si="63"/>
        <v>1534.848</v>
      </c>
      <c r="AQ65" s="33">
        <f t="shared" si="73"/>
        <v>100</v>
      </c>
      <c r="AR65" s="5">
        <v>50</v>
      </c>
      <c r="AS65" s="35">
        <f t="shared" si="64"/>
        <v>1918.5600000000002</v>
      </c>
      <c r="AT65" s="3">
        <v>0</v>
      </c>
      <c r="AU65" s="3">
        <v>0</v>
      </c>
      <c r="AV65" s="35">
        <f t="shared" si="65"/>
        <v>0</v>
      </c>
      <c r="AW65" s="33">
        <f t="shared" si="74"/>
        <v>100</v>
      </c>
      <c r="AX65" s="4">
        <v>200</v>
      </c>
      <c r="AY65" s="35">
        <f t="shared" si="66"/>
        <v>7674.2400000000007</v>
      </c>
      <c r="AZ65" s="3">
        <v>90</v>
      </c>
      <c r="BA65" s="3">
        <v>50</v>
      </c>
      <c r="BB65" s="35">
        <f t="shared" si="67"/>
        <v>3453.4080000000004</v>
      </c>
      <c r="BC65" s="33">
        <f t="shared" si="75"/>
        <v>140</v>
      </c>
      <c r="BD65" s="4">
        <v>200</v>
      </c>
      <c r="BE65" s="36">
        <f t="shared" si="52"/>
        <v>7674.2400000000007</v>
      </c>
      <c r="BF65" s="3">
        <v>0</v>
      </c>
      <c r="BG65" s="3">
        <v>44</v>
      </c>
      <c r="BH65" s="35">
        <f t="shared" si="4"/>
        <v>0</v>
      </c>
      <c r="BI65" s="33">
        <f t="shared" si="68"/>
        <v>96</v>
      </c>
      <c r="BJ65" s="4">
        <v>50</v>
      </c>
      <c r="BK65" s="36">
        <f t="shared" si="25"/>
        <v>1918.5600000000002</v>
      </c>
      <c r="BL65" s="3">
        <v>0</v>
      </c>
      <c r="BM65" s="3">
        <v>18</v>
      </c>
      <c r="BN65" s="36">
        <f t="shared" si="8"/>
        <v>0</v>
      </c>
      <c r="BO65" s="33">
        <f t="shared" si="9"/>
        <v>78</v>
      </c>
      <c r="BP65" s="4">
        <v>50</v>
      </c>
      <c r="BQ65" s="36">
        <f t="shared" si="10"/>
        <v>1918.5600000000002</v>
      </c>
      <c r="BR65" s="204">
        <v>0</v>
      </c>
      <c r="BS65" s="305">
        <v>34</v>
      </c>
      <c r="BT65" s="36">
        <f t="shared" si="11"/>
        <v>0</v>
      </c>
      <c r="BU65" s="33">
        <f t="shared" si="51"/>
        <v>44</v>
      </c>
      <c r="BV65" s="4">
        <v>50</v>
      </c>
      <c r="BW65" s="36">
        <f t="shared" si="13"/>
        <v>1918.5600000000002</v>
      </c>
      <c r="BX65" s="3">
        <v>80</v>
      </c>
      <c r="BY65" s="3">
        <v>12</v>
      </c>
      <c r="BZ65" s="36">
        <f t="shared" si="14"/>
        <v>3069.6959999999999</v>
      </c>
      <c r="CA65" s="33">
        <f t="shared" si="76"/>
        <v>112</v>
      </c>
      <c r="CB65" s="314">
        <v>80</v>
      </c>
      <c r="CC65" s="36">
        <f t="shared" si="15"/>
        <v>3069.6959999999999</v>
      </c>
      <c r="CD65" s="3">
        <f>SUMIFS('12月商业流向数据'!G:G,'12月商业流向数据'!C:C,'2019年进销存明细 '!A65,'12月商业流向数据'!E:E,'2019年进销存明细 '!H65)</f>
        <v>0</v>
      </c>
      <c r="CE65" s="3"/>
      <c r="CF65" s="36">
        <f t="shared" si="16"/>
        <v>0</v>
      </c>
      <c r="CG65" s="33">
        <f t="shared" si="77"/>
        <v>112</v>
      </c>
      <c r="CH65" s="4">
        <f t="shared" si="18"/>
        <v>1030</v>
      </c>
      <c r="CI65" s="36">
        <f t="shared" si="19"/>
        <v>39522.335999999996</v>
      </c>
      <c r="CJ65" s="4">
        <f t="shared" si="20"/>
        <v>250</v>
      </c>
      <c r="CK65" s="36">
        <f t="shared" si="6"/>
        <v>9592.7999999999993</v>
      </c>
      <c r="CM65" s="18" t="str">
        <f t="shared" si="7"/>
        <v>依叶-上海市宝山区罗泾镇社区卫生服务中心</v>
      </c>
      <c r="CN65" s="18" t="s">
        <v>422</v>
      </c>
    </row>
    <row r="66" spans="1:92" s="18" customFormat="1" ht="14.25" hidden="1" x14ac:dyDescent="0.3">
      <c r="A66" s="1" t="s">
        <v>6</v>
      </c>
      <c r="B66" s="1" t="s">
        <v>636</v>
      </c>
      <c r="C66" s="1" t="s">
        <v>662</v>
      </c>
      <c r="D66" s="1" t="s">
        <v>7</v>
      </c>
      <c r="E66" s="1" t="s">
        <v>900</v>
      </c>
      <c r="F66" s="1" t="s">
        <v>284</v>
      </c>
      <c r="G66" s="1" t="s">
        <v>391</v>
      </c>
      <c r="H66" s="7" t="s">
        <v>218</v>
      </c>
      <c r="I66" s="177">
        <v>38.371200000000002</v>
      </c>
      <c r="J66" s="37">
        <v>0</v>
      </c>
      <c r="K66" s="171">
        <v>0</v>
      </c>
      <c r="L66" s="171">
        <f t="shared" si="53"/>
        <v>0</v>
      </c>
      <c r="M66" s="37">
        <v>0</v>
      </c>
      <c r="N66" s="5"/>
      <c r="O66" s="34">
        <f t="shared" si="54"/>
        <v>0</v>
      </c>
      <c r="P66" s="3">
        <v>0</v>
      </c>
      <c r="Q66" s="3">
        <v>0</v>
      </c>
      <c r="R66" s="35">
        <f t="shared" si="55"/>
        <v>0</v>
      </c>
      <c r="S66" s="33">
        <f t="shared" si="69"/>
        <v>0</v>
      </c>
      <c r="T66" s="5"/>
      <c r="U66" s="35">
        <f t="shared" si="56"/>
        <v>0</v>
      </c>
      <c r="V66" s="3">
        <v>0</v>
      </c>
      <c r="W66" s="3">
        <v>0</v>
      </c>
      <c r="X66" s="35">
        <f t="shared" si="57"/>
        <v>0</v>
      </c>
      <c r="Y66" s="33">
        <f t="shared" si="70"/>
        <v>0</v>
      </c>
      <c r="Z66" s="5"/>
      <c r="AA66" s="35">
        <f t="shared" si="58"/>
        <v>0</v>
      </c>
      <c r="AB66" s="3">
        <v>0</v>
      </c>
      <c r="AC66" s="3">
        <v>0</v>
      </c>
      <c r="AD66" s="35">
        <f t="shared" si="59"/>
        <v>0</v>
      </c>
      <c r="AE66" s="33">
        <f t="shared" si="71"/>
        <v>0</v>
      </c>
      <c r="AF66" s="5"/>
      <c r="AG66" s="35">
        <f t="shared" si="60"/>
        <v>0</v>
      </c>
      <c r="AH66" s="3">
        <v>0</v>
      </c>
      <c r="AI66" s="3">
        <v>0</v>
      </c>
      <c r="AJ66" s="35">
        <f t="shared" si="61"/>
        <v>0</v>
      </c>
      <c r="AK66" s="33">
        <f t="shared" si="72"/>
        <v>0</v>
      </c>
      <c r="AL66" s="5">
        <v>0</v>
      </c>
      <c r="AM66" s="36">
        <f t="shared" si="62"/>
        <v>0</v>
      </c>
      <c r="AN66" s="224">
        <v>0</v>
      </c>
      <c r="AO66" s="3">
        <v>0</v>
      </c>
      <c r="AP66" s="35">
        <f t="shared" si="63"/>
        <v>0</v>
      </c>
      <c r="AQ66" s="33">
        <f t="shared" si="73"/>
        <v>0</v>
      </c>
      <c r="AR66" s="5">
        <v>0</v>
      </c>
      <c r="AS66" s="35">
        <f t="shared" si="64"/>
        <v>0</v>
      </c>
      <c r="AT66" s="3">
        <v>0</v>
      </c>
      <c r="AU66" s="3">
        <v>0</v>
      </c>
      <c r="AV66" s="35">
        <f t="shared" si="65"/>
        <v>0</v>
      </c>
      <c r="AW66" s="33">
        <f t="shared" si="74"/>
        <v>0</v>
      </c>
      <c r="AX66" s="4">
        <v>200</v>
      </c>
      <c r="AY66" s="35">
        <f t="shared" si="66"/>
        <v>7674.2400000000007</v>
      </c>
      <c r="AZ66" s="3">
        <v>20</v>
      </c>
      <c r="BA66" s="3">
        <v>10</v>
      </c>
      <c r="BB66" s="35">
        <f t="shared" si="67"/>
        <v>767.42399999999998</v>
      </c>
      <c r="BC66" s="33">
        <f t="shared" si="75"/>
        <v>10</v>
      </c>
      <c r="BD66" s="4">
        <v>200</v>
      </c>
      <c r="BE66" s="36">
        <f t="shared" si="52"/>
        <v>7674.2400000000007</v>
      </c>
      <c r="BF66" s="3">
        <v>0</v>
      </c>
      <c r="BG66" s="3">
        <v>2</v>
      </c>
      <c r="BH66" s="35">
        <f t="shared" ref="BH66:BH129" si="78">BF66*I66</f>
        <v>0</v>
      </c>
      <c r="BI66" s="33">
        <f t="shared" si="68"/>
        <v>8</v>
      </c>
      <c r="BJ66" s="4">
        <v>50</v>
      </c>
      <c r="BK66" s="36">
        <f t="shared" si="25"/>
        <v>1918.5600000000002</v>
      </c>
      <c r="BL66" s="3">
        <v>40</v>
      </c>
      <c r="BM66" s="3">
        <v>15</v>
      </c>
      <c r="BN66" s="36">
        <f t="shared" si="8"/>
        <v>1534.848</v>
      </c>
      <c r="BO66" s="33">
        <f t="shared" si="9"/>
        <v>33</v>
      </c>
      <c r="BP66" s="4">
        <v>50</v>
      </c>
      <c r="BQ66" s="36">
        <f t="shared" si="10"/>
        <v>1918.5600000000002</v>
      </c>
      <c r="BR66" s="204">
        <v>20</v>
      </c>
      <c r="BS66" s="305">
        <v>8</v>
      </c>
      <c r="BT66" s="36">
        <f t="shared" si="11"/>
        <v>767.42399999999998</v>
      </c>
      <c r="BU66" s="33">
        <f t="shared" si="51"/>
        <v>45</v>
      </c>
      <c r="BV66" s="4">
        <v>50</v>
      </c>
      <c r="BW66" s="36">
        <f t="shared" si="13"/>
        <v>1918.5600000000002</v>
      </c>
      <c r="BX66" s="3">
        <v>20</v>
      </c>
      <c r="BY66" s="3">
        <v>20</v>
      </c>
      <c r="BZ66" s="36">
        <f t="shared" si="14"/>
        <v>767.42399999999998</v>
      </c>
      <c r="CA66" s="33">
        <f t="shared" si="76"/>
        <v>45</v>
      </c>
      <c r="CB66" s="314">
        <v>80</v>
      </c>
      <c r="CC66" s="36">
        <f t="shared" si="15"/>
        <v>3069.6959999999999</v>
      </c>
      <c r="CD66" s="3">
        <f>SUMIFS('12月商业流向数据'!G:G,'12月商业流向数据'!C:C,'2019年进销存明细 '!A66,'12月商业流向数据'!E:E,'2019年进销存明细 '!H66)</f>
        <v>0</v>
      </c>
      <c r="CE66" s="3"/>
      <c r="CF66" s="36">
        <f t="shared" si="16"/>
        <v>0</v>
      </c>
      <c r="CG66" s="33">
        <f t="shared" si="77"/>
        <v>45</v>
      </c>
      <c r="CH66" s="4">
        <f t="shared" si="18"/>
        <v>630</v>
      </c>
      <c r="CI66" s="36">
        <f t="shared" si="19"/>
        <v>24173.856000000003</v>
      </c>
      <c r="CJ66" s="4">
        <f t="shared" si="20"/>
        <v>100</v>
      </c>
      <c r="CK66" s="36">
        <f t="shared" ref="CK66:CK129" si="79">R66+X66+AD66+AJ66+AP66+AV66+BB66+BH66+BN66+BT66+BZ66+CF66</f>
        <v>3837.12</v>
      </c>
      <c r="CL66" s="18" t="s">
        <v>865</v>
      </c>
      <c r="CM66" s="18" t="str">
        <f t="shared" ref="CM66:CM129" si="80">A66&amp;"-"&amp;H66</f>
        <v>依叶-上海市宝山区罗店镇社区卫生服务中心</v>
      </c>
      <c r="CN66" s="18" t="s">
        <v>422</v>
      </c>
    </row>
    <row r="67" spans="1:92" s="18" customFormat="1" ht="14.25" hidden="1" x14ac:dyDescent="0.3">
      <c r="A67" s="1" t="s">
        <v>6</v>
      </c>
      <c r="B67" s="1" t="s">
        <v>636</v>
      </c>
      <c r="C67" s="1" t="s">
        <v>662</v>
      </c>
      <c r="D67" s="1" t="s">
        <v>7</v>
      </c>
      <c r="E67" s="1" t="s">
        <v>642</v>
      </c>
      <c r="F67" s="1" t="s">
        <v>282</v>
      </c>
      <c r="G67" s="1" t="s">
        <v>396</v>
      </c>
      <c r="H67" s="2" t="s">
        <v>5</v>
      </c>
      <c r="I67" s="177">
        <v>38.371200000000002</v>
      </c>
      <c r="J67" s="37">
        <v>100</v>
      </c>
      <c r="K67" s="171">
        <v>100</v>
      </c>
      <c r="L67" s="171">
        <f t="shared" si="53"/>
        <v>3837.1200000000003</v>
      </c>
      <c r="M67" s="37">
        <v>113</v>
      </c>
      <c r="N67" s="5">
        <v>200</v>
      </c>
      <c r="O67" s="34">
        <f t="shared" si="54"/>
        <v>7674.2400000000007</v>
      </c>
      <c r="P67" s="3">
        <v>200</v>
      </c>
      <c r="Q67" s="3">
        <v>96</v>
      </c>
      <c r="R67" s="35">
        <f t="shared" si="55"/>
        <v>7674.2400000000007</v>
      </c>
      <c r="S67" s="33">
        <f t="shared" si="69"/>
        <v>217</v>
      </c>
      <c r="T67" s="5">
        <v>200</v>
      </c>
      <c r="U67" s="35">
        <f t="shared" si="56"/>
        <v>7674.2400000000007</v>
      </c>
      <c r="V67" s="3">
        <v>0</v>
      </c>
      <c r="W67" s="3">
        <v>86</v>
      </c>
      <c r="X67" s="35">
        <f t="shared" si="57"/>
        <v>0</v>
      </c>
      <c r="Y67" s="33">
        <f t="shared" si="70"/>
        <v>131</v>
      </c>
      <c r="Z67" s="5">
        <v>400</v>
      </c>
      <c r="AA67" s="35">
        <f t="shared" si="58"/>
        <v>15348.480000000001</v>
      </c>
      <c r="AB67" s="3">
        <v>0</v>
      </c>
      <c r="AC67" s="3">
        <v>96</v>
      </c>
      <c r="AD67" s="35">
        <f t="shared" si="59"/>
        <v>0</v>
      </c>
      <c r="AE67" s="33">
        <f t="shared" si="71"/>
        <v>35</v>
      </c>
      <c r="AF67" s="5">
        <v>500</v>
      </c>
      <c r="AG67" s="35">
        <f t="shared" si="60"/>
        <v>19185.600000000002</v>
      </c>
      <c r="AH67" s="3">
        <v>100</v>
      </c>
      <c r="AI67" s="3">
        <v>64</v>
      </c>
      <c r="AJ67" s="35">
        <f t="shared" si="61"/>
        <v>3837.1200000000003</v>
      </c>
      <c r="AK67" s="33">
        <f t="shared" si="72"/>
        <v>71</v>
      </c>
      <c r="AL67" s="5">
        <v>200</v>
      </c>
      <c r="AM67" s="36">
        <f t="shared" si="62"/>
        <v>7674.2400000000007</v>
      </c>
      <c r="AN67" s="224">
        <v>200</v>
      </c>
      <c r="AO67" s="3">
        <v>89</v>
      </c>
      <c r="AP67" s="35">
        <f t="shared" si="63"/>
        <v>7674.2400000000007</v>
      </c>
      <c r="AQ67" s="33">
        <f t="shared" si="73"/>
        <v>182</v>
      </c>
      <c r="AR67" s="5">
        <v>200</v>
      </c>
      <c r="AS67" s="35">
        <f t="shared" si="64"/>
        <v>7674.2400000000007</v>
      </c>
      <c r="AT67" s="3">
        <v>0</v>
      </c>
      <c r="AU67" s="3">
        <v>95</v>
      </c>
      <c r="AV67" s="35">
        <f t="shared" si="65"/>
        <v>0</v>
      </c>
      <c r="AW67" s="33">
        <f t="shared" si="74"/>
        <v>87</v>
      </c>
      <c r="AX67" s="4">
        <v>300</v>
      </c>
      <c r="AY67" s="35">
        <f t="shared" si="66"/>
        <v>11511.36</v>
      </c>
      <c r="AZ67" s="3">
        <v>200</v>
      </c>
      <c r="BA67" s="3">
        <v>164</v>
      </c>
      <c r="BB67" s="35">
        <f t="shared" si="67"/>
        <v>7674.2400000000007</v>
      </c>
      <c r="BC67" s="33">
        <f t="shared" si="75"/>
        <v>123</v>
      </c>
      <c r="BD67" s="4">
        <v>300</v>
      </c>
      <c r="BE67" s="36">
        <f t="shared" si="52"/>
        <v>11511.36</v>
      </c>
      <c r="BF67" s="3">
        <v>100</v>
      </c>
      <c r="BG67" s="3">
        <v>116</v>
      </c>
      <c r="BH67" s="35">
        <f t="shared" si="78"/>
        <v>3837.1200000000003</v>
      </c>
      <c r="BI67" s="33">
        <f t="shared" si="68"/>
        <v>107</v>
      </c>
      <c r="BJ67" s="4">
        <v>540</v>
      </c>
      <c r="BK67" s="36">
        <f t="shared" si="25"/>
        <v>20720.448</v>
      </c>
      <c r="BL67" s="3">
        <v>200</v>
      </c>
      <c r="BM67" s="3">
        <v>111</v>
      </c>
      <c r="BN67" s="36">
        <f t="shared" ref="BN67:BN130" si="81">BL67*I67</f>
        <v>7674.2400000000007</v>
      </c>
      <c r="BO67" s="33">
        <f t="shared" ref="BO67:BO130" si="82">BI67+BL67-BM67</f>
        <v>196</v>
      </c>
      <c r="BP67" s="4">
        <v>670</v>
      </c>
      <c r="BQ67" s="36">
        <f t="shared" ref="BQ67:BQ130" si="83">I67*BP67</f>
        <v>25708.704000000002</v>
      </c>
      <c r="BR67" s="204">
        <v>200</v>
      </c>
      <c r="BS67" s="305">
        <v>177</v>
      </c>
      <c r="BT67" s="36">
        <f t="shared" ref="BT67:BT130" si="84">BR67*I67</f>
        <v>7674.2400000000007</v>
      </c>
      <c r="BU67" s="33">
        <f t="shared" ref="BU67:BU98" si="85">BO67+BR67-BS67</f>
        <v>219</v>
      </c>
      <c r="BV67" s="4">
        <v>800</v>
      </c>
      <c r="BW67" s="36">
        <f t="shared" ref="BW67:BW130" si="86">I67*BV67</f>
        <v>30696.960000000003</v>
      </c>
      <c r="BX67" s="3">
        <v>100</v>
      </c>
      <c r="BY67" s="3">
        <v>160</v>
      </c>
      <c r="BZ67" s="36">
        <f t="shared" ref="BZ67:BZ130" si="87">I67*BX67</f>
        <v>3837.1200000000003</v>
      </c>
      <c r="CA67" s="33">
        <f t="shared" si="76"/>
        <v>159</v>
      </c>
      <c r="CB67" s="314">
        <v>1000</v>
      </c>
      <c r="CC67" s="36">
        <f t="shared" ref="CC67:CC130" si="88">I67*CB67</f>
        <v>38371.200000000004</v>
      </c>
      <c r="CD67" s="3">
        <f>SUMIFS('12月商业流向数据'!G:G,'12月商业流向数据'!C:C,'2019年进销存明细 '!A67,'12月商业流向数据'!E:E,'2019年进销存明细 '!H67)</f>
        <v>50</v>
      </c>
      <c r="CE67" s="3"/>
      <c r="CF67" s="36">
        <f t="shared" ref="CF67:CF130" si="89">I67*CD67</f>
        <v>1918.5600000000002</v>
      </c>
      <c r="CG67" s="33">
        <f t="shared" si="77"/>
        <v>209</v>
      </c>
      <c r="CH67" s="4">
        <f t="shared" ref="CH67:CH130" si="90">N67+T67+Z67+AF67+AL67+AR67+AX67+BD67+BJ67+BP67+BV67+CB67</f>
        <v>5310</v>
      </c>
      <c r="CI67" s="36">
        <f t="shared" ref="CI67:CI130" si="91">O67+U67+AA67+AG67+AM67+AS67+AY67+BE67+BK67+BQ67+BW67+CC67</f>
        <v>203751.07200000001</v>
      </c>
      <c r="CJ67" s="4">
        <f t="shared" ref="CJ67:CJ130" si="92">P67+V67+AB67+AH67+AN67+AT67+AZ67+BF67+BL67+BR67+BX67+CD67</f>
        <v>1350</v>
      </c>
      <c r="CK67" s="36">
        <f t="shared" si="79"/>
        <v>51801.120000000003</v>
      </c>
      <c r="CL67" s="207"/>
      <c r="CM67" s="18" t="str">
        <f t="shared" si="80"/>
        <v>依叶-上海市第十人民医院崇明分院</v>
      </c>
      <c r="CN67" s="18" t="s">
        <v>422</v>
      </c>
    </row>
    <row r="68" spans="1:92" s="18" customFormat="1" ht="14.25" hidden="1" x14ac:dyDescent="0.3">
      <c r="A68" s="1" t="s">
        <v>6</v>
      </c>
      <c r="B68" s="1" t="s">
        <v>636</v>
      </c>
      <c r="C68" s="1" t="s">
        <v>662</v>
      </c>
      <c r="D68" s="1" t="s">
        <v>7</v>
      </c>
      <c r="E68" s="1" t="s">
        <v>8</v>
      </c>
      <c r="F68" s="1" t="s">
        <v>282</v>
      </c>
      <c r="G68" s="1" t="s">
        <v>396</v>
      </c>
      <c r="H68" s="10" t="s">
        <v>421</v>
      </c>
      <c r="I68" s="177">
        <v>38.371200000000002</v>
      </c>
      <c r="J68" s="37">
        <v>0</v>
      </c>
      <c r="K68" s="171">
        <v>0</v>
      </c>
      <c r="L68" s="171">
        <f t="shared" si="53"/>
        <v>0</v>
      </c>
      <c r="M68" s="37">
        <v>0</v>
      </c>
      <c r="N68" s="5"/>
      <c r="O68" s="34">
        <f t="shared" si="54"/>
        <v>0</v>
      </c>
      <c r="P68" s="3">
        <v>0</v>
      </c>
      <c r="Q68" s="3">
        <v>0</v>
      </c>
      <c r="R68" s="35">
        <f t="shared" si="55"/>
        <v>0</v>
      </c>
      <c r="S68" s="33">
        <f t="shared" si="69"/>
        <v>0</v>
      </c>
      <c r="T68" s="5"/>
      <c r="U68" s="35">
        <f t="shared" si="56"/>
        <v>0</v>
      </c>
      <c r="V68" s="3">
        <v>0</v>
      </c>
      <c r="W68" s="3">
        <v>0</v>
      </c>
      <c r="X68" s="35">
        <f t="shared" si="57"/>
        <v>0</v>
      </c>
      <c r="Y68" s="33">
        <f t="shared" si="70"/>
        <v>0</v>
      </c>
      <c r="Z68" s="5"/>
      <c r="AA68" s="35">
        <f t="shared" si="58"/>
        <v>0</v>
      </c>
      <c r="AB68" s="3">
        <v>0</v>
      </c>
      <c r="AC68" s="3">
        <v>0</v>
      </c>
      <c r="AD68" s="35">
        <f t="shared" si="59"/>
        <v>0</v>
      </c>
      <c r="AE68" s="33">
        <f t="shared" si="71"/>
        <v>0</v>
      </c>
      <c r="AF68" s="5"/>
      <c r="AG68" s="35">
        <f t="shared" si="60"/>
        <v>0</v>
      </c>
      <c r="AH68" s="3">
        <v>0</v>
      </c>
      <c r="AI68" s="3">
        <v>0</v>
      </c>
      <c r="AJ68" s="35">
        <f t="shared" si="61"/>
        <v>0</v>
      </c>
      <c r="AK68" s="33">
        <f t="shared" si="72"/>
        <v>0</v>
      </c>
      <c r="AL68" s="5">
        <v>0</v>
      </c>
      <c r="AM68" s="36">
        <f t="shared" si="62"/>
        <v>0</v>
      </c>
      <c r="AN68" s="224">
        <v>0</v>
      </c>
      <c r="AO68" s="3">
        <v>0</v>
      </c>
      <c r="AP68" s="35">
        <f t="shared" si="63"/>
        <v>0</v>
      </c>
      <c r="AQ68" s="33">
        <f t="shared" si="73"/>
        <v>0</v>
      </c>
      <c r="AR68" s="5">
        <v>0</v>
      </c>
      <c r="AS68" s="35">
        <f t="shared" si="64"/>
        <v>0</v>
      </c>
      <c r="AT68" s="3">
        <v>0</v>
      </c>
      <c r="AU68" s="3">
        <v>0</v>
      </c>
      <c r="AV68" s="35">
        <f t="shared" si="65"/>
        <v>0</v>
      </c>
      <c r="AW68" s="33">
        <f t="shared" si="74"/>
        <v>0</v>
      </c>
      <c r="AX68" s="4">
        <v>0</v>
      </c>
      <c r="AY68" s="35">
        <f t="shared" si="66"/>
        <v>0</v>
      </c>
      <c r="AZ68" s="3">
        <v>0</v>
      </c>
      <c r="BA68" s="3">
        <v>0</v>
      </c>
      <c r="BB68" s="35">
        <f t="shared" si="67"/>
        <v>0</v>
      </c>
      <c r="BC68" s="33">
        <f t="shared" si="75"/>
        <v>0</v>
      </c>
      <c r="BD68" s="4">
        <v>0</v>
      </c>
      <c r="BE68" s="36">
        <f t="shared" ref="BE68:BE99" si="93">BD68*I68</f>
        <v>0</v>
      </c>
      <c r="BF68" s="3">
        <v>0</v>
      </c>
      <c r="BG68" s="3">
        <v>0</v>
      </c>
      <c r="BH68" s="35">
        <f t="shared" si="78"/>
        <v>0</v>
      </c>
      <c r="BI68" s="33">
        <f t="shared" si="68"/>
        <v>0</v>
      </c>
      <c r="BJ68" s="4"/>
      <c r="BK68" s="36">
        <f t="shared" ref="BK68:BK131" si="94">BJ68*I68</f>
        <v>0</v>
      </c>
      <c r="BL68" s="3">
        <v>0</v>
      </c>
      <c r="BM68" s="3">
        <v>0</v>
      </c>
      <c r="BN68" s="36">
        <f t="shared" si="81"/>
        <v>0</v>
      </c>
      <c r="BO68" s="33">
        <f t="shared" si="82"/>
        <v>0</v>
      </c>
      <c r="BP68" s="4"/>
      <c r="BQ68" s="36">
        <f t="shared" si="83"/>
        <v>0</v>
      </c>
      <c r="BR68" s="204">
        <v>0</v>
      </c>
      <c r="BS68" s="305">
        <v>0</v>
      </c>
      <c r="BT68" s="36">
        <f t="shared" si="84"/>
        <v>0</v>
      </c>
      <c r="BU68" s="33">
        <f t="shared" si="85"/>
        <v>0</v>
      </c>
      <c r="BV68" s="4"/>
      <c r="BW68" s="36">
        <f t="shared" si="86"/>
        <v>0</v>
      </c>
      <c r="BX68" s="3">
        <v>0</v>
      </c>
      <c r="BY68" s="3">
        <v>0</v>
      </c>
      <c r="BZ68" s="36">
        <f t="shared" si="87"/>
        <v>0</v>
      </c>
      <c r="CA68" s="33">
        <f t="shared" si="76"/>
        <v>0</v>
      </c>
      <c r="CB68" s="314"/>
      <c r="CC68" s="36">
        <f t="shared" si="88"/>
        <v>0</v>
      </c>
      <c r="CD68" s="3">
        <f>SUMIFS('12月商业流向数据'!G:G,'12月商业流向数据'!C:C,'2019年进销存明细 '!A68,'12月商业流向数据'!E:E,'2019年进销存明细 '!H68)</f>
        <v>0</v>
      </c>
      <c r="CE68" s="3"/>
      <c r="CF68" s="36">
        <f t="shared" si="89"/>
        <v>0</v>
      </c>
      <c r="CG68" s="33">
        <f t="shared" si="77"/>
        <v>0</v>
      </c>
      <c r="CH68" s="4">
        <f t="shared" si="90"/>
        <v>0</v>
      </c>
      <c r="CI68" s="36">
        <f t="shared" si="91"/>
        <v>0</v>
      </c>
      <c r="CJ68" s="4">
        <f t="shared" si="92"/>
        <v>0</v>
      </c>
      <c r="CK68" s="36">
        <f t="shared" si="79"/>
        <v>0</v>
      </c>
      <c r="CM68" s="18" t="str">
        <f t="shared" si="80"/>
        <v>依叶-上海市崇明区第三人民医院</v>
      </c>
      <c r="CN68" s="18" t="s">
        <v>422</v>
      </c>
    </row>
    <row r="69" spans="1:92" s="18" customFormat="1" ht="14.25" hidden="1" x14ac:dyDescent="0.3">
      <c r="A69" s="1" t="s">
        <v>6</v>
      </c>
      <c r="B69" s="1" t="s">
        <v>636</v>
      </c>
      <c r="C69" s="1" t="s">
        <v>662</v>
      </c>
      <c r="D69" s="1" t="s">
        <v>7</v>
      </c>
      <c r="E69" s="1" t="s">
        <v>8</v>
      </c>
      <c r="F69" s="1" t="s">
        <v>283</v>
      </c>
      <c r="G69" s="1" t="s">
        <v>396</v>
      </c>
      <c r="H69" s="2" t="s">
        <v>682</v>
      </c>
      <c r="I69" s="177">
        <v>38.371200000000002</v>
      </c>
      <c r="J69" s="37">
        <v>0</v>
      </c>
      <c r="K69" s="171">
        <v>525</v>
      </c>
      <c r="L69" s="171">
        <f t="shared" si="53"/>
        <v>20144.88</v>
      </c>
      <c r="M69" s="37">
        <v>80</v>
      </c>
      <c r="N69" s="5">
        <v>800</v>
      </c>
      <c r="O69" s="34">
        <f t="shared" si="54"/>
        <v>30696.960000000003</v>
      </c>
      <c r="P69" s="3">
        <v>1200</v>
      </c>
      <c r="Q69" s="3">
        <v>655</v>
      </c>
      <c r="R69" s="35">
        <f t="shared" si="55"/>
        <v>46045.440000000002</v>
      </c>
      <c r="S69" s="33">
        <f t="shared" si="69"/>
        <v>625</v>
      </c>
      <c r="T69" s="5">
        <v>800</v>
      </c>
      <c r="U69" s="35">
        <f t="shared" si="56"/>
        <v>30696.960000000003</v>
      </c>
      <c r="V69" s="3">
        <v>900</v>
      </c>
      <c r="W69" s="3">
        <v>685</v>
      </c>
      <c r="X69" s="35">
        <f t="shared" si="57"/>
        <v>34534.080000000002</v>
      </c>
      <c r="Y69" s="33">
        <f t="shared" si="70"/>
        <v>840</v>
      </c>
      <c r="Z69" s="5">
        <v>1000</v>
      </c>
      <c r="AA69" s="35">
        <f t="shared" si="58"/>
        <v>38371.200000000004</v>
      </c>
      <c r="AB69" s="3">
        <v>600</v>
      </c>
      <c r="AC69" s="3">
        <v>701</v>
      </c>
      <c r="AD69" s="35">
        <f t="shared" si="59"/>
        <v>23022.720000000001</v>
      </c>
      <c r="AE69" s="33">
        <f t="shared" si="71"/>
        <v>739</v>
      </c>
      <c r="AF69" s="5">
        <v>1100</v>
      </c>
      <c r="AG69" s="35">
        <f t="shared" si="60"/>
        <v>42208.32</v>
      </c>
      <c r="AH69" s="3">
        <v>1200</v>
      </c>
      <c r="AI69" s="3">
        <v>698</v>
      </c>
      <c r="AJ69" s="35">
        <f t="shared" si="61"/>
        <v>46045.440000000002</v>
      </c>
      <c r="AK69" s="33">
        <f t="shared" si="72"/>
        <v>1241</v>
      </c>
      <c r="AL69" s="5">
        <v>1000</v>
      </c>
      <c r="AM69" s="36">
        <f t="shared" si="62"/>
        <v>38371.200000000004</v>
      </c>
      <c r="AN69" s="224">
        <v>600</v>
      </c>
      <c r="AO69" s="3">
        <v>744</v>
      </c>
      <c r="AP69" s="35">
        <f t="shared" si="63"/>
        <v>23022.720000000001</v>
      </c>
      <c r="AQ69" s="33">
        <f t="shared" si="73"/>
        <v>1097</v>
      </c>
      <c r="AR69" s="5">
        <v>1000</v>
      </c>
      <c r="AS69" s="35">
        <f t="shared" si="64"/>
        <v>38371.200000000004</v>
      </c>
      <c r="AT69" s="3">
        <v>900</v>
      </c>
      <c r="AU69" s="3">
        <v>653</v>
      </c>
      <c r="AV69" s="35">
        <f t="shared" si="65"/>
        <v>34534.080000000002</v>
      </c>
      <c r="AW69" s="33">
        <f t="shared" si="74"/>
        <v>1344</v>
      </c>
      <c r="AX69" s="4">
        <v>600</v>
      </c>
      <c r="AY69" s="35">
        <f t="shared" si="66"/>
        <v>23022.720000000001</v>
      </c>
      <c r="AZ69" s="3">
        <v>300</v>
      </c>
      <c r="BA69" s="3">
        <v>812</v>
      </c>
      <c r="BB69" s="35">
        <f t="shared" si="67"/>
        <v>11511.36</v>
      </c>
      <c r="BC69" s="33">
        <f t="shared" si="75"/>
        <v>832</v>
      </c>
      <c r="BD69" s="4">
        <v>700</v>
      </c>
      <c r="BE69" s="36">
        <f t="shared" si="93"/>
        <v>26859.84</v>
      </c>
      <c r="BF69" s="3">
        <v>600</v>
      </c>
      <c r="BG69" s="3">
        <v>689</v>
      </c>
      <c r="BH69" s="35">
        <f t="shared" si="78"/>
        <v>23022.720000000001</v>
      </c>
      <c r="BI69" s="33">
        <f t="shared" si="68"/>
        <v>743</v>
      </c>
      <c r="BJ69" s="4">
        <v>700</v>
      </c>
      <c r="BK69" s="36">
        <f t="shared" si="94"/>
        <v>26859.84</v>
      </c>
      <c r="BL69" s="3">
        <v>600</v>
      </c>
      <c r="BM69" s="3">
        <v>622</v>
      </c>
      <c r="BN69" s="36">
        <f t="shared" si="81"/>
        <v>23022.720000000001</v>
      </c>
      <c r="BO69" s="33">
        <f t="shared" si="82"/>
        <v>721</v>
      </c>
      <c r="BP69" s="4">
        <v>600</v>
      </c>
      <c r="BQ69" s="36">
        <f t="shared" si="83"/>
        <v>23022.720000000001</v>
      </c>
      <c r="BR69" s="204">
        <v>300</v>
      </c>
      <c r="BS69" s="305">
        <v>652</v>
      </c>
      <c r="BT69" s="36">
        <f t="shared" si="84"/>
        <v>11511.36</v>
      </c>
      <c r="BU69" s="33">
        <f t="shared" si="85"/>
        <v>369</v>
      </c>
      <c r="BV69" s="4">
        <v>600</v>
      </c>
      <c r="BW69" s="36">
        <f t="shared" si="86"/>
        <v>23022.720000000001</v>
      </c>
      <c r="BX69" s="3">
        <v>900</v>
      </c>
      <c r="BY69" s="3">
        <v>645</v>
      </c>
      <c r="BZ69" s="36">
        <f t="shared" si="87"/>
        <v>34534.080000000002</v>
      </c>
      <c r="CA69" s="33">
        <f t="shared" si="76"/>
        <v>624</v>
      </c>
      <c r="CB69" s="314">
        <v>700</v>
      </c>
      <c r="CC69" s="36">
        <f t="shared" si="88"/>
        <v>26859.84</v>
      </c>
      <c r="CD69" s="3">
        <f>SUMIFS('12月商业流向数据'!G:G,'12月商业流向数据'!C:C,'2019年进销存明细 '!A69,'12月商业流向数据'!E:E,'2019年进销存明细 '!H69)</f>
        <v>0</v>
      </c>
      <c r="CE69" s="3"/>
      <c r="CF69" s="36">
        <f t="shared" si="89"/>
        <v>0</v>
      </c>
      <c r="CG69" s="33">
        <f t="shared" si="77"/>
        <v>624</v>
      </c>
      <c r="CH69" s="4">
        <f t="shared" si="90"/>
        <v>9600</v>
      </c>
      <c r="CI69" s="36">
        <f t="shared" si="91"/>
        <v>368363.52000000008</v>
      </c>
      <c r="CJ69" s="4">
        <f t="shared" si="92"/>
        <v>8100</v>
      </c>
      <c r="CK69" s="36">
        <f t="shared" si="79"/>
        <v>310806.71999999997</v>
      </c>
      <c r="CM69" s="18" t="str">
        <f t="shared" si="80"/>
        <v>依叶-上海交通大学医学院附属新华医院崇明分院</v>
      </c>
      <c r="CN69" s="18" t="s">
        <v>422</v>
      </c>
    </row>
    <row r="70" spans="1:92" s="18" customFormat="1" ht="14.25" hidden="1" x14ac:dyDescent="0.3">
      <c r="A70" s="1" t="s">
        <v>6</v>
      </c>
      <c r="B70" s="1" t="s">
        <v>636</v>
      </c>
      <c r="C70" s="1" t="s">
        <v>662</v>
      </c>
      <c r="D70" s="1" t="s">
        <v>7</v>
      </c>
      <c r="E70" s="1" t="s">
        <v>634</v>
      </c>
      <c r="F70" s="1" t="s">
        <v>283</v>
      </c>
      <c r="G70" s="1" t="s">
        <v>391</v>
      </c>
      <c r="H70" s="2" t="s">
        <v>681</v>
      </c>
      <c r="I70" s="177">
        <v>38.371200000000002</v>
      </c>
      <c r="J70" s="37">
        <v>90</v>
      </c>
      <c r="K70" s="171">
        <v>51.666666666666664</v>
      </c>
      <c r="L70" s="171">
        <f t="shared" si="53"/>
        <v>1982.5119999999999</v>
      </c>
      <c r="M70" s="37">
        <v>42</v>
      </c>
      <c r="N70" s="5">
        <v>100</v>
      </c>
      <c r="O70" s="34">
        <f t="shared" si="54"/>
        <v>3837.1200000000003</v>
      </c>
      <c r="P70" s="3">
        <v>180</v>
      </c>
      <c r="Q70" s="3">
        <v>157</v>
      </c>
      <c r="R70" s="35">
        <f t="shared" si="55"/>
        <v>6906.8160000000007</v>
      </c>
      <c r="S70" s="33">
        <f t="shared" si="69"/>
        <v>65</v>
      </c>
      <c r="T70" s="5">
        <v>100</v>
      </c>
      <c r="U70" s="35">
        <f t="shared" si="56"/>
        <v>3837.1200000000003</v>
      </c>
      <c r="V70" s="3">
        <v>160</v>
      </c>
      <c r="W70" s="3">
        <v>90</v>
      </c>
      <c r="X70" s="35">
        <f t="shared" si="57"/>
        <v>6139.3919999999998</v>
      </c>
      <c r="Y70" s="33">
        <f t="shared" si="70"/>
        <v>135</v>
      </c>
      <c r="Z70" s="5">
        <v>250</v>
      </c>
      <c r="AA70" s="35">
        <f t="shared" si="58"/>
        <v>9592.8000000000011</v>
      </c>
      <c r="AB70" s="3">
        <v>500</v>
      </c>
      <c r="AC70" s="3">
        <v>368</v>
      </c>
      <c r="AD70" s="35">
        <f t="shared" si="59"/>
        <v>19185.600000000002</v>
      </c>
      <c r="AE70" s="33">
        <f t="shared" si="71"/>
        <v>267</v>
      </c>
      <c r="AF70" s="5">
        <v>300</v>
      </c>
      <c r="AG70" s="35">
        <f t="shared" si="60"/>
        <v>11511.36</v>
      </c>
      <c r="AH70" s="3">
        <v>500</v>
      </c>
      <c r="AI70" s="3">
        <v>581</v>
      </c>
      <c r="AJ70" s="35">
        <f t="shared" si="61"/>
        <v>19185.600000000002</v>
      </c>
      <c r="AK70" s="33">
        <f t="shared" si="72"/>
        <v>186</v>
      </c>
      <c r="AL70" s="5">
        <v>600</v>
      </c>
      <c r="AM70" s="36">
        <f t="shared" si="62"/>
        <v>23022.720000000001</v>
      </c>
      <c r="AN70" s="224">
        <v>250</v>
      </c>
      <c r="AO70" s="3">
        <v>270</v>
      </c>
      <c r="AP70" s="35">
        <f t="shared" si="63"/>
        <v>9592.8000000000011</v>
      </c>
      <c r="AQ70" s="33">
        <f t="shared" si="73"/>
        <v>166</v>
      </c>
      <c r="AR70" s="5">
        <v>600</v>
      </c>
      <c r="AS70" s="35">
        <f t="shared" si="64"/>
        <v>23022.720000000001</v>
      </c>
      <c r="AT70" s="3">
        <v>300</v>
      </c>
      <c r="AU70" s="3">
        <v>360</v>
      </c>
      <c r="AV70" s="35">
        <f t="shared" si="65"/>
        <v>11511.36</v>
      </c>
      <c r="AW70" s="33">
        <f t="shared" si="74"/>
        <v>106</v>
      </c>
      <c r="AX70" s="4">
        <v>200</v>
      </c>
      <c r="AY70" s="35">
        <f t="shared" si="66"/>
        <v>7674.2400000000007</v>
      </c>
      <c r="AZ70" s="3">
        <v>300</v>
      </c>
      <c r="BA70" s="3">
        <v>338</v>
      </c>
      <c r="BB70" s="35">
        <f t="shared" si="67"/>
        <v>11511.36</v>
      </c>
      <c r="BC70" s="33">
        <f t="shared" si="75"/>
        <v>68</v>
      </c>
      <c r="BD70" s="4">
        <v>300</v>
      </c>
      <c r="BE70" s="36">
        <f t="shared" si="93"/>
        <v>11511.36</v>
      </c>
      <c r="BF70" s="3">
        <v>300</v>
      </c>
      <c r="BG70" s="3">
        <v>324</v>
      </c>
      <c r="BH70" s="35">
        <f t="shared" si="78"/>
        <v>11511.36</v>
      </c>
      <c r="BI70" s="33">
        <f t="shared" si="68"/>
        <v>44</v>
      </c>
      <c r="BJ70" s="4">
        <v>300</v>
      </c>
      <c r="BK70" s="36">
        <f t="shared" si="94"/>
        <v>11511.36</v>
      </c>
      <c r="BL70" s="3">
        <v>450</v>
      </c>
      <c r="BM70" s="3">
        <v>350</v>
      </c>
      <c r="BN70" s="36">
        <f t="shared" si="81"/>
        <v>17267.04</v>
      </c>
      <c r="BO70" s="33">
        <f t="shared" si="82"/>
        <v>144</v>
      </c>
      <c r="BP70" s="4">
        <v>250</v>
      </c>
      <c r="BQ70" s="36">
        <f t="shared" si="83"/>
        <v>9592.8000000000011</v>
      </c>
      <c r="BR70" s="204">
        <v>200</v>
      </c>
      <c r="BS70" s="305">
        <v>267</v>
      </c>
      <c r="BT70" s="36">
        <f t="shared" si="84"/>
        <v>7674.2400000000007</v>
      </c>
      <c r="BU70" s="33">
        <f t="shared" si="85"/>
        <v>77</v>
      </c>
      <c r="BV70" s="4">
        <v>200</v>
      </c>
      <c r="BW70" s="36">
        <f t="shared" si="86"/>
        <v>7674.2400000000007</v>
      </c>
      <c r="BX70" s="3">
        <v>450</v>
      </c>
      <c r="BY70" s="3">
        <v>322</v>
      </c>
      <c r="BZ70" s="36">
        <f t="shared" si="87"/>
        <v>17267.04</v>
      </c>
      <c r="CA70" s="33">
        <f t="shared" si="76"/>
        <v>205</v>
      </c>
      <c r="CB70" s="314">
        <v>250</v>
      </c>
      <c r="CC70" s="36">
        <f t="shared" si="88"/>
        <v>9592.8000000000011</v>
      </c>
      <c r="CD70" s="3">
        <f>SUMIFS('12月商业流向数据'!G:G,'12月商业流向数据'!C:C,'2019年进销存明细 '!A70,'12月商业流向数据'!E:E,'2019年进销存明细 '!H70)</f>
        <v>200</v>
      </c>
      <c r="CE70" s="3"/>
      <c r="CF70" s="36">
        <f t="shared" si="89"/>
        <v>7674.2400000000007</v>
      </c>
      <c r="CG70" s="33">
        <f t="shared" si="77"/>
        <v>405</v>
      </c>
      <c r="CH70" s="4">
        <f t="shared" si="90"/>
        <v>3450</v>
      </c>
      <c r="CI70" s="36">
        <f t="shared" si="91"/>
        <v>132380.64000000001</v>
      </c>
      <c r="CJ70" s="4">
        <f t="shared" si="92"/>
        <v>3790</v>
      </c>
      <c r="CK70" s="36">
        <f t="shared" si="79"/>
        <v>145426.848</v>
      </c>
      <c r="CM70" s="18" t="str">
        <f t="shared" si="80"/>
        <v>依叶-上海市宝山区中西医结合医院</v>
      </c>
      <c r="CN70" s="18" t="s">
        <v>422</v>
      </c>
    </row>
    <row r="71" spans="1:92" s="18" customFormat="1" ht="14.25" hidden="1" x14ac:dyDescent="0.3">
      <c r="A71" s="1" t="s">
        <v>6</v>
      </c>
      <c r="B71" s="1" t="s">
        <v>636</v>
      </c>
      <c r="C71" s="1" t="s">
        <v>662</v>
      </c>
      <c r="D71" s="1" t="s">
        <v>7</v>
      </c>
      <c r="E71" s="1" t="s">
        <v>861</v>
      </c>
      <c r="F71" s="1" t="s">
        <v>284</v>
      </c>
      <c r="G71" s="1" t="s">
        <v>391</v>
      </c>
      <c r="H71" s="9" t="s">
        <v>522</v>
      </c>
      <c r="I71" s="177">
        <v>38.371200000000002</v>
      </c>
      <c r="J71" s="37">
        <v>390</v>
      </c>
      <c r="K71" s="171">
        <v>255.83333333333334</v>
      </c>
      <c r="L71" s="171">
        <f t="shared" si="53"/>
        <v>9816.6320000000014</v>
      </c>
      <c r="M71" s="37">
        <v>481</v>
      </c>
      <c r="N71" s="5">
        <v>450</v>
      </c>
      <c r="O71" s="34">
        <f t="shared" si="54"/>
        <v>17267.04</v>
      </c>
      <c r="P71" s="3">
        <v>300</v>
      </c>
      <c r="Q71" s="3">
        <v>328</v>
      </c>
      <c r="R71" s="35">
        <f t="shared" si="55"/>
        <v>11511.36</v>
      </c>
      <c r="S71" s="33">
        <f t="shared" si="69"/>
        <v>453</v>
      </c>
      <c r="T71" s="5">
        <v>450</v>
      </c>
      <c r="U71" s="35">
        <f t="shared" si="56"/>
        <v>17267.04</v>
      </c>
      <c r="V71" s="3">
        <v>560</v>
      </c>
      <c r="W71" s="3">
        <v>331</v>
      </c>
      <c r="X71" s="35">
        <f t="shared" si="57"/>
        <v>21487.871999999999</v>
      </c>
      <c r="Y71" s="33">
        <f t="shared" si="70"/>
        <v>682</v>
      </c>
      <c r="Z71" s="5">
        <v>500</v>
      </c>
      <c r="AA71" s="35">
        <f t="shared" si="58"/>
        <v>19185.600000000002</v>
      </c>
      <c r="AB71" s="3">
        <v>50</v>
      </c>
      <c r="AC71" s="3">
        <v>455</v>
      </c>
      <c r="AD71" s="35">
        <f t="shared" si="59"/>
        <v>1918.5600000000002</v>
      </c>
      <c r="AE71" s="33">
        <f t="shared" si="71"/>
        <v>277</v>
      </c>
      <c r="AF71" s="5">
        <v>600</v>
      </c>
      <c r="AG71" s="35">
        <f t="shared" si="60"/>
        <v>23022.720000000001</v>
      </c>
      <c r="AH71" s="3">
        <v>860</v>
      </c>
      <c r="AI71" s="3">
        <v>325</v>
      </c>
      <c r="AJ71" s="35">
        <f t="shared" si="61"/>
        <v>32999.232000000004</v>
      </c>
      <c r="AK71" s="33">
        <f t="shared" si="72"/>
        <v>812</v>
      </c>
      <c r="AL71" s="5">
        <v>700</v>
      </c>
      <c r="AM71" s="36">
        <f t="shared" si="62"/>
        <v>26859.84</v>
      </c>
      <c r="AN71" s="224">
        <v>60</v>
      </c>
      <c r="AO71" s="3">
        <v>342</v>
      </c>
      <c r="AP71" s="35">
        <f t="shared" si="63"/>
        <v>2302.2719999999999</v>
      </c>
      <c r="AQ71" s="33">
        <f t="shared" si="73"/>
        <v>530</v>
      </c>
      <c r="AR71" s="5">
        <v>700</v>
      </c>
      <c r="AS71" s="35">
        <f t="shared" si="64"/>
        <v>26859.84</v>
      </c>
      <c r="AT71" s="3">
        <v>20</v>
      </c>
      <c r="AU71" s="3">
        <v>243</v>
      </c>
      <c r="AV71" s="35">
        <f t="shared" si="65"/>
        <v>767.42399999999998</v>
      </c>
      <c r="AW71" s="33">
        <f t="shared" si="74"/>
        <v>307</v>
      </c>
      <c r="AX71" s="4">
        <v>500</v>
      </c>
      <c r="AY71" s="35">
        <f t="shared" si="66"/>
        <v>19185.600000000002</v>
      </c>
      <c r="AZ71" s="3">
        <v>820</v>
      </c>
      <c r="BA71" s="3">
        <v>423</v>
      </c>
      <c r="BB71" s="35">
        <f t="shared" si="67"/>
        <v>31464.384000000002</v>
      </c>
      <c r="BC71" s="33">
        <f t="shared" si="75"/>
        <v>704</v>
      </c>
      <c r="BD71" s="4">
        <v>500</v>
      </c>
      <c r="BE71" s="36">
        <f t="shared" si="93"/>
        <v>19185.600000000002</v>
      </c>
      <c r="BF71" s="3">
        <v>120</v>
      </c>
      <c r="BG71" s="3">
        <v>444</v>
      </c>
      <c r="BH71" s="35">
        <f t="shared" si="78"/>
        <v>4604.5439999999999</v>
      </c>
      <c r="BI71" s="33">
        <f t="shared" si="68"/>
        <v>380</v>
      </c>
      <c r="BJ71" s="4">
        <v>500</v>
      </c>
      <c r="BK71" s="36">
        <f t="shared" si="94"/>
        <v>19185.600000000002</v>
      </c>
      <c r="BL71" s="3">
        <v>420</v>
      </c>
      <c r="BM71" s="3">
        <v>436</v>
      </c>
      <c r="BN71" s="36">
        <f t="shared" si="81"/>
        <v>16115.904</v>
      </c>
      <c r="BO71" s="33">
        <f t="shared" si="82"/>
        <v>364</v>
      </c>
      <c r="BP71" s="4">
        <v>400</v>
      </c>
      <c r="BQ71" s="36">
        <f t="shared" si="83"/>
        <v>15348.480000000001</v>
      </c>
      <c r="BR71" s="204">
        <v>280</v>
      </c>
      <c r="BS71" s="305">
        <v>435</v>
      </c>
      <c r="BT71" s="36">
        <f t="shared" si="84"/>
        <v>10743.936</v>
      </c>
      <c r="BU71" s="33">
        <f t="shared" si="85"/>
        <v>209</v>
      </c>
      <c r="BV71" s="4">
        <v>500</v>
      </c>
      <c r="BW71" s="36">
        <f t="shared" si="86"/>
        <v>19185.600000000002</v>
      </c>
      <c r="BX71" s="3">
        <v>860</v>
      </c>
      <c r="BY71" s="3">
        <v>451</v>
      </c>
      <c r="BZ71" s="36">
        <f t="shared" si="87"/>
        <v>32999.232000000004</v>
      </c>
      <c r="CA71" s="33">
        <f t="shared" si="76"/>
        <v>618</v>
      </c>
      <c r="CB71" s="314">
        <v>500</v>
      </c>
      <c r="CC71" s="36">
        <f t="shared" si="88"/>
        <v>19185.600000000002</v>
      </c>
      <c r="CD71" s="3">
        <f>SUMIFS('12月商业流向数据'!G:G,'12月商业流向数据'!C:C,'2019年进销存明细 '!A71,'12月商业流向数据'!E:E,'2019年进销存明细 '!H71)</f>
        <v>100</v>
      </c>
      <c r="CE71" s="3"/>
      <c r="CF71" s="36">
        <f t="shared" si="89"/>
        <v>3837.1200000000003</v>
      </c>
      <c r="CG71" s="33">
        <f t="shared" si="77"/>
        <v>718</v>
      </c>
      <c r="CH71" s="4">
        <f t="shared" si="90"/>
        <v>6300</v>
      </c>
      <c r="CI71" s="36">
        <f t="shared" si="91"/>
        <v>241738.56000000003</v>
      </c>
      <c r="CJ71" s="4">
        <f t="shared" si="92"/>
        <v>4450</v>
      </c>
      <c r="CK71" s="36">
        <f t="shared" si="79"/>
        <v>170751.83999999997</v>
      </c>
      <c r="CM71" s="18" t="str">
        <f t="shared" si="80"/>
        <v>依叶-上海市宝山区庙行镇社区卫生服务中心</v>
      </c>
      <c r="CN71" s="18" t="s">
        <v>422</v>
      </c>
    </row>
    <row r="72" spans="1:92" s="18" customFormat="1" ht="14.25" hidden="1" x14ac:dyDescent="0.3">
      <c r="A72" s="1" t="s">
        <v>6</v>
      </c>
      <c r="B72" s="1" t="s">
        <v>636</v>
      </c>
      <c r="C72" s="1" t="s">
        <v>662</v>
      </c>
      <c r="D72" s="1" t="s">
        <v>7</v>
      </c>
      <c r="E72" s="1" t="s">
        <v>634</v>
      </c>
      <c r="F72" s="1" t="s">
        <v>284</v>
      </c>
      <c r="G72" s="1" t="s">
        <v>391</v>
      </c>
      <c r="H72" s="7" t="s">
        <v>206</v>
      </c>
      <c r="I72" s="177">
        <v>38.371200000000002</v>
      </c>
      <c r="J72" s="37">
        <v>0</v>
      </c>
      <c r="K72" s="171">
        <v>0</v>
      </c>
      <c r="L72" s="171">
        <f t="shared" si="53"/>
        <v>0</v>
      </c>
      <c r="M72" s="37">
        <v>0</v>
      </c>
      <c r="N72" s="5"/>
      <c r="O72" s="34">
        <f t="shared" si="54"/>
        <v>0</v>
      </c>
      <c r="P72" s="3">
        <v>0</v>
      </c>
      <c r="Q72" s="3">
        <v>0</v>
      </c>
      <c r="R72" s="35">
        <f t="shared" si="55"/>
        <v>0</v>
      </c>
      <c r="S72" s="33">
        <f t="shared" si="69"/>
        <v>0</v>
      </c>
      <c r="T72" s="5"/>
      <c r="U72" s="35">
        <f t="shared" si="56"/>
        <v>0</v>
      </c>
      <c r="V72" s="3">
        <v>0</v>
      </c>
      <c r="W72" s="3">
        <v>0</v>
      </c>
      <c r="X72" s="35">
        <f t="shared" si="57"/>
        <v>0</v>
      </c>
      <c r="Y72" s="33">
        <f t="shared" si="70"/>
        <v>0</v>
      </c>
      <c r="Z72" s="5"/>
      <c r="AA72" s="35">
        <f t="shared" si="58"/>
        <v>0</v>
      </c>
      <c r="AB72" s="3">
        <v>0</v>
      </c>
      <c r="AC72" s="3">
        <v>0</v>
      </c>
      <c r="AD72" s="35">
        <f t="shared" si="59"/>
        <v>0</v>
      </c>
      <c r="AE72" s="33">
        <f t="shared" si="71"/>
        <v>0</v>
      </c>
      <c r="AF72" s="5"/>
      <c r="AG72" s="35">
        <f t="shared" si="60"/>
        <v>0</v>
      </c>
      <c r="AH72" s="3">
        <v>0</v>
      </c>
      <c r="AI72" s="3">
        <v>0</v>
      </c>
      <c r="AJ72" s="35">
        <f t="shared" si="61"/>
        <v>0</v>
      </c>
      <c r="AK72" s="33">
        <f t="shared" si="72"/>
        <v>0</v>
      </c>
      <c r="AL72" s="5">
        <v>0</v>
      </c>
      <c r="AM72" s="36">
        <f t="shared" si="62"/>
        <v>0</v>
      </c>
      <c r="AN72" s="224">
        <v>0</v>
      </c>
      <c r="AO72" s="3">
        <v>0</v>
      </c>
      <c r="AP72" s="35">
        <f t="shared" si="63"/>
        <v>0</v>
      </c>
      <c r="AQ72" s="33">
        <f t="shared" si="73"/>
        <v>0</v>
      </c>
      <c r="AR72" s="5">
        <v>0</v>
      </c>
      <c r="AS72" s="35">
        <f t="shared" si="64"/>
        <v>0</v>
      </c>
      <c r="AT72" s="3">
        <v>0</v>
      </c>
      <c r="AU72" s="3">
        <v>0</v>
      </c>
      <c r="AV72" s="35">
        <f t="shared" si="65"/>
        <v>0</v>
      </c>
      <c r="AW72" s="33">
        <f t="shared" si="74"/>
        <v>0</v>
      </c>
      <c r="AX72" s="4">
        <v>0</v>
      </c>
      <c r="AY72" s="35">
        <f t="shared" si="66"/>
        <v>0</v>
      </c>
      <c r="AZ72" s="3">
        <v>0</v>
      </c>
      <c r="BA72" s="3">
        <v>0</v>
      </c>
      <c r="BB72" s="35">
        <f t="shared" si="67"/>
        <v>0</v>
      </c>
      <c r="BC72" s="33">
        <f t="shared" si="75"/>
        <v>0</v>
      </c>
      <c r="BD72" s="4">
        <v>0</v>
      </c>
      <c r="BE72" s="36">
        <f t="shared" si="93"/>
        <v>0</v>
      </c>
      <c r="BF72" s="3">
        <v>0</v>
      </c>
      <c r="BG72" s="3">
        <v>0</v>
      </c>
      <c r="BH72" s="35">
        <f t="shared" si="78"/>
        <v>0</v>
      </c>
      <c r="BI72" s="33">
        <f t="shared" si="68"/>
        <v>0</v>
      </c>
      <c r="BJ72" s="4">
        <v>0</v>
      </c>
      <c r="BK72" s="36">
        <f t="shared" si="94"/>
        <v>0</v>
      </c>
      <c r="BL72" s="3">
        <v>0</v>
      </c>
      <c r="BM72" s="3">
        <v>0</v>
      </c>
      <c r="BN72" s="36">
        <f t="shared" si="81"/>
        <v>0</v>
      </c>
      <c r="BO72" s="33">
        <f t="shared" si="82"/>
        <v>0</v>
      </c>
      <c r="BP72" s="4">
        <v>0</v>
      </c>
      <c r="BQ72" s="36">
        <f t="shared" si="83"/>
        <v>0</v>
      </c>
      <c r="BR72" s="204">
        <v>0</v>
      </c>
      <c r="BS72" s="305">
        <v>0</v>
      </c>
      <c r="BT72" s="36">
        <f t="shared" si="84"/>
        <v>0</v>
      </c>
      <c r="BU72" s="33">
        <f t="shared" si="85"/>
        <v>0</v>
      </c>
      <c r="BV72" s="4">
        <v>0</v>
      </c>
      <c r="BW72" s="36">
        <f t="shared" si="86"/>
        <v>0</v>
      </c>
      <c r="BX72" s="3">
        <v>0</v>
      </c>
      <c r="BY72" s="3">
        <v>0</v>
      </c>
      <c r="BZ72" s="36">
        <f t="shared" si="87"/>
        <v>0</v>
      </c>
      <c r="CA72" s="33">
        <f t="shared" si="76"/>
        <v>0</v>
      </c>
      <c r="CB72" s="314">
        <v>0</v>
      </c>
      <c r="CC72" s="36">
        <f t="shared" si="88"/>
        <v>0</v>
      </c>
      <c r="CD72" s="3">
        <f>SUMIFS('12月商业流向数据'!G:G,'12月商业流向数据'!C:C,'2019年进销存明细 '!A72,'12月商业流向数据'!E:E,'2019年进销存明细 '!H72)</f>
        <v>0</v>
      </c>
      <c r="CE72" s="3"/>
      <c r="CF72" s="36">
        <f t="shared" si="89"/>
        <v>0</v>
      </c>
      <c r="CG72" s="33">
        <f t="shared" si="77"/>
        <v>0</v>
      </c>
      <c r="CH72" s="4">
        <f t="shared" si="90"/>
        <v>0</v>
      </c>
      <c r="CI72" s="36">
        <f t="shared" si="91"/>
        <v>0</v>
      </c>
      <c r="CJ72" s="4">
        <f t="shared" si="92"/>
        <v>0</v>
      </c>
      <c r="CK72" s="36">
        <f t="shared" si="79"/>
        <v>0</v>
      </c>
      <c r="CM72" s="18" t="str">
        <f t="shared" si="80"/>
        <v>依叶-上海市宝山区杨行镇社区卫生服务中心</v>
      </c>
      <c r="CN72" s="18" t="s">
        <v>422</v>
      </c>
    </row>
    <row r="73" spans="1:92" s="18" customFormat="1" ht="14.25" hidden="1" x14ac:dyDescent="0.3">
      <c r="A73" s="1" t="s">
        <v>6</v>
      </c>
      <c r="B73" s="1" t="s">
        <v>636</v>
      </c>
      <c r="C73" s="1" t="s">
        <v>662</v>
      </c>
      <c r="D73" s="1" t="s">
        <v>7</v>
      </c>
      <c r="E73" s="1" t="s">
        <v>252</v>
      </c>
      <c r="F73" s="1" t="s">
        <v>284</v>
      </c>
      <c r="G73" s="1" t="s">
        <v>391</v>
      </c>
      <c r="H73" s="7" t="s">
        <v>683</v>
      </c>
      <c r="I73" s="177">
        <v>38.371200000000002</v>
      </c>
      <c r="J73" s="37">
        <v>0</v>
      </c>
      <c r="K73" s="171">
        <v>0</v>
      </c>
      <c r="L73" s="171">
        <f t="shared" si="53"/>
        <v>0</v>
      </c>
      <c r="M73" s="37">
        <v>0</v>
      </c>
      <c r="N73" s="5"/>
      <c r="O73" s="34">
        <f t="shared" si="54"/>
        <v>0</v>
      </c>
      <c r="P73" s="3">
        <v>0</v>
      </c>
      <c r="Q73" s="3">
        <v>0</v>
      </c>
      <c r="R73" s="35">
        <f t="shared" si="55"/>
        <v>0</v>
      </c>
      <c r="S73" s="33">
        <f t="shared" si="69"/>
        <v>0</v>
      </c>
      <c r="T73" s="5"/>
      <c r="U73" s="35">
        <f t="shared" si="56"/>
        <v>0</v>
      </c>
      <c r="V73" s="3">
        <v>1000</v>
      </c>
      <c r="W73" s="3">
        <v>46</v>
      </c>
      <c r="X73" s="35">
        <f t="shared" si="57"/>
        <v>38371.200000000004</v>
      </c>
      <c r="Y73" s="33">
        <f t="shared" si="70"/>
        <v>954</v>
      </c>
      <c r="Z73" s="5">
        <v>500</v>
      </c>
      <c r="AA73" s="35">
        <f t="shared" si="58"/>
        <v>19185.600000000002</v>
      </c>
      <c r="AB73" s="3">
        <v>50</v>
      </c>
      <c r="AC73" s="3">
        <v>277</v>
      </c>
      <c r="AD73" s="35">
        <f t="shared" si="59"/>
        <v>1918.5600000000002</v>
      </c>
      <c r="AE73" s="33">
        <f t="shared" si="71"/>
        <v>727</v>
      </c>
      <c r="AF73" s="5">
        <v>1000</v>
      </c>
      <c r="AG73" s="35">
        <f t="shared" si="60"/>
        <v>38371.200000000004</v>
      </c>
      <c r="AH73" s="3">
        <v>50</v>
      </c>
      <c r="AI73" s="3">
        <v>362</v>
      </c>
      <c r="AJ73" s="35">
        <f t="shared" si="61"/>
        <v>1918.5600000000002</v>
      </c>
      <c r="AK73" s="33">
        <f t="shared" si="72"/>
        <v>415</v>
      </c>
      <c r="AL73" s="5">
        <v>500</v>
      </c>
      <c r="AM73" s="36">
        <f t="shared" si="62"/>
        <v>19185.600000000002</v>
      </c>
      <c r="AN73" s="224">
        <v>460</v>
      </c>
      <c r="AO73" s="3">
        <v>520</v>
      </c>
      <c r="AP73" s="35">
        <f t="shared" si="63"/>
        <v>17650.752</v>
      </c>
      <c r="AQ73" s="33">
        <f t="shared" si="73"/>
        <v>355</v>
      </c>
      <c r="AR73" s="5">
        <v>500</v>
      </c>
      <c r="AS73" s="35">
        <f t="shared" si="64"/>
        <v>19185.600000000002</v>
      </c>
      <c r="AT73" s="3">
        <v>640</v>
      </c>
      <c r="AU73" s="3">
        <v>570</v>
      </c>
      <c r="AV73" s="35">
        <f t="shared" si="65"/>
        <v>24557.567999999999</v>
      </c>
      <c r="AW73" s="33">
        <f t="shared" si="74"/>
        <v>425</v>
      </c>
      <c r="AX73" s="4">
        <v>500</v>
      </c>
      <c r="AY73" s="35">
        <f t="shared" si="66"/>
        <v>19185.600000000002</v>
      </c>
      <c r="AZ73" s="3">
        <v>1010</v>
      </c>
      <c r="BA73" s="3">
        <v>822</v>
      </c>
      <c r="BB73" s="35">
        <f t="shared" si="67"/>
        <v>38754.912000000004</v>
      </c>
      <c r="BC73" s="33">
        <f t="shared" si="75"/>
        <v>613</v>
      </c>
      <c r="BD73" s="4">
        <v>600</v>
      </c>
      <c r="BE73" s="36">
        <f t="shared" si="93"/>
        <v>23022.720000000001</v>
      </c>
      <c r="BF73" s="3">
        <v>570</v>
      </c>
      <c r="BG73" s="3">
        <v>637</v>
      </c>
      <c r="BH73" s="35">
        <f t="shared" si="78"/>
        <v>21871.584000000003</v>
      </c>
      <c r="BI73" s="33">
        <f t="shared" si="68"/>
        <v>546</v>
      </c>
      <c r="BJ73" s="4">
        <v>600</v>
      </c>
      <c r="BK73" s="36">
        <f t="shared" si="94"/>
        <v>23022.720000000001</v>
      </c>
      <c r="BL73" s="3">
        <v>960</v>
      </c>
      <c r="BM73" s="3">
        <v>777</v>
      </c>
      <c r="BN73" s="36">
        <f t="shared" si="81"/>
        <v>36836.351999999999</v>
      </c>
      <c r="BO73" s="33">
        <f t="shared" si="82"/>
        <v>729</v>
      </c>
      <c r="BP73" s="4">
        <v>500</v>
      </c>
      <c r="BQ73" s="36">
        <f t="shared" si="83"/>
        <v>19185.600000000002</v>
      </c>
      <c r="BR73" s="204">
        <v>610</v>
      </c>
      <c r="BS73" s="305">
        <v>706</v>
      </c>
      <c r="BT73" s="36">
        <f t="shared" si="84"/>
        <v>23406.432000000001</v>
      </c>
      <c r="BU73" s="33">
        <f t="shared" si="85"/>
        <v>633</v>
      </c>
      <c r="BV73" s="4">
        <v>600</v>
      </c>
      <c r="BW73" s="36">
        <f t="shared" si="86"/>
        <v>23022.720000000001</v>
      </c>
      <c r="BX73" s="3">
        <v>1030</v>
      </c>
      <c r="BY73" s="3">
        <v>781</v>
      </c>
      <c r="BZ73" s="36">
        <f t="shared" si="87"/>
        <v>39522.336000000003</v>
      </c>
      <c r="CA73" s="33">
        <f t="shared" si="76"/>
        <v>882</v>
      </c>
      <c r="CB73" s="314">
        <v>700</v>
      </c>
      <c r="CC73" s="36">
        <f t="shared" si="88"/>
        <v>26859.84</v>
      </c>
      <c r="CD73" s="3">
        <f>SUMIFS('12月商业流向数据'!G:G,'12月商业流向数据'!C:C,'2019年进销存明细 '!A73,'12月商业流向数据'!E:E,'2019年进销存明细 '!H73)</f>
        <v>270</v>
      </c>
      <c r="CE73" s="3"/>
      <c r="CF73" s="36">
        <f t="shared" si="89"/>
        <v>10360.224</v>
      </c>
      <c r="CG73" s="33">
        <f t="shared" si="77"/>
        <v>1152</v>
      </c>
      <c r="CH73" s="4">
        <f t="shared" si="90"/>
        <v>6000</v>
      </c>
      <c r="CI73" s="36">
        <f t="shared" si="91"/>
        <v>230227.20000000001</v>
      </c>
      <c r="CJ73" s="4">
        <f t="shared" si="92"/>
        <v>6650</v>
      </c>
      <c r="CK73" s="36">
        <f t="shared" si="79"/>
        <v>255168.48</v>
      </c>
      <c r="CL73" s="18" t="s">
        <v>687</v>
      </c>
      <c r="CM73" s="18" t="str">
        <f t="shared" si="80"/>
        <v>依叶-上海市宝山区大场镇大场社区卫生服务中心</v>
      </c>
      <c r="CN73" s="18" t="s">
        <v>422</v>
      </c>
    </row>
    <row r="74" spans="1:92" s="18" customFormat="1" ht="14.25" hidden="1" x14ac:dyDescent="0.3">
      <c r="A74" s="1" t="s">
        <v>6</v>
      </c>
      <c r="B74" s="1" t="s">
        <v>636</v>
      </c>
      <c r="C74" s="1" t="s">
        <v>662</v>
      </c>
      <c r="D74" s="1" t="s">
        <v>7</v>
      </c>
      <c r="E74" s="1" t="s">
        <v>252</v>
      </c>
      <c r="F74" s="1" t="s">
        <v>284</v>
      </c>
      <c r="G74" s="1" t="s">
        <v>391</v>
      </c>
      <c r="H74" s="7" t="s">
        <v>210</v>
      </c>
      <c r="I74" s="177">
        <v>38.371200000000002</v>
      </c>
      <c r="J74" s="37">
        <v>0</v>
      </c>
      <c r="K74" s="171">
        <v>0</v>
      </c>
      <c r="L74" s="171">
        <f t="shared" si="53"/>
        <v>0</v>
      </c>
      <c r="M74" s="37">
        <v>0</v>
      </c>
      <c r="N74" s="5"/>
      <c r="O74" s="34">
        <f t="shared" si="54"/>
        <v>0</v>
      </c>
      <c r="P74" s="3">
        <v>0</v>
      </c>
      <c r="Q74" s="3">
        <v>0</v>
      </c>
      <c r="R74" s="35">
        <f t="shared" si="55"/>
        <v>0</v>
      </c>
      <c r="S74" s="33">
        <f t="shared" si="69"/>
        <v>0</v>
      </c>
      <c r="T74" s="5"/>
      <c r="U74" s="35">
        <f t="shared" si="56"/>
        <v>0</v>
      </c>
      <c r="V74" s="3">
        <v>0</v>
      </c>
      <c r="W74" s="3">
        <v>0</v>
      </c>
      <c r="X74" s="35">
        <f t="shared" si="57"/>
        <v>0</v>
      </c>
      <c r="Y74" s="33">
        <f t="shared" si="70"/>
        <v>0</v>
      </c>
      <c r="Z74" s="5"/>
      <c r="AA74" s="35">
        <f t="shared" si="58"/>
        <v>0</v>
      </c>
      <c r="AB74" s="3">
        <v>0</v>
      </c>
      <c r="AC74" s="3">
        <v>0</v>
      </c>
      <c r="AD74" s="35">
        <f t="shared" si="59"/>
        <v>0</v>
      </c>
      <c r="AE74" s="33">
        <f t="shared" si="71"/>
        <v>0</v>
      </c>
      <c r="AF74" s="5"/>
      <c r="AG74" s="35">
        <f t="shared" si="60"/>
        <v>0</v>
      </c>
      <c r="AH74" s="3">
        <v>0</v>
      </c>
      <c r="AI74" s="3">
        <v>0</v>
      </c>
      <c r="AJ74" s="35">
        <f t="shared" si="61"/>
        <v>0</v>
      </c>
      <c r="AK74" s="33">
        <f t="shared" si="72"/>
        <v>0</v>
      </c>
      <c r="AL74" s="5">
        <v>0</v>
      </c>
      <c r="AM74" s="36">
        <f t="shared" si="62"/>
        <v>0</v>
      </c>
      <c r="AN74" s="224">
        <v>0</v>
      </c>
      <c r="AO74" s="3">
        <v>0</v>
      </c>
      <c r="AP74" s="35">
        <f t="shared" si="63"/>
        <v>0</v>
      </c>
      <c r="AQ74" s="33">
        <f t="shared" si="73"/>
        <v>0</v>
      </c>
      <c r="AR74" s="5">
        <v>0</v>
      </c>
      <c r="AS74" s="35">
        <f t="shared" si="64"/>
        <v>0</v>
      </c>
      <c r="AT74" s="3">
        <v>0</v>
      </c>
      <c r="AU74" s="3">
        <v>0</v>
      </c>
      <c r="AV74" s="35">
        <f t="shared" si="65"/>
        <v>0</v>
      </c>
      <c r="AW74" s="33">
        <f t="shared" si="74"/>
        <v>0</v>
      </c>
      <c r="AX74" s="4">
        <v>0</v>
      </c>
      <c r="AY74" s="35">
        <f t="shared" si="66"/>
        <v>0</v>
      </c>
      <c r="AZ74" s="3">
        <v>0</v>
      </c>
      <c r="BA74" s="3">
        <v>0</v>
      </c>
      <c r="BB74" s="35">
        <f t="shared" si="67"/>
        <v>0</v>
      </c>
      <c r="BC74" s="33">
        <f t="shared" si="75"/>
        <v>0</v>
      </c>
      <c r="BD74" s="4">
        <v>0</v>
      </c>
      <c r="BE74" s="36">
        <f t="shared" si="93"/>
        <v>0</v>
      </c>
      <c r="BF74" s="3">
        <v>20</v>
      </c>
      <c r="BG74" s="3">
        <v>5</v>
      </c>
      <c r="BH74" s="35">
        <f t="shared" si="78"/>
        <v>767.42399999999998</v>
      </c>
      <c r="BI74" s="33">
        <f t="shared" si="68"/>
        <v>15</v>
      </c>
      <c r="BJ74" s="4">
        <v>20</v>
      </c>
      <c r="BK74" s="36">
        <f t="shared" si="94"/>
        <v>767.42399999999998</v>
      </c>
      <c r="BL74" s="3">
        <v>0</v>
      </c>
      <c r="BM74" s="3">
        <v>5</v>
      </c>
      <c r="BN74" s="36">
        <f t="shared" si="81"/>
        <v>0</v>
      </c>
      <c r="BO74" s="33">
        <f t="shared" si="82"/>
        <v>10</v>
      </c>
      <c r="BP74" s="4">
        <v>50</v>
      </c>
      <c r="BQ74" s="36">
        <f t="shared" si="83"/>
        <v>1918.5600000000002</v>
      </c>
      <c r="BR74" s="204">
        <v>0</v>
      </c>
      <c r="BS74" s="305">
        <v>0</v>
      </c>
      <c r="BT74" s="36">
        <f t="shared" si="84"/>
        <v>0</v>
      </c>
      <c r="BU74" s="33">
        <f t="shared" si="85"/>
        <v>10</v>
      </c>
      <c r="BV74" s="4">
        <v>20</v>
      </c>
      <c r="BW74" s="36">
        <f t="shared" si="86"/>
        <v>767.42399999999998</v>
      </c>
      <c r="BX74" s="3">
        <v>0</v>
      </c>
      <c r="BY74" s="3">
        <v>0</v>
      </c>
      <c r="BZ74" s="36">
        <f t="shared" si="87"/>
        <v>0</v>
      </c>
      <c r="CA74" s="33">
        <f t="shared" si="76"/>
        <v>10</v>
      </c>
      <c r="CB74" s="314">
        <v>50</v>
      </c>
      <c r="CC74" s="36">
        <f t="shared" si="88"/>
        <v>1918.5600000000002</v>
      </c>
      <c r="CD74" s="3">
        <f>SUMIFS('12月商业流向数据'!G:G,'12月商业流向数据'!C:C,'2019年进销存明细 '!A74,'12月商业流向数据'!E:E,'2019年进销存明细 '!H74)</f>
        <v>0</v>
      </c>
      <c r="CE74" s="3"/>
      <c r="CF74" s="36">
        <f t="shared" si="89"/>
        <v>0</v>
      </c>
      <c r="CG74" s="33">
        <f t="shared" si="77"/>
        <v>10</v>
      </c>
      <c r="CH74" s="4">
        <f t="shared" si="90"/>
        <v>140</v>
      </c>
      <c r="CI74" s="36">
        <f t="shared" si="91"/>
        <v>5371.9680000000008</v>
      </c>
      <c r="CJ74" s="4">
        <f t="shared" si="92"/>
        <v>20</v>
      </c>
      <c r="CK74" s="36">
        <f t="shared" si="79"/>
        <v>767.42399999999998</v>
      </c>
      <c r="CL74" s="18" t="s">
        <v>864</v>
      </c>
      <c r="CM74" s="18" t="str">
        <f t="shared" si="80"/>
        <v>依叶-上海市宝山区大场镇第三社区卫生服务中心</v>
      </c>
      <c r="CN74" s="18" t="s">
        <v>422</v>
      </c>
    </row>
    <row r="75" spans="1:92" s="18" customFormat="1" ht="14.25" hidden="1" x14ac:dyDescent="0.3">
      <c r="A75" s="1" t="s">
        <v>6</v>
      </c>
      <c r="B75" s="1" t="s">
        <v>636</v>
      </c>
      <c r="C75" s="1" t="s">
        <v>662</v>
      </c>
      <c r="D75" s="1" t="s">
        <v>7</v>
      </c>
      <c r="E75" s="1" t="s">
        <v>634</v>
      </c>
      <c r="F75" s="1" t="s">
        <v>284</v>
      </c>
      <c r="G75" s="1" t="s">
        <v>391</v>
      </c>
      <c r="H75" s="7" t="s">
        <v>213</v>
      </c>
      <c r="I75" s="177">
        <v>38.371200000000002</v>
      </c>
      <c r="J75" s="37">
        <v>12</v>
      </c>
      <c r="K75" s="171">
        <v>1</v>
      </c>
      <c r="L75" s="171">
        <f t="shared" si="53"/>
        <v>38.371200000000002</v>
      </c>
      <c r="M75" s="37">
        <v>12</v>
      </c>
      <c r="N75" s="5"/>
      <c r="O75" s="34">
        <f t="shared" si="54"/>
        <v>0</v>
      </c>
      <c r="P75" s="3">
        <v>50</v>
      </c>
      <c r="Q75" s="3">
        <v>4</v>
      </c>
      <c r="R75" s="35">
        <f t="shared" si="55"/>
        <v>1918.5600000000002</v>
      </c>
      <c r="S75" s="33">
        <f t="shared" si="69"/>
        <v>58</v>
      </c>
      <c r="T75" s="5"/>
      <c r="U75" s="35">
        <f t="shared" si="56"/>
        <v>0</v>
      </c>
      <c r="V75" s="3">
        <v>0</v>
      </c>
      <c r="W75" s="3">
        <v>18</v>
      </c>
      <c r="X75" s="35">
        <f t="shared" si="57"/>
        <v>0</v>
      </c>
      <c r="Y75" s="33">
        <f t="shared" si="70"/>
        <v>40</v>
      </c>
      <c r="Z75" s="5">
        <v>300</v>
      </c>
      <c r="AA75" s="35">
        <f t="shared" si="58"/>
        <v>11511.36</v>
      </c>
      <c r="AB75" s="3">
        <v>100</v>
      </c>
      <c r="AC75" s="3">
        <v>138</v>
      </c>
      <c r="AD75" s="35">
        <f t="shared" si="59"/>
        <v>3837.1200000000003</v>
      </c>
      <c r="AE75" s="33">
        <f t="shared" si="71"/>
        <v>2</v>
      </c>
      <c r="AF75" s="5">
        <v>500</v>
      </c>
      <c r="AG75" s="35">
        <f t="shared" si="60"/>
        <v>19185.600000000002</v>
      </c>
      <c r="AH75" s="3">
        <v>200</v>
      </c>
      <c r="AI75" s="3">
        <v>101</v>
      </c>
      <c r="AJ75" s="35">
        <f t="shared" si="61"/>
        <v>7674.2400000000007</v>
      </c>
      <c r="AK75" s="33">
        <f t="shared" si="72"/>
        <v>101</v>
      </c>
      <c r="AL75" s="5">
        <v>300</v>
      </c>
      <c r="AM75" s="36">
        <f t="shared" si="62"/>
        <v>11511.36</v>
      </c>
      <c r="AN75" s="224">
        <v>150</v>
      </c>
      <c r="AO75" s="3">
        <v>150</v>
      </c>
      <c r="AP75" s="35">
        <f t="shared" si="63"/>
        <v>5755.68</v>
      </c>
      <c r="AQ75" s="33">
        <f t="shared" si="73"/>
        <v>101</v>
      </c>
      <c r="AR75" s="5">
        <v>300</v>
      </c>
      <c r="AS75" s="35">
        <f t="shared" si="64"/>
        <v>11511.36</v>
      </c>
      <c r="AT75" s="3">
        <v>100</v>
      </c>
      <c r="AU75" s="3">
        <v>140</v>
      </c>
      <c r="AV75" s="35">
        <f t="shared" si="65"/>
        <v>3837.1200000000003</v>
      </c>
      <c r="AW75" s="33">
        <f t="shared" si="74"/>
        <v>61</v>
      </c>
      <c r="AX75" s="4">
        <v>100</v>
      </c>
      <c r="AY75" s="35">
        <f t="shared" si="66"/>
        <v>3837.1200000000003</v>
      </c>
      <c r="AZ75" s="3">
        <v>300</v>
      </c>
      <c r="BA75" s="3">
        <v>224</v>
      </c>
      <c r="BB75" s="35">
        <f t="shared" si="67"/>
        <v>11511.36</v>
      </c>
      <c r="BC75" s="33">
        <f t="shared" si="75"/>
        <v>137</v>
      </c>
      <c r="BD75" s="4">
        <v>150</v>
      </c>
      <c r="BE75" s="36">
        <f t="shared" si="93"/>
        <v>5755.68</v>
      </c>
      <c r="BF75" s="3">
        <v>100</v>
      </c>
      <c r="BG75" s="3">
        <v>180</v>
      </c>
      <c r="BH75" s="35">
        <f t="shared" si="78"/>
        <v>3837.1200000000003</v>
      </c>
      <c r="BI75" s="33">
        <f t="shared" si="68"/>
        <v>57</v>
      </c>
      <c r="BJ75" s="4">
        <v>200</v>
      </c>
      <c r="BK75" s="36">
        <f t="shared" si="94"/>
        <v>7674.2400000000007</v>
      </c>
      <c r="BL75" s="3">
        <v>200</v>
      </c>
      <c r="BM75" s="3">
        <v>138</v>
      </c>
      <c r="BN75" s="36">
        <f t="shared" si="81"/>
        <v>7674.2400000000007</v>
      </c>
      <c r="BO75" s="33">
        <f t="shared" si="82"/>
        <v>119</v>
      </c>
      <c r="BP75" s="4">
        <v>150</v>
      </c>
      <c r="BQ75" s="36">
        <f t="shared" si="83"/>
        <v>5755.68</v>
      </c>
      <c r="BR75" s="204">
        <v>200</v>
      </c>
      <c r="BS75" s="305">
        <v>138</v>
      </c>
      <c r="BT75" s="36">
        <f t="shared" si="84"/>
        <v>7674.2400000000007</v>
      </c>
      <c r="BU75" s="33">
        <f t="shared" si="85"/>
        <v>181</v>
      </c>
      <c r="BV75" s="4">
        <v>150</v>
      </c>
      <c r="BW75" s="36">
        <f t="shared" si="86"/>
        <v>5755.68</v>
      </c>
      <c r="BX75" s="3">
        <v>300</v>
      </c>
      <c r="BY75" s="3">
        <v>171</v>
      </c>
      <c r="BZ75" s="36">
        <f t="shared" si="87"/>
        <v>11511.36</v>
      </c>
      <c r="CA75" s="33">
        <f t="shared" si="76"/>
        <v>310</v>
      </c>
      <c r="CB75" s="314">
        <v>200</v>
      </c>
      <c r="CC75" s="36">
        <f t="shared" si="88"/>
        <v>7674.2400000000007</v>
      </c>
      <c r="CD75" s="3">
        <f>SUMIFS('12月商业流向数据'!G:G,'12月商业流向数据'!C:C,'2019年进销存明细 '!A75,'12月商业流向数据'!E:E,'2019年进销存明细 '!H75)</f>
        <v>0</v>
      </c>
      <c r="CE75" s="3"/>
      <c r="CF75" s="36">
        <f t="shared" si="89"/>
        <v>0</v>
      </c>
      <c r="CG75" s="33">
        <f t="shared" si="77"/>
        <v>310</v>
      </c>
      <c r="CH75" s="4">
        <f t="shared" si="90"/>
        <v>2350</v>
      </c>
      <c r="CI75" s="36">
        <f t="shared" si="91"/>
        <v>90172.320000000022</v>
      </c>
      <c r="CJ75" s="4">
        <f t="shared" si="92"/>
        <v>1700</v>
      </c>
      <c r="CK75" s="36">
        <f t="shared" si="79"/>
        <v>65231.040000000001</v>
      </c>
      <c r="CM75" s="18" t="str">
        <f t="shared" si="80"/>
        <v>依叶-上海市宝山区吴淞街道社区卫生服务中心</v>
      </c>
      <c r="CN75" s="18" t="s">
        <v>422</v>
      </c>
    </row>
    <row r="76" spans="1:92" s="18" customFormat="1" ht="14.25" hidden="1" x14ac:dyDescent="0.3">
      <c r="A76" s="1" t="s">
        <v>6</v>
      </c>
      <c r="B76" s="1" t="s">
        <v>636</v>
      </c>
      <c r="C76" s="1" t="s">
        <v>662</v>
      </c>
      <c r="D76" s="1" t="s">
        <v>7</v>
      </c>
      <c r="E76" s="1" t="s">
        <v>634</v>
      </c>
      <c r="F76" s="1" t="s">
        <v>284</v>
      </c>
      <c r="G76" s="1" t="s">
        <v>391</v>
      </c>
      <c r="H76" s="7" t="s">
        <v>214</v>
      </c>
      <c r="I76" s="177">
        <v>38.371200000000002</v>
      </c>
      <c r="J76" s="37">
        <v>100</v>
      </c>
      <c r="K76" s="171">
        <v>19.166666666666668</v>
      </c>
      <c r="L76" s="171">
        <f t="shared" si="53"/>
        <v>735.44800000000009</v>
      </c>
      <c r="M76" s="37">
        <v>90</v>
      </c>
      <c r="N76" s="5">
        <v>150</v>
      </c>
      <c r="O76" s="34">
        <f t="shared" si="54"/>
        <v>5755.68</v>
      </c>
      <c r="P76" s="3">
        <v>150</v>
      </c>
      <c r="Q76" s="3">
        <v>79</v>
      </c>
      <c r="R76" s="35">
        <f t="shared" si="55"/>
        <v>5755.68</v>
      </c>
      <c r="S76" s="33">
        <f t="shared" si="69"/>
        <v>161</v>
      </c>
      <c r="T76" s="5">
        <v>200</v>
      </c>
      <c r="U76" s="35">
        <f t="shared" si="56"/>
        <v>7674.2400000000007</v>
      </c>
      <c r="V76" s="3">
        <v>100</v>
      </c>
      <c r="W76" s="3">
        <v>80</v>
      </c>
      <c r="X76" s="35">
        <f t="shared" si="57"/>
        <v>3837.1200000000003</v>
      </c>
      <c r="Y76" s="33">
        <f t="shared" si="70"/>
        <v>181</v>
      </c>
      <c r="Z76" s="5">
        <v>200</v>
      </c>
      <c r="AA76" s="35">
        <f t="shared" si="58"/>
        <v>7674.2400000000007</v>
      </c>
      <c r="AB76" s="3">
        <v>330</v>
      </c>
      <c r="AC76" s="3">
        <v>280</v>
      </c>
      <c r="AD76" s="35">
        <f t="shared" si="59"/>
        <v>12662.496000000001</v>
      </c>
      <c r="AE76" s="33">
        <f t="shared" si="71"/>
        <v>231</v>
      </c>
      <c r="AF76" s="5">
        <v>400</v>
      </c>
      <c r="AG76" s="35">
        <f t="shared" si="60"/>
        <v>15348.480000000001</v>
      </c>
      <c r="AH76" s="3">
        <v>370</v>
      </c>
      <c r="AI76" s="3">
        <v>330</v>
      </c>
      <c r="AJ76" s="35">
        <f t="shared" si="61"/>
        <v>14197.344000000001</v>
      </c>
      <c r="AK76" s="33">
        <f t="shared" si="72"/>
        <v>271</v>
      </c>
      <c r="AL76" s="5">
        <v>500</v>
      </c>
      <c r="AM76" s="36">
        <f t="shared" si="62"/>
        <v>19185.600000000002</v>
      </c>
      <c r="AN76" s="224">
        <v>80</v>
      </c>
      <c r="AO76" s="3">
        <v>232</v>
      </c>
      <c r="AP76" s="35">
        <f t="shared" si="63"/>
        <v>3069.6959999999999</v>
      </c>
      <c r="AQ76" s="33">
        <f t="shared" si="73"/>
        <v>119</v>
      </c>
      <c r="AR76" s="5">
        <v>500</v>
      </c>
      <c r="AS76" s="35">
        <f t="shared" si="64"/>
        <v>19185.600000000002</v>
      </c>
      <c r="AT76" s="3">
        <v>690</v>
      </c>
      <c r="AU76" s="3">
        <v>208</v>
      </c>
      <c r="AV76" s="35">
        <f t="shared" si="65"/>
        <v>26476.128000000001</v>
      </c>
      <c r="AW76" s="33">
        <f t="shared" si="74"/>
        <v>601</v>
      </c>
      <c r="AX76" s="4">
        <v>50</v>
      </c>
      <c r="AY76" s="35">
        <f t="shared" si="66"/>
        <v>1918.5600000000002</v>
      </c>
      <c r="AZ76" s="3">
        <v>300</v>
      </c>
      <c r="BA76" s="3">
        <v>352</v>
      </c>
      <c r="BB76" s="35">
        <f t="shared" si="67"/>
        <v>11511.36</v>
      </c>
      <c r="BC76" s="33">
        <f t="shared" si="75"/>
        <v>549</v>
      </c>
      <c r="BD76" s="4">
        <v>200</v>
      </c>
      <c r="BE76" s="36">
        <f t="shared" si="93"/>
        <v>7674.2400000000007</v>
      </c>
      <c r="BF76" s="3">
        <v>0</v>
      </c>
      <c r="BG76" s="3">
        <v>247</v>
      </c>
      <c r="BH76" s="35">
        <f t="shared" si="78"/>
        <v>0</v>
      </c>
      <c r="BI76" s="33">
        <f t="shared" si="68"/>
        <v>302</v>
      </c>
      <c r="BJ76" s="4">
        <v>300</v>
      </c>
      <c r="BK76" s="36">
        <f t="shared" si="94"/>
        <v>11511.36</v>
      </c>
      <c r="BL76" s="3">
        <v>200</v>
      </c>
      <c r="BM76" s="3">
        <v>240</v>
      </c>
      <c r="BN76" s="36">
        <f t="shared" si="81"/>
        <v>7674.2400000000007</v>
      </c>
      <c r="BO76" s="33">
        <f t="shared" si="82"/>
        <v>262</v>
      </c>
      <c r="BP76" s="4">
        <v>200</v>
      </c>
      <c r="BQ76" s="36">
        <f t="shared" si="83"/>
        <v>7674.2400000000007</v>
      </c>
      <c r="BR76" s="204">
        <v>200</v>
      </c>
      <c r="BS76" s="305">
        <v>240</v>
      </c>
      <c r="BT76" s="36">
        <f t="shared" si="84"/>
        <v>7674.2400000000007</v>
      </c>
      <c r="BU76" s="33">
        <f t="shared" si="85"/>
        <v>222</v>
      </c>
      <c r="BV76" s="4">
        <v>200</v>
      </c>
      <c r="BW76" s="36">
        <f t="shared" si="86"/>
        <v>7674.2400000000007</v>
      </c>
      <c r="BX76" s="3">
        <v>140</v>
      </c>
      <c r="BY76" s="3">
        <v>122</v>
      </c>
      <c r="BZ76" s="36">
        <f t="shared" si="87"/>
        <v>5371.9679999999998</v>
      </c>
      <c r="CA76" s="33">
        <f t="shared" si="76"/>
        <v>240</v>
      </c>
      <c r="CB76" s="314">
        <v>250</v>
      </c>
      <c r="CC76" s="36">
        <f t="shared" si="88"/>
        <v>9592.8000000000011</v>
      </c>
      <c r="CD76" s="3">
        <f>SUMIFS('12月商业流向数据'!G:G,'12月商业流向数据'!C:C,'2019年进销存明细 '!A76,'12月商业流向数据'!E:E,'2019年进销存明细 '!H76)</f>
        <v>0</v>
      </c>
      <c r="CE76" s="3"/>
      <c r="CF76" s="36">
        <f t="shared" si="89"/>
        <v>0</v>
      </c>
      <c r="CG76" s="33">
        <f t="shared" si="77"/>
        <v>240</v>
      </c>
      <c r="CH76" s="4">
        <f t="shared" si="90"/>
        <v>3150</v>
      </c>
      <c r="CI76" s="36">
        <f t="shared" si="91"/>
        <v>120869.28000000003</v>
      </c>
      <c r="CJ76" s="4">
        <f t="shared" si="92"/>
        <v>2560</v>
      </c>
      <c r="CK76" s="36">
        <f t="shared" si="79"/>
        <v>98230.271999999997</v>
      </c>
      <c r="CM76" s="18" t="str">
        <f t="shared" si="80"/>
        <v>依叶-上海市宝山区友谊街道社区卫生服务中心</v>
      </c>
      <c r="CN76" s="18" t="s">
        <v>422</v>
      </c>
    </row>
    <row r="77" spans="1:92" s="18" customFormat="1" ht="14.25" hidden="1" x14ac:dyDescent="0.3">
      <c r="A77" s="1" t="s">
        <v>6</v>
      </c>
      <c r="B77" s="1" t="s">
        <v>636</v>
      </c>
      <c r="C77" s="1" t="s">
        <v>662</v>
      </c>
      <c r="D77" s="1" t="s">
        <v>7</v>
      </c>
      <c r="E77" s="1" t="s">
        <v>634</v>
      </c>
      <c r="F77" s="1" t="s">
        <v>284</v>
      </c>
      <c r="G77" s="1" t="s">
        <v>391</v>
      </c>
      <c r="H77" s="7" t="s">
        <v>220</v>
      </c>
      <c r="I77" s="177">
        <v>38.371200000000002</v>
      </c>
      <c r="J77" s="37">
        <v>0</v>
      </c>
      <c r="K77" s="171">
        <v>0</v>
      </c>
      <c r="L77" s="171">
        <f t="shared" si="53"/>
        <v>0</v>
      </c>
      <c r="M77" s="37">
        <v>0</v>
      </c>
      <c r="N77" s="5"/>
      <c r="O77" s="34">
        <f t="shared" si="54"/>
        <v>0</v>
      </c>
      <c r="P77" s="3">
        <v>0</v>
      </c>
      <c r="Q77" s="3">
        <v>0</v>
      </c>
      <c r="R77" s="35">
        <f t="shared" si="55"/>
        <v>0</v>
      </c>
      <c r="S77" s="33">
        <f t="shared" si="69"/>
        <v>0</v>
      </c>
      <c r="T77" s="5"/>
      <c r="U77" s="35">
        <f t="shared" si="56"/>
        <v>0</v>
      </c>
      <c r="V77" s="3">
        <v>0</v>
      </c>
      <c r="W77" s="3">
        <v>0</v>
      </c>
      <c r="X77" s="35">
        <f t="shared" si="57"/>
        <v>0</v>
      </c>
      <c r="Y77" s="33">
        <f t="shared" si="70"/>
        <v>0</v>
      </c>
      <c r="Z77" s="5"/>
      <c r="AA77" s="35">
        <f t="shared" si="58"/>
        <v>0</v>
      </c>
      <c r="AB77" s="3">
        <v>0</v>
      </c>
      <c r="AC77" s="3">
        <v>0</v>
      </c>
      <c r="AD77" s="35">
        <f t="shared" si="59"/>
        <v>0</v>
      </c>
      <c r="AE77" s="33">
        <f t="shared" si="71"/>
        <v>0</v>
      </c>
      <c r="AF77" s="5"/>
      <c r="AG77" s="35">
        <f t="shared" si="60"/>
        <v>0</v>
      </c>
      <c r="AH77" s="3">
        <v>0</v>
      </c>
      <c r="AI77" s="3">
        <v>0</v>
      </c>
      <c r="AJ77" s="35">
        <f t="shared" si="61"/>
        <v>0</v>
      </c>
      <c r="AK77" s="33">
        <f t="shared" si="72"/>
        <v>0</v>
      </c>
      <c r="AL77" s="5">
        <v>0</v>
      </c>
      <c r="AM77" s="36">
        <f t="shared" si="62"/>
        <v>0</v>
      </c>
      <c r="AN77" s="224">
        <v>0</v>
      </c>
      <c r="AO77" s="3">
        <v>0</v>
      </c>
      <c r="AP77" s="35">
        <f t="shared" si="63"/>
        <v>0</v>
      </c>
      <c r="AQ77" s="33">
        <f t="shared" si="73"/>
        <v>0</v>
      </c>
      <c r="AR77" s="5">
        <v>0</v>
      </c>
      <c r="AS77" s="35">
        <f t="shared" si="64"/>
        <v>0</v>
      </c>
      <c r="AT77" s="3">
        <v>0</v>
      </c>
      <c r="AU77" s="3">
        <v>0</v>
      </c>
      <c r="AV77" s="35">
        <f t="shared" si="65"/>
        <v>0</v>
      </c>
      <c r="AW77" s="33">
        <f t="shared" si="74"/>
        <v>0</v>
      </c>
      <c r="AX77" s="4">
        <v>0</v>
      </c>
      <c r="AY77" s="35">
        <f t="shared" si="66"/>
        <v>0</v>
      </c>
      <c r="AZ77" s="3">
        <v>0</v>
      </c>
      <c r="BA77" s="3">
        <v>0</v>
      </c>
      <c r="BB77" s="35">
        <f t="shared" si="67"/>
        <v>0</v>
      </c>
      <c r="BC77" s="33">
        <f t="shared" si="75"/>
        <v>0</v>
      </c>
      <c r="BD77" s="4">
        <v>0</v>
      </c>
      <c r="BE77" s="36">
        <f t="shared" si="93"/>
        <v>0</v>
      </c>
      <c r="BF77" s="3">
        <v>20</v>
      </c>
      <c r="BG77" s="3">
        <v>0</v>
      </c>
      <c r="BH77" s="35">
        <f t="shared" si="78"/>
        <v>767.42399999999998</v>
      </c>
      <c r="BI77" s="33">
        <f t="shared" si="68"/>
        <v>20</v>
      </c>
      <c r="BJ77" s="4">
        <v>20</v>
      </c>
      <c r="BK77" s="36">
        <f t="shared" si="94"/>
        <v>767.42399999999998</v>
      </c>
      <c r="BL77" s="3">
        <v>0</v>
      </c>
      <c r="BM77" s="3">
        <v>0</v>
      </c>
      <c r="BN77" s="36">
        <f t="shared" si="81"/>
        <v>0</v>
      </c>
      <c r="BO77" s="33">
        <f t="shared" si="82"/>
        <v>20</v>
      </c>
      <c r="BP77" s="4">
        <v>50</v>
      </c>
      <c r="BQ77" s="36">
        <f t="shared" si="83"/>
        <v>1918.5600000000002</v>
      </c>
      <c r="BR77" s="204">
        <v>20</v>
      </c>
      <c r="BS77" s="305">
        <v>12</v>
      </c>
      <c r="BT77" s="36">
        <f t="shared" si="84"/>
        <v>767.42399999999998</v>
      </c>
      <c r="BU77" s="33">
        <f t="shared" si="85"/>
        <v>28</v>
      </c>
      <c r="BV77" s="4">
        <v>20</v>
      </c>
      <c r="BW77" s="36">
        <f t="shared" si="86"/>
        <v>767.42399999999998</v>
      </c>
      <c r="BX77" s="3">
        <v>50</v>
      </c>
      <c r="BY77" s="3">
        <v>32</v>
      </c>
      <c r="BZ77" s="36">
        <f t="shared" si="87"/>
        <v>1918.5600000000002</v>
      </c>
      <c r="CA77" s="33">
        <f t="shared" si="76"/>
        <v>46</v>
      </c>
      <c r="CB77" s="314">
        <v>50</v>
      </c>
      <c r="CC77" s="36">
        <f t="shared" si="88"/>
        <v>1918.5600000000002</v>
      </c>
      <c r="CD77" s="3">
        <f>SUMIFS('12月商业流向数据'!G:G,'12月商业流向数据'!C:C,'2019年进销存明细 '!A77,'12月商业流向数据'!E:E,'2019年进销存明细 '!H77)</f>
        <v>0</v>
      </c>
      <c r="CE77" s="3"/>
      <c r="CF77" s="36">
        <f t="shared" si="89"/>
        <v>0</v>
      </c>
      <c r="CG77" s="33">
        <f t="shared" si="77"/>
        <v>46</v>
      </c>
      <c r="CH77" s="4">
        <f t="shared" si="90"/>
        <v>140</v>
      </c>
      <c r="CI77" s="36">
        <f t="shared" si="91"/>
        <v>5371.9680000000008</v>
      </c>
      <c r="CJ77" s="4">
        <f t="shared" si="92"/>
        <v>90</v>
      </c>
      <c r="CK77" s="36">
        <f t="shared" si="79"/>
        <v>3453.4080000000004</v>
      </c>
      <c r="CM77" s="18" t="str">
        <f t="shared" si="80"/>
        <v>依叶-上海市宝山区月浦镇盛桥社区卫生服务中心</v>
      </c>
      <c r="CN77" s="18" t="s">
        <v>422</v>
      </c>
    </row>
    <row r="78" spans="1:92" s="18" customFormat="1" ht="14.25" hidden="1" x14ac:dyDescent="0.3">
      <c r="A78" s="1" t="s">
        <v>6</v>
      </c>
      <c r="B78" s="1" t="s">
        <v>636</v>
      </c>
      <c r="C78" s="1" t="s">
        <v>662</v>
      </c>
      <c r="D78" s="1" t="s">
        <v>7</v>
      </c>
      <c r="E78" s="1" t="s">
        <v>634</v>
      </c>
      <c r="F78" s="1" t="s">
        <v>282</v>
      </c>
      <c r="G78" s="1" t="s">
        <v>391</v>
      </c>
      <c r="H78" s="2" t="s">
        <v>526</v>
      </c>
      <c r="I78" s="177">
        <v>38.371200000000002</v>
      </c>
      <c r="J78" s="37">
        <v>0</v>
      </c>
      <c r="K78" s="171">
        <v>0</v>
      </c>
      <c r="L78" s="171">
        <f t="shared" si="53"/>
        <v>0</v>
      </c>
      <c r="M78" s="37">
        <v>1</v>
      </c>
      <c r="N78" s="5"/>
      <c r="O78" s="34">
        <f t="shared" si="54"/>
        <v>0</v>
      </c>
      <c r="P78" s="3">
        <v>0</v>
      </c>
      <c r="Q78" s="3">
        <v>0</v>
      </c>
      <c r="R78" s="35">
        <f t="shared" si="55"/>
        <v>0</v>
      </c>
      <c r="S78" s="33">
        <f t="shared" si="69"/>
        <v>1</v>
      </c>
      <c r="T78" s="5"/>
      <c r="U78" s="35">
        <f t="shared" si="56"/>
        <v>0</v>
      </c>
      <c r="V78" s="3">
        <v>0</v>
      </c>
      <c r="W78" s="3">
        <v>0</v>
      </c>
      <c r="X78" s="35">
        <f t="shared" si="57"/>
        <v>0</v>
      </c>
      <c r="Y78" s="33">
        <f t="shared" si="70"/>
        <v>1</v>
      </c>
      <c r="Z78" s="5"/>
      <c r="AA78" s="35">
        <f t="shared" si="58"/>
        <v>0</v>
      </c>
      <c r="AB78" s="3">
        <v>0</v>
      </c>
      <c r="AC78" s="3">
        <v>0</v>
      </c>
      <c r="AD78" s="35">
        <f t="shared" si="59"/>
        <v>0</v>
      </c>
      <c r="AE78" s="33">
        <f t="shared" si="71"/>
        <v>1</v>
      </c>
      <c r="AF78" s="5"/>
      <c r="AG78" s="35">
        <f t="shared" si="60"/>
        <v>0</v>
      </c>
      <c r="AH78" s="3">
        <v>0</v>
      </c>
      <c r="AI78" s="3">
        <v>0</v>
      </c>
      <c r="AJ78" s="35">
        <f t="shared" si="61"/>
        <v>0</v>
      </c>
      <c r="AK78" s="33">
        <f t="shared" si="72"/>
        <v>1</v>
      </c>
      <c r="AL78" s="5">
        <v>0</v>
      </c>
      <c r="AM78" s="36">
        <f t="shared" si="62"/>
        <v>0</v>
      </c>
      <c r="AN78" s="224">
        <v>0</v>
      </c>
      <c r="AO78" s="3">
        <v>0</v>
      </c>
      <c r="AP78" s="35">
        <f t="shared" si="63"/>
        <v>0</v>
      </c>
      <c r="AQ78" s="33">
        <f t="shared" si="73"/>
        <v>1</v>
      </c>
      <c r="AR78" s="5">
        <v>0</v>
      </c>
      <c r="AS78" s="35">
        <f t="shared" si="64"/>
        <v>0</v>
      </c>
      <c r="AT78" s="3">
        <v>0</v>
      </c>
      <c r="AU78" s="3">
        <v>0</v>
      </c>
      <c r="AV78" s="35">
        <f t="shared" si="65"/>
        <v>0</v>
      </c>
      <c r="AW78" s="33">
        <f t="shared" si="74"/>
        <v>1</v>
      </c>
      <c r="AX78" s="4">
        <v>0</v>
      </c>
      <c r="AY78" s="35">
        <f t="shared" si="66"/>
        <v>0</v>
      </c>
      <c r="AZ78" s="3">
        <v>0</v>
      </c>
      <c r="BA78" s="3">
        <v>0</v>
      </c>
      <c r="BB78" s="35">
        <f t="shared" si="67"/>
        <v>0</v>
      </c>
      <c r="BC78" s="33">
        <f t="shared" si="75"/>
        <v>1</v>
      </c>
      <c r="BD78" s="4">
        <v>0</v>
      </c>
      <c r="BE78" s="36">
        <f t="shared" si="93"/>
        <v>0</v>
      </c>
      <c r="BF78" s="3">
        <v>0</v>
      </c>
      <c r="BG78" s="3">
        <v>0</v>
      </c>
      <c r="BH78" s="35">
        <f t="shared" si="78"/>
        <v>0</v>
      </c>
      <c r="BI78" s="33">
        <f t="shared" si="68"/>
        <v>1</v>
      </c>
      <c r="BJ78" s="4">
        <v>0</v>
      </c>
      <c r="BK78" s="36">
        <f t="shared" si="94"/>
        <v>0</v>
      </c>
      <c r="BL78" s="3">
        <v>0</v>
      </c>
      <c r="BM78" s="3">
        <v>0</v>
      </c>
      <c r="BN78" s="36">
        <f t="shared" si="81"/>
        <v>0</v>
      </c>
      <c r="BO78" s="33">
        <f t="shared" si="82"/>
        <v>1</v>
      </c>
      <c r="BP78" s="4">
        <v>0</v>
      </c>
      <c r="BQ78" s="36">
        <f t="shared" si="83"/>
        <v>0</v>
      </c>
      <c r="BR78" s="204">
        <v>0</v>
      </c>
      <c r="BS78" s="305">
        <v>0</v>
      </c>
      <c r="BT78" s="36">
        <f t="shared" si="84"/>
        <v>0</v>
      </c>
      <c r="BU78" s="33">
        <f t="shared" si="85"/>
        <v>1</v>
      </c>
      <c r="BV78" s="4">
        <v>0</v>
      </c>
      <c r="BW78" s="36">
        <f t="shared" si="86"/>
        <v>0</v>
      </c>
      <c r="BX78" s="3">
        <v>0</v>
      </c>
      <c r="BY78" s="3">
        <v>0</v>
      </c>
      <c r="BZ78" s="36">
        <f t="shared" si="87"/>
        <v>0</v>
      </c>
      <c r="CA78" s="33">
        <f t="shared" si="76"/>
        <v>1</v>
      </c>
      <c r="CB78" s="314">
        <v>0</v>
      </c>
      <c r="CC78" s="36">
        <f t="shared" si="88"/>
        <v>0</v>
      </c>
      <c r="CD78" s="3">
        <f>SUMIFS('12月商业流向数据'!G:G,'12月商业流向数据'!C:C,'2019年进销存明细 '!A78,'12月商业流向数据'!E:E,'2019年进销存明细 '!H78)</f>
        <v>0</v>
      </c>
      <c r="CE78" s="3"/>
      <c r="CF78" s="36">
        <f t="shared" si="89"/>
        <v>0</v>
      </c>
      <c r="CG78" s="33">
        <f t="shared" si="77"/>
        <v>1</v>
      </c>
      <c r="CH78" s="4">
        <f t="shared" si="90"/>
        <v>0</v>
      </c>
      <c r="CI78" s="36">
        <f t="shared" si="91"/>
        <v>0</v>
      </c>
      <c r="CJ78" s="4">
        <f t="shared" si="92"/>
        <v>0</v>
      </c>
      <c r="CK78" s="36">
        <f t="shared" si="79"/>
        <v>0</v>
      </c>
      <c r="CM78" s="18" t="str">
        <f t="shared" si="80"/>
        <v>依叶-上海市宝山区罗店医院</v>
      </c>
      <c r="CN78" s="18" t="s">
        <v>422</v>
      </c>
    </row>
    <row r="79" spans="1:92" s="18" customFormat="1" ht="14.25" hidden="1" x14ac:dyDescent="0.3">
      <c r="A79" s="1" t="s">
        <v>6</v>
      </c>
      <c r="B79" s="1" t="s">
        <v>636</v>
      </c>
      <c r="C79" s="1" t="s">
        <v>662</v>
      </c>
      <c r="D79" s="1" t="s">
        <v>7</v>
      </c>
      <c r="E79" s="1" t="s">
        <v>252</v>
      </c>
      <c r="F79" s="1" t="s">
        <v>282</v>
      </c>
      <c r="G79" s="1" t="s">
        <v>391</v>
      </c>
      <c r="H79" s="2" t="s">
        <v>506</v>
      </c>
      <c r="I79" s="177">
        <v>38.371200000000002</v>
      </c>
      <c r="J79" s="37">
        <v>0</v>
      </c>
      <c r="K79" s="171">
        <v>283.33333333333331</v>
      </c>
      <c r="L79" s="171">
        <f t="shared" si="53"/>
        <v>10871.84</v>
      </c>
      <c r="M79" s="37">
        <v>84</v>
      </c>
      <c r="N79" s="5">
        <v>500</v>
      </c>
      <c r="O79" s="34">
        <f t="shared" si="54"/>
        <v>19185.600000000002</v>
      </c>
      <c r="P79" s="3">
        <v>300</v>
      </c>
      <c r="Q79" s="3">
        <v>302</v>
      </c>
      <c r="R79" s="35">
        <f t="shared" si="55"/>
        <v>11511.36</v>
      </c>
      <c r="S79" s="33">
        <f t="shared" si="69"/>
        <v>82</v>
      </c>
      <c r="T79" s="5">
        <v>500</v>
      </c>
      <c r="U79" s="35">
        <f t="shared" si="56"/>
        <v>19185.600000000002</v>
      </c>
      <c r="V79" s="3">
        <v>900</v>
      </c>
      <c r="W79" s="3">
        <v>301</v>
      </c>
      <c r="X79" s="35">
        <f t="shared" si="57"/>
        <v>34534.080000000002</v>
      </c>
      <c r="Y79" s="33">
        <f t="shared" si="70"/>
        <v>681</v>
      </c>
      <c r="Z79" s="5">
        <v>400</v>
      </c>
      <c r="AA79" s="35">
        <f t="shared" si="58"/>
        <v>15348.480000000001</v>
      </c>
      <c r="AB79" s="3">
        <v>0</v>
      </c>
      <c r="AC79" s="3">
        <v>338</v>
      </c>
      <c r="AD79" s="35">
        <f t="shared" si="59"/>
        <v>0</v>
      </c>
      <c r="AE79" s="33">
        <f t="shared" si="71"/>
        <v>343</v>
      </c>
      <c r="AF79" s="5">
        <v>500</v>
      </c>
      <c r="AG79" s="35">
        <f t="shared" si="60"/>
        <v>19185.600000000002</v>
      </c>
      <c r="AH79" s="3">
        <v>600</v>
      </c>
      <c r="AI79" s="3">
        <v>305</v>
      </c>
      <c r="AJ79" s="35">
        <f t="shared" si="61"/>
        <v>23022.720000000001</v>
      </c>
      <c r="AK79" s="33">
        <f t="shared" si="72"/>
        <v>638</v>
      </c>
      <c r="AL79" s="5">
        <v>500</v>
      </c>
      <c r="AM79" s="36">
        <f t="shared" si="62"/>
        <v>19185.600000000002</v>
      </c>
      <c r="AN79" s="224">
        <v>0</v>
      </c>
      <c r="AO79" s="3">
        <v>301</v>
      </c>
      <c r="AP79" s="35">
        <f t="shared" si="63"/>
        <v>0</v>
      </c>
      <c r="AQ79" s="33">
        <f t="shared" si="73"/>
        <v>337</v>
      </c>
      <c r="AR79" s="5">
        <v>500</v>
      </c>
      <c r="AS79" s="35">
        <f t="shared" si="64"/>
        <v>19185.600000000002</v>
      </c>
      <c r="AT79" s="3">
        <v>0</v>
      </c>
      <c r="AU79" s="3">
        <v>305</v>
      </c>
      <c r="AV79" s="35">
        <f t="shared" si="65"/>
        <v>0</v>
      </c>
      <c r="AW79" s="33">
        <f t="shared" si="74"/>
        <v>32</v>
      </c>
      <c r="AX79" s="4">
        <v>300</v>
      </c>
      <c r="AY79" s="35">
        <f t="shared" si="66"/>
        <v>11511.36</v>
      </c>
      <c r="AZ79" s="3">
        <v>900</v>
      </c>
      <c r="BA79" s="3">
        <v>351</v>
      </c>
      <c r="BB79" s="35">
        <f t="shared" si="67"/>
        <v>34534.080000000002</v>
      </c>
      <c r="BC79" s="33">
        <f t="shared" si="75"/>
        <v>581</v>
      </c>
      <c r="BD79" s="4">
        <v>300</v>
      </c>
      <c r="BE79" s="36">
        <f t="shared" si="93"/>
        <v>11511.36</v>
      </c>
      <c r="BF79" s="3">
        <v>0</v>
      </c>
      <c r="BG79" s="3">
        <v>348</v>
      </c>
      <c r="BH79" s="35">
        <f t="shared" si="78"/>
        <v>0</v>
      </c>
      <c r="BI79" s="33">
        <f t="shared" si="68"/>
        <v>233</v>
      </c>
      <c r="BJ79" s="4">
        <v>300</v>
      </c>
      <c r="BK79" s="36">
        <f t="shared" si="94"/>
        <v>11511.36</v>
      </c>
      <c r="BL79" s="3">
        <v>300</v>
      </c>
      <c r="BM79" s="3">
        <v>324</v>
      </c>
      <c r="BN79" s="36">
        <f t="shared" si="81"/>
        <v>11511.36</v>
      </c>
      <c r="BO79" s="33">
        <f t="shared" si="82"/>
        <v>209</v>
      </c>
      <c r="BP79" s="4">
        <v>200</v>
      </c>
      <c r="BQ79" s="36">
        <f t="shared" si="83"/>
        <v>7674.2400000000007</v>
      </c>
      <c r="BR79" s="204">
        <v>600</v>
      </c>
      <c r="BS79" s="305">
        <v>324</v>
      </c>
      <c r="BT79" s="36">
        <f t="shared" si="84"/>
        <v>23022.720000000001</v>
      </c>
      <c r="BU79" s="33">
        <f t="shared" si="85"/>
        <v>485</v>
      </c>
      <c r="BV79" s="4">
        <v>300</v>
      </c>
      <c r="BW79" s="36">
        <f t="shared" si="86"/>
        <v>11511.36</v>
      </c>
      <c r="BX79" s="3">
        <v>300</v>
      </c>
      <c r="BY79" s="3">
        <v>307</v>
      </c>
      <c r="BZ79" s="36">
        <f t="shared" si="87"/>
        <v>11511.36</v>
      </c>
      <c r="CA79" s="33">
        <f t="shared" si="76"/>
        <v>478</v>
      </c>
      <c r="CB79" s="314">
        <v>300</v>
      </c>
      <c r="CC79" s="36">
        <f t="shared" si="88"/>
        <v>11511.36</v>
      </c>
      <c r="CD79" s="3">
        <f>SUMIFS('12月商业流向数据'!G:G,'12月商业流向数据'!C:C,'2019年进销存明细 '!A79,'12月商业流向数据'!E:E,'2019年进销存明细 '!H79)</f>
        <v>0</v>
      </c>
      <c r="CE79" s="3"/>
      <c r="CF79" s="36">
        <f t="shared" si="89"/>
        <v>0</v>
      </c>
      <c r="CG79" s="33">
        <f t="shared" si="77"/>
        <v>478</v>
      </c>
      <c r="CH79" s="4">
        <f t="shared" si="90"/>
        <v>4600</v>
      </c>
      <c r="CI79" s="36">
        <f t="shared" si="91"/>
        <v>176507.51999999996</v>
      </c>
      <c r="CJ79" s="4">
        <f t="shared" si="92"/>
        <v>3900</v>
      </c>
      <c r="CK79" s="36">
        <f t="shared" si="79"/>
        <v>149647.67999999999</v>
      </c>
      <c r="CM79" s="18" t="str">
        <f t="shared" si="80"/>
        <v>依叶-上海市第一人民医院宝山分院</v>
      </c>
      <c r="CN79" s="18" t="s">
        <v>422</v>
      </c>
    </row>
    <row r="80" spans="1:92" s="18" customFormat="1" ht="14.25" hidden="1" x14ac:dyDescent="0.3">
      <c r="A80" s="1" t="s">
        <v>6</v>
      </c>
      <c r="B80" s="1" t="s">
        <v>636</v>
      </c>
      <c r="C80" s="1" t="s">
        <v>662</v>
      </c>
      <c r="D80" s="1" t="s">
        <v>7</v>
      </c>
      <c r="E80" s="1" t="s">
        <v>252</v>
      </c>
      <c r="F80" s="1" t="s">
        <v>282</v>
      </c>
      <c r="G80" s="1" t="s">
        <v>391</v>
      </c>
      <c r="H80" s="2" t="s">
        <v>280</v>
      </c>
      <c r="I80" s="177">
        <v>38.371200000000002</v>
      </c>
      <c r="J80" s="37">
        <v>200</v>
      </c>
      <c r="K80" s="171">
        <v>173.33333333333334</v>
      </c>
      <c r="L80" s="171">
        <f t="shared" ref="L80:L111" si="95">K80*I80</f>
        <v>6651.0080000000007</v>
      </c>
      <c r="M80" s="37">
        <v>45</v>
      </c>
      <c r="N80" s="5">
        <v>150</v>
      </c>
      <c r="O80" s="34">
        <f t="shared" ref="O80:O111" si="96">N80*I80</f>
        <v>5755.68</v>
      </c>
      <c r="P80" s="3">
        <v>350</v>
      </c>
      <c r="Q80" s="3">
        <v>256</v>
      </c>
      <c r="R80" s="35">
        <f t="shared" ref="R80:R111" si="97">P80*I80</f>
        <v>13429.92</v>
      </c>
      <c r="S80" s="33">
        <f t="shared" si="69"/>
        <v>139</v>
      </c>
      <c r="T80" s="5">
        <v>150</v>
      </c>
      <c r="U80" s="35">
        <f t="shared" ref="U80:U111" si="98">T80*I80</f>
        <v>5755.68</v>
      </c>
      <c r="V80" s="3">
        <v>60</v>
      </c>
      <c r="W80" s="3">
        <v>151</v>
      </c>
      <c r="X80" s="35">
        <f t="shared" ref="X80:X111" si="99">V80*I80</f>
        <v>2302.2719999999999</v>
      </c>
      <c r="Y80" s="33">
        <f t="shared" si="70"/>
        <v>48</v>
      </c>
      <c r="Z80" s="5">
        <v>200</v>
      </c>
      <c r="AA80" s="35">
        <f t="shared" ref="AA80:AA111" si="100">Z80*I80</f>
        <v>7674.2400000000007</v>
      </c>
      <c r="AB80" s="3">
        <v>250</v>
      </c>
      <c r="AC80" s="3">
        <v>203</v>
      </c>
      <c r="AD80" s="35">
        <f t="shared" ref="AD80:AD111" si="101">AB80*I80</f>
        <v>9592.8000000000011</v>
      </c>
      <c r="AE80" s="33">
        <f t="shared" si="71"/>
        <v>95</v>
      </c>
      <c r="AF80" s="5">
        <v>200</v>
      </c>
      <c r="AG80" s="35">
        <f t="shared" ref="AG80:AG111" si="102">AF80*I80</f>
        <v>7674.2400000000007</v>
      </c>
      <c r="AH80" s="3">
        <v>200</v>
      </c>
      <c r="AI80" s="3">
        <v>218</v>
      </c>
      <c r="AJ80" s="35">
        <f t="shared" ref="AJ80:AJ111" si="103">AH80*I80</f>
        <v>7674.2400000000007</v>
      </c>
      <c r="AK80" s="33">
        <f t="shared" si="72"/>
        <v>77</v>
      </c>
      <c r="AL80" s="5">
        <v>200</v>
      </c>
      <c r="AM80" s="36">
        <f t="shared" ref="AM80:AM111" si="104">AL80*I80</f>
        <v>7674.2400000000007</v>
      </c>
      <c r="AN80" s="224">
        <v>60</v>
      </c>
      <c r="AO80" s="3">
        <v>68</v>
      </c>
      <c r="AP80" s="35">
        <f t="shared" ref="AP80:AP111" si="105">I80*AN80</f>
        <v>2302.2719999999999</v>
      </c>
      <c r="AQ80" s="33">
        <f t="shared" si="73"/>
        <v>69</v>
      </c>
      <c r="AR80" s="5">
        <v>200</v>
      </c>
      <c r="AS80" s="35">
        <f t="shared" ref="AS80:AS111" si="106">I80*AR80</f>
        <v>7674.2400000000007</v>
      </c>
      <c r="AT80" s="3">
        <v>100</v>
      </c>
      <c r="AU80" s="3">
        <v>128</v>
      </c>
      <c r="AV80" s="35">
        <f t="shared" ref="AV80:AV111" si="107">AT80*I80</f>
        <v>3837.1200000000003</v>
      </c>
      <c r="AW80" s="33">
        <f t="shared" si="74"/>
        <v>41</v>
      </c>
      <c r="AX80" s="4">
        <v>100</v>
      </c>
      <c r="AY80" s="35">
        <f t="shared" ref="AY80:AY111" si="108">I80*AX80</f>
        <v>3837.1200000000003</v>
      </c>
      <c r="AZ80" s="3">
        <v>150</v>
      </c>
      <c r="BA80" s="3">
        <v>162</v>
      </c>
      <c r="BB80" s="35">
        <f t="shared" ref="BB80:BB111" si="109">I80*AZ80</f>
        <v>5755.68</v>
      </c>
      <c r="BC80" s="33">
        <f t="shared" si="75"/>
        <v>29</v>
      </c>
      <c r="BD80" s="4">
        <v>100</v>
      </c>
      <c r="BE80" s="36">
        <f t="shared" si="93"/>
        <v>3837.1200000000003</v>
      </c>
      <c r="BF80" s="3">
        <v>120</v>
      </c>
      <c r="BG80" s="3">
        <v>95</v>
      </c>
      <c r="BH80" s="35">
        <f t="shared" si="78"/>
        <v>4604.5439999999999</v>
      </c>
      <c r="BI80" s="33">
        <f t="shared" si="68"/>
        <v>54</v>
      </c>
      <c r="BJ80" s="4">
        <v>100</v>
      </c>
      <c r="BK80" s="36">
        <f t="shared" si="94"/>
        <v>3837.1200000000003</v>
      </c>
      <c r="BL80" s="3">
        <v>150</v>
      </c>
      <c r="BM80" s="3">
        <v>162</v>
      </c>
      <c r="BN80" s="36">
        <f t="shared" si="81"/>
        <v>5755.68</v>
      </c>
      <c r="BO80" s="33">
        <f t="shared" si="82"/>
        <v>42</v>
      </c>
      <c r="BP80" s="4">
        <v>50</v>
      </c>
      <c r="BQ80" s="36">
        <f t="shared" si="83"/>
        <v>1918.5600000000002</v>
      </c>
      <c r="BR80" s="204">
        <v>250</v>
      </c>
      <c r="BS80" s="305">
        <v>180</v>
      </c>
      <c r="BT80" s="36">
        <f t="shared" si="84"/>
        <v>9592.8000000000011</v>
      </c>
      <c r="BU80" s="33">
        <f t="shared" si="85"/>
        <v>112</v>
      </c>
      <c r="BV80" s="4">
        <v>100</v>
      </c>
      <c r="BW80" s="36">
        <f t="shared" si="86"/>
        <v>3837.1200000000003</v>
      </c>
      <c r="BX80" s="3">
        <v>100</v>
      </c>
      <c r="BY80" s="3">
        <v>111</v>
      </c>
      <c r="BZ80" s="36">
        <f t="shared" si="87"/>
        <v>3837.1200000000003</v>
      </c>
      <c r="CA80" s="33">
        <f t="shared" si="76"/>
        <v>101</v>
      </c>
      <c r="CB80" s="314">
        <v>100</v>
      </c>
      <c r="CC80" s="36">
        <f t="shared" si="88"/>
        <v>3837.1200000000003</v>
      </c>
      <c r="CD80" s="3">
        <f>SUMIFS('12月商业流向数据'!G:G,'12月商业流向数据'!C:C,'2019年进销存明细 '!A80,'12月商业流向数据'!E:E,'2019年进销存明细 '!H80)</f>
        <v>100</v>
      </c>
      <c r="CE80" s="3"/>
      <c r="CF80" s="36">
        <f t="shared" si="89"/>
        <v>3837.1200000000003</v>
      </c>
      <c r="CG80" s="33">
        <f t="shared" si="77"/>
        <v>201</v>
      </c>
      <c r="CH80" s="4">
        <f t="shared" si="90"/>
        <v>1650</v>
      </c>
      <c r="CI80" s="36">
        <f t="shared" si="91"/>
        <v>63312.48000000001</v>
      </c>
      <c r="CJ80" s="4">
        <f t="shared" si="92"/>
        <v>1890</v>
      </c>
      <c r="CK80" s="36">
        <f t="shared" si="79"/>
        <v>72521.567999999999</v>
      </c>
      <c r="CM80" s="18" t="str">
        <f t="shared" si="80"/>
        <v>依叶-上海市第二康复医院</v>
      </c>
      <c r="CN80" s="18" t="s">
        <v>422</v>
      </c>
    </row>
    <row r="81" spans="1:92" s="18" customFormat="1" ht="14.25" hidden="1" x14ac:dyDescent="0.3">
      <c r="A81" s="1" t="s">
        <v>6</v>
      </c>
      <c r="B81" s="1" t="s">
        <v>636</v>
      </c>
      <c r="C81" s="1" t="s">
        <v>662</v>
      </c>
      <c r="D81" s="1" t="s">
        <v>7</v>
      </c>
      <c r="E81" s="1" t="s">
        <v>634</v>
      </c>
      <c r="F81" s="1" t="s">
        <v>283</v>
      </c>
      <c r="G81" s="1" t="s">
        <v>391</v>
      </c>
      <c r="H81" s="2" t="s">
        <v>13</v>
      </c>
      <c r="I81" s="177">
        <v>38.371200000000002</v>
      </c>
      <c r="J81" s="37">
        <v>0</v>
      </c>
      <c r="K81" s="171">
        <v>0</v>
      </c>
      <c r="L81" s="171">
        <f t="shared" si="95"/>
        <v>0</v>
      </c>
      <c r="M81" s="37">
        <v>2</v>
      </c>
      <c r="N81" s="5"/>
      <c r="O81" s="34">
        <f t="shared" si="96"/>
        <v>0</v>
      </c>
      <c r="P81" s="3">
        <v>0</v>
      </c>
      <c r="Q81" s="3">
        <v>0</v>
      </c>
      <c r="R81" s="35">
        <f t="shared" si="97"/>
        <v>0</v>
      </c>
      <c r="S81" s="33">
        <f t="shared" si="69"/>
        <v>2</v>
      </c>
      <c r="T81" s="5"/>
      <c r="U81" s="35">
        <f t="shared" si="98"/>
        <v>0</v>
      </c>
      <c r="V81" s="3">
        <v>0</v>
      </c>
      <c r="W81" s="3">
        <v>0</v>
      </c>
      <c r="X81" s="35">
        <f t="shared" si="99"/>
        <v>0</v>
      </c>
      <c r="Y81" s="33">
        <f t="shared" si="70"/>
        <v>2</v>
      </c>
      <c r="Z81" s="5"/>
      <c r="AA81" s="35">
        <f t="shared" si="100"/>
        <v>0</v>
      </c>
      <c r="AB81" s="3">
        <v>0</v>
      </c>
      <c r="AC81" s="3">
        <v>0</v>
      </c>
      <c r="AD81" s="35">
        <f t="shared" si="101"/>
        <v>0</v>
      </c>
      <c r="AE81" s="33">
        <f t="shared" si="71"/>
        <v>2</v>
      </c>
      <c r="AF81" s="5"/>
      <c r="AG81" s="35">
        <f t="shared" si="102"/>
        <v>0</v>
      </c>
      <c r="AH81" s="3">
        <v>0</v>
      </c>
      <c r="AI81" s="3">
        <v>0</v>
      </c>
      <c r="AJ81" s="35">
        <f t="shared" si="103"/>
        <v>0</v>
      </c>
      <c r="AK81" s="33">
        <f t="shared" si="72"/>
        <v>2</v>
      </c>
      <c r="AL81" s="5">
        <v>0</v>
      </c>
      <c r="AM81" s="36">
        <f t="shared" si="104"/>
        <v>0</v>
      </c>
      <c r="AN81" s="224">
        <v>0</v>
      </c>
      <c r="AO81" s="3">
        <v>0</v>
      </c>
      <c r="AP81" s="35">
        <f t="shared" si="105"/>
        <v>0</v>
      </c>
      <c r="AQ81" s="33">
        <f t="shared" si="73"/>
        <v>2</v>
      </c>
      <c r="AR81" s="5">
        <v>0</v>
      </c>
      <c r="AS81" s="35">
        <f t="shared" si="106"/>
        <v>0</v>
      </c>
      <c r="AT81" s="3">
        <v>0</v>
      </c>
      <c r="AU81" s="3">
        <v>0</v>
      </c>
      <c r="AV81" s="35">
        <f t="shared" si="107"/>
        <v>0</v>
      </c>
      <c r="AW81" s="33">
        <f t="shared" si="74"/>
        <v>2</v>
      </c>
      <c r="AX81" s="4">
        <v>0</v>
      </c>
      <c r="AY81" s="35">
        <f t="shared" si="108"/>
        <v>0</v>
      </c>
      <c r="AZ81" s="3">
        <v>0</v>
      </c>
      <c r="BA81" s="3">
        <v>0</v>
      </c>
      <c r="BB81" s="35">
        <f t="shared" si="109"/>
        <v>0</v>
      </c>
      <c r="BC81" s="33">
        <f t="shared" si="75"/>
        <v>2</v>
      </c>
      <c r="BD81" s="4">
        <v>0</v>
      </c>
      <c r="BE81" s="36">
        <f t="shared" si="93"/>
        <v>0</v>
      </c>
      <c r="BF81" s="3">
        <v>0</v>
      </c>
      <c r="BG81" s="3">
        <v>0</v>
      </c>
      <c r="BH81" s="35">
        <f t="shared" si="78"/>
        <v>0</v>
      </c>
      <c r="BI81" s="33">
        <f t="shared" si="68"/>
        <v>2</v>
      </c>
      <c r="BJ81" s="4">
        <v>0</v>
      </c>
      <c r="BK81" s="36">
        <f t="shared" si="94"/>
        <v>0</v>
      </c>
      <c r="BL81" s="3">
        <v>0</v>
      </c>
      <c r="BM81" s="3">
        <v>0</v>
      </c>
      <c r="BN81" s="36">
        <f t="shared" si="81"/>
        <v>0</v>
      </c>
      <c r="BO81" s="33">
        <f t="shared" si="82"/>
        <v>2</v>
      </c>
      <c r="BP81" s="4">
        <v>0</v>
      </c>
      <c r="BQ81" s="36">
        <f t="shared" si="83"/>
        <v>0</v>
      </c>
      <c r="BR81" s="204">
        <v>0</v>
      </c>
      <c r="BS81" s="305">
        <v>0</v>
      </c>
      <c r="BT81" s="36">
        <f t="shared" si="84"/>
        <v>0</v>
      </c>
      <c r="BU81" s="33">
        <f t="shared" si="85"/>
        <v>2</v>
      </c>
      <c r="BV81" s="4">
        <v>0</v>
      </c>
      <c r="BW81" s="36">
        <f t="shared" si="86"/>
        <v>0</v>
      </c>
      <c r="BX81" s="3">
        <v>0</v>
      </c>
      <c r="BY81" s="3">
        <v>0</v>
      </c>
      <c r="BZ81" s="36">
        <f t="shared" si="87"/>
        <v>0</v>
      </c>
      <c r="CA81" s="33">
        <f t="shared" si="76"/>
        <v>2</v>
      </c>
      <c r="CB81" s="314">
        <v>0</v>
      </c>
      <c r="CC81" s="36">
        <f t="shared" si="88"/>
        <v>0</v>
      </c>
      <c r="CD81" s="3">
        <f>SUMIFS('12月商业流向数据'!G:G,'12月商业流向数据'!C:C,'2019年进销存明细 '!A81,'12月商业流向数据'!E:E,'2019年进销存明细 '!H81)</f>
        <v>0</v>
      </c>
      <c r="CE81" s="3"/>
      <c r="CF81" s="36">
        <f t="shared" si="89"/>
        <v>0</v>
      </c>
      <c r="CG81" s="33">
        <f t="shared" si="77"/>
        <v>2</v>
      </c>
      <c r="CH81" s="4">
        <f t="shared" si="90"/>
        <v>0</v>
      </c>
      <c r="CI81" s="36">
        <f t="shared" si="91"/>
        <v>0</v>
      </c>
      <c r="CJ81" s="4">
        <f t="shared" si="92"/>
        <v>0</v>
      </c>
      <c r="CK81" s="36">
        <f t="shared" si="79"/>
        <v>0</v>
      </c>
      <c r="CM81" s="18" t="str">
        <f t="shared" si="80"/>
        <v>依叶-上海交通大学医学院附属第三人民医院</v>
      </c>
      <c r="CN81" s="18" t="s">
        <v>422</v>
      </c>
    </row>
    <row r="82" spans="1:92" s="18" customFormat="1" ht="14.25" hidden="1" x14ac:dyDescent="0.3">
      <c r="A82" s="1" t="s">
        <v>6</v>
      </c>
      <c r="B82" s="1" t="s">
        <v>636</v>
      </c>
      <c r="C82" s="1" t="s">
        <v>662</v>
      </c>
      <c r="D82" s="1" t="s">
        <v>7</v>
      </c>
      <c r="E82" s="1" t="s">
        <v>688</v>
      </c>
      <c r="F82" s="1" t="s">
        <v>284</v>
      </c>
      <c r="G82" s="1" t="s">
        <v>391</v>
      </c>
      <c r="H82" s="7" t="s">
        <v>207</v>
      </c>
      <c r="I82" s="177">
        <v>38.371200000000002</v>
      </c>
      <c r="J82" s="37">
        <v>0</v>
      </c>
      <c r="K82" s="171">
        <v>0</v>
      </c>
      <c r="L82" s="171">
        <f t="shared" si="95"/>
        <v>0</v>
      </c>
      <c r="M82" s="37">
        <v>0</v>
      </c>
      <c r="N82" s="5"/>
      <c r="O82" s="34">
        <f t="shared" si="96"/>
        <v>0</v>
      </c>
      <c r="P82" s="3">
        <v>0</v>
      </c>
      <c r="Q82" s="3">
        <v>0</v>
      </c>
      <c r="R82" s="35">
        <f t="shared" si="97"/>
        <v>0</v>
      </c>
      <c r="S82" s="33">
        <f t="shared" si="69"/>
        <v>0</v>
      </c>
      <c r="T82" s="5"/>
      <c r="U82" s="35">
        <f t="shared" si="98"/>
        <v>0</v>
      </c>
      <c r="V82" s="3">
        <v>0</v>
      </c>
      <c r="W82" s="3">
        <v>0</v>
      </c>
      <c r="X82" s="35">
        <f t="shared" si="99"/>
        <v>0</v>
      </c>
      <c r="Y82" s="33">
        <f t="shared" si="70"/>
        <v>0</v>
      </c>
      <c r="Z82" s="5"/>
      <c r="AA82" s="35">
        <f t="shared" si="100"/>
        <v>0</v>
      </c>
      <c r="AB82" s="3">
        <v>0</v>
      </c>
      <c r="AC82" s="3">
        <v>0</v>
      </c>
      <c r="AD82" s="35">
        <f t="shared" si="101"/>
        <v>0</v>
      </c>
      <c r="AE82" s="33">
        <f t="shared" si="71"/>
        <v>0</v>
      </c>
      <c r="AF82" s="5"/>
      <c r="AG82" s="35">
        <f t="shared" si="102"/>
        <v>0</v>
      </c>
      <c r="AH82" s="3">
        <v>0</v>
      </c>
      <c r="AI82" s="3">
        <v>0</v>
      </c>
      <c r="AJ82" s="35">
        <f t="shared" si="103"/>
        <v>0</v>
      </c>
      <c r="AK82" s="33">
        <f t="shared" si="72"/>
        <v>0</v>
      </c>
      <c r="AL82" s="5">
        <v>0</v>
      </c>
      <c r="AM82" s="36">
        <f t="shared" si="104"/>
        <v>0</v>
      </c>
      <c r="AN82" s="224">
        <v>0</v>
      </c>
      <c r="AO82" s="3">
        <v>0</v>
      </c>
      <c r="AP82" s="35">
        <f t="shared" si="105"/>
        <v>0</v>
      </c>
      <c r="AQ82" s="33">
        <f t="shared" si="73"/>
        <v>0</v>
      </c>
      <c r="AR82" s="5">
        <v>0</v>
      </c>
      <c r="AS82" s="35">
        <f t="shared" si="106"/>
        <v>0</v>
      </c>
      <c r="AT82" s="3">
        <v>0</v>
      </c>
      <c r="AU82" s="3">
        <v>0</v>
      </c>
      <c r="AV82" s="35">
        <f t="shared" si="107"/>
        <v>0</v>
      </c>
      <c r="AW82" s="33">
        <f t="shared" si="74"/>
        <v>0</v>
      </c>
      <c r="AX82" s="4">
        <v>0</v>
      </c>
      <c r="AY82" s="35">
        <f t="shared" si="108"/>
        <v>0</v>
      </c>
      <c r="AZ82" s="3">
        <v>0</v>
      </c>
      <c r="BA82" s="3">
        <v>0</v>
      </c>
      <c r="BB82" s="35">
        <f t="shared" si="109"/>
        <v>0</v>
      </c>
      <c r="BC82" s="33">
        <f t="shared" si="75"/>
        <v>0</v>
      </c>
      <c r="BD82" s="4">
        <v>0</v>
      </c>
      <c r="BE82" s="36">
        <f t="shared" si="93"/>
        <v>0</v>
      </c>
      <c r="BF82" s="3">
        <v>0</v>
      </c>
      <c r="BG82" s="3">
        <v>0</v>
      </c>
      <c r="BH82" s="35">
        <f t="shared" si="78"/>
        <v>0</v>
      </c>
      <c r="BI82" s="33">
        <f t="shared" si="68"/>
        <v>0</v>
      </c>
      <c r="BJ82" s="4">
        <v>0</v>
      </c>
      <c r="BK82" s="36">
        <f t="shared" si="94"/>
        <v>0</v>
      </c>
      <c r="BL82" s="3">
        <v>0</v>
      </c>
      <c r="BM82" s="3">
        <v>0</v>
      </c>
      <c r="BN82" s="36">
        <f t="shared" si="81"/>
        <v>0</v>
      </c>
      <c r="BO82" s="33">
        <f t="shared" si="82"/>
        <v>0</v>
      </c>
      <c r="BP82" s="4">
        <v>0</v>
      </c>
      <c r="BQ82" s="36">
        <f t="shared" si="83"/>
        <v>0</v>
      </c>
      <c r="BR82" s="204">
        <v>0</v>
      </c>
      <c r="BS82" s="305">
        <v>0</v>
      </c>
      <c r="BT82" s="36">
        <f t="shared" si="84"/>
        <v>0</v>
      </c>
      <c r="BU82" s="33">
        <f t="shared" si="85"/>
        <v>0</v>
      </c>
      <c r="BV82" s="4">
        <v>0</v>
      </c>
      <c r="BW82" s="36">
        <f t="shared" si="86"/>
        <v>0</v>
      </c>
      <c r="BX82" s="3">
        <v>0</v>
      </c>
      <c r="BY82" s="3">
        <v>0</v>
      </c>
      <c r="BZ82" s="36">
        <f t="shared" si="87"/>
        <v>0</v>
      </c>
      <c r="CA82" s="33">
        <f t="shared" si="76"/>
        <v>0</v>
      </c>
      <c r="CB82" s="314">
        <v>0</v>
      </c>
      <c r="CC82" s="36">
        <f t="shared" si="88"/>
        <v>0</v>
      </c>
      <c r="CD82" s="3">
        <f>SUMIFS('12月商业流向数据'!G:G,'12月商业流向数据'!C:C,'2019年进销存明细 '!A82,'12月商业流向数据'!E:E,'2019年进销存明细 '!H82)</f>
        <v>0</v>
      </c>
      <c r="CE82" s="3"/>
      <c r="CF82" s="36">
        <f t="shared" si="89"/>
        <v>0</v>
      </c>
      <c r="CG82" s="33">
        <f t="shared" si="77"/>
        <v>0</v>
      </c>
      <c r="CH82" s="4">
        <f t="shared" si="90"/>
        <v>0</v>
      </c>
      <c r="CI82" s="36">
        <f t="shared" si="91"/>
        <v>0</v>
      </c>
      <c r="CJ82" s="4">
        <f t="shared" si="92"/>
        <v>0</v>
      </c>
      <c r="CK82" s="36">
        <f t="shared" si="79"/>
        <v>0</v>
      </c>
      <c r="CM82" s="18" t="str">
        <f t="shared" si="80"/>
        <v>依叶-上海市宝山区高境镇街道社区卫生服务中心</v>
      </c>
      <c r="CN82" s="18" t="s">
        <v>422</v>
      </c>
    </row>
    <row r="83" spans="1:92" s="18" customFormat="1" ht="14.25" hidden="1" x14ac:dyDescent="0.3">
      <c r="A83" s="1" t="s">
        <v>6</v>
      </c>
      <c r="B83" s="1" t="s">
        <v>636</v>
      </c>
      <c r="C83" s="1" t="s">
        <v>662</v>
      </c>
      <c r="D83" s="1" t="s">
        <v>7</v>
      </c>
      <c r="E83" s="1" t="s">
        <v>252</v>
      </c>
      <c r="F83" s="1" t="s">
        <v>284</v>
      </c>
      <c r="G83" s="1" t="s">
        <v>391</v>
      </c>
      <c r="H83" s="7" t="s">
        <v>211</v>
      </c>
      <c r="I83" s="177">
        <v>38.371200000000002</v>
      </c>
      <c r="J83" s="37">
        <v>150</v>
      </c>
      <c r="K83" s="171">
        <v>14.166666666666666</v>
      </c>
      <c r="L83" s="171">
        <f t="shared" si="95"/>
        <v>543.59199999999998</v>
      </c>
      <c r="M83" s="37">
        <v>108</v>
      </c>
      <c r="N83" s="5">
        <v>200</v>
      </c>
      <c r="O83" s="34">
        <f t="shared" si="96"/>
        <v>7674.2400000000007</v>
      </c>
      <c r="P83" s="3">
        <v>200</v>
      </c>
      <c r="Q83" s="3">
        <v>148</v>
      </c>
      <c r="R83" s="35">
        <f t="shared" si="97"/>
        <v>7674.2400000000007</v>
      </c>
      <c r="S83" s="33">
        <f t="shared" si="69"/>
        <v>160</v>
      </c>
      <c r="T83" s="5">
        <v>250</v>
      </c>
      <c r="U83" s="35">
        <f t="shared" si="98"/>
        <v>9592.8000000000011</v>
      </c>
      <c r="V83" s="3">
        <v>50</v>
      </c>
      <c r="W83" s="3">
        <v>122</v>
      </c>
      <c r="X83" s="35">
        <f t="shared" si="99"/>
        <v>1918.5600000000002</v>
      </c>
      <c r="Y83" s="33">
        <f t="shared" si="70"/>
        <v>88</v>
      </c>
      <c r="Z83" s="5">
        <v>300</v>
      </c>
      <c r="AA83" s="35">
        <f t="shared" si="100"/>
        <v>11511.36</v>
      </c>
      <c r="AB83" s="3">
        <v>450</v>
      </c>
      <c r="AC83" s="3">
        <v>244</v>
      </c>
      <c r="AD83" s="35">
        <f t="shared" si="101"/>
        <v>17267.04</v>
      </c>
      <c r="AE83" s="33">
        <f t="shared" si="71"/>
        <v>294</v>
      </c>
      <c r="AF83" s="5">
        <v>400</v>
      </c>
      <c r="AG83" s="35">
        <f t="shared" si="102"/>
        <v>15348.480000000001</v>
      </c>
      <c r="AH83" s="3">
        <v>150</v>
      </c>
      <c r="AI83" s="3">
        <v>205</v>
      </c>
      <c r="AJ83" s="35">
        <f t="shared" si="103"/>
        <v>5755.68</v>
      </c>
      <c r="AK83" s="33">
        <f t="shared" si="72"/>
        <v>239</v>
      </c>
      <c r="AL83" s="5">
        <v>400</v>
      </c>
      <c r="AM83" s="36">
        <f t="shared" si="104"/>
        <v>15348.480000000001</v>
      </c>
      <c r="AN83" s="224">
        <v>150</v>
      </c>
      <c r="AO83" s="3">
        <v>312</v>
      </c>
      <c r="AP83" s="35">
        <f t="shared" si="105"/>
        <v>5755.68</v>
      </c>
      <c r="AQ83" s="33">
        <f t="shared" si="73"/>
        <v>77</v>
      </c>
      <c r="AR83" s="5">
        <v>400</v>
      </c>
      <c r="AS83" s="35">
        <f t="shared" si="106"/>
        <v>15348.480000000001</v>
      </c>
      <c r="AT83" s="3">
        <v>400</v>
      </c>
      <c r="AU83" s="3">
        <v>202</v>
      </c>
      <c r="AV83" s="35">
        <f t="shared" si="107"/>
        <v>15348.480000000001</v>
      </c>
      <c r="AW83" s="33">
        <f t="shared" si="74"/>
        <v>275</v>
      </c>
      <c r="AX83" s="4">
        <v>100</v>
      </c>
      <c r="AY83" s="35">
        <f t="shared" si="108"/>
        <v>3837.1200000000003</v>
      </c>
      <c r="AZ83" s="3">
        <v>0</v>
      </c>
      <c r="BA83" s="3">
        <v>253</v>
      </c>
      <c r="BB83" s="35">
        <f t="shared" si="109"/>
        <v>0</v>
      </c>
      <c r="BC83" s="33">
        <f t="shared" si="75"/>
        <v>22</v>
      </c>
      <c r="BD83" s="4">
        <v>200</v>
      </c>
      <c r="BE83" s="36">
        <f t="shared" si="93"/>
        <v>7674.2400000000007</v>
      </c>
      <c r="BF83" s="3">
        <v>320</v>
      </c>
      <c r="BG83" s="3">
        <v>257</v>
      </c>
      <c r="BH83" s="35">
        <f t="shared" si="78"/>
        <v>12278.784</v>
      </c>
      <c r="BI83" s="33">
        <f t="shared" si="68"/>
        <v>85</v>
      </c>
      <c r="BJ83" s="4">
        <v>250</v>
      </c>
      <c r="BK83" s="36">
        <f t="shared" si="94"/>
        <v>9592.8000000000011</v>
      </c>
      <c r="BL83" s="3">
        <v>190</v>
      </c>
      <c r="BM83" s="3">
        <v>207</v>
      </c>
      <c r="BN83" s="36">
        <f t="shared" si="81"/>
        <v>7290.5280000000002</v>
      </c>
      <c r="BO83" s="33">
        <f t="shared" si="82"/>
        <v>68</v>
      </c>
      <c r="BP83" s="4">
        <v>200</v>
      </c>
      <c r="BQ83" s="36">
        <f t="shared" si="83"/>
        <v>7674.2400000000007</v>
      </c>
      <c r="BR83" s="204">
        <v>250</v>
      </c>
      <c r="BS83" s="305">
        <v>255</v>
      </c>
      <c r="BT83" s="36">
        <f t="shared" si="84"/>
        <v>9592.8000000000011</v>
      </c>
      <c r="BU83" s="33">
        <f t="shared" si="85"/>
        <v>63</v>
      </c>
      <c r="BV83" s="4">
        <v>200</v>
      </c>
      <c r="BW83" s="36">
        <f t="shared" si="86"/>
        <v>7674.2400000000007</v>
      </c>
      <c r="BX83" s="3">
        <v>450</v>
      </c>
      <c r="BY83" s="3">
        <v>206</v>
      </c>
      <c r="BZ83" s="36">
        <f t="shared" si="87"/>
        <v>17267.04</v>
      </c>
      <c r="CA83" s="33">
        <f t="shared" si="76"/>
        <v>307</v>
      </c>
      <c r="CB83" s="314">
        <v>300</v>
      </c>
      <c r="CC83" s="36">
        <f t="shared" si="88"/>
        <v>11511.36</v>
      </c>
      <c r="CD83" s="3">
        <f>SUMIFS('12月商业流向数据'!G:G,'12月商业流向数据'!C:C,'2019年进销存明细 '!A83,'12月商业流向数据'!E:E,'2019年进销存明细 '!H83)</f>
        <v>0</v>
      </c>
      <c r="CE83" s="3"/>
      <c r="CF83" s="36">
        <f t="shared" si="89"/>
        <v>0</v>
      </c>
      <c r="CG83" s="33">
        <f t="shared" si="77"/>
        <v>307</v>
      </c>
      <c r="CH83" s="4">
        <f t="shared" si="90"/>
        <v>3200</v>
      </c>
      <c r="CI83" s="36">
        <f t="shared" si="91"/>
        <v>122787.84000000003</v>
      </c>
      <c r="CJ83" s="4">
        <f t="shared" si="92"/>
        <v>2610</v>
      </c>
      <c r="CK83" s="36">
        <f t="shared" si="79"/>
        <v>100148.83200000002</v>
      </c>
      <c r="CM83" s="18" t="str">
        <f t="shared" si="80"/>
        <v>依叶-上海市宝山区顾村镇菊泉新城社区卫生服务中心</v>
      </c>
      <c r="CN83" s="18" t="s">
        <v>422</v>
      </c>
    </row>
    <row r="84" spans="1:92" s="18" customFormat="1" ht="14.25" hidden="1" x14ac:dyDescent="0.3">
      <c r="A84" s="1" t="s">
        <v>6</v>
      </c>
      <c r="B84" s="1" t="s">
        <v>636</v>
      </c>
      <c r="C84" s="1" t="s">
        <v>662</v>
      </c>
      <c r="D84" s="1" t="s">
        <v>7</v>
      </c>
      <c r="E84" s="1" t="s">
        <v>252</v>
      </c>
      <c r="F84" s="1" t="s">
        <v>284</v>
      </c>
      <c r="G84" s="1" t="s">
        <v>391</v>
      </c>
      <c r="H84" s="7" t="s">
        <v>668</v>
      </c>
      <c r="I84" s="177">
        <v>38.371200000000002</v>
      </c>
      <c r="J84" s="37">
        <v>0</v>
      </c>
      <c r="K84" s="171">
        <v>0</v>
      </c>
      <c r="L84" s="171">
        <f t="shared" si="95"/>
        <v>0</v>
      </c>
      <c r="M84" s="37">
        <v>0</v>
      </c>
      <c r="N84" s="5"/>
      <c r="O84" s="34">
        <f t="shared" si="96"/>
        <v>0</v>
      </c>
      <c r="P84" s="3">
        <v>200</v>
      </c>
      <c r="Q84" s="3">
        <v>27</v>
      </c>
      <c r="R84" s="35">
        <f t="shared" si="97"/>
        <v>7674.2400000000007</v>
      </c>
      <c r="S84" s="33">
        <f t="shared" si="69"/>
        <v>173</v>
      </c>
      <c r="T84" s="5">
        <v>50</v>
      </c>
      <c r="U84" s="35">
        <f t="shared" si="98"/>
        <v>1918.5600000000002</v>
      </c>
      <c r="V84" s="3">
        <v>0</v>
      </c>
      <c r="W84" s="3">
        <v>108</v>
      </c>
      <c r="X84" s="35">
        <f t="shared" si="99"/>
        <v>0</v>
      </c>
      <c r="Y84" s="33">
        <f t="shared" si="70"/>
        <v>65</v>
      </c>
      <c r="Z84" s="5">
        <v>300</v>
      </c>
      <c r="AA84" s="35">
        <f t="shared" si="100"/>
        <v>11511.36</v>
      </c>
      <c r="AB84" s="3">
        <v>800</v>
      </c>
      <c r="AC84" s="3">
        <v>439</v>
      </c>
      <c r="AD84" s="35">
        <f t="shared" si="101"/>
        <v>30696.960000000003</v>
      </c>
      <c r="AE84" s="33">
        <f t="shared" si="71"/>
        <v>426</v>
      </c>
      <c r="AF84" s="5">
        <v>500</v>
      </c>
      <c r="AG84" s="35">
        <f t="shared" si="102"/>
        <v>19185.600000000002</v>
      </c>
      <c r="AH84" s="3">
        <v>300</v>
      </c>
      <c r="AI84" s="3">
        <v>662</v>
      </c>
      <c r="AJ84" s="35">
        <f t="shared" si="103"/>
        <v>11511.36</v>
      </c>
      <c r="AK84" s="33">
        <f t="shared" si="72"/>
        <v>64</v>
      </c>
      <c r="AL84" s="5">
        <v>600</v>
      </c>
      <c r="AM84" s="36">
        <f t="shared" si="104"/>
        <v>23022.720000000001</v>
      </c>
      <c r="AN84" s="224">
        <v>1050</v>
      </c>
      <c r="AO84" s="3">
        <v>882</v>
      </c>
      <c r="AP84" s="35">
        <f t="shared" si="105"/>
        <v>40289.760000000002</v>
      </c>
      <c r="AQ84" s="33">
        <f t="shared" si="73"/>
        <v>232</v>
      </c>
      <c r="AR84" s="5">
        <v>700</v>
      </c>
      <c r="AS84" s="35">
        <f t="shared" si="106"/>
        <v>26859.84</v>
      </c>
      <c r="AT84" s="3">
        <v>1600</v>
      </c>
      <c r="AU84" s="3">
        <v>730</v>
      </c>
      <c r="AV84" s="35">
        <f t="shared" si="107"/>
        <v>61393.920000000006</v>
      </c>
      <c r="AW84" s="33">
        <f t="shared" si="74"/>
        <v>1102</v>
      </c>
      <c r="AX84" s="4">
        <v>600</v>
      </c>
      <c r="AY84" s="35">
        <f t="shared" si="108"/>
        <v>23022.720000000001</v>
      </c>
      <c r="AZ84" s="3">
        <v>150</v>
      </c>
      <c r="BA84" s="3">
        <v>854</v>
      </c>
      <c r="BB84" s="35">
        <f t="shared" si="109"/>
        <v>5755.68</v>
      </c>
      <c r="BC84" s="33">
        <f t="shared" si="75"/>
        <v>398</v>
      </c>
      <c r="BD84" s="4">
        <v>600</v>
      </c>
      <c r="BE84" s="36">
        <f t="shared" si="93"/>
        <v>23022.720000000001</v>
      </c>
      <c r="BF84" s="3">
        <v>600</v>
      </c>
      <c r="BG84" s="3">
        <v>795</v>
      </c>
      <c r="BH84" s="35">
        <f t="shared" si="78"/>
        <v>23022.720000000001</v>
      </c>
      <c r="BI84" s="33">
        <f t="shared" si="68"/>
        <v>203</v>
      </c>
      <c r="BJ84" s="4">
        <v>700</v>
      </c>
      <c r="BK84" s="36">
        <f t="shared" si="94"/>
        <v>26859.84</v>
      </c>
      <c r="BL84" s="3">
        <v>950</v>
      </c>
      <c r="BM84" s="3">
        <v>774</v>
      </c>
      <c r="BN84" s="36">
        <f t="shared" si="81"/>
        <v>36452.639999999999</v>
      </c>
      <c r="BO84" s="33">
        <f t="shared" si="82"/>
        <v>379</v>
      </c>
      <c r="BP84" s="4">
        <v>600</v>
      </c>
      <c r="BQ84" s="36">
        <f t="shared" si="83"/>
        <v>23022.720000000001</v>
      </c>
      <c r="BR84" s="204">
        <v>1250</v>
      </c>
      <c r="BS84" s="305">
        <v>640</v>
      </c>
      <c r="BT84" s="36">
        <f t="shared" si="84"/>
        <v>47964</v>
      </c>
      <c r="BU84" s="33">
        <f t="shared" si="85"/>
        <v>989</v>
      </c>
      <c r="BV84" s="4">
        <v>700</v>
      </c>
      <c r="BW84" s="36">
        <f t="shared" si="86"/>
        <v>26859.84</v>
      </c>
      <c r="BX84" s="3">
        <v>600</v>
      </c>
      <c r="BY84" s="3">
        <v>803</v>
      </c>
      <c r="BZ84" s="36">
        <f t="shared" si="87"/>
        <v>23022.720000000001</v>
      </c>
      <c r="CA84" s="33">
        <f t="shared" si="76"/>
        <v>786</v>
      </c>
      <c r="CB84" s="314">
        <v>800</v>
      </c>
      <c r="CC84" s="36">
        <f t="shared" si="88"/>
        <v>30696.960000000003</v>
      </c>
      <c r="CD84" s="3">
        <f>SUMIFS('12月商业流向数据'!G:G,'12月商业流向数据'!C:C,'2019年进销存明细 '!A84,'12月商业流向数据'!E:E,'2019年进销存明细 '!H84)</f>
        <v>30</v>
      </c>
      <c r="CE84" s="3"/>
      <c r="CF84" s="36">
        <f t="shared" si="89"/>
        <v>1151.136</v>
      </c>
      <c r="CG84" s="33">
        <f t="shared" si="77"/>
        <v>816</v>
      </c>
      <c r="CH84" s="4">
        <f t="shared" si="90"/>
        <v>6150</v>
      </c>
      <c r="CI84" s="36">
        <f t="shared" si="91"/>
        <v>235982.88</v>
      </c>
      <c r="CJ84" s="4">
        <f t="shared" si="92"/>
        <v>7530</v>
      </c>
      <c r="CK84" s="36">
        <f t="shared" si="79"/>
        <v>288935.136</v>
      </c>
      <c r="CL84" s="18" t="s">
        <v>663</v>
      </c>
      <c r="CM84" s="18" t="str">
        <f t="shared" si="80"/>
        <v>依叶-上海市宝山区淞南镇社区卫生服务中心</v>
      </c>
      <c r="CN84" s="18" t="s">
        <v>422</v>
      </c>
    </row>
    <row r="85" spans="1:92" s="18" customFormat="1" ht="14.25" hidden="1" x14ac:dyDescent="0.3">
      <c r="A85" s="1" t="s">
        <v>6</v>
      </c>
      <c r="B85" s="1" t="s">
        <v>636</v>
      </c>
      <c r="C85" s="1" t="s">
        <v>662</v>
      </c>
      <c r="D85" s="1" t="s">
        <v>7</v>
      </c>
      <c r="E85" s="1" t="s">
        <v>861</v>
      </c>
      <c r="F85" s="1" t="s">
        <v>284</v>
      </c>
      <c r="G85" s="1" t="s">
        <v>391</v>
      </c>
      <c r="H85" s="7" t="s">
        <v>219</v>
      </c>
      <c r="I85" s="177">
        <v>38.371200000000002</v>
      </c>
      <c r="J85" s="37">
        <v>0</v>
      </c>
      <c r="K85" s="171">
        <v>0</v>
      </c>
      <c r="L85" s="171">
        <f t="shared" si="95"/>
        <v>0</v>
      </c>
      <c r="M85" s="37">
        <v>0</v>
      </c>
      <c r="N85" s="5"/>
      <c r="O85" s="34">
        <f t="shared" si="96"/>
        <v>0</v>
      </c>
      <c r="P85" s="3">
        <v>0</v>
      </c>
      <c r="Q85" s="3">
        <v>0</v>
      </c>
      <c r="R85" s="35">
        <f t="shared" si="97"/>
        <v>0</v>
      </c>
      <c r="S85" s="33">
        <f t="shared" si="69"/>
        <v>0</v>
      </c>
      <c r="T85" s="5"/>
      <c r="U85" s="35">
        <f t="shared" si="98"/>
        <v>0</v>
      </c>
      <c r="V85" s="3">
        <v>0</v>
      </c>
      <c r="W85" s="3">
        <v>0</v>
      </c>
      <c r="X85" s="35">
        <f t="shared" si="99"/>
        <v>0</v>
      </c>
      <c r="Y85" s="33">
        <f t="shared" si="70"/>
        <v>0</v>
      </c>
      <c r="Z85" s="5"/>
      <c r="AA85" s="35">
        <f t="shared" si="100"/>
        <v>0</v>
      </c>
      <c r="AB85" s="3">
        <v>100</v>
      </c>
      <c r="AC85" s="3">
        <v>0</v>
      </c>
      <c r="AD85" s="35">
        <f t="shared" si="101"/>
        <v>3837.1200000000003</v>
      </c>
      <c r="AE85" s="33">
        <f t="shared" si="71"/>
        <v>100</v>
      </c>
      <c r="AF85" s="5"/>
      <c r="AG85" s="35">
        <f t="shared" si="102"/>
        <v>0</v>
      </c>
      <c r="AH85" s="3">
        <v>0</v>
      </c>
      <c r="AI85" s="3">
        <v>0</v>
      </c>
      <c r="AJ85" s="35">
        <f t="shared" si="103"/>
        <v>0</v>
      </c>
      <c r="AK85" s="33">
        <f t="shared" si="72"/>
        <v>100</v>
      </c>
      <c r="AL85" s="5">
        <v>100</v>
      </c>
      <c r="AM85" s="36">
        <f t="shared" si="104"/>
        <v>3837.1200000000003</v>
      </c>
      <c r="AN85" s="224">
        <v>0</v>
      </c>
      <c r="AO85" s="3">
        <v>0</v>
      </c>
      <c r="AP85" s="35">
        <f t="shared" si="105"/>
        <v>0</v>
      </c>
      <c r="AQ85" s="33">
        <f t="shared" si="73"/>
        <v>100</v>
      </c>
      <c r="AR85" s="5">
        <v>100</v>
      </c>
      <c r="AS85" s="35">
        <f t="shared" si="106"/>
        <v>3837.1200000000003</v>
      </c>
      <c r="AT85" s="3">
        <v>0</v>
      </c>
      <c r="AU85" s="3">
        <v>4</v>
      </c>
      <c r="AV85" s="35">
        <f t="shared" si="107"/>
        <v>0</v>
      </c>
      <c r="AW85" s="33">
        <f t="shared" si="74"/>
        <v>96</v>
      </c>
      <c r="AX85" s="4">
        <v>200</v>
      </c>
      <c r="AY85" s="35">
        <f t="shared" si="108"/>
        <v>7674.2400000000007</v>
      </c>
      <c r="AZ85" s="3">
        <v>0</v>
      </c>
      <c r="BA85" s="3">
        <v>22</v>
      </c>
      <c r="BB85" s="35">
        <f t="shared" si="109"/>
        <v>0</v>
      </c>
      <c r="BC85" s="33">
        <f t="shared" si="75"/>
        <v>74</v>
      </c>
      <c r="BD85" s="4">
        <v>200</v>
      </c>
      <c r="BE85" s="36">
        <f t="shared" si="93"/>
        <v>7674.2400000000007</v>
      </c>
      <c r="BF85" s="3">
        <v>0</v>
      </c>
      <c r="BG85" s="3">
        <v>12</v>
      </c>
      <c r="BH85" s="35">
        <f t="shared" si="78"/>
        <v>0</v>
      </c>
      <c r="BI85" s="33">
        <f t="shared" si="68"/>
        <v>62</v>
      </c>
      <c r="BJ85" s="4">
        <v>100</v>
      </c>
      <c r="BK85" s="36">
        <f t="shared" si="94"/>
        <v>3837.1200000000003</v>
      </c>
      <c r="BL85" s="3">
        <v>0</v>
      </c>
      <c r="BM85" s="3">
        <v>36</v>
      </c>
      <c r="BN85" s="36">
        <f t="shared" si="81"/>
        <v>0</v>
      </c>
      <c r="BO85" s="33">
        <f t="shared" si="82"/>
        <v>26</v>
      </c>
      <c r="BP85" s="4">
        <v>50</v>
      </c>
      <c r="BQ85" s="36">
        <f t="shared" si="83"/>
        <v>1918.5600000000002</v>
      </c>
      <c r="BR85" s="204">
        <v>50</v>
      </c>
      <c r="BS85" s="305">
        <v>32</v>
      </c>
      <c r="BT85" s="36">
        <f t="shared" si="84"/>
        <v>1918.5600000000002</v>
      </c>
      <c r="BU85" s="33">
        <f t="shared" si="85"/>
        <v>44</v>
      </c>
      <c r="BV85" s="4">
        <v>50</v>
      </c>
      <c r="BW85" s="36">
        <f t="shared" si="86"/>
        <v>1918.5600000000002</v>
      </c>
      <c r="BX85" s="3">
        <v>0</v>
      </c>
      <c r="BY85" s="3">
        <v>34</v>
      </c>
      <c r="BZ85" s="36">
        <f t="shared" si="87"/>
        <v>0</v>
      </c>
      <c r="CA85" s="33">
        <f t="shared" si="76"/>
        <v>10</v>
      </c>
      <c r="CB85" s="314">
        <v>60</v>
      </c>
      <c r="CC85" s="36">
        <f t="shared" si="88"/>
        <v>2302.2719999999999</v>
      </c>
      <c r="CD85" s="3">
        <f>SUMIFS('12月商业流向数据'!G:G,'12月商业流向数据'!C:C,'2019年进销存明细 '!A85,'12月商业流向数据'!E:E,'2019年进销存明细 '!H85)</f>
        <v>30</v>
      </c>
      <c r="CE85" s="3"/>
      <c r="CF85" s="36">
        <f t="shared" si="89"/>
        <v>1151.136</v>
      </c>
      <c r="CG85" s="33">
        <f t="shared" si="77"/>
        <v>40</v>
      </c>
      <c r="CH85" s="4">
        <f t="shared" si="90"/>
        <v>860</v>
      </c>
      <c r="CI85" s="36">
        <f t="shared" si="91"/>
        <v>32999.232000000004</v>
      </c>
      <c r="CJ85" s="4">
        <f t="shared" si="92"/>
        <v>180</v>
      </c>
      <c r="CK85" s="36">
        <f t="shared" si="79"/>
        <v>6906.8160000000007</v>
      </c>
      <c r="CL85" s="18" t="s">
        <v>695</v>
      </c>
      <c r="CM85" s="18" t="str">
        <f t="shared" si="80"/>
        <v>依叶-上海市宝山区大场镇祁连社区卫生服务中心</v>
      </c>
      <c r="CN85" s="18" t="s">
        <v>422</v>
      </c>
    </row>
    <row r="86" spans="1:92" s="18" customFormat="1" ht="14.25" hidden="1" x14ac:dyDescent="0.3">
      <c r="A86" s="1" t="s">
        <v>6</v>
      </c>
      <c r="B86" s="6" t="s">
        <v>636</v>
      </c>
      <c r="C86" s="1" t="s">
        <v>662</v>
      </c>
      <c r="D86" s="6" t="s">
        <v>137</v>
      </c>
      <c r="E86" s="1" t="s">
        <v>147</v>
      </c>
      <c r="F86" s="1" t="s">
        <v>283</v>
      </c>
      <c r="G86" s="1" t="s">
        <v>397</v>
      </c>
      <c r="H86" s="7" t="s">
        <v>84</v>
      </c>
      <c r="I86" s="165">
        <v>34.371200000000002</v>
      </c>
      <c r="J86" s="37">
        <v>520</v>
      </c>
      <c r="K86" s="171">
        <v>265.83333333333331</v>
      </c>
      <c r="L86" s="171">
        <f t="shared" si="95"/>
        <v>9137.010666666667</v>
      </c>
      <c r="M86" s="37">
        <v>206</v>
      </c>
      <c r="N86" s="5">
        <v>450</v>
      </c>
      <c r="O86" s="34">
        <f t="shared" si="96"/>
        <v>15467.04</v>
      </c>
      <c r="P86" s="3">
        <v>680</v>
      </c>
      <c r="Q86" s="3">
        <v>577</v>
      </c>
      <c r="R86" s="35">
        <f t="shared" si="97"/>
        <v>23372.416000000001</v>
      </c>
      <c r="S86" s="33">
        <f t="shared" si="69"/>
        <v>309</v>
      </c>
      <c r="T86" s="5">
        <v>450</v>
      </c>
      <c r="U86" s="35">
        <f t="shared" si="98"/>
        <v>15467.04</v>
      </c>
      <c r="V86" s="3">
        <v>280</v>
      </c>
      <c r="W86" s="3">
        <v>443</v>
      </c>
      <c r="X86" s="35">
        <f t="shared" si="99"/>
        <v>9623.9359999999997</v>
      </c>
      <c r="Y86" s="33">
        <f t="shared" si="70"/>
        <v>146</v>
      </c>
      <c r="Z86" s="5">
        <v>700</v>
      </c>
      <c r="AA86" s="35">
        <f t="shared" si="100"/>
        <v>24059.84</v>
      </c>
      <c r="AB86" s="3">
        <v>1030</v>
      </c>
      <c r="AC86" s="3">
        <v>835</v>
      </c>
      <c r="AD86" s="35">
        <f t="shared" si="101"/>
        <v>35402.336000000003</v>
      </c>
      <c r="AE86" s="33">
        <f t="shared" si="71"/>
        <v>341</v>
      </c>
      <c r="AF86" s="5">
        <v>850</v>
      </c>
      <c r="AG86" s="35">
        <f t="shared" si="102"/>
        <v>29215.52</v>
      </c>
      <c r="AH86" s="3">
        <v>950</v>
      </c>
      <c r="AI86" s="3">
        <v>810</v>
      </c>
      <c r="AJ86" s="35">
        <f t="shared" si="103"/>
        <v>32652.640000000003</v>
      </c>
      <c r="AK86" s="33">
        <f t="shared" si="72"/>
        <v>481</v>
      </c>
      <c r="AL86" s="5">
        <v>1000</v>
      </c>
      <c r="AM86" s="36">
        <f t="shared" si="104"/>
        <v>34371.200000000004</v>
      </c>
      <c r="AN86" s="224">
        <v>990</v>
      </c>
      <c r="AO86" s="3">
        <v>1051</v>
      </c>
      <c r="AP86" s="35">
        <f t="shared" si="105"/>
        <v>34027.488000000005</v>
      </c>
      <c r="AQ86" s="33">
        <f t="shared" si="73"/>
        <v>420</v>
      </c>
      <c r="AR86" s="5">
        <v>1000</v>
      </c>
      <c r="AS86" s="35">
        <f t="shared" si="106"/>
        <v>34371.200000000004</v>
      </c>
      <c r="AT86" s="3">
        <v>760</v>
      </c>
      <c r="AU86" s="3">
        <v>836</v>
      </c>
      <c r="AV86" s="35">
        <f t="shared" si="107"/>
        <v>26122.112000000001</v>
      </c>
      <c r="AW86" s="33">
        <f t="shared" si="74"/>
        <v>344</v>
      </c>
      <c r="AX86" s="4">
        <v>1000</v>
      </c>
      <c r="AY86" s="35">
        <f t="shared" si="108"/>
        <v>34371.200000000004</v>
      </c>
      <c r="AZ86" s="268">
        <v>750</v>
      </c>
      <c r="BA86" s="3">
        <v>822</v>
      </c>
      <c r="BB86" s="35">
        <f t="shared" si="109"/>
        <v>25778.400000000001</v>
      </c>
      <c r="BC86" s="33">
        <f t="shared" si="75"/>
        <v>272</v>
      </c>
      <c r="BD86" s="4">
        <v>1000</v>
      </c>
      <c r="BE86" s="36">
        <f t="shared" si="93"/>
        <v>34371.200000000004</v>
      </c>
      <c r="BF86" s="268">
        <v>960</v>
      </c>
      <c r="BG86" s="3">
        <v>897</v>
      </c>
      <c r="BH86" s="35">
        <f t="shared" si="78"/>
        <v>32996.351999999999</v>
      </c>
      <c r="BI86" s="33">
        <f t="shared" si="68"/>
        <v>335</v>
      </c>
      <c r="BJ86" s="4">
        <v>1000</v>
      </c>
      <c r="BK86" s="36">
        <f t="shared" si="94"/>
        <v>34371.200000000004</v>
      </c>
      <c r="BL86" s="3">
        <v>1250</v>
      </c>
      <c r="BM86" s="3">
        <v>937</v>
      </c>
      <c r="BN86" s="36">
        <f t="shared" si="81"/>
        <v>42964</v>
      </c>
      <c r="BO86" s="33">
        <f t="shared" si="82"/>
        <v>648</v>
      </c>
      <c r="BP86" s="4">
        <v>900</v>
      </c>
      <c r="BQ86" s="36">
        <f t="shared" si="83"/>
        <v>30934.080000000002</v>
      </c>
      <c r="BR86" s="204">
        <v>810</v>
      </c>
      <c r="BS86" s="305">
        <v>967</v>
      </c>
      <c r="BT86" s="36">
        <f t="shared" si="84"/>
        <v>27840.672000000002</v>
      </c>
      <c r="BU86" s="33">
        <f t="shared" si="85"/>
        <v>491</v>
      </c>
      <c r="BV86" s="4">
        <v>1000</v>
      </c>
      <c r="BW86" s="36">
        <f t="shared" si="86"/>
        <v>34371.200000000004</v>
      </c>
      <c r="BX86" s="3">
        <v>730</v>
      </c>
      <c r="BY86" s="3">
        <v>788</v>
      </c>
      <c r="BZ86" s="36">
        <f t="shared" si="87"/>
        <v>25090.976000000002</v>
      </c>
      <c r="CA86" s="33">
        <f t="shared" si="76"/>
        <v>433</v>
      </c>
      <c r="CB86" s="314">
        <v>1050</v>
      </c>
      <c r="CC86" s="36">
        <f t="shared" si="88"/>
        <v>36089.760000000002</v>
      </c>
      <c r="CD86" s="3">
        <f>SUMIFS('12月商业流向数据'!G:G,'12月商业流向数据'!C:C,'2019年进销存明细 '!A86,'12月商业流向数据'!E:E,'2019年进销存明细 '!H86)</f>
        <v>0</v>
      </c>
      <c r="CE86" s="3"/>
      <c r="CF86" s="36">
        <f t="shared" si="89"/>
        <v>0</v>
      </c>
      <c r="CG86" s="33">
        <f t="shared" si="77"/>
        <v>433</v>
      </c>
      <c r="CH86" s="4">
        <f t="shared" si="90"/>
        <v>10400</v>
      </c>
      <c r="CI86" s="36">
        <f t="shared" si="91"/>
        <v>357460.4800000001</v>
      </c>
      <c r="CJ86" s="4">
        <f t="shared" si="92"/>
        <v>9190</v>
      </c>
      <c r="CK86" s="36">
        <f t="shared" si="79"/>
        <v>315871.32800000004</v>
      </c>
      <c r="CL86" s="18" t="s">
        <v>447</v>
      </c>
      <c r="CM86" s="18" t="str">
        <f t="shared" si="80"/>
        <v>依叶-上海交通大学医学院附属新华医院</v>
      </c>
      <c r="CN86" s="18" t="s">
        <v>422</v>
      </c>
    </row>
    <row r="87" spans="1:92" s="18" customFormat="1" ht="14.25" hidden="1" x14ac:dyDescent="0.3">
      <c r="A87" s="1" t="s">
        <v>6</v>
      </c>
      <c r="B87" s="6" t="s">
        <v>636</v>
      </c>
      <c r="C87" s="1" t="s">
        <v>662</v>
      </c>
      <c r="D87" s="1" t="s">
        <v>137</v>
      </c>
      <c r="E87" s="1" t="s">
        <v>885</v>
      </c>
      <c r="F87" s="1" t="s">
        <v>284</v>
      </c>
      <c r="G87" s="1" t="s">
        <v>397</v>
      </c>
      <c r="H87" s="7" t="s">
        <v>107</v>
      </c>
      <c r="I87" s="178">
        <v>34.371200000000002</v>
      </c>
      <c r="J87" s="37">
        <v>250</v>
      </c>
      <c r="K87" s="171">
        <v>125</v>
      </c>
      <c r="L87" s="171">
        <f t="shared" si="95"/>
        <v>4296.4000000000005</v>
      </c>
      <c r="M87" s="37">
        <v>1304</v>
      </c>
      <c r="N87" s="5">
        <v>300</v>
      </c>
      <c r="O87" s="34">
        <f t="shared" si="96"/>
        <v>10311.36</v>
      </c>
      <c r="P87" s="3">
        <v>300</v>
      </c>
      <c r="Q87" s="3">
        <v>272</v>
      </c>
      <c r="R87" s="35">
        <f t="shared" si="97"/>
        <v>10311.36</v>
      </c>
      <c r="S87" s="33">
        <f t="shared" si="69"/>
        <v>1332</v>
      </c>
      <c r="T87" s="5">
        <v>300</v>
      </c>
      <c r="U87" s="35">
        <f t="shared" si="98"/>
        <v>10311.36</v>
      </c>
      <c r="V87" s="3">
        <v>750</v>
      </c>
      <c r="W87" s="3">
        <v>268</v>
      </c>
      <c r="X87" s="35">
        <f t="shared" si="99"/>
        <v>25778.400000000001</v>
      </c>
      <c r="Y87" s="33">
        <f t="shared" si="70"/>
        <v>1814</v>
      </c>
      <c r="Z87" s="5">
        <v>500</v>
      </c>
      <c r="AA87" s="35">
        <f t="shared" si="100"/>
        <v>17185.600000000002</v>
      </c>
      <c r="AB87" s="3">
        <v>0</v>
      </c>
      <c r="AC87" s="3">
        <v>352</v>
      </c>
      <c r="AD87" s="35">
        <f t="shared" si="101"/>
        <v>0</v>
      </c>
      <c r="AE87" s="33">
        <f t="shared" si="71"/>
        <v>1462</v>
      </c>
      <c r="AF87" s="5">
        <v>600</v>
      </c>
      <c r="AG87" s="35">
        <f t="shared" si="102"/>
        <v>20622.72</v>
      </c>
      <c r="AH87" s="3">
        <v>300</v>
      </c>
      <c r="AI87" s="3">
        <v>270</v>
      </c>
      <c r="AJ87" s="35">
        <f t="shared" si="103"/>
        <v>10311.36</v>
      </c>
      <c r="AK87" s="33">
        <f t="shared" si="72"/>
        <v>1492</v>
      </c>
      <c r="AL87" s="5">
        <v>400</v>
      </c>
      <c r="AM87" s="36">
        <f t="shared" si="104"/>
        <v>13748.480000000001</v>
      </c>
      <c r="AN87" s="224">
        <v>0</v>
      </c>
      <c r="AO87" s="3">
        <v>350</v>
      </c>
      <c r="AP87" s="35">
        <f t="shared" si="105"/>
        <v>0</v>
      </c>
      <c r="AQ87" s="33">
        <f t="shared" si="73"/>
        <v>1142</v>
      </c>
      <c r="AR87" s="5">
        <v>400</v>
      </c>
      <c r="AS87" s="35">
        <f t="shared" si="106"/>
        <v>13748.480000000001</v>
      </c>
      <c r="AT87" s="3">
        <v>600</v>
      </c>
      <c r="AU87" s="3">
        <v>464</v>
      </c>
      <c r="AV87" s="35">
        <f t="shared" si="107"/>
        <v>20622.72</v>
      </c>
      <c r="AW87" s="33">
        <f t="shared" si="74"/>
        <v>1278</v>
      </c>
      <c r="AX87" s="4">
        <v>400</v>
      </c>
      <c r="AY87" s="35">
        <f t="shared" si="108"/>
        <v>13748.480000000001</v>
      </c>
      <c r="AZ87" s="3">
        <v>0</v>
      </c>
      <c r="BA87" s="3">
        <v>403</v>
      </c>
      <c r="BB87" s="35">
        <f t="shared" si="109"/>
        <v>0</v>
      </c>
      <c r="BC87" s="33">
        <f t="shared" si="75"/>
        <v>875</v>
      </c>
      <c r="BD87" s="4">
        <v>500</v>
      </c>
      <c r="BE87" s="36">
        <f t="shared" si="93"/>
        <v>17185.600000000002</v>
      </c>
      <c r="BF87" s="3">
        <v>300</v>
      </c>
      <c r="BG87" s="3">
        <v>283</v>
      </c>
      <c r="BH87" s="35">
        <f t="shared" si="78"/>
        <v>10311.36</v>
      </c>
      <c r="BI87" s="33">
        <f t="shared" si="68"/>
        <v>892</v>
      </c>
      <c r="BJ87" s="4">
        <v>400</v>
      </c>
      <c r="BK87" s="36">
        <f t="shared" si="94"/>
        <v>13748.480000000001</v>
      </c>
      <c r="BL87" s="3">
        <v>400</v>
      </c>
      <c r="BM87" s="3">
        <v>389</v>
      </c>
      <c r="BN87" s="36">
        <f t="shared" si="81"/>
        <v>13748.480000000001</v>
      </c>
      <c r="BO87" s="33">
        <f t="shared" si="82"/>
        <v>903</v>
      </c>
      <c r="BP87" s="4">
        <v>400</v>
      </c>
      <c r="BQ87" s="36">
        <f t="shared" si="83"/>
        <v>13748.480000000001</v>
      </c>
      <c r="BR87" s="204">
        <v>400</v>
      </c>
      <c r="BS87" s="305">
        <v>307</v>
      </c>
      <c r="BT87" s="36">
        <f t="shared" si="84"/>
        <v>13748.480000000001</v>
      </c>
      <c r="BU87" s="33">
        <f t="shared" si="85"/>
        <v>996</v>
      </c>
      <c r="BV87" s="4">
        <v>500</v>
      </c>
      <c r="BW87" s="36">
        <f t="shared" si="86"/>
        <v>17185.600000000002</v>
      </c>
      <c r="BX87" s="3">
        <v>100</v>
      </c>
      <c r="BY87" s="3">
        <v>296</v>
      </c>
      <c r="BZ87" s="36">
        <f t="shared" si="87"/>
        <v>3437.1200000000003</v>
      </c>
      <c r="CA87" s="33">
        <f t="shared" si="76"/>
        <v>800</v>
      </c>
      <c r="CB87" s="314">
        <v>550</v>
      </c>
      <c r="CC87" s="36">
        <f t="shared" si="88"/>
        <v>18904.16</v>
      </c>
      <c r="CD87" s="3">
        <f>SUMIFS('12月商业流向数据'!G:G,'12月商业流向数据'!C:C,'2019年进销存明细 '!A87,'12月商业流向数据'!E:E,'2019年进销存明细 '!H87)</f>
        <v>200</v>
      </c>
      <c r="CE87" s="3"/>
      <c r="CF87" s="36">
        <f t="shared" si="89"/>
        <v>6874.2400000000007</v>
      </c>
      <c r="CG87" s="33">
        <f t="shared" si="77"/>
        <v>1000</v>
      </c>
      <c r="CH87" s="4">
        <f t="shared" si="90"/>
        <v>5250</v>
      </c>
      <c r="CI87" s="36">
        <f t="shared" si="91"/>
        <v>180448.80000000002</v>
      </c>
      <c r="CJ87" s="4">
        <f t="shared" si="92"/>
        <v>3350</v>
      </c>
      <c r="CK87" s="36">
        <f t="shared" si="79"/>
        <v>115143.51999999999</v>
      </c>
      <c r="CM87" s="18" t="str">
        <f t="shared" si="80"/>
        <v>依叶-上海市杨浦区四平社区卫生服务中心</v>
      </c>
      <c r="CN87" s="18" t="s">
        <v>422</v>
      </c>
    </row>
    <row r="88" spans="1:92" s="18" customFormat="1" ht="14.25" hidden="1" x14ac:dyDescent="0.3">
      <c r="A88" s="1" t="s">
        <v>6</v>
      </c>
      <c r="B88" s="6" t="s">
        <v>636</v>
      </c>
      <c r="C88" s="1" t="s">
        <v>662</v>
      </c>
      <c r="D88" s="6" t="s">
        <v>137</v>
      </c>
      <c r="E88" s="6" t="s">
        <v>894</v>
      </c>
      <c r="F88" s="1" t="s">
        <v>284</v>
      </c>
      <c r="G88" s="1" t="s">
        <v>397</v>
      </c>
      <c r="H88" s="7" t="s">
        <v>903</v>
      </c>
      <c r="I88" s="178">
        <v>34.371200000000002</v>
      </c>
      <c r="J88" s="37">
        <v>300</v>
      </c>
      <c r="K88" s="171">
        <v>185.83333333333334</v>
      </c>
      <c r="L88" s="171">
        <f t="shared" si="95"/>
        <v>6387.3146666666671</v>
      </c>
      <c r="M88" s="37">
        <v>1370</v>
      </c>
      <c r="N88" s="5">
        <v>350</v>
      </c>
      <c r="O88" s="34">
        <f t="shared" si="96"/>
        <v>12029.92</v>
      </c>
      <c r="P88" s="3">
        <v>400</v>
      </c>
      <c r="Q88" s="3">
        <v>401</v>
      </c>
      <c r="R88" s="35">
        <f t="shared" si="97"/>
        <v>13748.480000000001</v>
      </c>
      <c r="S88" s="33">
        <f t="shared" si="69"/>
        <v>1369</v>
      </c>
      <c r="T88" s="5">
        <v>350</v>
      </c>
      <c r="U88" s="35">
        <f t="shared" si="98"/>
        <v>12029.92</v>
      </c>
      <c r="V88" s="3">
        <v>300</v>
      </c>
      <c r="W88" s="3">
        <v>337</v>
      </c>
      <c r="X88" s="35">
        <f t="shared" si="99"/>
        <v>10311.36</v>
      </c>
      <c r="Y88" s="33">
        <f t="shared" si="70"/>
        <v>1332</v>
      </c>
      <c r="Z88" s="5">
        <v>550</v>
      </c>
      <c r="AA88" s="35">
        <f t="shared" si="100"/>
        <v>18904.16</v>
      </c>
      <c r="AB88" s="3">
        <v>300</v>
      </c>
      <c r="AC88" s="3">
        <v>388</v>
      </c>
      <c r="AD88" s="35">
        <f t="shared" si="101"/>
        <v>10311.36</v>
      </c>
      <c r="AE88" s="33">
        <f t="shared" si="71"/>
        <v>1244</v>
      </c>
      <c r="AF88" s="5">
        <v>650</v>
      </c>
      <c r="AG88" s="35">
        <f t="shared" si="102"/>
        <v>22341.280000000002</v>
      </c>
      <c r="AH88" s="3">
        <v>300</v>
      </c>
      <c r="AI88" s="3">
        <v>316</v>
      </c>
      <c r="AJ88" s="35">
        <f t="shared" si="103"/>
        <v>10311.36</v>
      </c>
      <c r="AK88" s="33">
        <f t="shared" si="72"/>
        <v>1228</v>
      </c>
      <c r="AL88" s="5">
        <v>400</v>
      </c>
      <c r="AM88" s="36">
        <f t="shared" si="104"/>
        <v>13748.480000000001</v>
      </c>
      <c r="AN88" s="224">
        <v>400</v>
      </c>
      <c r="AO88" s="3">
        <v>328</v>
      </c>
      <c r="AP88" s="35">
        <f t="shared" si="105"/>
        <v>13748.480000000001</v>
      </c>
      <c r="AQ88" s="33">
        <f t="shared" si="73"/>
        <v>1300</v>
      </c>
      <c r="AR88" s="5">
        <v>400</v>
      </c>
      <c r="AS88" s="35">
        <f t="shared" si="106"/>
        <v>13748.480000000001</v>
      </c>
      <c r="AT88" s="3">
        <v>300</v>
      </c>
      <c r="AU88" s="3">
        <v>444</v>
      </c>
      <c r="AV88" s="35">
        <f t="shared" si="107"/>
        <v>10311.36</v>
      </c>
      <c r="AW88" s="33">
        <f t="shared" si="74"/>
        <v>1156</v>
      </c>
      <c r="AX88" s="4">
        <v>400</v>
      </c>
      <c r="AY88" s="35">
        <f t="shared" si="108"/>
        <v>13748.480000000001</v>
      </c>
      <c r="AZ88" s="3">
        <v>600</v>
      </c>
      <c r="BA88" s="3">
        <v>512</v>
      </c>
      <c r="BB88" s="35">
        <f t="shared" si="109"/>
        <v>20622.72</v>
      </c>
      <c r="BC88" s="33">
        <f t="shared" si="75"/>
        <v>1244</v>
      </c>
      <c r="BD88" s="4">
        <v>450</v>
      </c>
      <c r="BE88" s="36">
        <f t="shared" si="93"/>
        <v>15467.04</v>
      </c>
      <c r="BF88" s="3">
        <v>600</v>
      </c>
      <c r="BG88" s="3">
        <v>609</v>
      </c>
      <c r="BH88" s="35">
        <f t="shared" si="78"/>
        <v>20622.72</v>
      </c>
      <c r="BI88" s="33">
        <f t="shared" si="68"/>
        <v>1235</v>
      </c>
      <c r="BJ88" s="4">
        <v>500</v>
      </c>
      <c r="BK88" s="36">
        <f t="shared" si="94"/>
        <v>17185.600000000002</v>
      </c>
      <c r="BL88" s="3">
        <v>1000</v>
      </c>
      <c r="BM88" s="3">
        <v>746</v>
      </c>
      <c r="BN88" s="36">
        <f t="shared" si="81"/>
        <v>34371.200000000004</v>
      </c>
      <c r="BO88" s="33">
        <f t="shared" si="82"/>
        <v>1489</v>
      </c>
      <c r="BP88" s="4">
        <v>400</v>
      </c>
      <c r="BQ88" s="36">
        <f t="shared" si="83"/>
        <v>13748.480000000001</v>
      </c>
      <c r="BR88" s="204">
        <v>300</v>
      </c>
      <c r="BS88" s="305">
        <v>627</v>
      </c>
      <c r="BT88" s="36">
        <f t="shared" si="84"/>
        <v>10311.36</v>
      </c>
      <c r="BU88" s="33">
        <f t="shared" si="85"/>
        <v>1162</v>
      </c>
      <c r="BV88" s="4">
        <v>750</v>
      </c>
      <c r="BW88" s="36">
        <f t="shared" si="86"/>
        <v>25778.400000000001</v>
      </c>
      <c r="BX88" s="3">
        <v>404</v>
      </c>
      <c r="BY88" s="3">
        <v>423</v>
      </c>
      <c r="BZ88" s="36">
        <f t="shared" si="87"/>
        <v>13885.964800000002</v>
      </c>
      <c r="CA88" s="33">
        <f t="shared" si="76"/>
        <v>1143</v>
      </c>
      <c r="CB88" s="314">
        <v>800</v>
      </c>
      <c r="CC88" s="36">
        <f t="shared" si="88"/>
        <v>27496.960000000003</v>
      </c>
      <c r="CD88" s="3">
        <f>SUMIFS('12月商业流向数据'!G:G,'12月商业流向数据'!C:C,'2019年进销存明细 '!A88,'12月商业流向数据'!E:E,'2019年进销存明细 '!H88)</f>
        <v>305</v>
      </c>
      <c r="CE88" s="3"/>
      <c r="CF88" s="36">
        <f t="shared" si="89"/>
        <v>10483.216</v>
      </c>
      <c r="CG88" s="33">
        <f t="shared" si="77"/>
        <v>1448</v>
      </c>
      <c r="CH88" s="4">
        <f t="shared" si="90"/>
        <v>6000</v>
      </c>
      <c r="CI88" s="36">
        <f t="shared" si="91"/>
        <v>206227.19999999998</v>
      </c>
      <c r="CJ88" s="4">
        <f t="shared" si="92"/>
        <v>5209</v>
      </c>
      <c r="CK88" s="36">
        <f t="shared" si="79"/>
        <v>179039.58080000005</v>
      </c>
      <c r="CM88" s="18" t="str">
        <f t="shared" si="80"/>
        <v>依叶-上海市杨浦区五角场社区卫生服务中心</v>
      </c>
      <c r="CN88" s="18" t="s">
        <v>422</v>
      </c>
    </row>
    <row r="89" spans="1:92" s="18" customFormat="1" ht="14.25" hidden="1" x14ac:dyDescent="0.3">
      <c r="A89" s="1" t="s">
        <v>6</v>
      </c>
      <c r="B89" s="6" t="s">
        <v>636</v>
      </c>
      <c r="C89" s="1" t="s">
        <v>662</v>
      </c>
      <c r="D89" s="1" t="s">
        <v>137</v>
      </c>
      <c r="E89" s="1" t="s">
        <v>87</v>
      </c>
      <c r="F89" s="1" t="s">
        <v>282</v>
      </c>
      <c r="G89" s="1" t="s">
        <v>397</v>
      </c>
      <c r="H89" s="7" t="s">
        <v>81</v>
      </c>
      <c r="I89" s="178">
        <v>34.371200000000002</v>
      </c>
      <c r="J89" s="37">
        <v>0</v>
      </c>
      <c r="K89" s="171">
        <v>30.833333333333332</v>
      </c>
      <c r="L89" s="171">
        <f t="shared" si="95"/>
        <v>1059.7786666666666</v>
      </c>
      <c r="M89" s="37">
        <v>50</v>
      </c>
      <c r="N89" s="5"/>
      <c r="O89" s="34">
        <f t="shared" si="96"/>
        <v>0</v>
      </c>
      <c r="P89" s="3">
        <v>0</v>
      </c>
      <c r="Q89" s="3">
        <v>40</v>
      </c>
      <c r="R89" s="35">
        <f t="shared" si="97"/>
        <v>0</v>
      </c>
      <c r="S89" s="33">
        <f t="shared" si="69"/>
        <v>10</v>
      </c>
      <c r="T89" s="5"/>
      <c r="U89" s="35">
        <f t="shared" si="98"/>
        <v>0</v>
      </c>
      <c r="V89" s="3">
        <v>0</v>
      </c>
      <c r="W89" s="3">
        <v>0</v>
      </c>
      <c r="X89" s="35">
        <f t="shared" si="99"/>
        <v>0</v>
      </c>
      <c r="Y89" s="33">
        <f t="shared" si="70"/>
        <v>10</v>
      </c>
      <c r="Z89" s="5">
        <v>100</v>
      </c>
      <c r="AA89" s="35">
        <f t="shared" si="100"/>
        <v>3437.1200000000003</v>
      </c>
      <c r="AB89" s="3">
        <v>0</v>
      </c>
      <c r="AC89" s="3">
        <v>0</v>
      </c>
      <c r="AD89" s="35">
        <f t="shared" si="101"/>
        <v>0</v>
      </c>
      <c r="AE89" s="33">
        <f t="shared" si="71"/>
        <v>10</v>
      </c>
      <c r="AF89" s="5">
        <v>200</v>
      </c>
      <c r="AG89" s="35">
        <f t="shared" si="102"/>
        <v>6874.2400000000007</v>
      </c>
      <c r="AH89" s="3">
        <v>-39</v>
      </c>
      <c r="AI89" s="3">
        <v>0</v>
      </c>
      <c r="AJ89" s="35">
        <f t="shared" si="103"/>
        <v>-1340.4768000000001</v>
      </c>
      <c r="AK89" s="33">
        <f t="shared" si="72"/>
        <v>-29</v>
      </c>
      <c r="AL89" s="5">
        <v>0</v>
      </c>
      <c r="AM89" s="36">
        <f t="shared" si="104"/>
        <v>0</v>
      </c>
      <c r="AN89" s="224">
        <v>0</v>
      </c>
      <c r="AO89" s="3">
        <v>0</v>
      </c>
      <c r="AP89" s="35">
        <f t="shared" si="105"/>
        <v>0</v>
      </c>
      <c r="AQ89" s="33">
        <f t="shared" si="73"/>
        <v>-29</v>
      </c>
      <c r="AR89" s="5">
        <v>0</v>
      </c>
      <c r="AS89" s="35">
        <f t="shared" si="106"/>
        <v>0</v>
      </c>
      <c r="AT89" s="3">
        <v>0</v>
      </c>
      <c r="AU89" s="3">
        <v>0</v>
      </c>
      <c r="AV89" s="35">
        <f t="shared" si="107"/>
        <v>0</v>
      </c>
      <c r="AW89" s="33">
        <f t="shared" si="74"/>
        <v>-29</v>
      </c>
      <c r="AX89" s="4">
        <v>0</v>
      </c>
      <c r="AY89" s="35">
        <f t="shared" si="108"/>
        <v>0</v>
      </c>
      <c r="AZ89" s="3">
        <v>0</v>
      </c>
      <c r="BA89" s="3">
        <v>0</v>
      </c>
      <c r="BB89" s="35">
        <f t="shared" si="109"/>
        <v>0</v>
      </c>
      <c r="BC89" s="33">
        <f t="shared" si="75"/>
        <v>-29</v>
      </c>
      <c r="BD89" s="4">
        <v>0</v>
      </c>
      <c r="BE89" s="36">
        <f t="shared" si="93"/>
        <v>0</v>
      </c>
      <c r="BF89" s="3">
        <v>0</v>
      </c>
      <c r="BG89" s="3">
        <v>0</v>
      </c>
      <c r="BH89" s="35">
        <f t="shared" si="78"/>
        <v>0</v>
      </c>
      <c r="BI89" s="33">
        <f t="shared" si="68"/>
        <v>-29</v>
      </c>
      <c r="BJ89" s="4">
        <v>0</v>
      </c>
      <c r="BK89" s="36">
        <f t="shared" si="94"/>
        <v>0</v>
      </c>
      <c r="BL89" s="3">
        <v>0</v>
      </c>
      <c r="BM89" s="3">
        <v>0</v>
      </c>
      <c r="BN89" s="36">
        <f t="shared" si="81"/>
        <v>0</v>
      </c>
      <c r="BO89" s="33">
        <f t="shared" si="82"/>
        <v>-29</v>
      </c>
      <c r="BP89" s="4">
        <v>0</v>
      </c>
      <c r="BQ89" s="36">
        <f t="shared" si="83"/>
        <v>0</v>
      </c>
      <c r="BR89" s="204">
        <v>0</v>
      </c>
      <c r="BS89" s="305">
        <v>0</v>
      </c>
      <c r="BT89" s="36">
        <f t="shared" si="84"/>
        <v>0</v>
      </c>
      <c r="BU89" s="33">
        <f t="shared" si="85"/>
        <v>-29</v>
      </c>
      <c r="BV89" s="4">
        <v>0</v>
      </c>
      <c r="BW89" s="36">
        <f t="shared" si="86"/>
        <v>0</v>
      </c>
      <c r="BX89" s="3">
        <v>0</v>
      </c>
      <c r="BY89" s="3">
        <v>0</v>
      </c>
      <c r="BZ89" s="36">
        <f t="shared" si="87"/>
        <v>0</v>
      </c>
      <c r="CA89" s="33">
        <f t="shared" si="76"/>
        <v>-29</v>
      </c>
      <c r="CB89" s="314">
        <v>0</v>
      </c>
      <c r="CC89" s="36">
        <f t="shared" si="88"/>
        <v>0</v>
      </c>
      <c r="CD89" s="3">
        <f>SUMIFS('12月商业流向数据'!G:G,'12月商业流向数据'!C:C,'2019年进销存明细 '!A89,'12月商业流向数据'!E:E,'2019年进销存明细 '!H89)</f>
        <v>0</v>
      </c>
      <c r="CE89" s="3"/>
      <c r="CF89" s="36">
        <f t="shared" si="89"/>
        <v>0</v>
      </c>
      <c r="CG89" s="33">
        <f t="shared" si="77"/>
        <v>-29</v>
      </c>
      <c r="CH89" s="4">
        <f t="shared" si="90"/>
        <v>300</v>
      </c>
      <c r="CI89" s="36">
        <f t="shared" si="91"/>
        <v>10311.36</v>
      </c>
      <c r="CJ89" s="4">
        <f t="shared" si="92"/>
        <v>-39</v>
      </c>
      <c r="CK89" s="36">
        <f t="shared" si="79"/>
        <v>-1340.4768000000001</v>
      </c>
      <c r="CM89" s="18" t="str">
        <f t="shared" si="80"/>
        <v>依叶-上海市杨浦区精神卫生中心</v>
      </c>
      <c r="CN89" s="18" t="s">
        <v>422</v>
      </c>
    </row>
    <row r="90" spans="1:92" s="18" customFormat="1" ht="14.25" hidden="1" x14ac:dyDescent="0.3">
      <c r="A90" s="1" t="s">
        <v>6</v>
      </c>
      <c r="B90" s="6" t="s">
        <v>636</v>
      </c>
      <c r="C90" s="1" t="s">
        <v>662</v>
      </c>
      <c r="D90" s="1" t="s">
        <v>137</v>
      </c>
      <c r="E90" s="1" t="s">
        <v>885</v>
      </c>
      <c r="F90" s="1" t="s">
        <v>282</v>
      </c>
      <c r="G90" s="1" t="s">
        <v>397</v>
      </c>
      <c r="H90" s="7" t="s">
        <v>555</v>
      </c>
      <c r="I90" s="178">
        <v>34.371200000000002</v>
      </c>
      <c r="J90" s="37">
        <v>40</v>
      </c>
      <c r="K90" s="171">
        <v>30</v>
      </c>
      <c r="L90" s="171">
        <f t="shared" si="95"/>
        <v>1031.136</v>
      </c>
      <c r="M90" s="37">
        <v>47</v>
      </c>
      <c r="N90" s="5"/>
      <c r="O90" s="34">
        <f t="shared" si="96"/>
        <v>0</v>
      </c>
      <c r="P90" s="3">
        <v>40</v>
      </c>
      <c r="Q90" s="3">
        <v>80</v>
      </c>
      <c r="R90" s="35">
        <f t="shared" si="97"/>
        <v>1374.848</v>
      </c>
      <c r="S90" s="33">
        <f t="shared" si="69"/>
        <v>7</v>
      </c>
      <c r="T90" s="5"/>
      <c r="U90" s="35">
        <f t="shared" si="98"/>
        <v>0</v>
      </c>
      <c r="V90" s="3">
        <v>40</v>
      </c>
      <c r="W90" s="3">
        <v>0</v>
      </c>
      <c r="X90" s="35">
        <f t="shared" si="99"/>
        <v>1374.848</v>
      </c>
      <c r="Y90" s="33">
        <f t="shared" si="70"/>
        <v>47</v>
      </c>
      <c r="Z90" s="5">
        <v>300</v>
      </c>
      <c r="AA90" s="35">
        <f t="shared" si="100"/>
        <v>10311.36</v>
      </c>
      <c r="AB90" s="3">
        <v>40</v>
      </c>
      <c r="AC90" s="3">
        <v>0</v>
      </c>
      <c r="AD90" s="35">
        <f t="shared" si="101"/>
        <v>1374.848</v>
      </c>
      <c r="AE90" s="33">
        <f t="shared" si="71"/>
        <v>87</v>
      </c>
      <c r="AF90" s="5">
        <v>500</v>
      </c>
      <c r="AG90" s="35">
        <f t="shared" si="102"/>
        <v>17185.600000000002</v>
      </c>
      <c r="AH90" s="3">
        <v>40</v>
      </c>
      <c r="AI90" s="3">
        <v>0</v>
      </c>
      <c r="AJ90" s="35">
        <f t="shared" si="103"/>
        <v>1374.848</v>
      </c>
      <c r="AK90" s="33">
        <f t="shared" si="72"/>
        <v>127</v>
      </c>
      <c r="AL90" s="5">
        <v>200</v>
      </c>
      <c r="AM90" s="36">
        <f t="shared" si="104"/>
        <v>6874.2400000000007</v>
      </c>
      <c r="AN90" s="224">
        <v>10</v>
      </c>
      <c r="AO90" s="3">
        <v>100</v>
      </c>
      <c r="AP90" s="35">
        <f t="shared" si="105"/>
        <v>343.71199999999999</v>
      </c>
      <c r="AQ90" s="33">
        <f t="shared" si="73"/>
        <v>37</v>
      </c>
      <c r="AR90" s="5">
        <v>200</v>
      </c>
      <c r="AS90" s="35">
        <f t="shared" si="106"/>
        <v>6874.2400000000007</v>
      </c>
      <c r="AT90" s="3">
        <v>40</v>
      </c>
      <c r="AU90" s="3">
        <v>0</v>
      </c>
      <c r="AV90" s="35">
        <f t="shared" si="107"/>
        <v>1374.848</v>
      </c>
      <c r="AW90" s="33">
        <f t="shared" si="74"/>
        <v>77</v>
      </c>
      <c r="AX90" s="4">
        <v>100</v>
      </c>
      <c r="AY90" s="35">
        <f t="shared" si="108"/>
        <v>3437.1200000000003</v>
      </c>
      <c r="AZ90" s="268">
        <v>50</v>
      </c>
      <c r="BA90" s="3">
        <v>50</v>
      </c>
      <c r="BB90" s="35">
        <f t="shared" si="109"/>
        <v>1718.5600000000002</v>
      </c>
      <c r="BC90" s="33">
        <f t="shared" si="75"/>
        <v>77</v>
      </c>
      <c r="BD90" s="4">
        <v>150</v>
      </c>
      <c r="BE90" s="36">
        <f t="shared" si="93"/>
        <v>5155.68</v>
      </c>
      <c r="BF90" s="268">
        <v>40</v>
      </c>
      <c r="BG90" s="3">
        <v>100</v>
      </c>
      <c r="BH90" s="35">
        <f t="shared" si="78"/>
        <v>1374.848</v>
      </c>
      <c r="BI90" s="33">
        <f t="shared" si="68"/>
        <v>17</v>
      </c>
      <c r="BJ90" s="4">
        <v>150</v>
      </c>
      <c r="BK90" s="36">
        <f t="shared" si="94"/>
        <v>5155.68</v>
      </c>
      <c r="BL90" s="3">
        <v>40</v>
      </c>
      <c r="BM90" s="3">
        <v>50</v>
      </c>
      <c r="BN90" s="36">
        <f t="shared" si="81"/>
        <v>1374.848</v>
      </c>
      <c r="BO90" s="33">
        <f t="shared" si="82"/>
        <v>7</v>
      </c>
      <c r="BP90" s="4">
        <v>100</v>
      </c>
      <c r="BQ90" s="36">
        <f t="shared" si="83"/>
        <v>3437.1200000000003</v>
      </c>
      <c r="BR90" s="204">
        <v>40</v>
      </c>
      <c r="BS90" s="305">
        <v>40</v>
      </c>
      <c r="BT90" s="36">
        <f t="shared" si="84"/>
        <v>1374.848</v>
      </c>
      <c r="BU90" s="33">
        <f t="shared" si="85"/>
        <v>7</v>
      </c>
      <c r="BV90" s="4">
        <v>55</v>
      </c>
      <c r="BW90" s="36">
        <f t="shared" si="86"/>
        <v>1890.4160000000002</v>
      </c>
      <c r="BX90" s="3">
        <v>40</v>
      </c>
      <c r="BY90" s="3">
        <v>40</v>
      </c>
      <c r="BZ90" s="36">
        <f t="shared" si="87"/>
        <v>1374.848</v>
      </c>
      <c r="CA90" s="33">
        <f t="shared" si="76"/>
        <v>7</v>
      </c>
      <c r="CB90" s="314">
        <v>60</v>
      </c>
      <c r="CC90" s="36">
        <f t="shared" si="88"/>
        <v>2062.2719999999999</v>
      </c>
      <c r="CD90" s="3">
        <f>SUMIFS('12月商业流向数据'!G:G,'12月商业流向数据'!C:C,'2019年进销存明细 '!A90,'12月商业流向数据'!E:E,'2019年进销存明细 '!H90)</f>
        <v>0</v>
      </c>
      <c r="CE90" s="3"/>
      <c r="CF90" s="36">
        <f t="shared" si="89"/>
        <v>0</v>
      </c>
      <c r="CG90" s="33">
        <f t="shared" si="77"/>
        <v>7</v>
      </c>
      <c r="CH90" s="4">
        <f t="shared" si="90"/>
        <v>1815</v>
      </c>
      <c r="CI90" s="36">
        <f t="shared" si="91"/>
        <v>62383.728000000003</v>
      </c>
      <c r="CJ90" s="4">
        <f t="shared" si="92"/>
        <v>420</v>
      </c>
      <c r="CK90" s="36">
        <f t="shared" si="79"/>
        <v>14435.903999999999</v>
      </c>
      <c r="CL90" s="18" t="s">
        <v>447</v>
      </c>
      <c r="CM90" s="18" t="str">
        <f t="shared" si="80"/>
        <v>依叶-上海市杨浦区老年医院</v>
      </c>
      <c r="CN90" s="18" t="s">
        <v>422</v>
      </c>
    </row>
    <row r="91" spans="1:92" s="18" customFormat="1" ht="14.25" hidden="1" x14ac:dyDescent="0.3">
      <c r="A91" s="1" t="s">
        <v>6</v>
      </c>
      <c r="B91" s="6" t="s">
        <v>636</v>
      </c>
      <c r="C91" s="1" t="s">
        <v>662</v>
      </c>
      <c r="D91" s="1" t="s">
        <v>137</v>
      </c>
      <c r="E91" s="6" t="s">
        <v>894</v>
      </c>
      <c r="F91" s="1" t="s">
        <v>284</v>
      </c>
      <c r="G91" s="1" t="s">
        <v>397</v>
      </c>
      <c r="H91" s="7" t="s">
        <v>106</v>
      </c>
      <c r="I91" s="178">
        <v>34.371200000000002</v>
      </c>
      <c r="J91" s="37">
        <v>0</v>
      </c>
      <c r="K91" s="171">
        <v>134.16666666666666</v>
      </c>
      <c r="L91" s="171">
        <f t="shared" si="95"/>
        <v>4611.4693333333335</v>
      </c>
      <c r="M91" s="37">
        <v>1101</v>
      </c>
      <c r="N91" s="5">
        <v>300</v>
      </c>
      <c r="O91" s="34">
        <f t="shared" si="96"/>
        <v>10311.36</v>
      </c>
      <c r="P91" s="3">
        <v>0</v>
      </c>
      <c r="Q91" s="3">
        <v>0</v>
      </c>
      <c r="R91" s="35">
        <f t="shared" si="97"/>
        <v>0</v>
      </c>
      <c r="S91" s="33">
        <f t="shared" si="69"/>
        <v>1101</v>
      </c>
      <c r="T91" s="5">
        <v>300</v>
      </c>
      <c r="U91" s="35">
        <f t="shared" si="98"/>
        <v>10311.36</v>
      </c>
      <c r="V91" s="3">
        <v>0</v>
      </c>
      <c r="W91" s="3">
        <v>0</v>
      </c>
      <c r="X91" s="35">
        <f t="shared" si="99"/>
        <v>0</v>
      </c>
      <c r="Y91" s="33">
        <f t="shared" si="70"/>
        <v>1101</v>
      </c>
      <c r="Z91" s="5">
        <v>300</v>
      </c>
      <c r="AA91" s="35">
        <f t="shared" si="100"/>
        <v>10311.36</v>
      </c>
      <c r="AB91" s="3">
        <v>0</v>
      </c>
      <c r="AC91" s="3">
        <v>0</v>
      </c>
      <c r="AD91" s="35">
        <f t="shared" si="101"/>
        <v>0</v>
      </c>
      <c r="AE91" s="33">
        <f t="shared" si="71"/>
        <v>1101</v>
      </c>
      <c r="AF91" s="5">
        <v>450</v>
      </c>
      <c r="AG91" s="35">
        <f t="shared" si="102"/>
        <v>15467.04</v>
      </c>
      <c r="AH91" s="3">
        <v>0</v>
      </c>
      <c r="AI91" s="3">
        <v>0</v>
      </c>
      <c r="AJ91" s="35">
        <f t="shared" si="103"/>
        <v>0</v>
      </c>
      <c r="AK91" s="33">
        <f t="shared" si="72"/>
        <v>1101</v>
      </c>
      <c r="AL91" s="5">
        <v>100</v>
      </c>
      <c r="AM91" s="36">
        <f t="shared" si="104"/>
        <v>3437.1200000000003</v>
      </c>
      <c r="AN91" s="224">
        <v>0</v>
      </c>
      <c r="AO91" s="3">
        <v>0</v>
      </c>
      <c r="AP91" s="35">
        <f t="shared" si="105"/>
        <v>0</v>
      </c>
      <c r="AQ91" s="33">
        <f t="shared" si="73"/>
        <v>1101</v>
      </c>
      <c r="AR91" s="5">
        <v>100</v>
      </c>
      <c r="AS91" s="35">
        <f t="shared" si="106"/>
        <v>3437.1200000000003</v>
      </c>
      <c r="AT91" s="3">
        <v>0</v>
      </c>
      <c r="AU91" s="3">
        <v>0</v>
      </c>
      <c r="AV91" s="35">
        <f t="shared" si="107"/>
        <v>0</v>
      </c>
      <c r="AW91" s="33">
        <f t="shared" si="74"/>
        <v>1101</v>
      </c>
      <c r="AX91" s="4">
        <v>100</v>
      </c>
      <c r="AY91" s="35">
        <f t="shared" si="108"/>
        <v>3437.1200000000003</v>
      </c>
      <c r="AZ91" s="3">
        <v>0</v>
      </c>
      <c r="BA91" s="3">
        <v>0</v>
      </c>
      <c r="BB91" s="35">
        <f t="shared" si="109"/>
        <v>0</v>
      </c>
      <c r="BC91" s="33">
        <f t="shared" si="75"/>
        <v>1101</v>
      </c>
      <c r="BD91" s="4">
        <v>100</v>
      </c>
      <c r="BE91" s="36">
        <f t="shared" si="93"/>
        <v>3437.1200000000003</v>
      </c>
      <c r="BF91" s="3">
        <v>0</v>
      </c>
      <c r="BG91" s="3">
        <v>0</v>
      </c>
      <c r="BH91" s="35">
        <f t="shared" si="78"/>
        <v>0</v>
      </c>
      <c r="BI91" s="33">
        <f t="shared" si="68"/>
        <v>1101</v>
      </c>
      <c r="BJ91" s="4">
        <v>50</v>
      </c>
      <c r="BK91" s="36">
        <f t="shared" si="94"/>
        <v>1718.5600000000002</v>
      </c>
      <c r="BL91" s="3">
        <v>0</v>
      </c>
      <c r="BM91" s="3">
        <v>0</v>
      </c>
      <c r="BN91" s="36">
        <f t="shared" si="81"/>
        <v>0</v>
      </c>
      <c r="BO91" s="33">
        <f t="shared" si="82"/>
        <v>1101</v>
      </c>
      <c r="BP91" s="4">
        <v>30</v>
      </c>
      <c r="BQ91" s="36">
        <f t="shared" si="83"/>
        <v>1031.136</v>
      </c>
      <c r="BR91" s="204">
        <v>0</v>
      </c>
      <c r="BS91" s="305">
        <v>0</v>
      </c>
      <c r="BT91" s="36">
        <f t="shared" si="84"/>
        <v>0</v>
      </c>
      <c r="BU91" s="33">
        <f t="shared" si="85"/>
        <v>1101</v>
      </c>
      <c r="BV91" s="4">
        <v>0</v>
      </c>
      <c r="BW91" s="36">
        <f t="shared" si="86"/>
        <v>0</v>
      </c>
      <c r="BX91" s="3">
        <v>0</v>
      </c>
      <c r="BY91" s="3">
        <v>0</v>
      </c>
      <c r="BZ91" s="36">
        <f t="shared" si="87"/>
        <v>0</v>
      </c>
      <c r="CA91" s="33">
        <f t="shared" si="76"/>
        <v>1101</v>
      </c>
      <c r="CB91" s="314">
        <v>0</v>
      </c>
      <c r="CC91" s="36">
        <f t="shared" si="88"/>
        <v>0</v>
      </c>
      <c r="CD91" s="3">
        <f>SUMIFS('12月商业流向数据'!G:G,'12月商业流向数据'!C:C,'2019年进销存明细 '!A91,'12月商业流向数据'!E:E,'2019年进销存明细 '!H91)</f>
        <v>0</v>
      </c>
      <c r="CE91" s="3"/>
      <c r="CF91" s="36">
        <f t="shared" si="89"/>
        <v>0</v>
      </c>
      <c r="CG91" s="33">
        <f t="shared" si="77"/>
        <v>1101</v>
      </c>
      <c r="CH91" s="4">
        <f t="shared" si="90"/>
        <v>1830</v>
      </c>
      <c r="CI91" s="36">
        <f t="shared" si="91"/>
        <v>62899.296000000009</v>
      </c>
      <c r="CJ91" s="4">
        <f t="shared" si="92"/>
        <v>0</v>
      </c>
      <c r="CK91" s="36">
        <f t="shared" si="79"/>
        <v>0</v>
      </c>
      <c r="CM91" s="18" t="str">
        <f t="shared" si="80"/>
        <v>依叶-上海市杨浦区平凉社区卫生服务中心</v>
      </c>
      <c r="CN91" s="18" t="s">
        <v>422</v>
      </c>
    </row>
    <row r="92" spans="1:92" s="18" customFormat="1" ht="14.25" hidden="1" x14ac:dyDescent="0.3">
      <c r="A92" s="1" t="s">
        <v>6</v>
      </c>
      <c r="B92" s="6" t="s">
        <v>636</v>
      </c>
      <c r="C92" s="1" t="s">
        <v>662</v>
      </c>
      <c r="D92" s="6" t="s">
        <v>137</v>
      </c>
      <c r="E92" s="1" t="s">
        <v>147</v>
      </c>
      <c r="F92" s="1" t="s">
        <v>284</v>
      </c>
      <c r="G92" s="1" t="s">
        <v>397</v>
      </c>
      <c r="H92" s="7" t="s">
        <v>105</v>
      </c>
      <c r="I92" s="178">
        <v>34.371200000000002</v>
      </c>
      <c r="J92" s="37">
        <v>400</v>
      </c>
      <c r="K92" s="171">
        <v>293.25</v>
      </c>
      <c r="L92" s="171">
        <f t="shared" si="95"/>
        <v>10079.3544</v>
      </c>
      <c r="M92" s="37">
        <v>424</v>
      </c>
      <c r="N92" s="5">
        <v>400</v>
      </c>
      <c r="O92" s="34">
        <f t="shared" si="96"/>
        <v>13748.480000000001</v>
      </c>
      <c r="P92" s="3">
        <v>700</v>
      </c>
      <c r="Q92" s="3">
        <v>688</v>
      </c>
      <c r="R92" s="35">
        <f t="shared" si="97"/>
        <v>24059.84</v>
      </c>
      <c r="S92" s="33">
        <f t="shared" si="69"/>
        <v>436</v>
      </c>
      <c r="T92" s="5">
        <v>400</v>
      </c>
      <c r="U92" s="35">
        <f t="shared" si="98"/>
        <v>13748.480000000001</v>
      </c>
      <c r="V92" s="3">
        <v>404</v>
      </c>
      <c r="W92" s="3">
        <v>444</v>
      </c>
      <c r="X92" s="35">
        <f t="shared" si="99"/>
        <v>13885.964800000002</v>
      </c>
      <c r="Y92" s="33">
        <f t="shared" si="70"/>
        <v>396</v>
      </c>
      <c r="Z92" s="5">
        <v>700</v>
      </c>
      <c r="AA92" s="35">
        <f t="shared" si="100"/>
        <v>24059.84</v>
      </c>
      <c r="AB92" s="3">
        <v>824</v>
      </c>
      <c r="AC92" s="3">
        <v>884</v>
      </c>
      <c r="AD92" s="35">
        <f t="shared" si="101"/>
        <v>28321.8688</v>
      </c>
      <c r="AE92" s="33">
        <f t="shared" si="71"/>
        <v>336</v>
      </c>
      <c r="AF92" s="5">
        <v>800</v>
      </c>
      <c r="AG92" s="35">
        <f t="shared" si="102"/>
        <v>27496.960000000003</v>
      </c>
      <c r="AH92" s="3">
        <v>583</v>
      </c>
      <c r="AI92" s="3">
        <v>682</v>
      </c>
      <c r="AJ92" s="35">
        <f t="shared" si="103"/>
        <v>20038.409600000003</v>
      </c>
      <c r="AK92" s="33">
        <f t="shared" si="72"/>
        <v>237</v>
      </c>
      <c r="AL92" s="5">
        <v>800</v>
      </c>
      <c r="AM92" s="36">
        <f t="shared" si="104"/>
        <v>27496.960000000003</v>
      </c>
      <c r="AN92" s="224">
        <v>722</v>
      </c>
      <c r="AO92" s="3">
        <v>693</v>
      </c>
      <c r="AP92" s="35">
        <f t="shared" si="105"/>
        <v>24816.006400000002</v>
      </c>
      <c r="AQ92" s="33">
        <f t="shared" si="73"/>
        <v>266</v>
      </c>
      <c r="AR92" s="5">
        <v>800</v>
      </c>
      <c r="AS92" s="35">
        <f t="shared" si="106"/>
        <v>27496.960000000003</v>
      </c>
      <c r="AT92" s="3">
        <v>1116</v>
      </c>
      <c r="AU92" s="3">
        <v>637</v>
      </c>
      <c r="AV92" s="35">
        <f t="shared" si="107"/>
        <v>38358.2592</v>
      </c>
      <c r="AW92" s="33">
        <f t="shared" si="74"/>
        <v>745</v>
      </c>
      <c r="AX92" s="4">
        <v>550</v>
      </c>
      <c r="AY92" s="35">
        <f t="shared" si="108"/>
        <v>18904.16</v>
      </c>
      <c r="AZ92" s="3">
        <v>132</v>
      </c>
      <c r="BA92" s="3">
        <v>622</v>
      </c>
      <c r="BB92" s="35">
        <f t="shared" si="109"/>
        <v>4536.9984000000004</v>
      </c>
      <c r="BC92" s="33">
        <f t="shared" si="75"/>
        <v>255</v>
      </c>
      <c r="BD92" s="4">
        <v>800</v>
      </c>
      <c r="BE92" s="36">
        <f t="shared" si="93"/>
        <v>27496.960000000003</v>
      </c>
      <c r="BF92" s="3">
        <v>980</v>
      </c>
      <c r="BG92" s="3">
        <v>678</v>
      </c>
      <c r="BH92" s="35">
        <f t="shared" si="78"/>
        <v>33683.776000000005</v>
      </c>
      <c r="BI92" s="33">
        <f t="shared" si="68"/>
        <v>557</v>
      </c>
      <c r="BJ92" s="4">
        <v>800</v>
      </c>
      <c r="BK92" s="36">
        <f t="shared" si="94"/>
        <v>27496.960000000003</v>
      </c>
      <c r="BL92" s="3">
        <v>452</v>
      </c>
      <c r="BM92" s="3">
        <v>776</v>
      </c>
      <c r="BN92" s="36">
        <f t="shared" si="81"/>
        <v>15535.7824</v>
      </c>
      <c r="BO92" s="33">
        <f t="shared" si="82"/>
        <v>233</v>
      </c>
      <c r="BP92" s="4">
        <v>650</v>
      </c>
      <c r="BQ92" s="36">
        <f t="shared" si="83"/>
        <v>22341.280000000002</v>
      </c>
      <c r="BR92" s="204">
        <v>665</v>
      </c>
      <c r="BS92" s="305">
        <v>646</v>
      </c>
      <c r="BT92" s="36">
        <f t="shared" si="84"/>
        <v>22856.848000000002</v>
      </c>
      <c r="BU92" s="33">
        <f t="shared" si="85"/>
        <v>252</v>
      </c>
      <c r="BV92" s="4">
        <v>850</v>
      </c>
      <c r="BW92" s="36">
        <f t="shared" si="86"/>
        <v>29215.52</v>
      </c>
      <c r="BX92" s="3">
        <v>800</v>
      </c>
      <c r="BY92" s="3">
        <v>816</v>
      </c>
      <c r="BZ92" s="36">
        <f t="shared" si="87"/>
        <v>27496.960000000003</v>
      </c>
      <c r="CA92" s="33">
        <f t="shared" si="76"/>
        <v>236</v>
      </c>
      <c r="CB92" s="314">
        <v>900</v>
      </c>
      <c r="CC92" s="36">
        <f t="shared" si="88"/>
        <v>30934.080000000002</v>
      </c>
      <c r="CD92" s="3">
        <f>SUMIFS('12月商业流向数据'!G:G,'12月商业流向数据'!C:C,'2019年进销存明细 '!A92,'12月商业流向数据'!E:E,'2019年进销存明细 '!H92)</f>
        <v>544</v>
      </c>
      <c r="CE92" s="3"/>
      <c r="CF92" s="36">
        <f t="shared" si="89"/>
        <v>18697.932800000002</v>
      </c>
      <c r="CG92" s="33">
        <f t="shared" si="77"/>
        <v>780</v>
      </c>
      <c r="CH92" s="4">
        <f t="shared" si="90"/>
        <v>8450</v>
      </c>
      <c r="CI92" s="36">
        <f t="shared" si="91"/>
        <v>290436.64</v>
      </c>
      <c r="CJ92" s="4">
        <f t="shared" si="92"/>
        <v>7922</v>
      </c>
      <c r="CK92" s="36">
        <f t="shared" si="79"/>
        <v>272288.64639999997</v>
      </c>
      <c r="CM92" s="18" t="str">
        <f t="shared" si="80"/>
        <v>依叶-上海市杨浦区定海社区卫生服务中心</v>
      </c>
      <c r="CN92" s="18" t="s">
        <v>422</v>
      </c>
    </row>
    <row r="93" spans="1:92" s="18" customFormat="1" ht="14.25" hidden="1" x14ac:dyDescent="0.3">
      <c r="A93" s="1" t="s">
        <v>6</v>
      </c>
      <c r="B93" s="6" t="s">
        <v>636</v>
      </c>
      <c r="C93" s="1" t="s">
        <v>662</v>
      </c>
      <c r="D93" s="6" t="s">
        <v>137</v>
      </c>
      <c r="E93" s="1" t="s">
        <v>886</v>
      </c>
      <c r="F93" s="1" t="s">
        <v>284</v>
      </c>
      <c r="G93" s="1" t="s">
        <v>398</v>
      </c>
      <c r="H93" s="7" t="s">
        <v>254</v>
      </c>
      <c r="I93" s="177">
        <v>38.371200000000002</v>
      </c>
      <c r="J93" s="37">
        <v>0</v>
      </c>
      <c r="K93" s="171">
        <v>0</v>
      </c>
      <c r="L93" s="171">
        <f t="shared" si="95"/>
        <v>0</v>
      </c>
      <c r="M93" s="37">
        <v>0</v>
      </c>
      <c r="N93" s="5"/>
      <c r="O93" s="34">
        <f t="shared" si="96"/>
        <v>0</v>
      </c>
      <c r="P93" s="3">
        <v>0</v>
      </c>
      <c r="Q93" s="3">
        <v>0</v>
      </c>
      <c r="R93" s="35">
        <f t="shared" si="97"/>
        <v>0</v>
      </c>
      <c r="S93" s="33">
        <f t="shared" si="69"/>
        <v>0</v>
      </c>
      <c r="T93" s="5"/>
      <c r="U93" s="35">
        <f t="shared" si="98"/>
        <v>0</v>
      </c>
      <c r="V93" s="3">
        <v>0</v>
      </c>
      <c r="W93" s="3">
        <v>0</v>
      </c>
      <c r="X93" s="35">
        <f t="shared" si="99"/>
        <v>0</v>
      </c>
      <c r="Y93" s="33">
        <f t="shared" si="70"/>
        <v>0</v>
      </c>
      <c r="Z93" s="5"/>
      <c r="AA93" s="35">
        <f t="shared" si="100"/>
        <v>0</v>
      </c>
      <c r="AB93" s="3">
        <v>0</v>
      </c>
      <c r="AC93" s="3">
        <v>0</v>
      </c>
      <c r="AD93" s="35">
        <f t="shared" si="101"/>
        <v>0</v>
      </c>
      <c r="AE93" s="33">
        <f t="shared" si="71"/>
        <v>0</v>
      </c>
      <c r="AF93" s="5"/>
      <c r="AG93" s="35">
        <f t="shared" si="102"/>
        <v>0</v>
      </c>
      <c r="AH93" s="3">
        <v>0</v>
      </c>
      <c r="AI93" s="3">
        <v>0</v>
      </c>
      <c r="AJ93" s="35">
        <f t="shared" si="103"/>
        <v>0</v>
      </c>
      <c r="AK93" s="33">
        <f t="shared" si="72"/>
        <v>0</v>
      </c>
      <c r="AL93" s="5">
        <v>0</v>
      </c>
      <c r="AM93" s="36">
        <f t="shared" si="104"/>
        <v>0</v>
      </c>
      <c r="AN93" s="224">
        <v>0</v>
      </c>
      <c r="AO93" s="3">
        <v>0</v>
      </c>
      <c r="AP93" s="35">
        <f t="shared" si="105"/>
        <v>0</v>
      </c>
      <c r="AQ93" s="33">
        <f t="shared" si="73"/>
        <v>0</v>
      </c>
      <c r="AR93" s="5">
        <v>0</v>
      </c>
      <c r="AS93" s="35">
        <f t="shared" si="106"/>
        <v>0</v>
      </c>
      <c r="AT93" s="3">
        <v>0</v>
      </c>
      <c r="AU93" s="3">
        <v>0</v>
      </c>
      <c r="AV93" s="35">
        <f t="shared" si="107"/>
        <v>0</v>
      </c>
      <c r="AW93" s="33">
        <f t="shared" si="74"/>
        <v>0</v>
      </c>
      <c r="AX93" s="4">
        <v>0</v>
      </c>
      <c r="AY93" s="35">
        <f t="shared" si="108"/>
        <v>0</v>
      </c>
      <c r="AZ93" s="3">
        <v>0</v>
      </c>
      <c r="BA93" s="3">
        <v>0</v>
      </c>
      <c r="BB93" s="35">
        <f t="shared" si="109"/>
        <v>0</v>
      </c>
      <c r="BC93" s="33">
        <f t="shared" si="75"/>
        <v>0</v>
      </c>
      <c r="BD93" s="4">
        <v>0</v>
      </c>
      <c r="BE93" s="36">
        <f t="shared" si="93"/>
        <v>0</v>
      </c>
      <c r="BF93" s="3">
        <v>0</v>
      </c>
      <c r="BG93" s="3">
        <v>0</v>
      </c>
      <c r="BH93" s="35">
        <f t="shared" si="78"/>
        <v>0</v>
      </c>
      <c r="BI93" s="33">
        <f t="shared" si="68"/>
        <v>0</v>
      </c>
      <c r="BJ93" s="4"/>
      <c r="BK93" s="36">
        <f t="shared" si="94"/>
        <v>0</v>
      </c>
      <c r="BL93" s="3">
        <v>160</v>
      </c>
      <c r="BM93" s="3">
        <v>41</v>
      </c>
      <c r="BN93" s="36">
        <f t="shared" si="81"/>
        <v>6139.3919999999998</v>
      </c>
      <c r="BO93" s="33">
        <f t="shared" si="82"/>
        <v>119</v>
      </c>
      <c r="BP93" s="4"/>
      <c r="BQ93" s="36">
        <f t="shared" si="83"/>
        <v>0</v>
      </c>
      <c r="BR93" s="204">
        <v>305</v>
      </c>
      <c r="BS93" s="305">
        <v>218</v>
      </c>
      <c r="BT93" s="36">
        <f t="shared" si="84"/>
        <v>11703.216</v>
      </c>
      <c r="BU93" s="33">
        <f t="shared" si="85"/>
        <v>206</v>
      </c>
      <c r="BV93" s="4">
        <v>200</v>
      </c>
      <c r="BW93" s="36">
        <f t="shared" si="86"/>
        <v>7674.2400000000007</v>
      </c>
      <c r="BX93" s="3">
        <v>380</v>
      </c>
      <c r="BY93" s="3">
        <v>362</v>
      </c>
      <c r="BZ93" s="36">
        <f t="shared" si="87"/>
        <v>14581.056</v>
      </c>
      <c r="CA93" s="33">
        <f t="shared" si="76"/>
        <v>224</v>
      </c>
      <c r="CB93" s="314">
        <v>300</v>
      </c>
      <c r="CC93" s="36">
        <f t="shared" si="88"/>
        <v>11511.36</v>
      </c>
      <c r="CD93" s="3">
        <f>SUMIFS('12月商业流向数据'!G:G,'12月商业流向数据'!C:C,'2019年进销存明细 '!A93,'12月商业流向数据'!E:E,'2019年进销存明细 '!H93)</f>
        <v>280</v>
      </c>
      <c r="CE93" s="3"/>
      <c r="CF93" s="36">
        <f t="shared" si="89"/>
        <v>10743.936</v>
      </c>
      <c r="CG93" s="33">
        <f t="shared" si="77"/>
        <v>504</v>
      </c>
      <c r="CH93" s="4">
        <f t="shared" si="90"/>
        <v>500</v>
      </c>
      <c r="CI93" s="36">
        <f t="shared" si="91"/>
        <v>19185.600000000002</v>
      </c>
      <c r="CJ93" s="4">
        <f t="shared" si="92"/>
        <v>1125</v>
      </c>
      <c r="CK93" s="36">
        <f t="shared" si="79"/>
        <v>43167.6</v>
      </c>
      <c r="CL93" s="18" t="s">
        <v>876</v>
      </c>
      <c r="CM93" s="18" t="str">
        <f t="shared" si="80"/>
        <v>依叶-上海市虹口区凉城新村街道社区卫生服务中心</v>
      </c>
      <c r="CN93" s="18" t="s">
        <v>422</v>
      </c>
    </row>
    <row r="94" spans="1:92" s="18" customFormat="1" ht="14.25" hidden="1" x14ac:dyDescent="0.3">
      <c r="A94" s="1" t="s">
        <v>6</v>
      </c>
      <c r="B94" s="6" t="s">
        <v>636</v>
      </c>
      <c r="C94" s="1" t="s">
        <v>662</v>
      </c>
      <c r="D94" s="6" t="s">
        <v>137</v>
      </c>
      <c r="E94" s="1" t="s">
        <v>895</v>
      </c>
      <c r="F94" s="1" t="s">
        <v>284</v>
      </c>
      <c r="G94" s="1" t="s">
        <v>398</v>
      </c>
      <c r="H94" s="7" t="s">
        <v>181</v>
      </c>
      <c r="I94" s="177">
        <v>38.371200000000002</v>
      </c>
      <c r="J94" s="37">
        <v>0</v>
      </c>
      <c r="K94" s="171">
        <v>0</v>
      </c>
      <c r="L94" s="171">
        <f t="shared" si="95"/>
        <v>0</v>
      </c>
      <c r="M94" s="37">
        <v>0</v>
      </c>
      <c r="N94" s="5"/>
      <c r="O94" s="34">
        <f t="shared" si="96"/>
        <v>0</v>
      </c>
      <c r="P94" s="3">
        <v>0</v>
      </c>
      <c r="Q94" s="3">
        <v>0</v>
      </c>
      <c r="R94" s="35">
        <f t="shared" si="97"/>
        <v>0</v>
      </c>
      <c r="S94" s="33">
        <f t="shared" si="69"/>
        <v>0</v>
      </c>
      <c r="T94" s="5"/>
      <c r="U94" s="35">
        <f t="shared" si="98"/>
        <v>0</v>
      </c>
      <c r="V94" s="3">
        <v>0</v>
      </c>
      <c r="W94" s="3">
        <v>0</v>
      </c>
      <c r="X94" s="35">
        <f t="shared" si="99"/>
        <v>0</v>
      </c>
      <c r="Y94" s="33">
        <f t="shared" si="70"/>
        <v>0</v>
      </c>
      <c r="Z94" s="5"/>
      <c r="AA94" s="35">
        <f t="shared" si="100"/>
        <v>0</v>
      </c>
      <c r="AB94" s="3">
        <v>0</v>
      </c>
      <c r="AC94" s="3">
        <v>0</v>
      </c>
      <c r="AD94" s="35">
        <f t="shared" si="101"/>
        <v>0</v>
      </c>
      <c r="AE94" s="33">
        <f t="shared" si="71"/>
        <v>0</v>
      </c>
      <c r="AF94" s="5"/>
      <c r="AG94" s="35">
        <f t="shared" si="102"/>
        <v>0</v>
      </c>
      <c r="AH94" s="3">
        <v>0</v>
      </c>
      <c r="AI94" s="3">
        <v>0</v>
      </c>
      <c r="AJ94" s="35">
        <f t="shared" si="103"/>
        <v>0</v>
      </c>
      <c r="AK94" s="33">
        <f t="shared" si="72"/>
        <v>0</v>
      </c>
      <c r="AL94" s="5">
        <v>0</v>
      </c>
      <c r="AM94" s="36">
        <f t="shared" si="104"/>
        <v>0</v>
      </c>
      <c r="AN94" s="224">
        <v>0</v>
      </c>
      <c r="AO94" s="3">
        <v>0</v>
      </c>
      <c r="AP94" s="35">
        <f t="shared" si="105"/>
        <v>0</v>
      </c>
      <c r="AQ94" s="33">
        <f t="shared" si="73"/>
        <v>0</v>
      </c>
      <c r="AR94" s="5">
        <v>0</v>
      </c>
      <c r="AS94" s="35">
        <f t="shared" si="106"/>
        <v>0</v>
      </c>
      <c r="AT94" s="3">
        <v>0</v>
      </c>
      <c r="AU94" s="3">
        <v>0</v>
      </c>
      <c r="AV94" s="35">
        <f t="shared" si="107"/>
        <v>0</v>
      </c>
      <c r="AW94" s="33">
        <f t="shared" si="74"/>
        <v>0</v>
      </c>
      <c r="AX94" s="4">
        <v>0</v>
      </c>
      <c r="AY94" s="35">
        <f t="shared" si="108"/>
        <v>0</v>
      </c>
      <c r="AZ94" s="3">
        <v>0</v>
      </c>
      <c r="BA94" s="3">
        <v>0</v>
      </c>
      <c r="BB94" s="35">
        <f t="shared" si="109"/>
        <v>0</v>
      </c>
      <c r="BC94" s="33">
        <f t="shared" si="75"/>
        <v>0</v>
      </c>
      <c r="BD94" s="4">
        <v>0</v>
      </c>
      <c r="BE94" s="36">
        <f t="shared" si="93"/>
        <v>0</v>
      </c>
      <c r="BF94" s="3">
        <v>100</v>
      </c>
      <c r="BG94" s="3">
        <v>42</v>
      </c>
      <c r="BH94" s="35">
        <f t="shared" si="78"/>
        <v>3837.1200000000003</v>
      </c>
      <c r="BI94" s="33">
        <f t="shared" si="68"/>
        <v>58</v>
      </c>
      <c r="BJ94" s="4">
        <v>150</v>
      </c>
      <c r="BK94" s="36">
        <f t="shared" si="94"/>
        <v>5755.68</v>
      </c>
      <c r="BL94" s="3">
        <v>150</v>
      </c>
      <c r="BM94" s="3">
        <v>19</v>
      </c>
      <c r="BN94" s="36">
        <f t="shared" si="81"/>
        <v>5755.68</v>
      </c>
      <c r="BO94" s="33">
        <f t="shared" si="82"/>
        <v>189</v>
      </c>
      <c r="BP94" s="4">
        <v>150</v>
      </c>
      <c r="BQ94" s="36">
        <f t="shared" si="83"/>
        <v>5755.68</v>
      </c>
      <c r="BR94" s="204">
        <v>330</v>
      </c>
      <c r="BS94" s="305">
        <v>64</v>
      </c>
      <c r="BT94" s="36">
        <f t="shared" si="84"/>
        <v>12662.496000000001</v>
      </c>
      <c r="BU94" s="33">
        <f t="shared" si="85"/>
        <v>455</v>
      </c>
      <c r="BV94" s="4">
        <v>250</v>
      </c>
      <c r="BW94" s="36">
        <f t="shared" si="86"/>
        <v>9592.8000000000011</v>
      </c>
      <c r="BX94" s="3">
        <v>70</v>
      </c>
      <c r="BY94" s="3">
        <v>208</v>
      </c>
      <c r="BZ94" s="36">
        <f t="shared" si="87"/>
        <v>2685.9839999999999</v>
      </c>
      <c r="CA94" s="33">
        <f t="shared" si="76"/>
        <v>317</v>
      </c>
      <c r="CB94" s="314">
        <v>300</v>
      </c>
      <c r="CC94" s="36">
        <f t="shared" si="88"/>
        <v>11511.36</v>
      </c>
      <c r="CD94" s="3">
        <f>SUMIFS('12月商业流向数据'!G:G,'12月商业流向数据'!C:C,'2019年进销存明细 '!A94,'12月商业流向数据'!E:E,'2019年进销存明细 '!H94)</f>
        <v>150</v>
      </c>
      <c r="CE94" s="3"/>
      <c r="CF94" s="36">
        <f t="shared" si="89"/>
        <v>5755.68</v>
      </c>
      <c r="CG94" s="33">
        <f t="shared" si="77"/>
        <v>467</v>
      </c>
      <c r="CH94" s="4">
        <f t="shared" si="90"/>
        <v>850</v>
      </c>
      <c r="CI94" s="36">
        <f t="shared" si="91"/>
        <v>32615.520000000004</v>
      </c>
      <c r="CJ94" s="4">
        <f t="shared" si="92"/>
        <v>800</v>
      </c>
      <c r="CK94" s="36">
        <f t="shared" si="79"/>
        <v>30696.960000000003</v>
      </c>
      <c r="CL94" s="18" t="s">
        <v>864</v>
      </c>
      <c r="CM94" s="18" t="str">
        <f t="shared" si="80"/>
        <v>依叶-上海市虹口区江湾镇街道社区卫生服务中心</v>
      </c>
      <c r="CN94" s="18" t="s">
        <v>422</v>
      </c>
    </row>
    <row r="95" spans="1:92" s="18" customFormat="1" ht="14.25" hidden="1" x14ac:dyDescent="0.3">
      <c r="A95" s="1" t="s">
        <v>6</v>
      </c>
      <c r="B95" s="6" t="s">
        <v>636</v>
      </c>
      <c r="C95" s="1" t="s">
        <v>662</v>
      </c>
      <c r="D95" s="6" t="s">
        <v>137</v>
      </c>
      <c r="E95" s="1" t="s">
        <v>147</v>
      </c>
      <c r="F95" s="1" t="s">
        <v>284</v>
      </c>
      <c r="G95" s="1" t="s">
        <v>398</v>
      </c>
      <c r="H95" s="7" t="s">
        <v>255</v>
      </c>
      <c r="I95" s="177">
        <v>38.371200000000002</v>
      </c>
      <c r="J95" s="37">
        <v>0</v>
      </c>
      <c r="K95" s="171">
        <v>0</v>
      </c>
      <c r="L95" s="171">
        <f t="shared" si="95"/>
        <v>0</v>
      </c>
      <c r="M95" s="37">
        <v>0</v>
      </c>
      <c r="N95" s="5"/>
      <c r="O95" s="34">
        <f t="shared" si="96"/>
        <v>0</v>
      </c>
      <c r="P95" s="3">
        <v>0</v>
      </c>
      <c r="Q95" s="3">
        <v>0</v>
      </c>
      <c r="R95" s="35">
        <f t="shared" si="97"/>
        <v>0</v>
      </c>
      <c r="S95" s="33">
        <f t="shared" si="69"/>
        <v>0</v>
      </c>
      <c r="T95" s="5"/>
      <c r="U95" s="35">
        <f t="shared" si="98"/>
        <v>0</v>
      </c>
      <c r="V95" s="3">
        <v>0</v>
      </c>
      <c r="W95" s="3">
        <v>0</v>
      </c>
      <c r="X95" s="35">
        <f t="shared" si="99"/>
        <v>0</v>
      </c>
      <c r="Y95" s="33">
        <f t="shared" si="70"/>
        <v>0</v>
      </c>
      <c r="Z95" s="5"/>
      <c r="AA95" s="35">
        <f t="shared" si="100"/>
        <v>0</v>
      </c>
      <c r="AB95" s="3">
        <v>0</v>
      </c>
      <c r="AC95" s="3">
        <v>0</v>
      </c>
      <c r="AD95" s="35">
        <f t="shared" si="101"/>
        <v>0</v>
      </c>
      <c r="AE95" s="33">
        <f t="shared" si="71"/>
        <v>0</v>
      </c>
      <c r="AF95" s="5"/>
      <c r="AG95" s="35">
        <f t="shared" si="102"/>
        <v>0</v>
      </c>
      <c r="AH95" s="3">
        <v>0</v>
      </c>
      <c r="AI95" s="3">
        <v>0</v>
      </c>
      <c r="AJ95" s="35">
        <f t="shared" si="103"/>
        <v>0</v>
      </c>
      <c r="AK95" s="33">
        <f t="shared" si="72"/>
        <v>0</v>
      </c>
      <c r="AL95" s="5">
        <v>0</v>
      </c>
      <c r="AM95" s="36">
        <f t="shared" si="104"/>
        <v>0</v>
      </c>
      <c r="AN95" s="224">
        <v>0</v>
      </c>
      <c r="AO95" s="3">
        <v>0</v>
      </c>
      <c r="AP95" s="35">
        <f t="shared" si="105"/>
        <v>0</v>
      </c>
      <c r="AQ95" s="33">
        <f t="shared" si="73"/>
        <v>0</v>
      </c>
      <c r="AR95" s="5">
        <v>0</v>
      </c>
      <c r="AS95" s="35">
        <f t="shared" si="106"/>
        <v>0</v>
      </c>
      <c r="AT95" s="3">
        <v>0</v>
      </c>
      <c r="AU95" s="3">
        <v>0</v>
      </c>
      <c r="AV95" s="35">
        <f t="shared" si="107"/>
        <v>0</v>
      </c>
      <c r="AW95" s="33">
        <f t="shared" si="74"/>
        <v>0</v>
      </c>
      <c r="AX95" s="4">
        <v>0</v>
      </c>
      <c r="AY95" s="35">
        <f t="shared" si="108"/>
        <v>0</v>
      </c>
      <c r="AZ95" s="3">
        <v>0</v>
      </c>
      <c r="BA95" s="3">
        <v>0</v>
      </c>
      <c r="BB95" s="35">
        <f t="shared" si="109"/>
        <v>0</v>
      </c>
      <c r="BC95" s="33">
        <f t="shared" si="75"/>
        <v>0</v>
      </c>
      <c r="BD95" s="4">
        <v>0</v>
      </c>
      <c r="BE95" s="36">
        <f t="shared" si="93"/>
        <v>0</v>
      </c>
      <c r="BF95" s="3">
        <v>180</v>
      </c>
      <c r="BG95" s="3">
        <v>22</v>
      </c>
      <c r="BH95" s="35">
        <f t="shared" si="78"/>
        <v>6906.8160000000007</v>
      </c>
      <c r="BI95" s="33">
        <f t="shared" si="68"/>
        <v>158</v>
      </c>
      <c r="BJ95" s="4">
        <v>150</v>
      </c>
      <c r="BK95" s="36">
        <f t="shared" si="94"/>
        <v>5755.68</v>
      </c>
      <c r="BL95" s="3">
        <v>190</v>
      </c>
      <c r="BM95" s="3">
        <v>133</v>
      </c>
      <c r="BN95" s="36">
        <f t="shared" si="81"/>
        <v>7290.5280000000002</v>
      </c>
      <c r="BO95" s="33">
        <f t="shared" si="82"/>
        <v>215</v>
      </c>
      <c r="BP95" s="4">
        <v>150</v>
      </c>
      <c r="BQ95" s="36">
        <f t="shared" si="83"/>
        <v>5755.68</v>
      </c>
      <c r="BR95" s="204">
        <v>310</v>
      </c>
      <c r="BS95" s="305">
        <v>244</v>
      </c>
      <c r="BT95" s="36">
        <f t="shared" si="84"/>
        <v>11895.072</v>
      </c>
      <c r="BU95" s="33">
        <f t="shared" si="85"/>
        <v>281</v>
      </c>
      <c r="BV95" s="4">
        <v>200</v>
      </c>
      <c r="BW95" s="36">
        <f t="shared" si="86"/>
        <v>7674.2400000000007</v>
      </c>
      <c r="BX95" s="3">
        <v>280</v>
      </c>
      <c r="BY95" s="3">
        <v>334</v>
      </c>
      <c r="BZ95" s="36">
        <f t="shared" si="87"/>
        <v>10743.936</v>
      </c>
      <c r="CA95" s="33">
        <f t="shared" si="76"/>
        <v>227</v>
      </c>
      <c r="CB95" s="314">
        <v>300</v>
      </c>
      <c r="CC95" s="36">
        <f t="shared" si="88"/>
        <v>11511.36</v>
      </c>
      <c r="CD95" s="3">
        <f>SUMIFS('12月商业流向数据'!G:G,'12月商业流向数据'!C:C,'2019年进销存明细 '!A95,'12月商业流向数据'!E:E,'2019年进销存明细 '!H95)</f>
        <v>230</v>
      </c>
      <c r="CE95" s="3"/>
      <c r="CF95" s="36">
        <f t="shared" si="89"/>
        <v>8825.3760000000002</v>
      </c>
      <c r="CG95" s="33">
        <f t="shared" si="77"/>
        <v>457</v>
      </c>
      <c r="CH95" s="4">
        <f t="shared" si="90"/>
        <v>800</v>
      </c>
      <c r="CI95" s="36">
        <f t="shared" si="91"/>
        <v>30696.960000000003</v>
      </c>
      <c r="CJ95" s="4">
        <f t="shared" si="92"/>
        <v>1190</v>
      </c>
      <c r="CK95" s="36">
        <f t="shared" si="79"/>
        <v>45661.728000000003</v>
      </c>
      <c r="CL95" s="18" t="s">
        <v>864</v>
      </c>
      <c r="CM95" s="18" t="str">
        <f t="shared" si="80"/>
        <v>依叶-上海市虹口区广中路街道社区卫生服务中心</v>
      </c>
      <c r="CN95" s="18" t="s">
        <v>422</v>
      </c>
    </row>
    <row r="96" spans="1:92" s="18" customFormat="1" ht="14.25" hidden="1" x14ac:dyDescent="0.3">
      <c r="A96" s="1" t="s">
        <v>6</v>
      </c>
      <c r="B96" s="6" t="s">
        <v>636</v>
      </c>
      <c r="C96" s="1" t="s">
        <v>662</v>
      </c>
      <c r="D96" s="6" t="s">
        <v>137</v>
      </c>
      <c r="E96" s="1" t="s">
        <v>895</v>
      </c>
      <c r="F96" s="1" t="s">
        <v>284</v>
      </c>
      <c r="G96" s="1" t="s">
        <v>398</v>
      </c>
      <c r="H96" s="7" t="s">
        <v>256</v>
      </c>
      <c r="I96" s="177">
        <v>38.371200000000002</v>
      </c>
      <c r="J96" s="37">
        <v>0</v>
      </c>
      <c r="K96" s="171">
        <v>0</v>
      </c>
      <c r="L96" s="171">
        <f t="shared" si="95"/>
        <v>0</v>
      </c>
      <c r="M96" s="37">
        <v>0</v>
      </c>
      <c r="N96" s="5"/>
      <c r="O96" s="34">
        <f t="shared" si="96"/>
        <v>0</v>
      </c>
      <c r="P96" s="3">
        <v>0</v>
      </c>
      <c r="Q96" s="3">
        <v>0</v>
      </c>
      <c r="R96" s="35">
        <f t="shared" si="97"/>
        <v>0</v>
      </c>
      <c r="S96" s="33">
        <f t="shared" si="69"/>
        <v>0</v>
      </c>
      <c r="T96" s="5"/>
      <c r="U96" s="35">
        <f t="shared" si="98"/>
        <v>0</v>
      </c>
      <c r="V96" s="3">
        <v>0</v>
      </c>
      <c r="W96" s="3">
        <v>0</v>
      </c>
      <c r="X96" s="35">
        <f t="shared" si="99"/>
        <v>0</v>
      </c>
      <c r="Y96" s="33">
        <f t="shared" si="70"/>
        <v>0</v>
      </c>
      <c r="Z96" s="5"/>
      <c r="AA96" s="35">
        <f t="shared" si="100"/>
        <v>0</v>
      </c>
      <c r="AB96" s="3">
        <v>0</v>
      </c>
      <c r="AC96" s="3">
        <v>0</v>
      </c>
      <c r="AD96" s="35">
        <f t="shared" si="101"/>
        <v>0</v>
      </c>
      <c r="AE96" s="33">
        <f t="shared" si="71"/>
        <v>0</v>
      </c>
      <c r="AF96" s="5"/>
      <c r="AG96" s="35">
        <f t="shared" si="102"/>
        <v>0</v>
      </c>
      <c r="AH96" s="3">
        <v>0</v>
      </c>
      <c r="AI96" s="3">
        <v>0</v>
      </c>
      <c r="AJ96" s="35">
        <f t="shared" si="103"/>
        <v>0</v>
      </c>
      <c r="AK96" s="33">
        <f t="shared" si="72"/>
        <v>0</v>
      </c>
      <c r="AL96" s="5">
        <v>0</v>
      </c>
      <c r="AM96" s="36">
        <f t="shared" si="104"/>
        <v>0</v>
      </c>
      <c r="AN96" s="224">
        <v>0</v>
      </c>
      <c r="AO96" s="3">
        <v>0</v>
      </c>
      <c r="AP96" s="35">
        <f t="shared" si="105"/>
        <v>0</v>
      </c>
      <c r="AQ96" s="33">
        <f t="shared" si="73"/>
        <v>0</v>
      </c>
      <c r="AR96" s="5">
        <v>0</v>
      </c>
      <c r="AS96" s="35">
        <f t="shared" si="106"/>
        <v>0</v>
      </c>
      <c r="AT96" s="3">
        <v>0</v>
      </c>
      <c r="AU96" s="3">
        <v>0</v>
      </c>
      <c r="AV96" s="35">
        <f t="shared" si="107"/>
        <v>0</v>
      </c>
      <c r="AW96" s="33">
        <f t="shared" si="74"/>
        <v>0</v>
      </c>
      <c r="AX96" s="4">
        <v>0</v>
      </c>
      <c r="AY96" s="35">
        <f t="shared" si="108"/>
        <v>0</v>
      </c>
      <c r="AZ96" s="3">
        <v>0</v>
      </c>
      <c r="BA96" s="3">
        <v>0</v>
      </c>
      <c r="BB96" s="35">
        <f t="shared" si="109"/>
        <v>0</v>
      </c>
      <c r="BC96" s="33">
        <f t="shared" si="75"/>
        <v>0</v>
      </c>
      <c r="BD96" s="4">
        <v>0</v>
      </c>
      <c r="BE96" s="36">
        <f t="shared" si="93"/>
        <v>0</v>
      </c>
      <c r="BF96" s="3">
        <v>0</v>
      </c>
      <c r="BG96" s="3">
        <v>0</v>
      </c>
      <c r="BH96" s="35">
        <f t="shared" si="78"/>
        <v>0</v>
      </c>
      <c r="BI96" s="33">
        <f t="shared" si="68"/>
        <v>0</v>
      </c>
      <c r="BJ96" s="4">
        <v>80</v>
      </c>
      <c r="BK96" s="36">
        <f t="shared" si="94"/>
        <v>3069.6959999999999</v>
      </c>
      <c r="BL96" s="3">
        <v>100</v>
      </c>
      <c r="BM96" s="3">
        <v>33</v>
      </c>
      <c r="BN96" s="36">
        <f t="shared" si="81"/>
        <v>3837.1200000000003</v>
      </c>
      <c r="BO96" s="33">
        <f t="shared" si="82"/>
        <v>67</v>
      </c>
      <c r="BP96" s="4">
        <v>150</v>
      </c>
      <c r="BQ96" s="36">
        <f t="shared" si="83"/>
        <v>5755.68</v>
      </c>
      <c r="BR96" s="204">
        <v>100</v>
      </c>
      <c r="BS96" s="305">
        <v>37</v>
      </c>
      <c r="BT96" s="36">
        <f t="shared" si="84"/>
        <v>3837.1200000000003</v>
      </c>
      <c r="BU96" s="33">
        <f t="shared" si="85"/>
        <v>130</v>
      </c>
      <c r="BV96" s="4">
        <v>142</v>
      </c>
      <c r="BW96" s="36">
        <f t="shared" si="86"/>
        <v>5448.7103999999999</v>
      </c>
      <c r="BX96" s="3">
        <v>0</v>
      </c>
      <c r="BY96" s="3">
        <v>40</v>
      </c>
      <c r="BZ96" s="36">
        <f t="shared" si="87"/>
        <v>0</v>
      </c>
      <c r="CA96" s="33">
        <f t="shared" si="76"/>
        <v>90</v>
      </c>
      <c r="CB96" s="314">
        <v>150</v>
      </c>
      <c r="CC96" s="36">
        <f t="shared" si="88"/>
        <v>5755.68</v>
      </c>
      <c r="CD96" s="3">
        <f>SUMIFS('12月商业流向数据'!G:G,'12月商业流向数据'!C:C,'2019年进销存明细 '!A96,'12月商业流向数据'!E:E,'2019年进销存明细 '!H96)</f>
        <v>100</v>
      </c>
      <c r="CE96" s="3"/>
      <c r="CF96" s="36">
        <f t="shared" si="89"/>
        <v>3837.1200000000003</v>
      </c>
      <c r="CG96" s="33">
        <f t="shared" si="77"/>
        <v>190</v>
      </c>
      <c r="CH96" s="4">
        <f t="shared" si="90"/>
        <v>522</v>
      </c>
      <c r="CI96" s="36">
        <f t="shared" si="91"/>
        <v>20029.7664</v>
      </c>
      <c r="CJ96" s="4">
        <f t="shared" si="92"/>
        <v>300</v>
      </c>
      <c r="CK96" s="36">
        <f t="shared" si="79"/>
        <v>11511.36</v>
      </c>
      <c r="CL96" s="18" t="s">
        <v>876</v>
      </c>
      <c r="CM96" s="18" t="str">
        <f t="shared" si="80"/>
        <v>依叶-上海市虹口区曲阳路街道社区卫生服务中心</v>
      </c>
      <c r="CN96" s="18" t="s">
        <v>422</v>
      </c>
    </row>
    <row r="97" spans="1:92" s="18" customFormat="1" ht="14.25" hidden="1" x14ac:dyDescent="0.3">
      <c r="A97" s="1" t="s">
        <v>6</v>
      </c>
      <c r="B97" s="6" t="s">
        <v>636</v>
      </c>
      <c r="C97" s="1" t="s">
        <v>662</v>
      </c>
      <c r="D97" s="6" t="s">
        <v>137</v>
      </c>
      <c r="E97" s="1" t="s">
        <v>896</v>
      </c>
      <c r="F97" s="1" t="s">
        <v>284</v>
      </c>
      <c r="G97" s="1" t="s">
        <v>398</v>
      </c>
      <c r="H97" s="7" t="s">
        <v>897</v>
      </c>
      <c r="I97" s="177">
        <v>38.371200000000002</v>
      </c>
      <c r="J97" s="37">
        <v>0</v>
      </c>
      <c r="K97" s="171">
        <v>0</v>
      </c>
      <c r="L97" s="171">
        <f t="shared" si="95"/>
        <v>0</v>
      </c>
      <c r="M97" s="37">
        <v>0</v>
      </c>
      <c r="N97" s="5"/>
      <c r="O97" s="34">
        <f t="shared" si="96"/>
        <v>0</v>
      </c>
      <c r="P97" s="3">
        <v>0</v>
      </c>
      <c r="Q97" s="3">
        <v>0</v>
      </c>
      <c r="R97" s="35">
        <f t="shared" si="97"/>
        <v>0</v>
      </c>
      <c r="S97" s="33">
        <f t="shared" si="69"/>
        <v>0</v>
      </c>
      <c r="T97" s="5"/>
      <c r="U97" s="35">
        <f t="shared" si="98"/>
        <v>0</v>
      </c>
      <c r="V97" s="3">
        <v>0</v>
      </c>
      <c r="W97" s="3">
        <v>0</v>
      </c>
      <c r="X97" s="35">
        <f t="shared" si="99"/>
        <v>0</v>
      </c>
      <c r="Y97" s="33">
        <f t="shared" si="70"/>
        <v>0</v>
      </c>
      <c r="Z97" s="5"/>
      <c r="AA97" s="35">
        <f t="shared" si="100"/>
        <v>0</v>
      </c>
      <c r="AB97" s="3">
        <v>0</v>
      </c>
      <c r="AC97" s="3">
        <v>0</v>
      </c>
      <c r="AD97" s="35">
        <f t="shared" si="101"/>
        <v>0</v>
      </c>
      <c r="AE97" s="33">
        <f t="shared" si="71"/>
        <v>0</v>
      </c>
      <c r="AF97" s="5"/>
      <c r="AG97" s="35">
        <f t="shared" si="102"/>
        <v>0</v>
      </c>
      <c r="AH97" s="3">
        <v>0</v>
      </c>
      <c r="AI97" s="3">
        <v>0</v>
      </c>
      <c r="AJ97" s="35">
        <f t="shared" si="103"/>
        <v>0</v>
      </c>
      <c r="AK97" s="33">
        <f t="shared" si="72"/>
        <v>0</v>
      </c>
      <c r="AL97" s="5">
        <v>0</v>
      </c>
      <c r="AM97" s="36">
        <f t="shared" si="104"/>
        <v>0</v>
      </c>
      <c r="AN97" s="224">
        <v>0</v>
      </c>
      <c r="AO97" s="3">
        <v>0</v>
      </c>
      <c r="AP97" s="35">
        <f t="shared" si="105"/>
        <v>0</v>
      </c>
      <c r="AQ97" s="33">
        <f t="shared" si="73"/>
        <v>0</v>
      </c>
      <c r="AR97" s="5">
        <v>0</v>
      </c>
      <c r="AS97" s="35">
        <f t="shared" si="106"/>
        <v>0</v>
      </c>
      <c r="AT97" s="3">
        <v>0</v>
      </c>
      <c r="AU97" s="3">
        <v>0</v>
      </c>
      <c r="AV97" s="35">
        <f t="shared" si="107"/>
        <v>0</v>
      </c>
      <c r="AW97" s="33">
        <f t="shared" si="74"/>
        <v>0</v>
      </c>
      <c r="AX97" s="4">
        <v>0</v>
      </c>
      <c r="AY97" s="35">
        <f t="shared" si="108"/>
        <v>0</v>
      </c>
      <c r="AZ97" s="3">
        <v>0</v>
      </c>
      <c r="BA97" s="3">
        <v>0</v>
      </c>
      <c r="BB97" s="35">
        <f t="shared" si="109"/>
        <v>0</v>
      </c>
      <c r="BC97" s="33">
        <f t="shared" si="75"/>
        <v>0</v>
      </c>
      <c r="BD97" s="4">
        <v>0</v>
      </c>
      <c r="BE97" s="36">
        <f t="shared" si="93"/>
        <v>0</v>
      </c>
      <c r="BF97" s="3">
        <v>0</v>
      </c>
      <c r="BG97" s="3">
        <v>0</v>
      </c>
      <c r="BH97" s="35">
        <f t="shared" si="78"/>
        <v>0</v>
      </c>
      <c r="BI97" s="33">
        <f t="shared" si="68"/>
        <v>0</v>
      </c>
      <c r="BJ97" s="4"/>
      <c r="BK97" s="36">
        <f t="shared" si="94"/>
        <v>0</v>
      </c>
      <c r="BL97" s="3">
        <v>0</v>
      </c>
      <c r="BM97" s="3">
        <v>0</v>
      </c>
      <c r="BN97" s="36">
        <f t="shared" si="81"/>
        <v>0</v>
      </c>
      <c r="BO97" s="33">
        <f t="shared" si="82"/>
        <v>0</v>
      </c>
      <c r="BP97" s="4"/>
      <c r="BQ97" s="36">
        <f t="shared" si="83"/>
        <v>0</v>
      </c>
      <c r="BR97" s="204">
        <v>0</v>
      </c>
      <c r="BS97" s="305">
        <v>0</v>
      </c>
      <c r="BT97" s="36">
        <f t="shared" si="84"/>
        <v>0</v>
      </c>
      <c r="BU97" s="33">
        <f t="shared" si="85"/>
        <v>0</v>
      </c>
      <c r="BV97" s="4">
        <v>0</v>
      </c>
      <c r="BW97" s="36">
        <f t="shared" si="86"/>
        <v>0</v>
      </c>
      <c r="BX97" s="3">
        <v>50</v>
      </c>
      <c r="BY97" s="3">
        <v>0</v>
      </c>
      <c r="BZ97" s="36">
        <f t="shared" si="87"/>
        <v>1918.5600000000002</v>
      </c>
      <c r="CA97" s="33">
        <f t="shared" si="76"/>
        <v>50</v>
      </c>
      <c r="CB97" s="314">
        <v>0</v>
      </c>
      <c r="CC97" s="36">
        <f t="shared" si="88"/>
        <v>0</v>
      </c>
      <c r="CD97" s="3">
        <f>SUMIFS('12月商业流向数据'!G:G,'12月商业流向数据'!C:C,'2019年进销存明细 '!A97,'12月商业流向数据'!E:E,'2019年进销存明细 '!H97)</f>
        <v>120</v>
      </c>
      <c r="CE97" s="3"/>
      <c r="CF97" s="36">
        <f t="shared" si="89"/>
        <v>4604.5439999999999</v>
      </c>
      <c r="CG97" s="33">
        <f t="shared" si="77"/>
        <v>170</v>
      </c>
      <c r="CH97" s="4">
        <f t="shared" si="90"/>
        <v>0</v>
      </c>
      <c r="CI97" s="36">
        <f t="shared" si="91"/>
        <v>0</v>
      </c>
      <c r="CJ97" s="4">
        <f t="shared" si="92"/>
        <v>170</v>
      </c>
      <c r="CK97" s="36">
        <f t="shared" si="79"/>
        <v>6523.1040000000003</v>
      </c>
      <c r="CL97" s="18" t="s">
        <v>928</v>
      </c>
      <c r="CM97" s="18" t="str">
        <f t="shared" si="80"/>
        <v>依叶-上海市虹口区北外滩街道社区卫生服务中心</v>
      </c>
      <c r="CN97" s="18" t="s">
        <v>422</v>
      </c>
    </row>
    <row r="98" spans="1:92" s="18" customFormat="1" ht="14.25" hidden="1" x14ac:dyDescent="0.3">
      <c r="A98" s="1" t="s">
        <v>6</v>
      </c>
      <c r="B98" s="6" t="s">
        <v>636</v>
      </c>
      <c r="C98" s="1" t="s">
        <v>662</v>
      </c>
      <c r="D98" s="6" t="s">
        <v>137</v>
      </c>
      <c r="E98" s="1" t="s">
        <v>887</v>
      </c>
      <c r="F98" s="1" t="s">
        <v>284</v>
      </c>
      <c r="G98" s="1" t="s">
        <v>398</v>
      </c>
      <c r="H98" s="7" t="s">
        <v>257</v>
      </c>
      <c r="I98" s="177">
        <v>38.371200000000002</v>
      </c>
      <c r="J98" s="37">
        <v>0</v>
      </c>
      <c r="K98" s="171">
        <v>0</v>
      </c>
      <c r="L98" s="171">
        <f t="shared" si="95"/>
        <v>0</v>
      </c>
      <c r="M98" s="37">
        <v>0</v>
      </c>
      <c r="N98" s="5"/>
      <c r="O98" s="34">
        <f t="shared" si="96"/>
        <v>0</v>
      </c>
      <c r="P98" s="3">
        <v>0</v>
      </c>
      <c r="Q98" s="3">
        <v>0</v>
      </c>
      <c r="R98" s="35">
        <f t="shared" si="97"/>
        <v>0</v>
      </c>
      <c r="S98" s="33">
        <f t="shared" si="69"/>
        <v>0</v>
      </c>
      <c r="T98" s="5"/>
      <c r="U98" s="35">
        <f t="shared" si="98"/>
        <v>0</v>
      </c>
      <c r="V98" s="3">
        <v>0</v>
      </c>
      <c r="W98" s="3">
        <v>0</v>
      </c>
      <c r="X98" s="35">
        <f t="shared" si="99"/>
        <v>0</v>
      </c>
      <c r="Y98" s="33">
        <f t="shared" si="70"/>
        <v>0</v>
      </c>
      <c r="Z98" s="5"/>
      <c r="AA98" s="35">
        <f t="shared" si="100"/>
        <v>0</v>
      </c>
      <c r="AB98" s="3">
        <v>0</v>
      </c>
      <c r="AC98" s="3">
        <v>0</v>
      </c>
      <c r="AD98" s="35">
        <f t="shared" si="101"/>
        <v>0</v>
      </c>
      <c r="AE98" s="33">
        <f t="shared" si="71"/>
        <v>0</v>
      </c>
      <c r="AF98" s="5"/>
      <c r="AG98" s="35">
        <f t="shared" si="102"/>
        <v>0</v>
      </c>
      <c r="AH98" s="3">
        <v>0</v>
      </c>
      <c r="AI98" s="3">
        <v>0</v>
      </c>
      <c r="AJ98" s="35">
        <f t="shared" si="103"/>
        <v>0</v>
      </c>
      <c r="AK98" s="33">
        <f t="shared" si="72"/>
        <v>0</v>
      </c>
      <c r="AL98" s="5">
        <v>0</v>
      </c>
      <c r="AM98" s="36">
        <f t="shared" si="104"/>
        <v>0</v>
      </c>
      <c r="AN98" s="224">
        <v>0</v>
      </c>
      <c r="AO98" s="3">
        <v>0</v>
      </c>
      <c r="AP98" s="35">
        <f t="shared" si="105"/>
        <v>0</v>
      </c>
      <c r="AQ98" s="33">
        <f t="shared" si="73"/>
        <v>0</v>
      </c>
      <c r="AR98" s="5">
        <v>0</v>
      </c>
      <c r="AS98" s="35">
        <f t="shared" si="106"/>
        <v>0</v>
      </c>
      <c r="AT98" s="3">
        <v>0</v>
      </c>
      <c r="AU98" s="3">
        <v>0</v>
      </c>
      <c r="AV98" s="35">
        <f t="shared" si="107"/>
        <v>0</v>
      </c>
      <c r="AW98" s="33">
        <f t="shared" si="74"/>
        <v>0</v>
      </c>
      <c r="AX98" s="4">
        <v>0</v>
      </c>
      <c r="AY98" s="35">
        <f t="shared" si="108"/>
        <v>0</v>
      </c>
      <c r="AZ98" s="3">
        <v>0</v>
      </c>
      <c r="BA98" s="3">
        <v>0</v>
      </c>
      <c r="BB98" s="35">
        <f t="shared" si="109"/>
        <v>0</v>
      </c>
      <c r="BC98" s="33">
        <f t="shared" si="75"/>
        <v>0</v>
      </c>
      <c r="BD98" s="4">
        <v>0</v>
      </c>
      <c r="BE98" s="36">
        <f t="shared" si="93"/>
        <v>0</v>
      </c>
      <c r="BF98" s="3">
        <v>0</v>
      </c>
      <c r="BG98" s="3">
        <v>0</v>
      </c>
      <c r="BH98" s="35">
        <f t="shared" si="78"/>
        <v>0</v>
      </c>
      <c r="BI98" s="33">
        <f t="shared" si="68"/>
        <v>0</v>
      </c>
      <c r="BJ98" s="4"/>
      <c r="BK98" s="36">
        <f t="shared" si="94"/>
        <v>0</v>
      </c>
      <c r="BL98" s="3">
        <v>0</v>
      </c>
      <c r="BM98" s="3">
        <v>0</v>
      </c>
      <c r="BN98" s="36">
        <f t="shared" si="81"/>
        <v>0</v>
      </c>
      <c r="BO98" s="33">
        <f t="shared" si="82"/>
        <v>0</v>
      </c>
      <c r="BP98" s="4"/>
      <c r="BQ98" s="36">
        <f t="shared" si="83"/>
        <v>0</v>
      </c>
      <c r="BR98" s="204">
        <v>0</v>
      </c>
      <c r="BS98" s="305">
        <v>0</v>
      </c>
      <c r="BT98" s="36">
        <f t="shared" si="84"/>
        <v>0</v>
      </c>
      <c r="BU98" s="33">
        <f t="shared" si="85"/>
        <v>0</v>
      </c>
      <c r="BV98" s="4">
        <v>0</v>
      </c>
      <c r="BW98" s="36">
        <f t="shared" si="86"/>
        <v>0</v>
      </c>
      <c r="BX98" s="3">
        <v>40</v>
      </c>
      <c r="BY98" s="3">
        <v>5</v>
      </c>
      <c r="BZ98" s="36">
        <f t="shared" si="87"/>
        <v>1534.848</v>
      </c>
      <c r="CA98" s="33">
        <f t="shared" si="76"/>
        <v>35</v>
      </c>
      <c r="CB98" s="314">
        <v>0</v>
      </c>
      <c r="CC98" s="36">
        <f t="shared" si="88"/>
        <v>0</v>
      </c>
      <c r="CD98" s="3">
        <f>SUMIFS('12月商业流向数据'!G:G,'12月商业流向数据'!C:C,'2019年进销存明细 '!A98,'12月商业流向数据'!E:E,'2019年进销存明细 '!H98)</f>
        <v>100</v>
      </c>
      <c r="CE98" s="3"/>
      <c r="CF98" s="36">
        <f t="shared" si="89"/>
        <v>3837.1200000000003</v>
      </c>
      <c r="CG98" s="33">
        <f t="shared" si="77"/>
        <v>135</v>
      </c>
      <c r="CH98" s="4">
        <f t="shared" si="90"/>
        <v>0</v>
      </c>
      <c r="CI98" s="36">
        <f t="shared" si="91"/>
        <v>0</v>
      </c>
      <c r="CJ98" s="4">
        <f t="shared" si="92"/>
        <v>140</v>
      </c>
      <c r="CK98" s="36">
        <f t="shared" si="79"/>
        <v>5371.9680000000008</v>
      </c>
      <c r="CM98" s="18" t="str">
        <f t="shared" si="80"/>
        <v>依叶-上海市虹口区嘉兴路街道社区卫生服务中心</v>
      </c>
      <c r="CN98" s="18" t="s">
        <v>422</v>
      </c>
    </row>
    <row r="99" spans="1:92" s="18" customFormat="1" ht="14.25" hidden="1" x14ac:dyDescent="0.3">
      <c r="A99" s="1" t="s">
        <v>6</v>
      </c>
      <c r="B99" s="6" t="s">
        <v>636</v>
      </c>
      <c r="C99" s="1" t="s">
        <v>662</v>
      </c>
      <c r="D99" s="6" t="s">
        <v>137</v>
      </c>
      <c r="E99" s="1" t="s">
        <v>885</v>
      </c>
      <c r="F99" s="1" t="s">
        <v>284</v>
      </c>
      <c r="G99" s="1" t="s">
        <v>398</v>
      </c>
      <c r="H99" s="7" t="s">
        <v>258</v>
      </c>
      <c r="I99" s="177">
        <v>38.371200000000002</v>
      </c>
      <c r="J99" s="37">
        <v>0</v>
      </c>
      <c r="K99" s="171">
        <v>0</v>
      </c>
      <c r="L99" s="171">
        <f t="shared" si="95"/>
        <v>0</v>
      </c>
      <c r="M99" s="37">
        <v>0</v>
      </c>
      <c r="N99" s="5"/>
      <c r="O99" s="34">
        <f t="shared" si="96"/>
        <v>0</v>
      </c>
      <c r="P99" s="3">
        <v>0</v>
      </c>
      <c r="Q99" s="3">
        <v>0</v>
      </c>
      <c r="R99" s="35">
        <f t="shared" si="97"/>
        <v>0</v>
      </c>
      <c r="S99" s="33">
        <f t="shared" si="69"/>
        <v>0</v>
      </c>
      <c r="T99" s="5"/>
      <c r="U99" s="35">
        <f t="shared" si="98"/>
        <v>0</v>
      </c>
      <c r="V99" s="3">
        <v>0</v>
      </c>
      <c r="W99" s="3">
        <v>0</v>
      </c>
      <c r="X99" s="35">
        <f t="shared" si="99"/>
        <v>0</v>
      </c>
      <c r="Y99" s="33">
        <f t="shared" si="70"/>
        <v>0</v>
      </c>
      <c r="Z99" s="5"/>
      <c r="AA99" s="35">
        <f t="shared" si="100"/>
        <v>0</v>
      </c>
      <c r="AB99" s="3">
        <v>0</v>
      </c>
      <c r="AC99" s="3">
        <v>0</v>
      </c>
      <c r="AD99" s="35">
        <f t="shared" si="101"/>
        <v>0</v>
      </c>
      <c r="AE99" s="33">
        <f t="shared" si="71"/>
        <v>0</v>
      </c>
      <c r="AF99" s="5"/>
      <c r="AG99" s="35">
        <f t="shared" si="102"/>
        <v>0</v>
      </c>
      <c r="AH99" s="3">
        <v>0</v>
      </c>
      <c r="AI99" s="3">
        <v>0</v>
      </c>
      <c r="AJ99" s="35">
        <f t="shared" si="103"/>
        <v>0</v>
      </c>
      <c r="AK99" s="33">
        <f t="shared" si="72"/>
        <v>0</v>
      </c>
      <c r="AL99" s="5">
        <v>0</v>
      </c>
      <c r="AM99" s="36">
        <f t="shared" si="104"/>
        <v>0</v>
      </c>
      <c r="AN99" s="224">
        <v>0</v>
      </c>
      <c r="AO99" s="3">
        <v>0</v>
      </c>
      <c r="AP99" s="35">
        <f t="shared" si="105"/>
        <v>0</v>
      </c>
      <c r="AQ99" s="33">
        <f t="shared" si="73"/>
        <v>0</v>
      </c>
      <c r="AR99" s="5">
        <v>0</v>
      </c>
      <c r="AS99" s="35">
        <f t="shared" si="106"/>
        <v>0</v>
      </c>
      <c r="AT99" s="3">
        <v>0</v>
      </c>
      <c r="AU99" s="3">
        <v>0</v>
      </c>
      <c r="AV99" s="35">
        <f t="shared" si="107"/>
        <v>0</v>
      </c>
      <c r="AW99" s="33">
        <f t="shared" si="74"/>
        <v>0</v>
      </c>
      <c r="AX99" s="4">
        <v>0</v>
      </c>
      <c r="AY99" s="35">
        <f t="shared" si="108"/>
        <v>0</v>
      </c>
      <c r="AZ99" s="3">
        <v>0</v>
      </c>
      <c r="BA99" s="3">
        <v>0</v>
      </c>
      <c r="BB99" s="35">
        <f t="shared" si="109"/>
        <v>0</v>
      </c>
      <c r="BC99" s="33">
        <f t="shared" si="75"/>
        <v>0</v>
      </c>
      <c r="BD99" s="4">
        <v>0</v>
      </c>
      <c r="BE99" s="36">
        <f t="shared" si="93"/>
        <v>0</v>
      </c>
      <c r="BF99" s="3">
        <v>0</v>
      </c>
      <c r="BG99" s="3">
        <v>0</v>
      </c>
      <c r="BH99" s="35">
        <f t="shared" si="78"/>
        <v>0</v>
      </c>
      <c r="BI99" s="33">
        <f t="shared" si="68"/>
        <v>0</v>
      </c>
      <c r="BJ99" s="4">
        <v>0</v>
      </c>
      <c r="BK99" s="36">
        <f t="shared" si="94"/>
        <v>0</v>
      </c>
      <c r="BL99" s="3">
        <v>0</v>
      </c>
      <c r="BM99" s="3">
        <v>0</v>
      </c>
      <c r="BN99" s="36">
        <f t="shared" si="81"/>
        <v>0</v>
      </c>
      <c r="BO99" s="33">
        <f t="shared" si="82"/>
        <v>0</v>
      </c>
      <c r="BP99" s="4">
        <v>0</v>
      </c>
      <c r="BQ99" s="36">
        <f t="shared" si="83"/>
        <v>0</v>
      </c>
      <c r="BR99" s="204">
        <v>50</v>
      </c>
      <c r="BS99" s="305">
        <v>46</v>
      </c>
      <c r="BT99" s="36">
        <f t="shared" si="84"/>
        <v>1918.5600000000002</v>
      </c>
      <c r="BU99" s="33">
        <f t="shared" ref="BU99:BU125" si="110">BO99+BR99-BS99</f>
        <v>4</v>
      </c>
      <c r="BV99" s="4">
        <v>100</v>
      </c>
      <c r="BW99" s="36">
        <f t="shared" si="86"/>
        <v>3837.1200000000003</v>
      </c>
      <c r="BX99" s="3">
        <v>0</v>
      </c>
      <c r="BY99" s="3">
        <v>0</v>
      </c>
      <c r="BZ99" s="36">
        <f t="shared" si="87"/>
        <v>0</v>
      </c>
      <c r="CA99" s="33">
        <f t="shared" si="76"/>
        <v>4</v>
      </c>
      <c r="CB99" s="314">
        <v>200</v>
      </c>
      <c r="CC99" s="36">
        <f t="shared" si="88"/>
        <v>7674.2400000000007</v>
      </c>
      <c r="CD99" s="3">
        <f>SUMIFS('12月商业流向数据'!G:G,'12月商业流向数据'!C:C,'2019年进销存明细 '!A99,'12月商业流向数据'!E:E,'2019年进销存明细 '!H99)</f>
        <v>30</v>
      </c>
      <c r="CE99" s="3"/>
      <c r="CF99" s="36">
        <f t="shared" si="89"/>
        <v>1151.136</v>
      </c>
      <c r="CG99" s="33">
        <f t="shared" si="77"/>
        <v>34</v>
      </c>
      <c r="CH99" s="4">
        <f t="shared" si="90"/>
        <v>300</v>
      </c>
      <c r="CI99" s="36">
        <f t="shared" si="91"/>
        <v>11511.36</v>
      </c>
      <c r="CJ99" s="4">
        <f t="shared" si="92"/>
        <v>80</v>
      </c>
      <c r="CK99" s="36">
        <f t="shared" si="79"/>
        <v>3069.6959999999999</v>
      </c>
      <c r="CL99" s="18" t="s">
        <v>927</v>
      </c>
      <c r="CM99" s="18" t="str">
        <f t="shared" si="80"/>
        <v>依叶-上海市虹口区欧阳路街道社区卫生服务中心</v>
      </c>
      <c r="CN99" s="18" t="s">
        <v>422</v>
      </c>
    </row>
    <row r="100" spans="1:92" s="18" customFormat="1" ht="14.25" hidden="1" x14ac:dyDescent="0.3">
      <c r="A100" s="1" t="s">
        <v>6</v>
      </c>
      <c r="B100" s="6" t="s">
        <v>636</v>
      </c>
      <c r="C100" s="1" t="s">
        <v>662</v>
      </c>
      <c r="D100" s="6" t="s">
        <v>137</v>
      </c>
      <c r="E100" s="6" t="s">
        <v>894</v>
      </c>
      <c r="F100" s="1" t="s">
        <v>283</v>
      </c>
      <c r="G100" s="1" t="s">
        <v>398</v>
      </c>
      <c r="H100" s="7" t="s">
        <v>678</v>
      </c>
      <c r="I100" s="177">
        <v>38.371200000000002</v>
      </c>
      <c r="J100" s="37">
        <v>0</v>
      </c>
      <c r="K100" s="171">
        <v>620.83333333333337</v>
      </c>
      <c r="L100" s="171">
        <f t="shared" si="95"/>
        <v>23822.120000000003</v>
      </c>
      <c r="M100" s="37">
        <v>658</v>
      </c>
      <c r="N100" s="5">
        <v>800</v>
      </c>
      <c r="O100" s="34">
        <f t="shared" si="96"/>
        <v>30696.960000000003</v>
      </c>
      <c r="P100" s="3">
        <v>300</v>
      </c>
      <c r="Q100" s="3">
        <v>515</v>
      </c>
      <c r="R100" s="35">
        <f t="shared" si="97"/>
        <v>11511.36</v>
      </c>
      <c r="S100" s="33">
        <f t="shared" si="69"/>
        <v>443</v>
      </c>
      <c r="T100" s="5">
        <v>800</v>
      </c>
      <c r="U100" s="35">
        <f t="shared" si="98"/>
        <v>30696.960000000003</v>
      </c>
      <c r="V100" s="3">
        <v>300</v>
      </c>
      <c r="W100" s="3">
        <v>365</v>
      </c>
      <c r="X100" s="35">
        <f t="shared" si="99"/>
        <v>11511.36</v>
      </c>
      <c r="Y100" s="33">
        <f t="shared" si="70"/>
        <v>378</v>
      </c>
      <c r="Z100" s="5">
        <v>1200</v>
      </c>
      <c r="AA100" s="35">
        <f t="shared" si="100"/>
        <v>46045.440000000002</v>
      </c>
      <c r="AB100" s="3">
        <v>200</v>
      </c>
      <c r="AC100" s="3">
        <v>530</v>
      </c>
      <c r="AD100" s="35">
        <f t="shared" si="101"/>
        <v>7674.2400000000007</v>
      </c>
      <c r="AE100" s="33">
        <f t="shared" si="71"/>
        <v>48</v>
      </c>
      <c r="AF100" s="5">
        <v>1450</v>
      </c>
      <c r="AG100" s="35">
        <f t="shared" si="102"/>
        <v>55638.240000000005</v>
      </c>
      <c r="AH100" s="3">
        <v>350</v>
      </c>
      <c r="AI100" s="3">
        <v>397</v>
      </c>
      <c r="AJ100" s="35">
        <f t="shared" si="103"/>
        <v>13429.92</v>
      </c>
      <c r="AK100" s="33">
        <f t="shared" si="72"/>
        <v>1</v>
      </c>
      <c r="AL100" s="5">
        <v>600</v>
      </c>
      <c r="AM100" s="36">
        <f t="shared" si="104"/>
        <v>23022.720000000001</v>
      </c>
      <c r="AN100" s="224">
        <v>600</v>
      </c>
      <c r="AO100" s="3">
        <v>596</v>
      </c>
      <c r="AP100" s="35">
        <f t="shared" si="105"/>
        <v>23022.720000000001</v>
      </c>
      <c r="AQ100" s="33">
        <f t="shared" si="73"/>
        <v>5</v>
      </c>
      <c r="AR100" s="5">
        <v>650</v>
      </c>
      <c r="AS100" s="35">
        <f t="shared" si="106"/>
        <v>24941.280000000002</v>
      </c>
      <c r="AT100" s="3">
        <v>600</v>
      </c>
      <c r="AU100" s="3">
        <v>533</v>
      </c>
      <c r="AV100" s="35">
        <f t="shared" si="107"/>
        <v>23022.720000000001</v>
      </c>
      <c r="AW100" s="33">
        <f t="shared" si="74"/>
        <v>72</v>
      </c>
      <c r="AX100" s="4">
        <v>650</v>
      </c>
      <c r="AY100" s="35">
        <f t="shared" si="108"/>
        <v>24941.280000000002</v>
      </c>
      <c r="AZ100" s="3">
        <v>630</v>
      </c>
      <c r="BA100" s="3">
        <v>575</v>
      </c>
      <c r="BB100" s="35">
        <f t="shared" si="109"/>
        <v>24173.856</v>
      </c>
      <c r="BC100" s="33">
        <f t="shared" si="75"/>
        <v>127</v>
      </c>
      <c r="BD100" s="4">
        <v>750</v>
      </c>
      <c r="BE100" s="36">
        <f t="shared" ref="BE100:BE131" si="111">BD100*I100</f>
        <v>28778.400000000001</v>
      </c>
      <c r="BF100" s="3">
        <v>630</v>
      </c>
      <c r="BG100" s="3">
        <v>514</v>
      </c>
      <c r="BH100" s="35">
        <f t="shared" si="78"/>
        <v>24173.856</v>
      </c>
      <c r="BI100" s="33">
        <f t="shared" si="68"/>
        <v>243</v>
      </c>
      <c r="BJ100" s="4">
        <v>700</v>
      </c>
      <c r="BK100" s="36">
        <f t="shared" si="94"/>
        <v>26859.84</v>
      </c>
      <c r="BL100" s="3">
        <v>350</v>
      </c>
      <c r="BM100" s="3">
        <v>573</v>
      </c>
      <c r="BN100" s="36">
        <f t="shared" si="81"/>
        <v>13429.92</v>
      </c>
      <c r="BO100" s="33">
        <f t="shared" si="82"/>
        <v>20</v>
      </c>
      <c r="BP100" s="4">
        <v>600</v>
      </c>
      <c r="BQ100" s="36">
        <f t="shared" si="83"/>
        <v>23022.720000000001</v>
      </c>
      <c r="BR100" s="204">
        <v>600</v>
      </c>
      <c r="BS100" s="305">
        <v>495</v>
      </c>
      <c r="BT100" s="36">
        <f t="shared" si="84"/>
        <v>23022.720000000001</v>
      </c>
      <c r="BU100" s="33">
        <f t="shared" si="110"/>
        <v>125</v>
      </c>
      <c r="BV100" s="4">
        <v>700</v>
      </c>
      <c r="BW100" s="36">
        <f t="shared" si="86"/>
        <v>26859.84</v>
      </c>
      <c r="BX100" s="3">
        <v>330</v>
      </c>
      <c r="BY100" s="3">
        <v>443</v>
      </c>
      <c r="BZ100" s="36">
        <f t="shared" si="87"/>
        <v>12662.496000000001</v>
      </c>
      <c r="CA100" s="33">
        <f t="shared" si="76"/>
        <v>12</v>
      </c>
      <c r="CB100" s="314">
        <v>760</v>
      </c>
      <c r="CC100" s="36">
        <f t="shared" si="88"/>
        <v>29162.112000000001</v>
      </c>
      <c r="CD100" s="3">
        <f>SUMIFS('12月商业流向数据'!G:G,'12月商业流向数据'!C:C,'2019年进销存明细 '!A100,'12月商业流向数据'!E:E,'2019年进销存明细 '!H100)</f>
        <v>600</v>
      </c>
      <c r="CE100" s="3"/>
      <c r="CF100" s="36">
        <f t="shared" si="89"/>
        <v>23022.720000000001</v>
      </c>
      <c r="CG100" s="33">
        <f t="shared" si="77"/>
        <v>612</v>
      </c>
      <c r="CH100" s="4">
        <f t="shared" si="90"/>
        <v>9660</v>
      </c>
      <c r="CI100" s="36">
        <f t="shared" si="91"/>
        <v>370665.79200000013</v>
      </c>
      <c r="CJ100" s="4">
        <f t="shared" si="92"/>
        <v>5490</v>
      </c>
      <c r="CK100" s="36">
        <f t="shared" si="79"/>
        <v>210657.88800000004</v>
      </c>
      <c r="CM100" s="18" t="str">
        <f t="shared" si="80"/>
        <v>依叶-上海中医药大学附属岳阳中西医结合医院</v>
      </c>
      <c r="CN100" s="18" t="s">
        <v>422</v>
      </c>
    </row>
    <row r="101" spans="1:92" s="18" customFormat="1" ht="14.25" hidden="1" x14ac:dyDescent="0.3">
      <c r="A101" s="1" t="s">
        <v>6</v>
      </c>
      <c r="B101" s="6" t="s">
        <v>636</v>
      </c>
      <c r="C101" s="1" t="s">
        <v>662</v>
      </c>
      <c r="D101" s="6" t="s">
        <v>137</v>
      </c>
      <c r="E101" s="1" t="s">
        <v>886</v>
      </c>
      <c r="F101" s="1" t="s">
        <v>284</v>
      </c>
      <c r="G101" s="1" t="s">
        <v>398</v>
      </c>
      <c r="H101" s="7" t="s">
        <v>180</v>
      </c>
      <c r="I101" s="177">
        <v>38.371200000000002</v>
      </c>
      <c r="J101" s="37">
        <v>0</v>
      </c>
      <c r="K101" s="171">
        <v>0</v>
      </c>
      <c r="L101" s="171">
        <f t="shared" si="95"/>
        <v>0</v>
      </c>
      <c r="M101" s="37">
        <v>0</v>
      </c>
      <c r="N101" s="5"/>
      <c r="O101" s="34">
        <f t="shared" si="96"/>
        <v>0</v>
      </c>
      <c r="P101" s="3">
        <v>0</v>
      </c>
      <c r="Q101" s="3">
        <v>0</v>
      </c>
      <c r="R101" s="35">
        <f t="shared" si="97"/>
        <v>0</v>
      </c>
      <c r="S101" s="33">
        <f t="shared" si="69"/>
        <v>0</v>
      </c>
      <c r="T101" s="5"/>
      <c r="U101" s="35">
        <f t="shared" si="98"/>
        <v>0</v>
      </c>
      <c r="V101" s="3">
        <v>0</v>
      </c>
      <c r="W101" s="3">
        <v>0</v>
      </c>
      <c r="X101" s="35">
        <f t="shared" si="99"/>
        <v>0</v>
      </c>
      <c r="Y101" s="33">
        <f t="shared" si="70"/>
        <v>0</v>
      </c>
      <c r="Z101" s="5"/>
      <c r="AA101" s="35">
        <f t="shared" si="100"/>
        <v>0</v>
      </c>
      <c r="AB101" s="3">
        <v>0</v>
      </c>
      <c r="AC101" s="3">
        <v>0</v>
      </c>
      <c r="AD101" s="35">
        <f t="shared" si="101"/>
        <v>0</v>
      </c>
      <c r="AE101" s="33">
        <f t="shared" si="71"/>
        <v>0</v>
      </c>
      <c r="AF101" s="5"/>
      <c r="AG101" s="35">
        <f t="shared" si="102"/>
        <v>0</v>
      </c>
      <c r="AH101" s="3">
        <v>0</v>
      </c>
      <c r="AI101" s="3">
        <v>0</v>
      </c>
      <c r="AJ101" s="35">
        <f t="shared" si="103"/>
        <v>0</v>
      </c>
      <c r="AK101" s="33">
        <f t="shared" si="72"/>
        <v>0</v>
      </c>
      <c r="AL101" s="5">
        <v>0</v>
      </c>
      <c r="AM101" s="36">
        <f t="shared" si="104"/>
        <v>0</v>
      </c>
      <c r="AN101" s="224">
        <v>0</v>
      </c>
      <c r="AO101" s="3">
        <v>0</v>
      </c>
      <c r="AP101" s="35">
        <f t="shared" si="105"/>
        <v>0</v>
      </c>
      <c r="AQ101" s="33">
        <f t="shared" si="73"/>
        <v>0</v>
      </c>
      <c r="AR101" s="5">
        <v>0</v>
      </c>
      <c r="AS101" s="35">
        <f t="shared" si="106"/>
        <v>0</v>
      </c>
      <c r="AT101" s="3">
        <v>0</v>
      </c>
      <c r="AU101" s="3">
        <v>0</v>
      </c>
      <c r="AV101" s="35">
        <f t="shared" si="107"/>
        <v>0</v>
      </c>
      <c r="AW101" s="33">
        <f t="shared" si="74"/>
        <v>0</v>
      </c>
      <c r="AX101" s="4">
        <v>0</v>
      </c>
      <c r="AY101" s="35">
        <f t="shared" si="108"/>
        <v>0</v>
      </c>
      <c r="AZ101" s="3">
        <v>0</v>
      </c>
      <c r="BA101" s="3">
        <v>0</v>
      </c>
      <c r="BB101" s="35">
        <f t="shared" si="109"/>
        <v>0</v>
      </c>
      <c r="BC101" s="33">
        <f t="shared" si="75"/>
        <v>0</v>
      </c>
      <c r="BD101" s="4">
        <v>0</v>
      </c>
      <c r="BE101" s="36">
        <f t="shared" si="111"/>
        <v>0</v>
      </c>
      <c r="BF101" s="3">
        <v>0</v>
      </c>
      <c r="BG101" s="3">
        <v>0</v>
      </c>
      <c r="BH101" s="35">
        <f t="shared" si="78"/>
        <v>0</v>
      </c>
      <c r="BI101" s="33">
        <f t="shared" si="68"/>
        <v>0</v>
      </c>
      <c r="BJ101" s="4"/>
      <c r="BK101" s="36">
        <f t="shared" si="94"/>
        <v>0</v>
      </c>
      <c r="BL101" s="3">
        <v>0</v>
      </c>
      <c r="BM101" s="3">
        <v>0</v>
      </c>
      <c r="BN101" s="36">
        <f t="shared" si="81"/>
        <v>0</v>
      </c>
      <c r="BO101" s="33">
        <f t="shared" si="82"/>
        <v>0</v>
      </c>
      <c r="BP101" s="4"/>
      <c r="BQ101" s="36">
        <f t="shared" si="83"/>
        <v>0</v>
      </c>
      <c r="BR101" s="204">
        <v>0</v>
      </c>
      <c r="BS101" s="305">
        <v>0</v>
      </c>
      <c r="BT101" s="36">
        <f t="shared" si="84"/>
        <v>0</v>
      </c>
      <c r="BU101" s="33">
        <f t="shared" si="110"/>
        <v>0</v>
      </c>
      <c r="BV101" s="4">
        <v>0</v>
      </c>
      <c r="BW101" s="36">
        <f t="shared" si="86"/>
        <v>0</v>
      </c>
      <c r="BX101" s="3">
        <v>0</v>
      </c>
      <c r="BY101" s="3">
        <v>0</v>
      </c>
      <c r="BZ101" s="36">
        <f t="shared" si="87"/>
        <v>0</v>
      </c>
      <c r="CA101" s="33">
        <f t="shared" si="76"/>
        <v>0</v>
      </c>
      <c r="CB101" s="314">
        <v>0</v>
      </c>
      <c r="CC101" s="36">
        <f t="shared" si="88"/>
        <v>0</v>
      </c>
      <c r="CD101" s="3">
        <f>SUMIFS('12月商业流向数据'!G:G,'12月商业流向数据'!C:C,'2019年进销存明细 '!A101,'12月商业流向数据'!E:E,'2019年进销存明细 '!H101)</f>
        <v>0</v>
      </c>
      <c r="CE101" s="3"/>
      <c r="CF101" s="36">
        <f t="shared" si="89"/>
        <v>0</v>
      </c>
      <c r="CG101" s="33">
        <f t="shared" si="77"/>
        <v>0</v>
      </c>
      <c r="CH101" s="4">
        <f t="shared" si="90"/>
        <v>0</v>
      </c>
      <c r="CI101" s="36">
        <f t="shared" si="91"/>
        <v>0</v>
      </c>
      <c r="CJ101" s="4">
        <f t="shared" si="92"/>
        <v>0</v>
      </c>
      <c r="CK101" s="36">
        <f t="shared" si="79"/>
        <v>0</v>
      </c>
      <c r="CM101" s="18" t="str">
        <f t="shared" si="80"/>
        <v>依叶-上海市虹口区四川北路街道社区卫生服务中心</v>
      </c>
      <c r="CN101" s="18" t="s">
        <v>422</v>
      </c>
    </row>
    <row r="102" spans="1:92" s="18" customFormat="1" ht="14.25" hidden="1" x14ac:dyDescent="0.3">
      <c r="A102" s="1" t="s">
        <v>6</v>
      </c>
      <c r="B102" s="6" t="s">
        <v>636</v>
      </c>
      <c r="C102" s="1" t="s">
        <v>662</v>
      </c>
      <c r="D102" s="6" t="s">
        <v>137</v>
      </c>
      <c r="E102" s="1" t="s">
        <v>885</v>
      </c>
      <c r="F102" s="1" t="s">
        <v>283</v>
      </c>
      <c r="G102" s="1" t="s">
        <v>397</v>
      </c>
      <c r="H102" s="7" t="s">
        <v>120</v>
      </c>
      <c r="I102" s="177">
        <v>38.371200000000002</v>
      </c>
      <c r="J102" s="37">
        <v>300</v>
      </c>
      <c r="K102" s="171">
        <v>330</v>
      </c>
      <c r="L102" s="171">
        <f t="shared" si="95"/>
        <v>12662.496000000001</v>
      </c>
      <c r="M102" s="37">
        <v>313</v>
      </c>
      <c r="N102" s="5">
        <v>550</v>
      </c>
      <c r="O102" s="34">
        <f t="shared" si="96"/>
        <v>21104.16</v>
      </c>
      <c r="P102" s="3">
        <v>700</v>
      </c>
      <c r="Q102" s="3">
        <v>604</v>
      </c>
      <c r="R102" s="35">
        <f t="shared" si="97"/>
        <v>26859.84</v>
      </c>
      <c r="S102" s="33">
        <f t="shared" si="69"/>
        <v>409</v>
      </c>
      <c r="T102" s="5">
        <v>600</v>
      </c>
      <c r="U102" s="35">
        <f t="shared" si="98"/>
        <v>23022.720000000001</v>
      </c>
      <c r="V102" s="3">
        <v>400</v>
      </c>
      <c r="W102" s="3">
        <v>541</v>
      </c>
      <c r="X102" s="35">
        <f t="shared" si="99"/>
        <v>15348.480000000001</v>
      </c>
      <c r="Y102" s="33">
        <f t="shared" si="70"/>
        <v>268</v>
      </c>
      <c r="Z102" s="5">
        <v>800</v>
      </c>
      <c r="AA102" s="35">
        <f t="shared" si="100"/>
        <v>30696.960000000003</v>
      </c>
      <c r="AB102" s="3">
        <v>700</v>
      </c>
      <c r="AC102" s="3">
        <v>648</v>
      </c>
      <c r="AD102" s="35">
        <f t="shared" si="101"/>
        <v>26859.84</v>
      </c>
      <c r="AE102" s="33">
        <f t="shared" si="71"/>
        <v>320</v>
      </c>
      <c r="AF102" s="5">
        <v>900</v>
      </c>
      <c r="AG102" s="35">
        <f t="shared" si="102"/>
        <v>34534.080000000002</v>
      </c>
      <c r="AH102" s="3">
        <v>700</v>
      </c>
      <c r="AI102" s="3">
        <v>564</v>
      </c>
      <c r="AJ102" s="35">
        <f t="shared" si="103"/>
        <v>26859.84</v>
      </c>
      <c r="AK102" s="33">
        <f t="shared" si="72"/>
        <v>456</v>
      </c>
      <c r="AL102" s="5">
        <v>800</v>
      </c>
      <c r="AM102" s="36">
        <f t="shared" si="104"/>
        <v>30696.960000000003</v>
      </c>
      <c r="AN102" s="224">
        <v>300</v>
      </c>
      <c r="AO102" s="3">
        <v>417</v>
      </c>
      <c r="AP102" s="35">
        <f t="shared" si="105"/>
        <v>11511.36</v>
      </c>
      <c r="AQ102" s="33">
        <f t="shared" si="73"/>
        <v>339</v>
      </c>
      <c r="AR102" s="5">
        <v>800</v>
      </c>
      <c r="AS102" s="35">
        <f t="shared" si="106"/>
        <v>30696.960000000003</v>
      </c>
      <c r="AT102" s="3">
        <v>300</v>
      </c>
      <c r="AU102" s="3">
        <v>321</v>
      </c>
      <c r="AV102" s="35">
        <f t="shared" si="107"/>
        <v>11511.36</v>
      </c>
      <c r="AW102" s="33">
        <f t="shared" si="74"/>
        <v>318</v>
      </c>
      <c r="AX102" s="4">
        <v>700</v>
      </c>
      <c r="AY102" s="35">
        <f t="shared" si="108"/>
        <v>26859.84</v>
      </c>
      <c r="AZ102" s="3">
        <v>400</v>
      </c>
      <c r="BA102" s="3">
        <v>407</v>
      </c>
      <c r="BB102" s="35">
        <f t="shared" si="109"/>
        <v>15348.480000000001</v>
      </c>
      <c r="BC102" s="33">
        <f t="shared" si="75"/>
        <v>311</v>
      </c>
      <c r="BD102" s="4">
        <v>750</v>
      </c>
      <c r="BE102" s="36">
        <f t="shared" si="111"/>
        <v>28778.400000000001</v>
      </c>
      <c r="BF102" s="3">
        <v>330</v>
      </c>
      <c r="BG102" s="3">
        <v>448</v>
      </c>
      <c r="BH102" s="35">
        <f t="shared" si="78"/>
        <v>12662.496000000001</v>
      </c>
      <c r="BI102" s="33">
        <f t="shared" si="68"/>
        <v>193</v>
      </c>
      <c r="BJ102" s="4">
        <v>700</v>
      </c>
      <c r="BK102" s="36">
        <f t="shared" si="94"/>
        <v>26859.84</v>
      </c>
      <c r="BL102" s="3">
        <v>400</v>
      </c>
      <c r="BM102" s="3">
        <v>395</v>
      </c>
      <c r="BN102" s="36">
        <f t="shared" si="81"/>
        <v>15348.480000000001</v>
      </c>
      <c r="BO102" s="33">
        <f t="shared" si="82"/>
        <v>198</v>
      </c>
      <c r="BP102" s="4">
        <v>750</v>
      </c>
      <c r="BQ102" s="36">
        <f t="shared" si="83"/>
        <v>28778.400000000001</v>
      </c>
      <c r="BR102" s="204">
        <v>1200</v>
      </c>
      <c r="BS102" s="305">
        <v>772</v>
      </c>
      <c r="BT102" s="36">
        <f t="shared" si="84"/>
        <v>46045.440000000002</v>
      </c>
      <c r="BU102" s="33">
        <f t="shared" si="110"/>
        <v>626</v>
      </c>
      <c r="BV102" s="4">
        <v>782</v>
      </c>
      <c r="BW102" s="36">
        <f t="shared" si="86"/>
        <v>30006.278400000003</v>
      </c>
      <c r="BX102" s="3">
        <v>1200</v>
      </c>
      <c r="BY102" s="3">
        <v>1084</v>
      </c>
      <c r="BZ102" s="36">
        <f t="shared" si="87"/>
        <v>46045.440000000002</v>
      </c>
      <c r="CA102" s="33">
        <f t="shared" si="76"/>
        <v>742</v>
      </c>
      <c r="CB102" s="314">
        <v>830</v>
      </c>
      <c r="CC102" s="36">
        <f t="shared" si="88"/>
        <v>31848.096000000001</v>
      </c>
      <c r="CD102" s="3">
        <f>SUMIFS('12月商业流向数据'!G:G,'12月商业流向数据'!C:C,'2019年进销存明细 '!A102,'12月商业流向数据'!E:E,'2019年进销存明细 '!H102)</f>
        <v>600</v>
      </c>
      <c r="CE102" s="3"/>
      <c r="CF102" s="36">
        <f t="shared" si="89"/>
        <v>23022.720000000001</v>
      </c>
      <c r="CG102" s="33">
        <f t="shared" si="77"/>
        <v>1342</v>
      </c>
      <c r="CH102" s="4">
        <f t="shared" si="90"/>
        <v>8962</v>
      </c>
      <c r="CI102" s="36">
        <f t="shared" si="91"/>
        <v>343882.69440000004</v>
      </c>
      <c r="CJ102" s="4">
        <f t="shared" si="92"/>
        <v>7230</v>
      </c>
      <c r="CK102" s="36">
        <f t="shared" si="79"/>
        <v>277423.77600000007</v>
      </c>
      <c r="CM102" s="18" t="str">
        <f t="shared" si="80"/>
        <v>依叶-上海长海医院</v>
      </c>
      <c r="CN102" s="18" t="s">
        <v>422</v>
      </c>
    </row>
    <row r="103" spans="1:92" s="18" customFormat="1" ht="14.25" hidden="1" x14ac:dyDescent="0.3">
      <c r="A103" s="1" t="s">
        <v>6</v>
      </c>
      <c r="B103" s="6" t="s">
        <v>636</v>
      </c>
      <c r="C103" s="1" t="s">
        <v>662</v>
      </c>
      <c r="D103" s="6" t="s">
        <v>137</v>
      </c>
      <c r="E103" s="1" t="s">
        <v>147</v>
      </c>
      <c r="F103" s="1" t="s">
        <v>282</v>
      </c>
      <c r="G103" s="1" t="s">
        <v>398</v>
      </c>
      <c r="H103" s="7" t="s">
        <v>97</v>
      </c>
      <c r="I103" s="177">
        <v>38.371200000000002</v>
      </c>
      <c r="J103" s="37">
        <v>0</v>
      </c>
      <c r="K103" s="171">
        <v>8.3333333333333339</v>
      </c>
      <c r="L103" s="171">
        <f t="shared" si="95"/>
        <v>319.76000000000005</v>
      </c>
      <c r="M103" s="37">
        <v>2</v>
      </c>
      <c r="N103" s="5">
        <v>30</v>
      </c>
      <c r="O103" s="34">
        <f t="shared" si="96"/>
        <v>1151.136</v>
      </c>
      <c r="P103" s="3">
        <v>10</v>
      </c>
      <c r="Q103" s="3">
        <v>10</v>
      </c>
      <c r="R103" s="35">
        <f t="shared" si="97"/>
        <v>383.71199999999999</v>
      </c>
      <c r="S103" s="33">
        <f t="shared" si="69"/>
        <v>2</v>
      </c>
      <c r="T103" s="5">
        <v>30</v>
      </c>
      <c r="U103" s="35">
        <f t="shared" si="98"/>
        <v>1151.136</v>
      </c>
      <c r="V103" s="3">
        <v>20</v>
      </c>
      <c r="W103" s="3">
        <v>10</v>
      </c>
      <c r="X103" s="35">
        <f t="shared" si="99"/>
        <v>767.42399999999998</v>
      </c>
      <c r="Y103" s="33">
        <f t="shared" si="70"/>
        <v>12</v>
      </c>
      <c r="Z103" s="5">
        <v>30</v>
      </c>
      <c r="AA103" s="35">
        <f t="shared" si="100"/>
        <v>1151.136</v>
      </c>
      <c r="AB103" s="3">
        <v>0</v>
      </c>
      <c r="AC103" s="3">
        <v>10</v>
      </c>
      <c r="AD103" s="35">
        <f t="shared" si="101"/>
        <v>0</v>
      </c>
      <c r="AE103" s="33">
        <f t="shared" si="71"/>
        <v>2</v>
      </c>
      <c r="AF103" s="5">
        <v>30</v>
      </c>
      <c r="AG103" s="35">
        <f t="shared" si="102"/>
        <v>1151.136</v>
      </c>
      <c r="AH103" s="3">
        <v>10</v>
      </c>
      <c r="AI103" s="3">
        <v>10</v>
      </c>
      <c r="AJ103" s="35">
        <f t="shared" si="103"/>
        <v>383.71199999999999</v>
      </c>
      <c r="AK103" s="33">
        <f t="shared" si="72"/>
        <v>2</v>
      </c>
      <c r="AL103" s="5">
        <v>20</v>
      </c>
      <c r="AM103" s="36">
        <f t="shared" si="104"/>
        <v>767.42399999999998</v>
      </c>
      <c r="AN103" s="224">
        <v>20</v>
      </c>
      <c r="AO103" s="3">
        <v>10</v>
      </c>
      <c r="AP103" s="35">
        <f t="shared" si="105"/>
        <v>767.42399999999998</v>
      </c>
      <c r="AQ103" s="33">
        <f t="shared" si="73"/>
        <v>12</v>
      </c>
      <c r="AR103" s="5">
        <v>20</v>
      </c>
      <c r="AS103" s="35">
        <f t="shared" si="106"/>
        <v>767.42399999999998</v>
      </c>
      <c r="AT103" s="3">
        <v>10</v>
      </c>
      <c r="AU103" s="3">
        <v>10</v>
      </c>
      <c r="AV103" s="35">
        <f t="shared" si="107"/>
        <v>383.71199999999999</v>
      </c>
      <c r="AW103" s="33">
        <f t="shared" si="74"/>
        <v>12</v>
      </c>
      <c r="AX103" s="4">
        <v>10</v>
      </c>
      <c r="AY103" s="35">
        <f t="shared" si="108"/>
        <v>383.71199999999999</v>
      </c>
      <c r="AZ103" s="3">
        <v>0</v>
      </c>
      <c r="BA103" s="3">
        <v>10</v>
      </c>
      <c r="BB103" s="35">
        <f t="shared" si="109"/>
        <v>0</v>
      </c>
      <c r="BC103" s="33">
        <f t="shared" si="75"/>
        <v>2</v>
      </c>
      <c r="BD103" s="4">
        <v>10</v>
      </c>
      <c r="BE103" s="36">
        <f t="shared" si="111"/>
        <v>383.71199999999999</v>
      </c>
      <c r="BF103" s="3">
        <v>20</v>
      </c>
      <c r="BG103" s="3">
        <v>10</v>
      </c>
      <c r="BH103" s="35">
        <f t="shared" si="78"/>
        <v>767.42399999999998</v>
      </c>
      <c r="BI103" s="33">
        <f t="shared" si="68"/>
        <v>12</v>
      </c>
      <c r="BJ103" s="4">
        <v>10</v>
      </c>
      <c r="BK103" s="36">
        <f t="shared" si="94"/>
        <v>383.71199999999999</v>
      </c>
      <c r="BL103" s="3">
        <v>10</v>
      </c>
      <c r="BM103" s="3">
        <v>10</v>
      </c>
      <c r="BN103" s="36">
        <f t="shared" si="81"/>
        <v>383.71199999999999</v>
      </c>
      <c r="BO103" s="33">
        <f t="shared" si="82"/>
        <v>12</v>
      </c>
      <c r="BP103" s="4">
        <v>10</v>
      </c>
      <c r="BQ103" s="36">
        <f t="shared" si="83"/>
        <v>383.71199999999999</v>
      </c>
      <c r="BR103" s="204">
        <v>0</v>
      </c>
      <c r="BS103" s="305">
        <v>10</v>
      </c>
      <c r="BT103" s="36">
        <f t="shared" si="84"/>
        <v>0</v>
      </c>
      <c r="BU103" s="33">
        <f t="shared" si="110"/>
        <v>2</v>
      </c>
      <c r="BV103" s="4">
        <v>20</v>
      </c>
      <c r="BW103" s="36">
        <f t="shared" si="86"/>
        <v>767.42399999999998</v>
      </c>
      <c r="BX103" s="3">
        <v>0</v>
      </c>
      <c r="BY103" s="3">
        <v>1</v>
      </c>
      <c r="BZ103" s="36">
        <f t="shared" si="87"/>
        <v>0</v>
      </c>
      <c r="CA103" s="33">
        <f t="shared" si="76"/>
        <v>1</v>
      </c>
      <c r="CB103" s="314">
        <v>20</v>
      </c>
      <c r="CC103" s="36">
        <f t="shared" si="88"/>
        <v>767.42399999999998</v>
      </c>
      <c r="CD103" s="3">
        <f>SUMIFS('12月商业流向数据'!G:G,'12月商业流向数据'!C:C,'2019年进销存明细 '!A103,'12月商业流向数据'!E:E,'2019年进销存明细 '!H103)</f>
        <v>0</v>
      </c>
      <c r="CE103" s="3"/>
      <c r="CF103" s="36">
        <f t="shared" si="89"/>
        <v>0</v>
      </c>
      <c r="CG103" s="33">
        <f t="shared" si="77"/>
        <v>1</v>
      </c>
      <c r="CH103" s="4">
        <f t="shared" si="90"/>
        <v>240</v>
      </c>
      <c r="CI103" s="36">
        <f t="shared" si="91"/>
        <v>9209.0879999999961</v>
      </c>
      <c r="CJ103" s="4">
        <f t="shared" si="92"/>
        <v>100</v>
      </c>
      <c r="CK103" s="36">
        <f t="shared" si="79"/>
        <v>3837.12</v>
      </c>
      <c r="CM103" s="18" t="str">
        <f t="shared" si="80"/>
        <v>依叶-上海市虹口区江湾医院</v>
      </c>
      <c r="CN103" s="18" t="s">
        <v>422</v>
      </c>
    </row>
    <row r="104" spans="1:92" s="18" customFormat="1" ht="14.25" hidden="1" x14ac:dyDescent="0.3">
      <c r="A104" s="1" t="s">
        <v>6</v>
      </c>
      <c r="B104" s="6" t="s">
        <v>636</v>
      </c>
      <c r="C104" s="1" t="s">
        <v>662</v>
      </c>
      <c r="D104" s="6" t="s">
        <v>137</v>
      </c>
      <c r="E104" s="1" t="s">
        <v>147</v>
      </c>
      <c r="F104" s="1" t="s">
        <v>283</v>
      </c>
      <c r="G104" s="1" t="s">
        <v>398</v>
      </c>
      <c r="H104" s="7" t="s">
        <v>146</v>
      </c>
      <c r="I104" s="177">
        <v>38.371200000000002</v>
      </c>
      <c r="J104" s="37">
        <v>0</v>
      </c>
      <c r="K104" s="171">
        <v>0</v>
      </c>
      <c r="L104" s="171">
        <f t="shared" si="95"/>
        <v>0</v>
      </c>
      <c r="M104" s="37">
        <v>0</v>
      </c>
      <c r="N104" s="5"/>
      <c r="O104" s="34">
        <f t="shared" si="96"/>
        <v>0</v>
      </c>
      <c r="P104" s="3">
        <v>0</v>
      </c>
      <c r="Q104" s="3">
        <v>0</v>
      </c>
      <c r="R104" s="35">
        <f t="shared" si="97"/>
        <v>0</v>
      </c>
      <c r="S104" s="33">
        <f t="shared" si="69"/>
        <v>0</v>
      </c>
      <c r="T104" s="5"/>
      <c r="U104" s="35">
        <f t="shared" si="98"/>
        <v>0</v>
      </c>
      <c r="V104" s="3">
        <v>0</v>
      </c>
      <c r="W104" s="3">
        <v>0</v>
      </c>
      <c r="X104" s="35">
        <f t="shared" si="99"/>
        <v>0</v>
      </c>
      <c r="Y104" s="33">
        <f t="shared" si="70"/>
        <v>0</v>
      </c>
      <c r="Z104" s="5"/>
      <c r="AA104" s="35">
        <f t="shared" si="100"/>
        <v>0</v>
      </c>
      <c r="AB104" s="3">
        <v>0</v>
      </c>
      <c r="AC104" s="3">
        <v>0</v>
      </c>
      <c r="AD104" s="35">
        <f t="shared" si="101"/>
        <v>0</v>
      </c>
      <c r="AE104" s="33">
        <f t="shared" si="71"/>
        <v>0</v>
      </c>
      <c r="AF104" s="5"/>
      <c r="AG104" s="35">
        <f t="shared" si="102"/>
        <v>0</v>
      </c>
      <c r="AH104" s="3">
        <v>0</v>
      </c>
      <c r="AI104" s="3">
        <v>0</v>
      </c>
      <c r="AJ104" s="35">
        <f t="shared" si="103"/>
        <v>0</v>
      </c>
      <c r="AK104" s="33">
        <f t="shared" si="72"/>
        <v>0</v>
      </c>
      <c r="AL104" s="5">
        <v>0</v>
      </c>
      <c r="AM104" s="36">
        <f t="shared" si="104"/>
        <v>0</v>
      </c>
      <c r="AN104" s="224">
        <v>0</v>
      </c>
      <c r="AO104" s="3">
        <v>0</v>
      </c>
      <c r="AP104" s="35">
        <f t="shared" si="105"/>
        <v>0</v>
      </c>
      <c r="AQ104" s="33">
        <f t="shared" si="73"/>
        <v>0</v>
      </c>
      <c r="AR104" s="5">
        <v>0</v>
      </c>
      <c r="AS104" s="35">
        <f t="shared" si="106"/>
        <v>0</v>
      </c>
      <c r="AT104" s="3">
        <v>0</v>
      </c>
      <c r="AU104" s="3">
        <v>0</v>
      </c>
      <c r="AV104" s="35">
        <f t="shared" si="107"/>
        <v>0</v>
      </c>
      <c r="AW104" s="33">
        <f t="shared" si="74"/>
        <v>0</v>
      </c>
      <c r="AX104" s="4">
        <v>0</v>
      </c>
      <c r="AY104" s="35">
        <f t="shared" si="108"/>
        <v>0</v>
      </c>
      <c r="AZ104" s="3">
        <v>0</v>
      </c>
      <c r="BA104" s="3">
        <v>0</v>
      </c>
      <c r="BB104" s="35">
        <f t="shared" si="109"/>
        <v>0</v>
      </c>
      <c r="BC104" s="33">
        <f t="shared" si="75"/>
        <v>0</v>
      </c>
      <c r="BD104" s="4">
        <v>0</v>
      </c>
      <c r="BE104" s="36">
        <f t="shared" si="111"/>
        <v>0</v>
      </c>
      <c r="BF104" s="3">
        <v>0</v>
      </c>
      <c r="BG104" s="3">
        <v>0</v>
      </c>
      <c r="BH104" s="35">
        <f t="shared" si="78"/>
        <v>0</v>
      </c>
      <c r="BI104" s="33">
        <f t="shared" si="68"/>
        <v>0</v>
      </c>
      <c r="BJ104" s="4">
        <v>0</v>
      </c>
      <c r="BK104" s="36">
        <f t="shared" si="94"/>
        <v>0</v>
      </c>
      <c r="BL104" s="3">
        <v>0</v>
      </c>
      <c r="BM104" s="3">
        <v>0</v>
      </c>
      <c r="BN104" s="36">
        <f t="shared" si="81"/>
        <v>0</v>
      </c>
      <c r="BO104" s="33">
        <f t="shared" si="82"/>
        <v>0</v>
      </c>
      <c r="BP104" s="4">
        <v>0</v>
      </c>
      <c r="BQ104" s="36">
        <f t="shared" si="83"/>
        <v>0</v>
      </c>
      <c r="BR104" s="204">
        <v>0</v>
      </c>
      <c r="BS104" s="305">
        <v>0</v>
      </c>
      <c r="BT104" s="36">
        <f t="shared" si="84"/>
        <v>0</v>
      </c>
      <c r="BU104" s="33">
        <f t="shared" si="110"/>
        <v>0</v>
      </c>
      <c r="BV104" s="4">
        <v>0</v>
      </c>
      <c r="BW104" s="36">
        <f t="shared" si="86"/>
        <v>0</v>
      </c>
      <c r="BX104" s="3">
        <v>0</v>
      </c>
      <c r="BY104" s="3">
        <v>0</v>
      </c>
      <c r="BZ104" s="36">
        <f t="shared" si="87"/>
        <v>0</v>
      </c>
      <c r="CA104" s="33">
        <f t="shared" si="76"/>
        <v>0</v>
      </c>
      <c r="CB104" s="314">
        <v>0</v>
      </c>
      <c r="CC104" s="36">
        <f t="shared" si="88"/>
        <v>0</v>
      </c>
      <c r="CD104" s="3">
        <f>SUMIFS('12月商业流向数据'!G:G,'12月商业流向数据'!C:C,'2019年进销存明细 '!A104,'12月商业流向数据'!E:E,'2019年进销存明细 '!H104)</f>
        <v>0</v>
      </c>
      <c r="CE104" s="3"/>
      <c r="CF104" s="36">
        <f t="shared" si="89"/>
        <v>0</v>
      </c>
      <c r="CG104" s="33">
        <f t="shared" si="77"/>
        <v>0</v>
      </c>
      <c r="CH104" s="4">
        <f t="shared" si="90"/>
        <v>0</v>
      </c>
      <c r="CI104" s="36">
        <f t="shared" si="91"/>
        <v>0</v>
      </c>
      <c r="CJ104" s="4">
        <f t="shared" si="92"/>
        <v>0</v>
      </c>
      <c r="CK104" s="36">
        <f t="shared" si="79"/>
        <v>0</v>
      </c>
      <c r="CM104" s="18" t="str">
        <f t="shared" si="80"/>
        <v>依叶-上海市第一人民医院</v>
      </c>
      <c r="CN104" s="18" t="s">
        <v>422</v>
      </c>
    </row>
    <row r="105" spans="1:92" s="18" customFormat="1" ht="14.25" hidden="1" x14ac:dyDescent="0.3">
      <c r="A105" s="1" t="s">
        <v>6</v>
      </c>
      <c r="B105" s="6" t="s">
        <v>636</v>
      </c>
      <c r="C105" s="1" t="s">
        <v>662</v>
      </c>
      <c r="D105" s="6" t="s">
        <v>137</v>
      </c>
      <c r="E105" s="1" t="s">
        <v>147</v>
      </c>
      <c r="F105" s="1" t="s">
        <v>282</v>
      </c>
      <c r="G105" s="1" t="s">
        <v>398</v>
      </c>
      <c r="H105" s="7" t="s">
        <v>149</v>
      </c>
      <c r="I105" s="177">
        <v>38.371200000000002</v>
      </c>
      <c r="J105" s="37">
        <v>0</v>
      </c>
      <c r="K105" s="171">
        <v>0</v>
      </c>
      <c r="L105" s="171">
        <f t="shared" si="95"/>
        <v>0</v>
      </c>
      <c r="M105" s="37">
        <v>0</v>
      </c>
      <c r="N105" s="5"/>
      <c r="O105" s="34">
        <f t="shared" si="96"/>
        <v>0</v>
      </c>
      <c r="P105" s="3">
        <v>0</v>
      </c>
      <c r="Q105" s="3">
        <v>0</v>
      </c>
      <c r="R105" s="35">
        <f t="shared" si="97"/>
        <v>0</v>
      </c>
      <c r="S105" s="33">
        <f t="shared" si="69"/>
        <v>0</v>
      </c>
      <c r="T105" s="5"/>
      <c r="U105" s="35">
        <f t="shared" si="98"/>
        <v>0</v>
      </c>
      <c r="V105" s="3">
        <v>0</v>
      </c>
      <c r="W105" s="3">
        <v>0</v>
      </c>
      <c r="X105" s="35">
        <f t="shared" si="99"/>
        <v>0</v>
      </c>
      <c r="Y105" s="33">
        <f t="shared" si="70"/>
        <v>0</v>
      </c>
      <c r="Z105" s="5"/>
      <c r="AA105" s="35">
        <f t="shared" si="100"/>
        <v>0</v>
      </c>
      <c r="AB105" s="3">
        <v>0</v>
      </c>
      <c r="AC105" s="3">
        <v>0</v>
      </c>
      <c r="AD105" s="35">
        <f t="shared" si="101"/>
        <v>0</v>
      </c>
      <c r="AE105" s="33">
        <f t="shared" si="71"/>
        <v>0</v>
      </c>
      <c r="AF105" s="5"/>
      <c r="AG105" s="35">
        <f t="shared" si="102"/>
        <v>0</v>
      </c>
      <c r="AH105" s="3">
        <v>0</v>
      </c>
      <c r="AI105" s="3">
        <v>0</v>
      </c>
      <c r="AJ105" s="35">
        <f t="shared" si="103"/>
        <v>0</v>
      </c>
      <c r="AK105" s="33">
        <f t="shared" si="72"/>
        <v>0</v>
      </c>
      <c r="AL105" s="5">
        <v>0</v>
      </c>
      <c r="AM105" s="36">
        <f t="shared" si="104"/>
        <v>0</v>
      </c>
      <c r="AN105" s="224">
        <v>0</v>
      </c>
      <c r="AO105" s="3">
        <v>0</v>
      </c>
      <c r="AP105" s="35">
        <f t="shared" si="105"/>
        <v>0</v>
      </c>
      <c r="AQ105" s="33">
        <f t="shared" si="73"/>
        <v>0</v>
      </c>
      <c r="AR105" s="5">
        <v>0</v>
      </c>
      <c r="AS105" s="35">
        <f t="shared" si="106"/>
        <v>0</v>
      </c>
      <c r="AT105" s="3">
        <v>0</v>
      </c>
      <c r="AU105" s="3">
        <v>0</v>
      </c>
      <c r="AV105" s="35">
        <f t="shared" si="107"/>
        <v>0</v>
      </c>
      <c r="AW105" s="33">
        <f t="shared" si="74"/>
        <v>0</v>
      </c>
      <c r="AX105" s="4">
        <v>0</v>
      </c>
      <c r="AY105" s="35">
        <f t="shared" si="108"/>
        <v>0</v>
      </c>
      <c r="AZ105" s="3">
        <v>0</v>
      </c>
      <c r="BA105" s="3">
        <v>0</v>
      </c>
      <c r="BB105" s="35">
        <f t="shared" si="109"/>
        <v>0</v>
      </c>
      <c r="BC105" s="33">
        <f t="shared" si="75"/>
        <v>0</v>
      </c>
      <c r="BD105" s="4">
        <v>0</v>
      </c>
      <c r="BE105" s="36">
        <f t="shared" si="111"/>
        <v>0</v>
      </c>
      <c r="BF105" s="3">
        <v>0</v>
      </c>
      <c r="BG105" s="3">
        <v>0</v>
      </c>
      <c r="BH105" s="35">
        <f t="shared" si="78"/>
        <v>0</v>
      </c>
      <c r="BI105" s="33">
        <f t="shared" si="68"/>
        <v>0</v>
      </c>
      <c r="BJ105" s="4">
        <v>0</v>
      </c>
      <c r="BK105" s="36">
        <f t="shared" si="94"/>
        <v>0</v>
      </c>
      <c r="BL105" s="3">
        <v>0</v>
      </c>
      <c r="BM105" s="3">
        <v>0</v>
      </c>
      <c r="BN105" s="36">
        <f t="shared" si="81"/>
        <v>0</v>
      </c>
      <c r="BO105" s="33">
        <f t="shared" si="82"/>
        <v>0</v>
      </c>
      <c r="BP105" s="4">
        <v>0</v>
      </c>
      <c r="BQ105" s="36">
        <f t="shared" si="83"/>
        <v>0</v>
      </c>
      <c r="BR105" s="204">
        <v>0</v>
      </c>
      <c r="BS105" s="305">
        <v>0</v>
      </c>
      <c r="BT105" s="36">
        <f t="shared" si="84"/>
        <v>0</v>
      </c>
      <c r="BU105" s="33">
        <f t="shared" si="110"/>
        <v>0</v>
      </c>
      <c r="BV105" s="4">
        <v>0</v>
      </c>
      <c r="BW105" s="36">
        <f t="shared" si="86"/>
        <v>0</v>
      </c>
      <c r="BX105" s="3">
        <v>0</v>
      </c>
      <c r="BY105" s="3">
        <v>0</v>
      </c>
      <c r="BZ105" s="36">
        <f t="shared" si="87"/>
        <v>0</v>
      </c>
      <c r="CA105" s="33">
        <f t="shared" si="76"/>
        <v>0</v>
      </c>
      <c r="CB105" s="314">
        <v>0</v>
      </c>
      <c r="CC105" s="36">
        <f t="shared" si="88"/>
        <v>0</v>
      </c>
      <c r="CD105" s="3">
        <f>SUMIFS('12月商业流向数据'!G:G,'12月商业流向数据'!C:C,'2019年进销存明细 '!A105,'12月商业流向数据'!E:E,'2019年进销存明细 '!H105)</f>
        <v>0</v>
      </c>
      <c r="CE105" s="3"/>
      <c r="CF105" s="36">
        <f t="shared" si="89"/>
        <v>0</v>
      </c>
      <c r="CG105" s="33">
        <f t="shared" si="77"/>
        <v>0</v>
      </c>
      <c r="CH105" s="4">
        <f t="shared" si="90"/>
        <v>0</v>
      </c>
      <c r="CI105" s="36">
        <f t="shared" si="91"/>
        <v>0</v>
      </c>
      <c r="CJ105" s="4">
        <f t="shared" si="92"/>
        <v>0</v>
      </c>
      <c r="CK105" s="36">
        <f t="shared" si="79"/>
        <v>0</v>
      </c>
      <c r="CM105" s="18" t="str">
        <f t="shared" si="80"/>
        <v>依叶-上海市第一人民医院分院</v>
      </c>
      <c r="CN105" s="18" t="s">
        <v>422</v>
      </c>
    </row>
    <row r="106" spans="1:92" s="18" customFormat="1" ht="14.25" hidden="1" x14ac:dyDescent="0.3">
      <c r="A106" s="1" t="s">
        <v>6</v>
      </c>
      <c r="B106" s="6" t="s">
        <v>636</v>
      </c>
      <c r="C106" s="1" t="s">
        <v>662</v>
      </c>
      <c r="D106" s="6" t="s">
        <v>137</v>
      </c>
      <c r="E106" s="1" t="s">
        <v>87</v>
      </c>
      <c r="F106" s="1" t="s">
        <v>282</v>
      </c>
      <c r="G106" s="1" t="s">
        <v>397</v>
      </c>
      <c r="H106" s="7" t="s">
        <v>241</v>
      </c>
      <c r="I106" s="178">
        <v>34.371200000000002</v>
      </c>
      <c r="J106" s="37">
        <v>0</v>
      </c>
      <c r="K106" s="171">
        <v>0</v>
      </c>
      <c r="L106" s="171">
        <f t="shared" si="95"/>
        <v>0</v>
      </c>
      <c r="M106" s="37">
        <v>0</v>
      </c>
      <c r="N106" s="5"/>
      <c r="O106" s="34">
        <f t="shared" si="96"/>
        <v>0</v>
      </c>
      <c r="P106" s="3">
        <v>0</v>
      </c>
      <c r="Q106" s="3">
        <v>0</v>
      </c>
      <c r="R106" s="35">
        <f t="shared" si="97"/>
        <v>0</v>
      </c>
      <c r="S106" s="33">
        <f t="shared" si="69"/>
        <v>0</v>
      </c>
      <c r="T106" s="5"/>
      <c r="U106" s="35">
        <f t="shared" si="98"/>
        <v>0</v>
      </c>
      <c r="V106" s="3">
        <v>0</v>
      </c>
      <c r="W106" s="3">
        <v>0</v>
      </c>
      <c r="X106" s="35">
        <f t="shared" si="99"/>
        <v>0</v>
      </c>
      <c r="Y106" s="33">
        <f t="shared" si="70"/>
        <v>0</v>
      </c>
      <c r="Z106" s="5"/>
      <c r="AA106" s="35">
        <f t="shared" si="100"/>
        <v>0</v>
      </c>
      <c r="AB106" s="3">
        <v>0</v>
      </c>
      <c r="AC106" s="3">
        <v>0</v>
      </c>
      <c r="AD106" s="35">
        <f t="shared" si="101"/>
        <v>0</v>
      </c>
      <c r="AE106" s="33">
        <f t="shared" si="71"/>
        <v>0</v>
      </c>
      <c r="AF106" s="5"/>
      <c r="AG106" s="35">
        <f t="shared" si="102"/>
        <v>0</v>
      </c>
      <c r="AH106" s="3">
        <v>0</v>
      </c>
      <c r="AI106" s="3">
        <v>0</v>
      </c>
      <c r="AJ106" s="35">
        <f t="shared" si="103"/>
        <v>0</v>
      </c>
      <c r="AK106" s="33">
        <f t="shared" si="72"/>
        <v>0</v>
      </c>
      <c r="AL106" s="5">
        <v>0</v>
      </c>
      <c r="AM106" s="36">
        <f t="shared" si="104"/>
        <v>0</v>
      </c>
      <c r="AN106" s="224">
        <v>0</v>
      </c>
      <c r="AO106" s="3">
        <v>0</v>
      </c>
      <c r="AP106" s="35">
        <f t="shared" si="105"/>
        <v>0</v>
      </c>
      <c r="AQ106" s="33">
        <f t="shared" si="73"/>
        <v>0</v>
      </c>
      <c r="AR106" s="5">
        <v>0</v>
      </c>
      <c r="AS106" s="35">
        <f t="shared" si="106"/>
        <v>0</v>
      </c>
      <c r="AT106" s="3">
        <v>0</v>
      </c>
      <c r="AU106" s="3">
        <v>0</v>
      </c>
      <c r="AV106" s="35">
        <f t="shared" si="107"/>
        <v>0</v>
      </c>
      <c r="AW106" s="33">
        <f t="shared" si="74"/>
        <v>0</v>
      </c>
      <c r="AX106" s="4">
        <v>0</v>
      </c>
      <c r="AY106" s="35">
        <f t="shared" si="108"/>
        <v>0</v>
      </c>
      <c r="AZ106" s="3">
        <v>0</v>
      </c>
      <c r="BA106" s="3">
        <v>0</v>
      </c>
      <c r="BB106" s="35">
        <f t="shared" si="109"/>
        <v>0</v>
      </c>
      <c r="BC106" s="33">
        <f t="shared" si="75"/>
        <v>0</v>
      </c>
      <c r="BD106" s="4">
        <v>0</v>
      </c>
      <c r="BE106" s="36">
        <f t="shared" si="111"/>
        <v>0</v>
      </c>
      <c r="BF106" s="3">
        <v>0</v>
      </c>
      <c r="BG106" s="3">
        <v>0</v>
      </c>
      <c r="BH106" s="35">
        <f t="shared" si="78"/>
        <v>0</v>
      </c>
      <c r="BI106" s="33">
        <f t="shared" si="68"/>
        <v>0</v>
      </c>
      <c r="BJ106" s="4"/>
      <c r="BK106" s="36">
        <f t="shared" si="94"/>
        <v>0</v>
      </c>
      <c r="BL106" s="3">
        <v>0</v>
      </c>
      <c r="BM106" s="3">
        <v>0</v>
      </c>
      <c r="BN106" s="36">
        <f t="shared" si="81"/>
        <v>0</v>
      </c>
      <c r="BO106" s="33">
        <f t="shared" si="82"/>
        <v>0</v>
      </c>
      <c r="BP106" s="4"/>
      <c r="BQ106" s="36">
        <f t="shared" si="83"/>
        <v>0</v>
      </c>
      <c r="BR106" s="204">
        <v>0</v>
      </c>
      <c r="BS106" s="305">
        <v>0</v>
      </c>
      <c r="BT106" s="36">
        <f t="shared" si="84"/>
        <v>0</v>
      </c>
      <c r="BU106" s="33">
        <f t="shared" si="110"/>
        <v>0</v>
      </c>
      <c r="BV106" s="4">
        <v>0</v>
      </c>
      <c r="BW106" s="36">
        <f t="shared" si="86"/>
        <v>0</v>
      </c>
      <c r="BX106" s="3">
        <v>0</v>
      </c>
      <c r="BY106" s="3">
        <v>0</v>
      </c>
      <c r="BZ106" s="36">
        <f t="shared" si="87"/>
        <v>0</v>
      </c>
      <c r="CA106" s="33">
        <f t="shared" si="76"/>
        <v>0</v>
      </c>
      <c r="CB106" s="314">
        <v>0</v>
      </c>
      <c r="CC106" s="36">
        <f t="shared" si="88"/>
        <v>0</v>
      </c>
      <c r="CD106" s="3">
        <f>SUMIFS('12月商业流向数据'!G:G,'12月商业流向数据'!C:C,'2019年进销存明细 '!A106,'12月商业流向数据'!E:E,'2019年进销存明细 '!H106)</f>
        <v>0</v>
      </c>
      <c r="CE106" s="3"/>
      <c r="CF106" s="36">
        <f t="shared" si="89"/>
        <v>0</v>
      </c>
      <c r="CG106" s="33">
        <f t="shared" si="77"/>
        <v>0</v>
      </c>
      <c r="CH106" s="4">
        <f t="shared" si="90"/>
        <v>0</v>
      </c>
      <c r="CI106" s="36">
        <f t="shared" si="91"/>
        <v>0</v>
      </c>
      <c r="CJ106" s="4">
        <f t="shared" si="92"/>
        <v>0</v>
      </c>
      <c r="CK106" s="36">
        <f t="shared" si="79"/>
        <v>0</v>
      </c>
      <c r="CM106" s="18" t="str">
        <f t="shared" si="80"/>
        <v>依叶-上海市杨浦区中医医院</v>
      </c>
      <c r="CN106" s="18" t="s">
        <v>422</v>
      </c>
    </row>
    <row r="107" spans="1:92" s="18" customFormat="1" ht="14.25" hidden="1" x14ac:dyDescent="0.3">
      <c r="A107" s="1" t="s">
        <v>6</v>
      </c>
      <c r="B107" s="6" t="s">
        <v>636</v>
      </c>
      <c r="C107" s="1" t="s">
        <v>662</v>
      </c>
      <c r="D107" s="6" t="s">
        <v>137</v>
      </c>
      <c r="E107" s="1" t="s">
        <v>138</v>
      </c>
      <c r="F107" s="1" t="s">
        <v>282</v>
      </c>
      <c r="G107" s="1" t="s">
        <v>397</v>
      </c>
      <c r="H107" s="7" t="s">
        <v>556</v>
      </c>
      <c r="I107" s="178">
        <v>34.371200000000002</v>
      </c>
      <c r="J107" s="37">
        <v>1200</v>
      </c>
      <c r="K107" s="171">
        <v>675</v>
      </c>
      <c r="L107" s="171">
        <f t="shared" si="95"/>
        <v>23200.560000000001</v>
      </c>
      <c r="M107" s="37">
        <v>639</v>
      </c>
      <c r="N107" s="5">
        <v>700</v>
      </c>
      <c r="O107" s="34">
        <f t="shared" si="96"/>
        <v>24059.84</v>
      </c>
      <c r="P107" s="3">
        <v>0</v>
      </c>
      <c r="Q107" s="3">
        <v>588</v>
      </c>
      <c r="R107" s="35">
        <f t="shared" si="97"/>
        <v>0</v>
      </c>
      <c r="S107" s="33">
        <f t="shared" si="69"/>
        <v>51</v>
      </c>
      <c r="T107" s="5">
        <v>700</v>
      </c>
      <c r="U107" s="35">
        <f t="shared" si="98"/>
        <v>24059.84</v>
      </c>
      <c r="V107" s="3">
        <v>600</v>
      </c>
      <c r="W107" s="3">
        <v>645</v>
      </c>
      <c r="X107" s="35">
        <f t="shared" si="99"/>
        <v>20622.72</v>
      </c>
      <c r="Y107" s="33">
        <f t="shared" si="70"/>
        <v>6</v>
      </c>
      <c r="Z107" s="5">
        <v>900</v>
      </c>
      <c r="AA107" s="35">
        <f t="shared" si="100"/>
        <v>30934.080000000002</v>
      </c>
      <c r="AB107" s="3">
        <v>900</v>
      </c>
      <c r="AC107" s="3">
        <v>820</v>
      </c>
      <c r="AD107" s="35">
        <f t="shared" si="101"/>
        <v>30934.080000000002</v>
      </c>
      <c r="AE107" s="33">
        <f t="shared" si="71"/>
        <v>86</v>
      </c>
      <c r="AF107" s="5">
        <v>1100</v>
      </c>
      <c r="AG107" s="35">
        <f t="shared" si="102"/>
        <v>37808.32</v>
      </c>
      <c r="AH107" s="3">
        <v>600</v>
      </c>
      <c r="AI107" s="3">
        <v>662</v>
      </c>
      <c r="AJ107" s="35">
        <f t="shared" si="103"/>
        <v>20622.72</v>
      </c>
      <c r="AK107" s="33">
        <f t="shared" si="72"/>
        <v>24</v>
      </c>
      <c r="AL107" s="5">
        <v>1000</v>
      </c>
      <c r="AM107" s="36">
        <f t="shared" si="104"/>
        <v>34371.200000000004</v>
      </c>
      <c r="AN107" s="224">
        <v>900</v>
      </c>
      <c r="AO107" s="3">
        <v>812</v>
      </c>
      <c r="AP107" s="35">
        <f t="shared" si="105"/>
        <v>30934.080000000002</v>
      </c>
      <c r="AQ107" s="33">
        <f t="shared" si="73"/>
        <v>112</v>
      </c>
      <c r="AR107" s="5">
        <v>900</v>
      </c>
      <c r="AS107" s="35">
        <f t="shared" si="106"/>
        <v>30934.080000000002</v>
      </c>
      <c r="AT107" s="3">
        <v>600</v>
      </c>
      <c r="AU107" s="3">
        <v>712</v>
      </c>
      <c r="AV107" s="35">
        <f t="shared" si="107"/>
        <v>20622.72</v>
      </c>
      <c r="AW107" s="33">
        <f t="shared" si="74"/>
        <v>0</v>
      </c>
      <c r="AX107" s="4">
        <v>850</v>
      </c>
      <c r="AY107" s="35">
        <f t="shared" si="108"/>
        <v>29215.52</v>
      </c>
      <c r="AZ107" s="268">
        <v>900</v>
      </c>
      <c r="BA107" s="3">
        <v>747</v>
      </c>
      <c r="BB107" s="35">
        <f t="shared" si="109"/>
        <v>30934.080000000002</v>
      </c>
      <c r="BC107" s="33">
        <f t="shared" si="75"/>
        <v>153</v>
      </c>
      <c r="BD107" s="4">
        <v>900</v>
      </c>
      <c r="BE107" s="36">
        <f t="shared" si="111"/>
        <v>30934.080000000002</v>
      </c>
      <c r="BF107" s="268">
        <v>900</v>
      </c>
      <c r="BG107" s="3">
        <v>829</v>
      </c>
      <c r="BH107" s="35">
        <f t="shared" si="78"/>
        <v>30934.080000000002</v>
      </c>
      <c r="BI107" s="33">
        <f t="shared" si="68"/>
        <v>224</v>
      </c>
      <c r="BJ107" s="4">
        <v>900</v>
      </c>
      <c r="BK107" s="36">
        <f t="shared" si="94"/>
        <v>30934.080000000002</v>
      </c>
      <c r="BL107" s="3">
        <v>900</v>
      </c>
      <c r="BM107" s="3">
        <v>890</v>
      </c>
      <c r="BN107" s="36">
        <f t="shared" si="81"/>
        <v>30934.080000000002</v>
      </c>
      <c r="BO107" s="33">
        <f t="shared" si="82"/>
        <v>234</v>
      </c>
      <c r="BP107" s="4">
        <v>800</v>
      </c>
      <c r="BQ107" s="36">
        <f t="shared" si="83"/>
        <v>27496.960000000003</v>
      </c>
      <c r="BR107" s="204">
        <v>900</v>
      </c>
      <c r="BS107" s="305">
        <v>912</v>
      </c>
      <c r="BT107" s="36">
        <f t="shared" si="84"/>
        <v>30934.080000000002</v>
      </c>
      <c r="BU107" s="33">
        <f t="shared" si="110"/>
        <v>222</v>
      </c>
      <c r="BV107" s="4">
        <v>950</v>
      </c>
      <c r="BW107" s="36">
        <f t="shared" si="86"/>
        <v>32652.640000000003</v>
      </c>
      <c r="BX107" s="3">
        <v>900</v>
      </c>
      <c r="BY107" s="3">
        <v>1018</v>
      </c>
      <c r="BZ107" s="36">
        <f t="shared" si="87"/>
        <v>30934.080000000002</v>
      </c>
      <c r="CA107" s="33">
        <f t="shared" si="76"/>
        <v>104</v>
      </c>
      <c r="CB107" s="314">
        <v>1000</v>
      </c>
      <c r="CC107" s="36">
        <f t="shared" si="88"/>
        <v>34371.200000000004</v>
      </c>
      <c r="CD107" s="3">
        <f>SUMIFS('12月商业流向数据'!G:G,'12月商业流向数据'!C:C,'2019年进销存明细 '!A107,'12月商业流向数据'!E:E,'2019年进销存明细 '!H107)</f>
        <v>0</v>
      </c>
      <c r="CE107" s="3"/>
      <c r="CF107" s="36">
        <f t="shared" si="89"/>
        <v>0</v>
      </c>
      <c r="CG107" s="33">
        <f t="shared" si="77"/>
        <v>104</v>
      </c>
      <c r="CH107" s="4">
        <f t="shared" si="90"/>
        <v>10700</v>
      </c>
      <c r="CI107" s="36">
        <f t="shared" si="91"/>
        <v>367771.84000000008</v>
      </c>
      <c r="CJ107" s="4">
        <f t="shared" si="92"/>
        <v>8100</v>
      </c>
      <c r="CK107" s="36">
        <f t="shared" si="79"/>
        <v>278406.72000000009</v>
      </c>
      <c r="CL107" s="18" t="s">
        <v>447</v>
      </c>
      <c r="CM107" s="18" t="str">
        <f t="shared" si="80"/>
        <v>依叶-上海市杨浦区控江医院</v>
      </c>
      <c r="CN107" s="18" t="s">
        <v>422</v>
      </c>
    </row>
    <row r="108" spans="1:92" s="18" customFormat="1" ht="14.25" hidden="1" x14ac:dyDescent="0.3">
      <c r="A108" s="1" t="s">
        <v>6</v>
      </c>
      <c r="B108" s="6" t="s">
        <v>636</v>
      </c>
      <c r="C108" s="1" t="s">
        <v>662</v>
      </c>
      <c r="D108" s="6" t="s">
        <v>137</v>
      </c>
      <c r="E108" s="1" t="s">
        <v>138</v>
      </c>
      <c r="F108" s="1" t="s">
        <v>282</v>
      </c>
      <c r="G108" s="1" t="s">
        <v>397</v>
      </c>
      <c r="H108" s="7" t="s">
        <v>491</v>
      </c>
      <c r="I108" s="178">
        <v>34.371200000000002</v>
      </c>
      <c r="J108" s="37">
        <v>670</v>
      </c>
      <c r="K108" s="171">
        <v>448.33333333333331</v>
      </c>
      <c r="L108" s="171">
        <f t="shared" si="95"/>
        <v>15409.754666666668</v>
      </c>
      <c r="M108" s="37">
        <v>256</v>
      </c>
      <c r="N108" s="5">
        <v>650</v>
      </c>
      <c r="O108" s="34">
        <f t="shared" si="96"/>
        <v>22341.280000000002</v>
      </c>
      <c r="P108" s="3">
        <v>780</v>
      </c>
      <c r="Q108" s="3">
        <v>680</v>
      </c>
      <c r="R108" s="35">
        <f t="shared" si="97"/>
        <v>26809.536</v>
      </c>
      <c r="S108" s="33">
        <f t="shared" si="69"/>
        <v>356</v>
      </c>
      <c r="T108" s="5">
        <v>650</v>
      </c>
      <c r="U108" s="35">
        <f t="shared" si="98"/>
        <v>22341.280000000002</v>
      </c>
      <c r="V108" s="3">
        <v>250</v>
      </c>
      <c r="W108" s="3">
        <v>320</v>
      </c>
      <c r="X108" s="35">
        <f t="shared" si="99"/>
        <v>8592.8000000000011</v>
      </c>
      <c r="Y108" s="33">
        <f t="shared" si="70"/>
        <v>286</v>
      </c>
      <c r="Z108" s="5">
        <v>800</v>
      </c>
      <c r="AA108" s="35">
        <f t="shared" si="100"/>
        <v>27496.960000000003</v>
      </c>
      <c r="AB108" s="3">
        <v>520</v>
      </c>
      <c r="AC108" s="3">
        <v>688</v>
      </c>
      <c r="AD108" s="35">
        <f t="shared" si="101"/>
        <v>17873.024000000001</v>
      </c>
      <c r="AE108" s="33">
        <f t="shared" si="71"/>
        <v>118</v>
      </c>
      <c r="AF108" s="5">
        <v>1000</v>
      </c>
      <c r="AG108" s="35">
        <f t="shared" si="102"/>
        <v>34371.200000000004</v>
      </c>
      <c r="AH108" s="3">
        <v>930</v>
      </c>
      <c r="AI108" s="3">
        <v>768</v>
      </c>
      <c r="AJ108" s="35">
        <f t="shared" si="103"/>
        <v>31965.216</v>
      </c>
      <c r="AK108" s="33">
        <f t="shared" si="72"/>
        <v>280</v>
      </c>
      <c r="AL108" s="5">
        <v>850</v>
      </c>
      <c r="AM108" s="36">
        <f t="shared" si="104"/>
        <v>29215.52</v>
      </c>
      <c r="AN108" s="224">
        <v>720</v>
      </c>
      <c r="AO108" s="3">
        <v>745</v>
      </c>
      <c r="AP108" s="35">
        <f t="shared" si="105"/>
        <v>24747.264000000003</v>
      </c>
      <c r="AQ108" s="33">
        <f t="shared" si="73"/>
        <v>255</v>
      </c>
      <c r="AR108" s="5">
        <v>900</v>
      </c>
      <c r="AS108" s="35">
        <f t="shared" si="106"/>
        <v>30934.080000000002</v>
      </c>
      <c r="AT108" s="3">
        <v>660</v>
      </c>
      <c r="AU108" s="3">
        <v>678</v>
      </c>
      <c r="AV108" s="35">
        <f t="shared" si="107"/>
        <v>22684.992000000002</v>
      </c>
      <c r="AW108" s="33">
        <f t="shared" si="74"/>
        <v>237</v>
      </c>
      <c r="AX108" s="4">
        <v>800</v>
      </c>
      <c r="AY108" s="35">
        <f t="shared" si="108"/>
        <v>27496.960000000003</v>
      </c>
      <c r="AZ108" s="3">
        <v>710</v>
      </c>
      <c r="BA108" s="3">
        <v>710</v>
      </c>
      <c r="BB108" s="35">
        <f t="shared" si="109"/>
        <v>24403.552</v>
      </c>
      <c r="BC108" s="33">
        <f t="shared" si="75"/>
        <v>237</v>
      </c>
      <c r="BD108" s="4">
        <v>850</v>
      </c>
      <c r="BE108" s="36">
        <f t="shared" si="111"/>
        <v>29215.52</v>
      </c>
      <c r="BF108" s="3">
        <v>660</v>
      </c>
      <c r="BG108" s="3">
        <v>688</v>
      </c>
      <c r="BH108" s="35">
        <f t="shared" si="78"/>
        <v>22684.992000000002</v>
      </c>
      <c r="BI108" s="33">
        <f t="shared" si="68"/>
        <v>209</v>
      </c>
      <c r="BJ108" s="4">
        <v>850</v>
      </c>
      <c r="BK108" s="36">
        <f t="shared" si="94"/>
        <v>29215.52</v>
      </c>
      <c r="BL108" s="3">
        <v>600</v>
      </c>
      <c r="BM108" s="3">
        <v>638</v>
      </c>
      <c r="BN108" s="36">
        <f t="shared" si="81"/>
        <v>20622.72</v>
      </c>
      <c r="BO108" s="33">
        <f t="shared" si="82"/>
        <v>171</v>
      </c>
      <c r="BP108" s="4">
        <v>800</v>
      </c>
      <c r="BQ108" s="36">
        <f t="shared" si="83"/>
        <v>27496.960000000003</v>
      </c>
      <c r="BR108" s="204">
        <v>710</v>
      </c>
      <c r="BS108" s="305">
        <v>730</v>
      </c>
      <c r="BT108" s="36">
        <f t="shared" si="84"/>
        <v>24403.552</v>
      </c>
      <c r="BU108" s="33">
        <f t="shared" si="110"/>
        <v>151</v>
      </c>
      <c r="BV108" s="4">
        <v>800</v>
      </c>
      <c r="BW108" s="36">
        <f t="shared" si="86"/>
        <v>27496.960000000003</v>
      </c>
      <c r="BX108" s="3">
        <v>2710</v>
      </c>
      <c r="BY108" s="3">
        <v>2188</v>
      </c>
      <c r="BZ108" s="36">
        <f t="shared" si="87"/>
        <v>93145.952000000005</v>
      </c>
      <c r="CA108" s="33">
        <f t="shared" si="76"/>
        <v>673</v>
      </c>
      <c r="CB108" s="314">
        <v>850</v>
      </c>
      <c r="CC108" s="36">
        <f t="shared" si="88"/>
        <v>29215.52</v>
      </c>
      <c r="CD108" s="3">
        <f>SUMIFS('12月商业流向数据'!G:G,'12月商业流向数据'!C:C,'2019年进销存明细 '!A108,'12月商业流向数据'!E:E,'2019年进销存明细 '!H108)</f>
        <v>940</v>
      </c>
      <c r="CE108" s="3"/>
      <c r="CF108" s="36">
        <f t="shared" si="89"/>
        <v>32308.928</v>
      </c>
      <c r="CG108" s="33">
        <f t="shared" si="77"/>
        <v>1613</v>
      </c>
      <c r="CH108" s="4">
        <f t="shared" si="90"/>
        <v>9800</v>
      </c>
      <c r="CI108" s="36">
        <f t="shared" si="91"/>
        <v>336837.76</v>
      </c>
      <c r="CJ108" s="4">
        <f t="shared" si="92"/>
        <v>10190</v>
      </c>
      <c r="CK108" s="36">
        <f t="shared" si="79"/>
        <v>350242.52799999999</v>
      </c>
      <c r="CM108" s="18" t="str">
        <f t="shared" si="80"/>
        <v>依叶-上海市杨浦区中心医院</v>
      </c>
      <c r="CN108" s="18" t="s">
        <v>422</v>
      </c>
    </row>
    <row r="109" spans="1:92" s="18" customFormat="1" ht="14.25" hidden="1" x14ac:dyDescent="0.3">
      <c r="A109" s="1" t="s">
        <v>6</v>
      </c>
      <c r="B109" s="6" t="s">
        <v>636</v>
      </c>
      <c r="C109" s="1" t="s">
        <v>662</v>
      </c>
      <c r="D109" s="6" t="s">
        <v>137</v>
      </c>
      <c r="E109" s="1" t="s">
        <v>896</v>
      </c>
      <c r="F109" s="1" t="s">
        <v>284</v>
      </c>
      <c r="G109" s="1" t="s">
        <v>397</v>
      </c>
      <c r="H109" s="7" t="s">
        <v>110</v>
      </c>
      <c r="I109" s="178">
        <v>34.371200000000002</v>
      </c>
      <c r="J109" s="37">
        <v>50</v>
      </c>
      <c r="K109" s="171">
        <v>55</v>
      </c>
      <c r="L109" s="171">
        <f t="shared" si="95"/>
        <v>1890.4160000000002</v>
      </c>
      <c r="M109" s="37">
        <v>815</v>
      </c>
      <c r="N109" s="5">
        <v>300</v>
      </c>
      <c r="O109" s="34">
        <f t="shared" si="96"/>
        <v>10311.36</v>
      </c>
      <c r="P109" s="3">
        <v>80</v>
      </c>
      <c r="Q109" s="3">
        <v>68</v>
      </c>
      <c r="R109" s="35">
        <f t="shared" si="97"/>
        <v>2749.6959999999999</v>
      </c>
      <c r="S109" s="33">
        <f t="shared" si="69"/>
        <v>827</v>
      </c>
      <c r="T109" s="5">
        <v>350</v>
      </c>
      <c r="U109" s="35">
        <f t="shared" si="98"/>
        <v>12029.92</v>
      </c>
      <c r="V109" s="3">
        <v>80</v>
      </c>
      <c r="W109" s="3">
        <v>59</v>
      </c>
      <c r="X109" s="35">
        <f t="shared" si="99"/>
        <v>2749.6959999999999</v>
      </c>
      <c r="Y109" s="33">
        <f t="shared" si="70"/>
        <v>848</v>
      </c>
      <c r="Z109" s="5">
        <v>400</v>
      </c>
      <c r="AA109" s="35">
        <f t="shared" si="100"/>
        <v>13748.480000000001</v>
      </c>
      <c r="AB109" s="3">
        <v>120</v>
      </c>
      <c r="AC109" s="3">
        <v>82</v>
      </c>
      <c r="AD109" s="35">
        <f t="shared" si="101"/>
        <v>4124.5439999999999</v>
      </c>
      <c r="AE109" s="33">
        <f t="shared" si="71"/>
        <v>886</v>
      </c>
      <c r="AF109" s="5">
        <v>550</v>
      </c>
      <c r="AG109" s="35">
        <f t="shared" si="102"/>
        <v>18904.16</v>
      </c>
      <c r="AH109" s="3">
        <v>120</v>
      </c>
      <c r="AI109" s="3">
        <v>35</v>
      </c>
      <c r="AJ109" s="35">
        <f t="shared" si="103"/>
        <v>4124.5439999999999</v>
      </c>
      <c r="AK109" s="33">
        <f t="shared" si="72"/>
        <v>971</v>
      </c>
      <c r="AL109" s="5">
        <v>200</v>
      </c>
      <c r="AM109" s="36">
        <f t="shared" si="104"/>
        <v>6874.2400000000007</v>
      </c>
      <c r="AN109" s="224">
        <v>80</v>
      </c>
      <c r="AO109" s="3">
        <v>192</v>
      </c>
      <c r="AP109" s="35">
        <f t="shared" si="105"/>
        <v>2749.6959999999999</v>
      </c>
      <c r="AQ109" s="33">
        <f t="shared" si="73"/>
        <v>859</v>
      </c>
      <c r="AR109" s="5">
        <v>300</v>
      </c>
      <c r="AS109" s="35">
        <f t="shared" si="106"/>
        <v>10311.36</v>
      </c>
      <c r="AT109" s="3">
        <v>100</v>
      </c>
      <c r="AU109" s="3">
        <v>167</v>
      </c>
      <c r="AV109" s="35">
        <f t="shared" si="107"/>
        <v>3437.1200000000003</v>
      </c>
      <c r="AW109" s="33">
        <f t="shared" si="74"/>
        <v>792</v>
      </c>
      <c r="AX109" s="4">
        <v>250</v>
      </c>
      <c r="AY109" s="35">
        <f t="shared" si="108"/>
        <v>8592.8000000000011</v>
      </c>
      <c r="AZ109" s="3">
        <v>160</v>
      </c>
      <c r="BA109" s="3">
        <v>188</v>
      </c>
      <c r="BB109" s="35">
        <f t="shared" si="109"/>
        <v>5499.3919999999998</v>
      </c>
      <c r="BC109" s="33">
        <f t="shared" si="75"/>
        <v>764</v>
      </c>
      <c r="BD109" s="4">
        <v>300</v>
      </c>
      <c r="BE109" s="36">
        <f t="shared" si="111"/>
        <v>10311.36</v>
      </c>
      <c r="BF109" s="3">
        <v>90</v>
      </c>
      <c r="BG109" s="3">
        <v>208</v>
      </c>
      <c r="BH109" s="35">
        <f t="shared" si="78"/>
        <v>3093.4080000000004</v>
      </c>
      <c r="BI109" s="33">
        <f t="shared" si="68"/>
        <v>646</v>
      </c>
      <c r="BJ109" s="4">
        <v>500</v>
      </c>
      <c r="BK109" s="36">
        <f t="shared" si="94"/>
        <v>17185.600000000002</v>
      </c>
      <c r="BL109" s="3">
        <v>140</v>
      </c>
      <c r="BM109" s="3">
        <v>196</v>
      </c>
      <c r="BN109" s="36">
        <f t="shared" si="81"/>
        <v>4811.9679999999998</v>
      </c>
      <c r="BO109" s="33">
        <f t="shared" si="82"/>
        <v>590</v>
      </c>
      <c r="BP109" s="4">
        <v>500</v>
      </c>
      <c r="BQ109" s="36">
        <f t="shared" si="83"/>
        <v>17185.600000000002</v>
      </c>
      <c r="BR109" s="204">
        <v>120</v>
      </c>
      <c r="BS109" s="305">
        <v>224</v>
      </c>
      <c r="BT109" s="36">
        <f t="shared" si="84"/>
        <v>4124.5439999999999</v>
      </c>
      <c r="BU109" s="33">
        <f t="shared" si="110"/>
        <v>486</v>
      </c>
      <c r="BV109" s="4">
        <v>200</v>
      </c>
      <c r="BW109" s="36">
        <f t="shared" si="86"/>
        <v>6874.2400000000007</v>
      </c>
      <c r="BX109" s="3">
        <v>120</v>
      </c>
      <c r="BY109" s="3">
        <v>180</v>
      </c>
      <c r="BZ109" s="36">
        <f t="shared" si="87"/>
        <v>4124.5439999999999</v>
      </c>
      <c r="CA109" s="33">
        <f t="shared" si="76"/>
        <v>426</v>
      </c>
      <c r="CB109" s="314">
        <v>250</v>
      </c>
      <c r="CC109" s="36">
        <f t="shared" si="88"/>
        <v>8592.8000000000011</v>
      </c>
      <c r="CD109" s="3">
        <f>SUMIFS('12月商业流向数据'!G:G,'12月商业流向数据'!C:C,'2019年进销存明细 '!A109,'12月商业流向数据'!E:E,'2019年进销存明细 '!H109)</f>
        <v>60</v>
      </c>
      <c r="CE109" s="3"/>
      <c r="CF109" s="36">
        <f t="shared" si="89"/>
        <v>2062.2719999999999</v>
      </c>
      <c r="CG109" s="33">
        <f t="shared" si="77"/>
        <v>486</v>
      </c>
      <c r="CH109" s="4">
        <f t="shared" si="90"/>
        <v>4100</v>
      </c>
      <c r="CI109" s="36">
        <f t="shared" si="91"/>
        <v>140921.91999999998</v>
      </c>
      <c r="CJ109" s="4">
        <f t="shared" si="92"/>
        <v>1270</v>
      </c>
      <c r="CK109" s="36">
        <f t="shared" si="79"/>
        <v>43651.423999999999</v>
      </c>
      <c r="CM109" s="18" t="str">
        <f t="shared" si="80"/>
        <v>依叶-上海市杨浦区大桥社区卫生服务中心</v>
      </c>
      <c r="CN109" s="18" t="s">
        <v>422</v>
      </c>
    </row>
    <row r="110" spans="1:92" s="18" customFormat="1" ht="14.25" hidden="1" x14ac:dyDescent="0.3">
      <c r="A110" s="1" t="s">
        <v>6</v>
      </c>
      <c r="B110" s="6" t="s">
        <v>636</v>
      </c>
      <c r="C110" s="1" t="s">
        <v>662</v>
      </c>
      <c r="D110" s="6" t="s">
        <v>137</v>
      </c>
      <c r="E110" s="1" t="s">
        <v>885</v>
      </c>
      <c r="F110" s="1" t="s">
        <v>284</v>
      </c>
      <c r="G110" s="1" t="s">
        <v>397</v>
      </c>
      <c r="H110" s="7" t="s">
        <v>104</v>
      </c>
      <c r="I110" s="178">
        <v>34.371200000000002</v>
      </c>
      <c r="J110" s="37">
        <v>200</v>
      </c>
      <c r="K110" s="171">
        <v>89.166666666666671</v>
      </c>
      <c r="L110" s="171">
        <f t="shared" si="95"/>
        <v>3064.7653333333337</v>
      </c>
      <c r="M110" s="37">
        <v>2198</v>
      </c>
      <c r="N110" s="5">
        <v>300</v>
      </c>
      <c r="O110" s="34">
        <f t="shared" si="96"/>
        <v>10311.36</v>
      </c>
      <c r="P110" s="3">
        <v>150</v>
      </c>
      <c r="Q110" s="3">
        <v>109</v>
      </c>
      <c r="R110" s="35">
        <f t="shared" si="97"/>
        <v>5155.68</v>
      </c>
      <c r="S110" s="33">
        <f t="shared" si="69"/>
        <v>2239</v>
      </c>
      <c r="T110" s="5">
        <v>300</v>
      </c>
      <c r="U110" s="35">
        <f t="shared" si="98"/>
        <v>10311.36</v>
      </c>
      <c r="V110" s="3">
        <v>0</v>
      </c>
      <c r="W110" s="3">
        <v>100</v>
      </c>
      <c r="X110" s="35">
        <f t="shared" si="99"/>
        <v>0</v>
      </c>
      <c r="Y110" s="33">
        <f t="shared" si="70"/>
        <v>2139</v>
      </c>
      <c r="Z110" s="5">
        <v>450</v>
      </c>
      <c r="AA110" s="35">
        <f t="shared" si="100"/>
        <v>15467.04</v>
      </c>
      <c r="AB110" s="3">
        <v>150</v>
      </c>
      <c r="AC110" s="3">
        <v>148</v>
      </c>
      <c r="AD110" s="35">
        <f t="shared" si="101"/>
        <v>5155.68</v>
      </c>
      <c r="AE110" s="33">
        <f t="shared" si="71"/>
        <v>2141</v>
      </c>
      <c r="AF110" s="5">
        <v>550</v>
      </c>
      <c r="AG110" s="35">
        <f t="shared" si="102"/>
        <v>18904.16</v>
      </c>
      <c r="AH110" s="3">
        <v>150</v>
      </c>
      <c r="AI110" s="3">
        <v>132</v>
      </c>
      <c r="AJ110" s="35">
        <f t="shared" si="103"/>
        <v>5155.68</v>
      </c>
      <c r="AK110" s="33">
        <f t="shared" si="72"/>
        <v>2159</v>
      </c>
      <c r="AL110" s="5">
        <v>200</v>
      </c>
      <c r="AM110" s="36">
        <f t="shared" si="104"/>
        <v>6874.2400000000007</v>
      </c>
      <c r="AN110" s="224">
        <v>100</v>
      </c>
      <c r="AO110" s="3">
        <v>155</v>
      </c>
      <c r="AP110" s="35">
        <f t="shared" si="105"/>
        <v>3437.1200000000003</v>
      </c>
      <c r="AQ110" s="33">
        <f t="shared" si="73"/>
        <v>2104</v>
      </c>
      <c r="AR110" s="5">
        <v>300</v>
      </c>
      <c r="AS110" s="35">
        <f t="shared" si="106"/>
        <v>10311.36</v>
      </c>
      <c r="AT110" s="3">
        <v>400</v>
      </c>
      <c r="AU110" s="3">
        <v>178</v>
      </c>
      <c r="AV110" s="35">
        <f t="shared" si="107"/>
        <v>13748.480000000001</v>
      </c>
      <c r="AW110" s="33">
        <f t="shared" si="74"/>
        <v>2326</v>
      </c>
      <c r="AX110" s="4">
        <v>250</v>
      </c>
      <c r="AY110" s="35">
        <f t="shared" si="108"/>
        <v>8592.8000000000011</v>
      </c>
      <c r="AZ110" s="3">
        <v>0</v>
      </c>
      <c r="BA110" s="3">
        <v>133</v>
      </c>
      <c r="BB110" s="35">
        <f t="shared" si="109"/>
        <v>0</v>
      </c>
      <c r="BC110" s="33">
        <f t="shared" si="75"/>
        <v>2193</v>
      </c>
      <c r="BD110" s="4">
        <v>300</v>
      </c>
      <c r="BE110" s="36">
        <f t="shared" si="111"/>
        <v>10311.36</v>
      </c>
      <c r="BF110" s="3">
        <v>100</v>
      </c>
      <c r="BG110" s="3">
        <v>188</v>
      </c>
      <c r="BH110" s="35">
        <f t="shared" si="78"/>
        <v>3437.1200000000003</v>
      </c>
      <c r="BI110" s="33">
        <f t="shared" si="68"/>
        <v>2105</v>
      </c>
      <c r="BJ110" s="4">
        <v>200</v>
      </c>
      <c r="BK110" s="36">
        <f t="shared" si="94"/>
        <v>6874.2400000000007</v>
      </c>
      <c r="BL110" s="3">
        <v>100</v>
      </c>
      <c r="BM110" s="3">
        <v>160</v>
      </c>
      <c r="BN110" s="36">
        <f t="shared" si="81"/>
        <v>3437.1200000000003</v>
      </c>
      <c r="BO110" s="33">
        <f t="shared" si="82"/>
        <v>2045</v>
      </c>
      <c r="BP110" s="4">
        <v>200</v>
      </c>
      <c r="BQ110" s="36">
        <f t="shared" si="83"/>
        <v>6874.2400000000007</v>
      </c>
      <c r="BR110" s="204">
        <v>200</v>
      </c>
      <c r="BS110" s="305">
        <v>185</v>
      </c>
      <c r="BT110" s="36">
        <f t="shared" si="84"/>
        <v>6874.2400000000007</v>
      </c>
      <c r="BU110" s="33">
        <f t="shared" si="110"/>
        <v>2060</v>
      </c>
      <c r="BV110" s="4">
        <v>200</v>
      </c>
      <c r="BW110" s="36">
        <f t="shared" si="86"/>
        <v>6874.2400000000007</v>
      </c>
      <c r="BX110" s="3">
        <v>200</v>
      </c>
      <c r="BY110" s="3">
        <v>231</v>
      </c>
      <c r="BZ110" s="36">
        <f t="shared" si="87"/>
        <v>6874.2400000000007</v>
      </c>
      <c r="CA110" s="33">
        <f t="shared" si="76"/>
        <v>2029</v>
      </c>
      <c r="CB110" s="314">
        <v>200</v>
      </c>
      <c r="CC110" s="36">
        <f t="shared" si="88"/>
        <v>6874.2400000000007</v>
      </c>
      <c r="CD110" s="3">
        <f>SUMIFS('12月商业流向数据'!G:G,'12月商业流向数据'!C:C,'2019年进销存明细 '!A110,'12月商业流向数据'!E:E,'2019年进销存明细 '!H110)</f>
        <v>100</v>
      </c>
      <c r="CE110" s="3"/>
      <c r="CF110" s="36">
        <f t="shared" si="89"/>
        <v>3437.1200000000003</v>
      </c>
      <c r="CG110" s="33">
        <f t="shared" si="77"/>
        <v>2129</v>
      </c>
      <c r="CH110" s="4">
        <f t="shared" si="90"/>
        <v>3450</v>
      </c>
      <c r="CI110" s="36">
        <f t="shared" si="91"/>
        <v>118580.64000000001</v>
      </c>
      <c r="CJ110" s="4">
        <f t="shared" si="92"/>
        <v>1650</v>
      </c>
      <c r="CK110" s="36">
        <f t="shared" si="79"/>
        <v>56712.480000000003</v>
      </c>
      <c r="CM110" s="18" t="str">
        <f t="shared" si="80"/>
        <v>依叶-上海市杨浦区长白社区卫生服务中心</v>
      </c>
      <c r="CN110" s="18" t="s">
        <v>422</v>
      </c>
    </row>
    <row r="111" spans="1:92" s="18" customFormat="1" ht="14.25" hidden="1" x14ac:dyDescent="0.3">
      <c r="A111" s="1" t="s">
        <v>6</v>
      </c>
      <c r="B111" s="6" t="s">
        <v>636</v>
      </c>
      <c r="C111" s="1" t="s">
        <v>662</v>
      </c>
      <c r="D111" s="6" t="s">
        <v>137</v>
      </c>
      <c r="E111" s="1" t="s">
        <v>138</v>
      </c>
      <c r="F111" s="1" t="s">
        <v>282</v>
      </c>
      <c r="G111" s="1" t="s">
        <v>397</v>
      </c>
      <c r="H111" s="7" t="s">
        <v>920</v>
      </c>
      <c r="I111" s="178">
        <v>34.371200000000002</v>
      </c>
      <c r="J111" s="37">
        <v>0</v>
      </c>
      <c r="K111" s="171">
        <v>0</v>
      </c>
      <c r="L111" s="171">
        <f t="shared" si="95"/>
        <v>0</v>
      </c>
      <c r="M111" s="37">
        <v>50</v>
      </c>
      <c r="N111" s="5"/>
      <c r="O111" s="34">
        <f t="shared" si="96"/>
        <v>0</v>
      </c>
      <c r="P111" s="3">
        <v>0</v>
      </c>
      <c r="Q111" s="3">
        <v>0</v>
      </c>
      <c r="R111" s="35">
        <f t="shared" si="97"/>
        <v>0</v>
      </c>
      <c r="S111" s="33">
        <f t="shared" si="69"/>
        <v>50</v>
      </c>
      <c r="T111" s="5"/>
      <c r="U111" s="35">
        <f t="shared" si="98"/>
        <v>0</v>
      </c>
      <c r="V111" s="3">
        <v>0</v>
      </c>
      <c r="W111" s="3">
        <v>0</v>
      </c>
      <c r="X111" s="35">
        <f t="shared" si="99"/>
        <v>0</v>
      </c>
      <c r="Y111" s="33">
        <f t="shared" si="70"/>
        <v>50</v>
      </c>
      <c r="Z111" s="5"/>
      <c r="AA111" s="35">
        <f t="shared" si="100"/>
        <v>0</v>
      </c>
      <c r="AB111" s="3">
        <v>0</v>
      </c>
      <c r="AC111" s="3">
        <v>0</v>
      </c>
      <c r="AD111" s="35">
        <f t="shared" si="101"/>
        <v>0</v>
      </c>
      <c r="AE111" s="33">
        <f t="shared" si="71"/>
        <v>50</v>
      </c>
      <c r="AF111" s="5"/>
      <c r="AG111" s="35">
        <f t="shared" si="102"/>
        <v>0</v>
      </c>
      <c r="AH111" s="3">
        <v>0</v>
      </c>
      <c r="AI111" s="3">
        <v>0</v>
      </c>
      <c r="AJ111" s="35">
        <f t="shared" si="103"/>
        <v>0</v>
      </c>
      <c r="AK111" s="33">
        <f t="shared" si="72"/>
        <v>50</v>
      </c>
      <c r="AL111" s="5">
        <v>0</v>
      </c>
      <c r="AM111" s="36">
        <f t="shared" si="104"/>
        <v>0</v>
      </c>
      <c r="AN111" s="224">
        <v>0</v>
      </c>
      <c r="AO111" s="3">
        <v>0</v>
      </c>
      <c r="AP111" s="35">
        <f t="shared" si="105"/>
        <v>0</v>
      </c>
      <c r="AQ111" s="33">
        <f t="shared" si="73"/>
        <v>50</v>
      </c>
      <c r="AR111" s="5">
        <v>0</v>
      </c>
      <c r="AS111" s="35">
        <f t="shared" si="106"/>
        <v>0</v>
      </c>
      <c r="AT111" s="3">
        <v>0</v>
      </c>
      <c r="AU111" s="3">
        <v>0</v>
      </c>
      <c r="AV111" s="35">
        <f t="shared" si="107"/>
        <v>0</v>
      </c>
      <c r="AW111" s="33">
        <f t="shared" si="74"/>
        <v>50</v>
      </c>
      <c r="AX111" s="4">
        <v>0</v>
      </c>
      <c r="AY111" s="35">
        <f t="shared" si="108"/>
        <v>0</v>
      </c>
      <c r="AZ111" s="3">
        <v>0</v>
      </c>
      <c r="BA111" s="3">
        <v>0</v>
      </c>
      <c r="BB111" s="35">
        <f t="shared" si="109"/>
        <v>0</v>
      </c>
      <c r="BC111" s="33">
        <f t="shared" si="75"/>
        <v>50</v>
      </c>
      <c r="BD111" s="4">
        <v>0</v>
      </c>
      <c r="BE111" s="36">
        <f t="shared" si="111"/>
        <v>0</v>
      </c>
      <c r="BF111" s="3">
        <v>0</v>
      </c>
      <c r="BG111" s="3">
        <v>0</v>
      </c>
      <c r="BH111" s="35">
        <f t="shared" si="78"/>
        <v>0</v>
      </c>
      <c r="BI111" s="33">
        <f t="shared" si="68"/>
        <v>50</v>
      </c>
      <c r="BJ111" s="4">
        <v>0</v>
      </c>
      <c r="BK111" s="36">
        <f t="shared" si="94"/>
        <v>0</v>
      </c>
      <c r="BL111" s="3">
        <v>0</v>
      </c>
      <c r="BM111" s="3">
        <v>0</v>
      </c>
      <c r="BN111" s="36">
        <f t="shared" si="81"/>
        <v>0</v>
      </c>
      <c r="BO111" s="33">
        <f t="shared" si="82"/>
        <v>50</v>
      </c>
      <c r="BP111" s="4">
        <v>0</v>
      </c>
      <c r="BQ111" s="36">
        <f t="shared" si="83"/>
        <v>0</v>
      </c>
      <c r="BR111" s="204">
        <v>0</v>
      </c>
      <c r="BS111" s="305">
        <v>0</v>
      </c>
      <c r="BT111" s="36">
        <f t="shared" si="84"/>
        <v>0</v>
      </c>
      <c r="BU111" s="33">
        <f t="shared" si="110"/>
        <v>50</v>
      </c>
      <c r="BV111" s="4">
        <v>0</v>
      </c>
      <c r="BW111" s="36">
        <f t="shared" si="86"/>
        <v>0</v>
      </c>
      <c r="BX111" s="3">
        <v>0</v>
      </c>
      <c r="BY111" s="3">
        <v>0</v>
      </c>
      <c r="BZ111" s="36">
        <f t="shared" si="87"/>
        <v>0</v>
      </c>
      <c r="CA111" s="33">
        <f t="shared" si="76"/>
        <v>50</v>
      </c>
      <c r="CB111" s="314">
        <v>0</v>
      </c>
      <c r="CC111" s="36">
        <f t="shared" si="88"/>
        <v>0</v>
      </c>
      <c r="CD111" s="3">
        <f>SUMIFS('12月商业流向数据'!G:G,'12月商业流向数据'!C:C,'2019年进销存明细 '!A111,'12月商业流向数据'!E:E,'2019年进销存明细 '!H111)</f>
        <v>0</v>
      </c>
      <c r="CE111" s="3"/>
      <c r="CF111" s="36">
        <f t="shared" si="89"/>
        <v>0</v>
      </c>
      <c r="CG111" s="33">
        <f t="shared" si="77"/>
        <v>50</v>
      </c>
      <c r="CH111" s="4">
        <f t="shared" si="90"/>
        <v>0</v>
      </c>
      <c r="CI111" s="36">
        <f t="shared" si="91"/>
        <v>0</v>
      </c>
      <c r="CJ111" s="4">
        <f t="shared" si="92"/>
        <v>0</v>
      </c>
      <c r="CK111" s="36">
        <f t="shared" si="79"/>
        <v>0</v>
      </c>
      <c r="CM111" s="18" t="str">
        <f t="shared" si="80"/>
        <v>依叶-上海市杨浦区中心医院开鲁分院</v>
      </c>
      <c r="CN111" s="18" t="s">
        <v>422</v>
      </c>
    </row>
    <row r="112" spans="1:92" s="18" customFormat="1" ht="14.25" hidden="1" x14ac:dyDescent="0.3">
      <c r="A112" s="1" t="s">
        <v>6</v>
      </c>
      <c r="B112" s="6" t="s">
        <v>636</v>
      </c>
      <c r="C112" s="1" t="s">
        <v>662</v>
      </c>
      <c r="D112" s="6" t="s">
        <v>137</v>
      </c>
      <c r="E112" s="1" t="s">
        <v>138</v>
      </c>
      <c r="F112" s="1" t="s">
        <v>282</v>
      </c>
      <c r="G112" s="1" t="s">
        <v>397</v>
      </c>
      <c r="H112" s="7" t="s">
        <v>922</v>
      </c>
      <c r="I112" s="178">
        <v>34.371200000000002</v>
      </c>
      <c r="J112" s="37">
        <v>0</v>
      </c>
      <c r="K112" s="171">
        <v>0</v>
      </c>
      <c r="L112" s="171">
        <f t="shared" ref="L112:L143" si="112">K112*I112</f>
        <v>0</v>
      </c>
      <c r="M112" s="37">
        <v>18</v>
      </c>
      <c r="N112" s="5"/>
      <c r="O112" s="34">
        <f t="shared" ref="O112:O143" si="113">N112*I112</f>
        <v>0</v>
      </c>
      <c r="P112" s="3">
        <v>0</v>
      </c>
      <c r="Q112" s="3">
        <v>0</v>
      </c>
      <c r="R112" s="35">
        <f t="shared" ref="R112:R143" si="114">P112*I112</f>
        <v>0</v>
      </c>
      <c r="S112" s="33">
        <f t="shared" si="69"/>
        <v>18</v>
      </c>
      <c r="T112" s="5"/>
      <c r="U112" s="35">
        <f t="shared" ref="U112:U143" si="115">T112*I112</f>
        <v>0</v>
      </c>
      <c r="V112" s="3">
        <v>0</v>
      </c>
      <c r="W112" s="3">
        <v>0</v>
      </c>
      <c r="X112" s="35">
        <f t="shared" ref="X112:X143" si="116">V112*I112</f>
        <v>0</v>
      </c>
      <c r="Y112" s="33">
        <f t="shared" si="70"/>
        <v>18</v>
      </c>
      <c r="Z112" s="5"/>
      <c r="AA112" s="35">
        <f t="shared" ref="AA112:AA143" si="117">Z112*I112</f>
        <v>0</v>
      </c>
      <c r="AB112" s="3">
        <v>0</v>
      </c>
      <c r="AC112" s="3">
        <v>0</v>
      </c>
      <c r="AD112" s="35">
        <f t="shared" ref="AD112:AD143" si="118">AB112*I112</f>
        <v>0</v>
      </c>
      <c r="AE112" s="33">
        <f t="shared" si="71"/>
        <v>18</v>
      </c>
      <c r="AF112" s="5"/>
      <c r="AG112" s="35">
        <f t="shared" ref="AG112:AG143" si="119">AF112*I112</f>
        <v>0</v>
      </c>
      <c r="AH112" s="3">
        <v>0</v>
      </c>
      <c r="AI112" s="3">
        <v>0</v>
      </c>
      <c r="AJ112" s="35">
        <f t="shared" ref="AJ112:AJ143" si="120">AH112*I112</f>
        <v>0</v>
      </c>
      <c r="AK112" s="33">
        <f t="shared" si="72"/>
        <v>18</v>
      </c>
      <c r="AL112" s="5">
        <v>0</v>
      </c>
      <c r="AM112" s="36">
        <f t="shared" ref="AM112:AM143" si="121">AL112*I112</f>
        <v>0</v>
      </c>
      <c r="AN112" s="224">
        <v>0</v>
      </c>
      <c r="AO112" s="3">
        <v>0</v>
      </c>
      <c r="AP112" s="35">
        <f t="shared" ref="AP112:AP143" si="122">I112*AN112</f>
        <v>0</v>
      </c>
      <c r="AQ112" s="33">
        <f t="shared" si="73"/>
        <v>18</v>
      </c>
      <c r="AR112" s="5">
        <v>0</v>
      </c>
      <c r="AS112" s="35">
        <f t="shared" ref="AS112:AS143" si="123">I112*AR112</f>
        <v>0</v>
      </c>
      <c r="AT112" s="3">
        <v>0</v>
      </c>
      <c r="AU112" s="3">
        <v>0</v>
      </c>
      <c r="AV112" s="35">
        <f t="shared" ref="AV112:AV143" si="124">AT112*I112</f>
        <v>0</v>
      </c>
      <c r="AW112" s="33">
        <f t="shared" si="74"/>
        <v>18</v>
      </c>
      <c r="AX112" s="4">
        <v>0</v>
      </c>
      <c r="AY112" s="35">
        <f t="shared" ref="AY112:AY143" si="125">I112*AX112</f>
        <v>0</v>
      </c>
      <c r="AZ112" s="3">
        <v>0</v>
      </c>
      <c r="BA112" s="3">
        <v>0</v>
      </c>
      <c r="BB112" s="35">
        <f t="shared" ref="BB112:BB143" si="126">I112*AZ112</f>
        <v>0</v>
      </c>
      <c r="BC112" s="33">
        <f t="shared" si="75"/>
        <v>18</v>
      </c>
      <c r="BD112" s="4">
        <v>0</v>
      </c>
      <c r="BE112" s="36">
        <f t="shared" si="111"/>
        <v>0</v>
      </c>
      <c r="BF112" s="3">
        <v>0</v>
      </c>
      <c r="BG112" s="3">
        <v>0</v>
      </c>
      <c r="BH112" s="35">
        <f t="shared" si="78"/>
        <v>0</v>
      </c>
      <c r="BI112" s="33">
        <f t="shared" si="68"/>
        <v>18</v>
      </c>
      <c r="BJ112" s="4">
        <v>0</v>
      </c>
      <c r="BK112" s="36">
        <f t="shared" si="94"/>
        <v>0</v>
      </c>
      <c r="BL112" s="3">
        <v>0</v>
      </c>
      <c r="BM112" s="3">
        <v>0</v>
      </c>
      <c r="BN112" s="36">
        <f t="shared" si="81"/>
        <v>0</v>
      </c>
      <c r="BO112" s="33">
        <f t="shared" si="82"/>
        <v>18</v>
      </c>
      <c r="BP112" s="4">
        <v>0</v>
      </c>
      <c r="BQ112" s="36">
        <f t="shared" si="83"/>
        <v>0</v>
      </c>
      <c r="BR112" s="204">
        <v>0</v>
      </c>
      <c r="BS112" s="305">
        <v>0</v>
      </c>
      <c r="BT112" s="36">
        <f t="shared" si="84"/>
        <v>0</v>
      </c>
      <c r="BU112" s="33">
        <f t="shared" si="110"/>
        <v>18</v>
      </c>
      <c r="BV112" s="4">
        <v>0</v>
      </c>
      <c r="BW112" s="36">
        <f t="shared" si="86"/>
        <v>0</v>
      </c>
      <c r="BX112" s="3">
        <v>0</v>
      </c>
      <c r="BY112" s="3">
        <v>0</v>
      </c>
      <c r="BZ112" s="36">
        <f t="shared" si="87"/>
        <v>0</v>
      </c>
      <c r="CA112" s="33">
        <f t="shared" si="76"/>
        <v>18</v>
      </c>
      <c r="CB112" s="314">
        <v>0</v>
      </c>
      <c r="CC112" s="36">
        <f t="shared" si="88"/>
        <v>0</v>
      </c>
      <c r="CD112" s="3">
        <f>SUMIFS('12月商业流向数据'!G:G,'12月商业流向数据'!C:C,'2019年进销存明细 '!A112,'12月商业流向数据'!E:E,'2019年进销存明细 '!H112)</f>
        <v>0</v>
      </c>
      <c r="CE112" s="3"/>
      <c r="CF112" s="36">
        <f t="shared" si="89"/>
        <v>0</v>
      </c>
      <c r="CG112" s="33">
        <f t="shared" si="77"/>
        <v>18</v>
      </c>
      <c r="CH112" s="4">
        <f t="shared" si="90"/>
        <v>0</v>
      </c>
      <c r="CI112" s="36">
        <f t="shared" si="91"/>
        <v>0</v>
      </c>
      <c r="CJ112" s="4">
        <f t="shared" si="92"/>
        <v>0</v>
      </c>
      <c r="CK112" s="36">
        <f t="shared" si="79"/>
        <v>0</v>
      </c>
      <c r="CM112" s="18" t="str">
        <f t="shared" si="80"/>
        <v>依叶-上海市杨浦区中心医院安图分院</v>
      </c>
      <c r="CN112" s="18" t="s">
        <v>422</v>
      </c>
    </row>
    <row r="113" spans="1:92" s="18" customFormat="1" ht="14.25" hidden="1" x14ac:dyDescent="0.3">
      <c r="A113" s="1" t="s">
        <v>6</v>
      </c>
      <c r="B113" s="6" t="s">
        <v>636</v>
      </c>
      <c r="C113" s="1" t="s">
        <v>662</v>
      </c>
      <c r="D113" s="6" t="s">
        <v>137</v>
      </c>
      <c r="E113" s="1" t="s">
        <v>138</v>
      </c>
      <c r="F113" s="1" t="s">
        <v>284</v>
      </c>
      <c r="G113" s="1" t="s">
        <v>397</v>
      </c>
      <c r="H113" s="9" t="s">
        <v>102</v>
      </c>
      <c r="I113" s="178">
        <v>34.371200000000002</v>
      </c>
      <c r="J113" s="37">
        <v>900</v>
      </c>
      <c r="K113" s="171">
        <v>370</v>
      </c>
      <c r="L113" s="171">
        <f t="shared" si="112"/>
        <v>12717.344000000001</v>
      </c>
      <c r="M113" s="37">
        <v>2056</v>
      </c>
      <c r="N113" s="5">
        <v>400</v>
      </c>
      <c r="O113" s="34">
        <f t="shared" si="113"/>
        <v>13748.480000000001</v>
      </c>
      <c r="P113" s="3">
        <v>1200</v>
      </c>
      <c r="Q113" s="3">
        <v>1180</v>
      </c>
      <c r="R113" s="35">
        <f t="shared" si="114"/>
        <v>41245.440000000002</v>
      </c>
      <c r="S113" s="33">
        <f t="shared" si="69"/>
        <v>2076</v>
      </c>
      <c r="T113" s="5">
        <v>400</v>
      </c>
      <c r="U113" s="35">
        <f t="shared" si="115"/>
        <v>13748.480000000001</v>
      </c>
      <c r="V113" s="3">
        <v>900</v>
      </c>
      <c r="W113" s="3">
        <v>1088</v>
      </c>
      <c r="X113" s="35">
        <f t="shared" si="116"/>
        <v>30934.080000000002</v>
      </c>
      <c r="Y113" s="33">
        <f t="shared" si="70"/>
        <v>1888</v>
      </c>
      <c r="Z113" s="5">
        <v>1000</v>
      </c>
      <c r="AA113" s="35">
        <f t="shared" si="117"/>
        <v>34371.200000000004</v>
      </c>
      <c r="AB113" s="3">
        <v>1200</v>
      </c>
      <c r="AC113" s="3">
        <v>1488</v>
      </c>
      <c r="AD113" s="35">
        <f t="shared" si="118"/>
        <v>41245.440000000002</v>
      </c>
      <c r="AE113" s="33">
        <f t="shared" si="71"/>
        <v>1600</v>
      </c>
      <c r="AF113" s="5">
        <v>1200</v>
      </c>
      <c r="AG113" s="35">
        <f t="shared" si="119"/>
        <v>41245.440000000002</v>
      </c>
      <c r="AH113" s="3">
        <v>1500</v>
      </c>
      <c r="AI113" s="3">
        <v>1216</v>
      </c>
      <c r="AJ113" s="35">
        <f t="shared" si="120"/>
        <v>51556.800000000003</v>
      </c>
      <c r="AK113" s="33">
        <f t="shared" si="72"/>
        <v>1884</v>
      </c>
      <c r="AL113" s="5">
        <v>1200</v>
      </c>
      <c r="AM113" s="36">
        <f t="shared" si="121"/>
        <v>41245.440000000002</v>
      </c>
      <c r="AN113" s="224">
        <v>1500</v>
      </c>
      <c r="AO113" s="3">
        <v>1478</v>
      </c>
      <c r="AP113" s="35">
        <f t="shared" si="122"/>
        <v>51556.800000000003</v>
      </c>
      <c r="AQ113" s="33">
        <f t="shared" si="73"/>
        <v>1906</v>
      </c>
      <c r="AR113" s="5">
        <v>1300</v>
      </c>
      <c r="AS113" s="35">
        <f t="shared" si="123"/>
        <v>44682.560000000005</v>
      </c>
      <c r="AT113" s="3">
        <v>900</v>
      </c>
      <c r="AU113" s="3">
        <v>1126</v>
      </c>
      <c r="AV113" s="35">
        <f t="shared" si="124"/>
        <v>30934.080000000002</v>
      </c>
      <c r="AW113" s="33">
        <f t="shared" si="74"/>
        <v>1680</v>
      </c>
      <c r="AX113" s="4">
        <v>1300</v>
      </c>
      <c r="AY113" s="35">
        <f t="shared" si="125"/>
        <v>44682.560000000005</v>
      </c>
      <c r="AZ113" s="3">
        <v>1800</v>
      </c>
      <c r="BA113" s="3">
        <v>1628</v>
      </c>
      <c r="BB113" s="35">
        <f t="shared" si="126"/>
        <v>61868.160000000003</v>
      </c>
      <c r="BC113" s="33">
        <f t="shared" si="75"/>
        <v>1852</v>
      </c>
      <c r="BD113" s="4">
        <v>1350</v>
      </c>
      <c r="BE113" s="36">
        <f t="shared" si="111"/>
        <v>46401.120000000003</v>
      </c>
      <c r="BF113" s="3">
        <v>900</v>
      </c>
      <c r="BG113" s="3">
        <v>1210</v>
      </c>
      <c r="BH113" s="35">
        <f t="shared" si="78"/>
        <v>30934.080000000002</v>
      </c>
      <c r="BI113" s="33">
        <f t="shared" si="68"/>
        <v>1542</v>
      </c>
      <c r="BJ113" s="4">
        <v>1400</v>
      </c>
      <c r="BK113" s="36">
        <f t="shared" si="94"/>
        <v>48119.68</v>
      </c>
      <c r="BL113" s="3">
        <v>2424</v>
      </c>
      <c r="BM113" s="3">
        <v>1668</v>
      </c>
      <c r="BN113" s="36">
        <f t="shared" si="81"/>
        <v>83315.788800000009</v>
      </c>
      <c r="BO113" s="33">
        <f t="shared" si="82"/>
        <v>2298</v>
      </c>
      <c r="BP113" s="4">
        <v>1200</v>
      </c>
      <c r="BQ113" s="36">
        <f t="shared" si="83"/>
        <v>41245.440000000002</v>
      </c>
      <c r="BR113" s="204">
        <v>325</v>
      </c>
      <c r="BS113" s="305">
        <v>1468</v>
      </c>
      <c r="BT113" s="36">
        <f t="shared" si="84"/>
        <v>11170.640000000001</v>
      </c>
      <c r="BU113" s="33">
        <f t="shared" si="110"/>
        <v>1155</v>
      </c>
      <c r="BV113" s="4">
        <v>1500</v>
      </c>
      <c r="BW113" s="36">
        <f t="shared" si="86"/>
        <v>51556.800000000003</v>
      </c>
      <c r="BX113" s="3">
        <v>951</v>
      </c>
      <c r="BY113" s="3">
        <v>1210</v>
      </c>
      <c r="BZ113" s="36">
        <f t="shared" si="87"/>
        <v>32687.011200000001</v>
      </c>
      <c r="CA113" s="33">
        <f t="shared" si="76"/>
        <v>896</v>
      </c>
      <c r="CB113" s="314">
        <v>1550</v>
      </c>
      <c r="CC113" s="36">
        <f t="shared" si="88"/>
        <v>53275.360000000001</v>
      </c>
      <c r="CD113" s="3">
        <f>SUMIFS('12月商业流向数据'!G:G,'12月商业流向数据'!C:C,'2019年进销存明细 '!A113,'12月商业流向数据'!E:E,'2019年进销存明细 '!H113)</f>
        <v>948</v>
      </c>
      <c r="CE113" s="3"/>
      <c r="CF113" s="36">
        <f t="shared" si="89"/>
        <v>32583.8976</v>
      </c>
      <c r="CG113" s="33">
        <f t="shared" si="77"/>
        <v>1844</v>
      </c>
      <c r="CH113" s="4">
        <f t="shared" si="90"/>
        <v>13800</v>
      </c>
      <c r="CI113" s="36">
        <f t="shared" si="91"/>
        <v>474322.56</v>
      </c>
      <c r="CJ113" s="4">
        <f t="shared" si="92"/>
        <v>14548</v>
      </c>
      <c r="CK113" s="36">
        <f t="shared" si="79"/>
        <v>500032.21760000015</v>
      </c>
      <c r="CM113" s="18" t="str">
        <f t="shared" si="80"/>
        <v>依叶-上海市杨浦区控江社区卫生服务中心</v>
      </c>
      <c r="CN113" s="18" t="s">
        <v>422</v>
      </c>
    </row>
    <row r="114" spans="1:92" s="18" customFormat="1" ht="14.25" hidden="1" x14ac:dyDescent="0.3">
      <c r="A114" s="1" t="s">
        <v>6</v>
      </c>
      <c r="B114" s="6" t="s">
        <v>636</v>
      </c>
      <c r="C114" s="1" t="s">
        <v>662</v>
      </c>
      <c r="D114" s="6" t="s">
        <v>137</v>
      </c>
      <c r="E114" s="1" t="s">
        <v>896</v>
      </c>
      <c r="F114" s="1" t="s">
        <v>284</v>
      </c>
      <c r="G114" s="1" t="s">
        <v>397</v>
      </c>
      <c r="H114" s="7" t="s">
        <v>109</v>
      </c>
      <c r="I114" s="178">
        <v>34.371200000000002</v>
      </c>
      <c r="J114" s="37">
        <v>800</v>
      </c>
      <c r="K114" s="171">
        <v>683.33333333333337</v>
      </c>
      <c r="L114" s="171">
        <f t="shared" si="112"/>
        <v>23486.986666666668</v>
      </c>
      <c r="M114" s="37">
        <v>1931</v>
      </c>
      <c r="N114" s="5">
        <v>700</v>
      </c>
      <c r="O114" s="34">
        <f t="shared" si="113"/>
        <v>24059.84</v>
      </c>
      <c r="P114" s="3">
        <v>800</v>
      </c>
      <c r="Q114" s="3">
        <v>809</v>
      </c>
      <c r="R114" s="35">
        <f t="shared" si="114"/>
        <v>27496.960000000003</v>
      </c>
      <c r="S114" s="33">
        <f t="shared" si="69"/>
        <v>1922</v>
      </c>
      <c r="T114" s="5">
        <v>700</v>
      </c>
      <c r="U114" s="35">
        <f t="shared" si="115"/>
        <v>24059.84</v>
      </c>
      <c r="V114" s="3">
        <v>400</v>
      </c>
      <c r="W114" s="3">
        <v>456</v>
      </c>
      <c r="X114" s="35">
        <f t="shared" si="116"/>
        <v>13748.480000000001</v>
      </c>
      <c r="Y114" s="33">
        <f t="shared" si="70"/>
        <v>1866</v>
      </c>
      <c r="Z114" s="5">
        <v>900</v>
      </c>
      <c r="AA114" s="35">
        <f t="shared" si="117"/>
        <v>30934.080000000002</v>
      </c>
      <c r="AB114" s="3">
        <v>1200</v>
      </c>
      <c r="AC114" s="3">
        <v>1003</v>
      </c>
      <c r="AD114" s="35">
        <f t="shared" si="118"/>
        <v>41245.440000000002</v>
      </c>
      <c r="AE114" s="33">
        <f t="shared" si="71"/>
        <v>2063</v>
      </c>
      <c r="AF114" s="5">
        <v>1100</v>
      </c>
      <c r="AG114" s="35">
        <f t="shared" si="119"/>
        <v>37808.32</v>
      </c>
      <c r="AH114" s="3">
        <v>400</v>
      </c>
      <c r="AI114" s="3">
        <v>543</v>
      </c>
      <c r="AJ114" s="35">
        <f t="shared" si="120"/>
        <v>13748.480000000001</v>
      </c>
      <c r="AK114" s="33">
        <f t="shared" si="72"/>
        <v>1920</v>
      </c>
      <c r="AL114" s="5">
        <v>800</v>
      </c>
      <c r="AM114" s="36">
        <f t="shared" si="121"/>
        <v>27496.960000000003</v>
      </c>
      <c r="AN114" s="224">
        <v>800</v>
      </c>
      <c r="AO114" s="3">
        <v>704</v>
      </c>
      <c r="AP114" s="35">
        <f t="shared" si="122"/>
        <v>27496.960000000003</v>
      </c>
      <c r="AQ114" s="33">
        <f t="shared" si="73"/>
        <v>2016</v>
      </c>
      <c r="AR114" s="5">
        <v>800</v>
      </c>
      <c r="AS114" s="35">
        <f t="shared" si="123"/>
        <v>27496.960000000003</v>
      </c>
      <c r="AT114" s="3">
        <v>400</v>
      </c>
      <c r="AU114" s="3">
        <v>622</v>
      </c>
      <c r="AV114" s="35">
        <f t="shared" si="124"/>
        <v>13748.480000000001</v>
      </c>
      <c r="AW114" s="33">
        <f t="shared" si="74"/>
        <v>1794</v>
      </c>
      <c r="AX114" s="4">
        <v>750</v>
      </c>
      <c r="AY114" s="35">
        <f t="shared" si="125"/>
        <v>25778.400000000001</v>
      </c>
      <c r="AZ114" s="3">
        <v>600</v>
      </c>
      <c r="BA114" s="3">
        <v>648</v>
      </c>
      <c r="BB114" s="35">
        <f t="shared" si="126"/>
        <v>20622.72</v>
      </c>
      <c r="BC114" s="33">
        <f t="shared" si="75"/>
        <v>1746</v>
      </c>
      <c r="BD114" s="4">
        <v>800</v>
      </c>
      <c r="BE114" s="36">
        <f t="shared" si="111"/>
        <v>27496.960000000003</v>
      </c>
      <c r="BF114" s="3">
        <v>600</v>
      </c>
      <c r="BG114" s="3">
        <v>448</v>
      </c>
      <c r="BH114" s="35">
        <f t="shared" si="78"/>
        <v>20622.72</v>
      </c>
      <c r="BI114" s="33">
        <f t="shared" si="68"/>
        <v>1898</v>
      </c>
      <c r="BJ114" s="4">
        <v>1100</v>
      </c>
      <c r="BK114" s="36">
        <f t="shared" si="94"/>
        <v>37808.32</v>
      </c>
      <c r="BL114" s="3">
        <v>600</v>
      </c>
      <c r="BM114" s="3">
        <v>608</v>
      </c>
      <c r="BN114" s="36">
        <f t="shared" si="81"/>
        <v>20622.72</v>
      </c>
      <c r="BO114" s="33">
        <f t="shared" si="82"/>
        <v>1890</v>
      </c>
      <c r="BP114" s="4">
        <v>1100</v>
      </c>
      <c r="BQ114" s="36">
        <f t="shared" si="83"/>
        <v>37808.32</v>
      </c>
      <c r="BR114" s="204">
        <v>800</v>
      </c>
      <c r="BS114" s="305">
        <v>834</v>
      </c>
      <c r="BT114" s="36">
        <f t="shared" si="84"/>
        <v>27496.960000000003</v>
      </c>
      <c r="BU114" s="33">
        <f t="shared" si="110"/>
        <v>1856</v>
      </c>
      <c r="BV114" s="4">
        <v>921</v>
      </c>
      <c r="BW114" s="36">
        <f t="shared" si="86"/>
        <v>31655.875200000002</v>
      </c>
      <c r="BX114" s="3">
        <v>760</v>
      </c>
      <c r="BY114" s="3">
        <v>720</v>
      </c>
      <c r="BZ114" s="36">
        <f t="shared" si="87"/>
        <v>26122.112000000001</v>
      </c>
      <c r="CA114" s="33">
        <f t="shared" si="76"/>
        <v>1896</v>
      </c>
      <c r="CB114" s="314">
        <v>950</v>
      </c>
      <c r="CC114" s="36">
        <f t="shared" si="88"/>
        <v>32652.640000000003</v>
      </c>
      <c r="CD114" s="3">
        <f>SUMIFS('12月商业流向数据'!G:G,'12月商业流向数据'!C:C,'2019年进销存明细 '!A114,'12月商业流向数据'!E:E,'2019年进销存明细 '!H114)</f>
        <v>400</v>
      </c>
      <c r="CE114" s="3"/>
      <c r="CF114" s="36">
        <f t="shared" si="89"/>
        <v>13748.480000000001</v>
      </c>
      <c r="CG114" s="33">
        <f t="shared" si="77"/>
        <v>2296</v>
      </c>
      <c r="CH114" s="4">
        <f t="shared" si="90"/>
        <v>10621</v>
      </c>
      <c r="CI114" s="36">
        <f t="shared" si="91"/>
        <v>365056.51520000002</v>
      </c>
      <c r="CJ114" s="4">
        <f t="shared" si="92"/>
        <v>7760</v>
      </c>
      <c r="CK114" s="36">
        <f t="shared" si="79"/>
        <v>266720.51199999999</v>
      </c>
      <c r="CM114" s="18" t="str">
        <f t="shared" si="80"/>
        <v>依叶-上海市杨浦区延吉社区卫生服务中心</v>
      </c>
      <c r="CN114" s="18" t="s">
        <v>422</v>
      </c>
    </row>
    <row r="115" spans="1:92" s="18" customFormat="1" ht="14.25" hidden="1" x14ac:dyDescent="0.3">
      <c r="A115" s="1" t="s">
        <v>6</v>
      </c>
      <c r="B115" s="6" t="s">
        <v>636</v>
      </c>
      <c r="C115" s="1" t="s">
        <v>662</v>
      </c>
      <c r="D115" s="6" t="s">
        <v>137</v>
      </c>
      <c r="E115" s="1" t="s">
        <v>885</v>
      </c>
      <c r="F115" s="1" t="s">
        <v>284</v>
      </c>
      <c r="G115" s="1" t="s">
        <v>397</v>
      </c>
      <c r="H115" s="7" t="s">
        <v>501</v>
      </c>
      <c r="I115" s="178">
        <v>34.371200000000002</v>
      </c>
      <c r="J115" s="37">
        <v>680</v>
      </c>
      <c r="K115" s="171">
        <v>696.66666666666663</v>
      </c>
      <c r="L115" s="171">
        <f t="shared" si="112"/>
        <v>23945.269333333334</v>
      </c>
      <c r="M115" s="37">
        <v>789</v>
      </c>
      <c r="N115" s="5">
        <v>800</v>
      </c>
      <c r="O115" s="34">
        <f t="shared" si="113"/>
        <v>27496.960000000003</v>
      </c>
      <c r="P115" s="3">
        <v>960</v>
      </c>
      <c r="Q115" s="3">
        <v>928</v>
      </c>
      <c r="R115" s="35">
        <f t="shared" si="114"/>
        <v>32996.351999999999</v>
      </c>
      <c r="S115" s="33">
        <f t="shared" si="69"/>
        <v>821</v>
      </c>
      <c r="T115" s="5">
        <v>850</v>
      </c>
      <c r="U115" s="35">
        <f t="shared" si="115"/>
        <v>29215.52</v>
      </c>
      <c r="V115" s="3">
        <v>480</v>
      </c>
      <c r="W115" s="3">
        <v>482</v>
      </c>
      <c r="X115" s="35">
        <f t="shared" si="116"/>
        <v>16498.175999999999</v>
      </c>
      <c r="Y115" s="33">
        <f t="shared" si="70"/>
        <v>819</v>
      </c>
      <c r="Z115" s="5">
        <v>1000</v>
      </c>
      <c r="AA115" s="35">
        <f t="shared" si="117"/>
        <v>34371.200000000004</v>
      </c>
      <c r="AB115" s="3">
        <v>930</v>
      </c>
      <c r="AC115" s="3">
        <v>1024</v>
      </c>
      <c r="AD115" s="35">
        <f t="shared" si="118"/>
        <v>31965.216</v>
      </c>
      <c r="AE115" s="33">
        <f t="shared" si="71"/>
        <v>725</v>
      </c>
      <c r="AF115" s="5">
        <v>1150</v>
      </c>
      <c r="AG115" s="35">
        <f t="shared" si="119"/>
        <v>39526.880000000005</v>
      </c>
      <c r="AH115" s="3">
        <v>1270</v>
      </c>
      <c r="AI115" s="3">
        <v>1314</v>
      </c>
      <c r="AJ115" s="35">
        <f t="shared" si="120"/>
        <v>43651.423999999999</v>
      </c>
      <c r="AK115" s="33">
        <f t="shared" si="72"/>
        <v>681</v>
      </c>
      <c r="AL115" s="5">
        <v>1200</v>
      </c>
      <c r="AM115" s="36">
        <f t="shared" si="121"/>
        <v>41245.440000000002</v>
      </c>
      <c r="AN115" s="224">
        <v>1490</v>
      </c>
      <c r="AO115" s="3">
        <v>1509</v>
      </c>
      <c r="AP115" s="35">
        <f t="shared" si="122"/>
        <v>51213.088000000003</v>
      </c>
      <c r="AQ115" s="33">
        <f t="shared" si="73"/>
        <v>662</v>
      </c>
      <c r="AR115" s="5">
        <v>1200</v>
      </c>
      <c r="AS115" s="35">
        <f t="shared" si="123"/>
        <v>41245.440000000002</v>
      </c>
      <c r="AT115" s="3">
        <v>1860</v>
      </c>
      <c r="AU115" s="3">
        <v>1564</v>
      </c>
      <c r="AV115" s="35">
        <f t="shared" si="124"/>
        <v>63930.432000000001</v>
      </c>
      <c r="AW115" s="33">
        <f t="shared" si="74"/>
        <v>958</v>
      </c>
      <c r="AX115" s="4">
        <v>1300</v>
      </c>
      <c r="AY115" s="35">
        <f t="shared" si="125"/>
        <v>44682.560000000005</v>
      </c>
      <c r="AZ115" s="3">
        <v>820</v>
      </c>
      <c r="BA115" s="3">
        <v>1665</v>
      </c>
      <c r="BB115" s="35">
        <f t="shared" si="126"/>
        <v>28184.384000000002</v>
      </c>
      <c r="BC115" s="33">
        <f t="shared" si="75"/>
        <v>113</v>
      </c>
      <c r="BD115" s="4">
        <v>1300</v>
      </c>
      <c r="BE115" s="36">
        <f t="shared" si="111"/>
        <v>44682.560000000005</v>
      </c>
      <c r="BF115" s="3">
        <v>1560</v>
      </c>
      <c r="BG115" s="3">
        <v>1544</v>
      </c>
      <c r="BH115" s="35">
        <f t="shared" si="78"/>
        <v>53619.072</v>
      </c>
      <c r="BI115" s="33">
        <f t="shared" si="68"/>
        <v>129</v>
      </c>
      <c r="BJ115" s="4">
        <v>1400</v>
      </c>
      <c r="BK115" s="36">
        <f t="shared" si="94"/>
        <v>48119.68</v>
      </c>
      <c r="BL115" s="3">
        <v>1600</v>
      </c>
      <c r="BM115" s="3">
        <v>1498</v>
      </c>
      <c r="BN115" s="36">
        <f t="shared" si="81"/>
        <v>54993.920000000006</v>
      </c>
      <c r="BO115" s="33">
        <f t="shared" si="82"/>
        <v>231</v>
      </c>
      <c r="BP115" s="4">
        <v>1400</v>
      </c>
      <c r="BQ115" s="36">
        <f t="shared" si="83"/>
        <v>48119.68</v>
      </c>
      <c r="BR115" s="204">
        <v>1500</v>
      </c>
      <c r="BS115" s="305">
        <v>1436</v>
      </c>
      <c r="BT115" s="36">
        <f t="shared" si="84"/>
        <v>51556.800000000003</v>
      </c>
      <c r="BU115" s="33">
        <f t="shared" si="110"/>
        <v>295</v>
      </c>
      <c r="BV115" s="4">
        <v>1700</v>
      </c>
      <c r="BW115" s="36">
        <f t="shared" si="86"/>
        <v>58431.040000000001</v>
      </c>
      <c r="BX115" s="3">
        <v>1480</v>
      </c>
      <c r="BY115" s="3">
        <v>1352</v>
      </c>
      <c r="BZ115" s="36">
        <f t="shared" si="87"/>
        <v>50869.376000000004</v>
      </c>
      <c r="CA115" s="33">
        <f t="shared" si="76"/>
        <v>423</v>
      </c>
      <c r="CB115" s="314">
        <v>1800</v>
      </c>
      <c r="CC115" s="36">
        <f t="shared" si="88"/>
        <v>61868.160000000003</v>
      </c>
      <c r="CD115" s="3">
        <f>SUMIFS('12月商业流向数据'!G:G,'12月商业流向数据'!C:C,'2019年进销存明细 '!A115,'12月商业流向数据'!E:E,'2019年进销存明细 '!H115)</f>
        <v>500</v>
      </c>
      <c r="CE115" s="3"/>
      <c r="CF115" s="36">
        <f t="shared" si="89"/>
        <v>17185.600000000002</v>
      </c>
      <c r="CG115" s="33">
        <f t="shared" si="77"/>
        <v>923</v>
      </c>
      <c r="CH115" s="4">
        <f t="shared" si="90"/>
        <v>15100</v>
      </c>
      <c r="CI115" s="36">
        <f t="shared" si="91"/>
        <v>519005.12</v>
      </c>
      <c r="CJ115" s="4">
        <f t="shared" si="92"/>
        <v>14450</v>
      </c>
      <c r="CK115" s="36">
        <f t="shared" si="79"/>
        <v>496663.83999999991</v>
      </c>
      <c r="CM115" s="18" t="str">
        <f t="shared" si="80"/>
        <v>依叶-上海市杨浦区殷行社区卫生服务中心</v>
      </c>
      <c r="CN115" s="18" t="s">
        <v>422</v>
      </c>
    </row>
    <row r="116" spans="1:92" s="18" customFormat="1" ht="14.25" hidden="1" x14ac:dyDescent="0.3">
      <c r="A116" s="1" t="s">
        <v>6</v>
      </c>
      <c r="B116" s="6" t="s">
        <v>636</v>
      </c>
      <c r="C116" s="1" t="s">
        <v>662</v>
      </c>
      <c r="D116" s="6" t="s">
        <v>137</v>
      </c>
      <c r="E116" s="1" t="s">
        <v>896</v>
      </c>
      <c r="F116" s="1" t="s">
        <v>282</v>
      </c>
      <c r="G116" s="1" t="s">
        <v>397</v>
      </c>
      <c r="H116" s="7" t="s">
        <v>100</v>
      </c>
      <c r="I116" s="178">
        <v>34.371200000000002</v>
      </c>
      <c r="J116" s="37">
        <v>400</v>
      </c>
      <c r="K116" s="171">
        <v>245.83333333333334</v>
      </c>
      <c r="L116" s="171">
        <f t="shared" si="112"/>
        <v>8449.586666666668</v>
      </c>
      <c r="M116" s="37">
        <v>266</v>
      </c>
      <c r="N116" s="5">
        <v>400</v>
      </c>
      <c r="O116" s="34">
        <f t="shared" si="113"/>
        <v>13748.480000000001</v>
      </c>
      <c r="P116" s="3">
        <v>100</v>
      </c>
      <c r="Q116" s="3">
        <v>303</v>
      </c>
      <c r="R116" s="35">
        <f t="shared" si="114"/>
        <v>3437.1200000000003</v>
      </c>
      <c r="S116" s="33">
        <f t="shared" si="69"/>
        <v>63</v>
      </c>
      <c r="T116" s="5">
        <v>400</v>
      </c>
      <c r="U116" s="35">
        <f t="shared" si="115"/>
        <v>13748.480000000001</v>
      </c>
      <c r="V116" s="3">
        <v>500</v>
      </c>
      <c r="W116" s="3">
        <v>178</v>
      </c>
      <c r="X116" s="35">
        <f t="shared" si="116"/>
        <v>17185.600000000002</v>
      </c>
      <c r="Y116" s="33">
        <f t="shared" si="70"/>
        <v>385</v>
      </c>
      <c r="Z116" s="5">
        <v>550</v>
      </c>
      <c r="AA116" s="35">
        <f t="shared" si="117"/>
        <v>18904.16</v>
      </c>
      <c r="AB116" s="3">
        <v>0</v>
      </c>
      <c r="AC116" s="3">
        <v>231</v>
      </c>
      <c r="AD116" s="35">
        <f t="shared" si="118"/>
        <v>0</v>
      </c>
      <c r="AE116" s="33">
        <f t="shared" si="71"/>
        <v>154</v>
      </c>
      <c r="AF116" s="5">
        <v>700</v>
      </c>
      <c r="AG116" s="35">
        <f t="shared" si="119"/>
        <v>24059.84</v>
      </c>
      <c r="AH116" s="3">
        <v>100</v>
      </c>
      <c r="AI116" s="3">
        <v>188</v>
      </c>
      <c r="AJ116" s="35">
        <f t="shared" si="120"/>
        <v>3437.1200000000003</v>
      </c>
      <c r="AK116" s="33">
        <f t="shared" si="72"/>
        <v>66</v>
      </c>
      <c r="AL116" s="5">
        <v>400</v>
      </c>
      <c r="AM116" s="36">
        <f t="shared" si="121"/>
        <v>13748.480000000001</v>
      </c>
      <c r="AN116" s="224">
        <v>100</v>
      </c>
      <c r="AO116" s="3">
        <v>157</v>
      </c>
      <c r="AP116" s="35">
        <f t="shared" si="122"/>
        <v>3437.1200000000003</v>
      </c>
      <c r="AQ116" s="33">
        <f t="shared" si="73"/>
        <v>9</v>
      </c>
      <c r="AR116" s="5">
        <v>400</v>
      </c>
      <c r="AS116" s="35">
        <f t="shared" si="123"/>
        <v>13748.480000000001</v>
      </c>
      <c r="AT116" s="3">
        <v>300</v>
      </c>
      <c r="AU116" s="3">
        <v>244</v>
      </c>
      <c r="AV116" s="35">
        <f t="shared" si="124"/>
        <v>10311.36</v>
      </c>
      <c r="AW116" s="33">
        <f t="shared" si="74"/>
        <v>65</v>
      </c>
      <c r="AX116" s="4">
        <v>300</v>
      </c>
      <c r="AY116" s="35">
        <f t="shared" si="125"/>
        <v>10311.36</v>
      </c>
      <c r="AZ116" s="3">
        <v>300</v>
      </c>
      <c r="BA116" s="3">
        <v>226</v>
      </c>
      <c r="BB116" s="35">
        <f t="shared" si="126"/>
        <v>10311.36</v>
      </c>
      <c r="BC116" s="33">
        <f t="shared" si="75"/>
        <v>139</v>
      </c>
      <c r="BD116" s="4">
        <v>300</v>
      </c>
      <c r="BE116" s="36">
        <f t="shared" si="111"/>
        <v>10311.36</v>
      </c>
      <c r="BF116" s="3">
        <v>400</v>
      </c>
      <c r="BG116" s="3">
        <v>255</v>
      </c>
      <c r="BH116" s="35">
        <f t="shared" si="78"/>
        <v>13748.480000000001</v>
      </c>
      <c r="BI116" s="33">
        <f t="shared" si="68"/>
        <v>284</v>
      </c>
      <c r="BJ116" s="4">
        <v>500</v>
      </c>
      <c r="BK116" s="36">
        <f t="shared" si="94"/>
        <v>17185.600000000002</v>
      </c>
      <c r="BL116" s="3">
        <v>0</v>
      </c>
      <c r="BM116" s="3">
        <v>244</v>
      </c>
      <c r="BN116" s="36">
        <f t="shared" si="81"/>
        <v>0</v>
      </c>
      <c r="BO116" s="33">
        <f t="shared" si="82"/>
        <v>40</v>
      </c>
      <c r="BP116" s="4">
        <v>460</v>
      </c>
      <c r="BQ116" s="36">
        <f t="shared" si="83"/>
        <v>15810.752</v>
      </c>
      <c r="BR116" s="204">
        <v>200</v>
      </c>
      <c r="BS116" s="305">
        <v>183</v>
      </c>
      <c r="BT116" s="36">
        <f t="shared" si="84"/>
        <v>6874.2400000000007</v>
      </c>
      <c r="BU116" s="33">
        <f t="shared" si="110"/>
        <v>57</v>
      </c>
      <c r="BV116" s="4">
        <v>300</v>
      </c>
      <c r="BW116" s="36">
        <f t="shared" si="86"/>
        <v>10311.36</v>
      </c>
      <c r="BX116" s="3">
        <v>300</v>
      </c>
      <c r="BY116" s="3">
        <v>236</v>
      </c>
      <c r="BZ116" s="36">
        <f t="shared" si="87"/>
        <v>10311.36</v>
      </c>
      <c r="CA116" s="33">
        <f t="shared" si="76"/>
        <v>121</v>
      </c>
      <c r="CB116" s="314">
        <v>350</v>
      </c>
      <c r="CC116" s="36">
        <f t="shared" si="88"/>
        <v>12029.92</v>
      </c>
      <c r="CD116" s="3">
        <f>SUMIFS('12月商业流向数据'!G:G,'12月商业流向数据'!C:C,'2019年进销存明细 '!A116,'12月商业流向数据'!E:E,'2019年进销存明细 '!H116)</f>
        <v>100</v>
      </c>
      <c r="CE116" s="3"/>
      <c r="CF116" s="36">
        <f t="shared" si="89"/>
        <v>3437.1200000000003</v>
      </c>
      <c r="CG116" s="33">
        <f t="shared" si="77"/>
        <v>221</v>
      </c>
      <c r="CH116" s="4">
        <f t="shared" si="90"/>
        <v>5060</v>
      </c>
      <c r="CI116" s="36">
        <f t="shared" si="91"/>
        <v>173918.27200000003</v>
      </c>
      <c r="CJ116" s="4">
        <f t="shared" si="92"/>
        <v>2400</v>
      </c>
      <c r="CK116" s="36">
        <f t="shared" si="79"/>
        <v>82490.880000000005</v>
      </c>
      <c r="CM116" s="18" t="str">
        <f t="shared" si="80"/>
        <v>依叶-上海市杨浦区市东医院</v>
      </c>
      <c r="CN116" s="18" t="s">
        <v>422</v>
      </c>
    </row>
    <row r="117" spans="1:92" s="18" customFormat="1" ht="14.25" hidden="1" x14ac:dyDescent="0.3">
      <c r="A117" s="1" t="s">
        <v>6</v>
      </c>
      <c r="B117" s="6" t="s">
        <v>636</v>
      </c>
      <c r="C117" s="1" t="s">
        <v>662</v>
      </c>
      <c r="D117" s="6" t="s">
        <v>137</v>
      </c>
      <c r="E117" s="1" t="s">
        <v>896</v>
      </c>
      <c r="F117" s="1" t="s">
        <v>284</v>
      </c>
      <c r="G117" s="1" t="s">
        <v>397</v>
      </c>
      <c r="H117" s="7" t="s">
        <v>909</v>
      </c>
      <c r="I117" s="178">
        <v>34.371200000000002</v>
      </c>
      <c r="J117" s="37">
        <v>500</v>
      </c>
      <c r="K117" s="171">
        <v>200</v>
      </c>
      <c r="L117" s="171">
        <f t="shared" si="112"/>
        <v>6874.2400000000007</v>
      </c>
      <c r="M117" s="37">
        <v>1233</v>
      </c>
      <c r="N117" s="5">
        <v>350</v>
      </c>
      <c r="O117" s="34">
        <f t="shared" si="113"/>
        <v>12029.92</v>
      </c>
      <c r="P117" s="3">
        <v>0</v>
      </c>
      <c r="Q117" s="3">
        <v>212</v>
      </c>
      <c r="R117" s="35">
        <f t="shared" si="114"/>
        <v>0</v>
      </c>
      <c r="S117" s="33">
        <f t="shared" si="69"/>
        <v>1021</v>
      </c>
      <c r="T117" s="5">
        <v>400</v>
      </c>
      <c r="U117" s="35">
        <f t="shared" si="115"/>
        <v>13748.480000000001</v>
      </c>
      <c r="V117" s="3">
        <v>400</v>
      </c>
      <c r="W117" s="3">
        <v>157</v>
      </c>
      <c r="X117" s="35">
        <f t="shared" si="116"/>
        <v>13748.480000000001</v>
      </c>
      <c r="Y117" s="33">
        <f t="shared" si="70"/>
        <v>1264</v>
      </c>
      <c r="Z117" s="5">
        <v>550</v>
      </c>
      <c r="AA117" s="35">
        <f t="shared" si="117"/>
        <v>18904.16</v>
      </c>
      <c r="AB117" s="3">
        <v>0</v>
      </c>
      <c r="AC117" s="3">
        <v>215</v>
      </c>
      <c r="AD117" s="35">
        <f t="shared" si="118"/>
        <v>0</v>
      </c>
      <c r="AE117" s="33">
        <f t="shared" si="71"/>
        <v>1049</v>
      </c>
      <c r="AF117" s="5">
        <v>700</v>
      </c>
      <c r="AG117" s="35">
        <f t="shared" si="119"/>
        <v>24059.84</v>
      </c>
      <c r="AH117" s="3">
        <v>100</v>
      </c>
      <c r="AI117" s="3">
        <v>221</v>
      </c>
      <c r="AJ117" s="35">
        <f t="shared" si="120"/>
        <v>3437.1200000000003</v>
      </c>
      <c r="AK117" s="33">
        <f t="shared" si="72"/>
        <v>928</v>
      </c>
      <c r="AL117" s="5">
        <v>300</v>
      </c>
      <c r="AM117" s="36">
        <f t="shared" si="121"/>
        <v>10311.36</v>
      </c>
      <c r="AN117" s="224">
        <v>100</v>
      </c>
      <c r="AO117" s="3">
        <v>230</v>
      </c>
      <c r="AP117" s="35">
        <f t="shared" si="122"/>
        <v>3437.1200000000003</v>
      </c>
      <c r="AQ117" s="33">
        <f t="shared" si="73"/>
        <v>798</v>
      </c>
      <c r="AR117" s="5">
        <v>300</v>
      </c>
      <c r="AS117" s="35">
        <f t="shared" si="123"/>
        <v>10311.36</v>
      </c>
      <c r="AT117" s="3">
        <v>100</v>
      </c>
      <c r="AU117" s="3">
        <v>193</v>
      </c>
      <c r="AV117" s="35">
        <f t="shared" si="124"/>
        <v>3437.1200000000003</v>
      </c>
      <c r="AW117" s="33">
        <f t="shared" si="74"/>
        <v>705</v>
      </c>
      <c r="AX117" s="4">
        <v>250</v>
      </c>
      <c r="AY117" s="35">
        <f t="shared" si="125"/>
        <v>8592.8000000000011</v>
      </c>
      <c r="AZ117" s="3">
        <v>300</v>
      </c>
      <c r="BA117" s="3">
        <v>303</v>
      </c>
      <c r="BB117" s="35">
        <f t="shared" si="126"/>
        <v>10311.36</v>
      </c>
      <c r="BC117" s="33">
        <f t="shared" si="75"/>
        <v>702</v>
      </c>
      <c r="BD117" s="4">
        <v>300</v>
      </c>
      <c r="BE117" s="36">
        <f t="shared" si="111"/>
        <v>10311.36</v>
      </c>
      <c r="BF117" s="3">
        <v>200</v>
      </c>
      <c r="BG117" s="3">
        <v>268</v>
      </c>
      <c r="BH117" s="35">
        <f t="shared" si="78"/>
        <v>6874.2400000000007</v>
      </c>
      <c r="BI117" s="33">
        <f t="shared" si="68"/>
        <v>634</v>
      </c>
      <c r="BJ117" s="4">
        <v>500</v>
      </c>
      <c r="BK117" s="36">
        <f t="shared" si="94"/>
        <v>17185.600000000002</v>
      </c>
      <c r="BL117" s="3">
        <v>200</v>
      </c>
      <c r="BM117" s="3">
        <v>241</v>
      </c>
      <c r="BN117" s="36">
        <f t="shared" si="81"/>
        <v>6874.2400000000007</v>
      </c>
      <c r="BO117" s="33">
        <f t="shared" si="82"/>
        <v>593</v>
      </c>
      <c r="BP117" s="4">
        <v>500</v>
      </c>
      <c r="BQ117" s="36">
        <f t="shared" si="83"/>
        <v>17185.600000000002</v>
      </c>
      <c r="BR117" s="204">
        <v>500</v>
      </c>
      <c r="BS117" s="305">
        <v>351</v>
      </c>
      <c r="BT117" s="36">
        <f t="shared" si="84"/>
        <v>17185.600000000002</v>
      </c>
      <c r="BU117" s="33">
        <f t="shared" si="110"/>
        <v>742</v>
      </c>
      <c r="BV117" s="4">
        <v>300</v>
      </c>
      <c r="BW117" s="36">
        <f t="shared" si="86"/>
        <v>10311.36</v>
      </c>
      <c r="BX117" s="3">
        <v>210</v>
      </c>
      <c r="BY117" s="3">
        <v>297</v>
      </c>
      <c r="BZ117" s="36">
        <f t="shared" si="87"/>
        <v>7217.9520000000002</v>
      </c>
      <c r="CA117" s="33">
        <f t="shared" si="76"/>
        <v>655</v>
      </c>
      <c r="CB117" s="314">
        <v>350</v>
      </c>
      <c r="CC117" s="36">
        <f t="shared" si="88"/>
        <v>12029.92</v>
      </c>
      <c r="CD117" s="3">
        <f>SUMIFS('12月商业流向数据'!G:G,'12月商业流向数据'!C:C,'2019年进销存明细 '!A117,'12月商业流向数据'!E:E,'2019年进销存明细 '!H117)</f>
        <v>400</v>
      </c>
      <c r="CE117" s="3"/>
      <c r="CF117" s="36">
        <f t="shared" si="89"/>
        <v>13748.480000000001</v>
      </c>
      <c r="CG117" s="33">
        <f t="shared" si="77"/>
        <v>1055</v>
      </c>
      <c r="CH117" s="4">
        <f t="shared" si="90"/>
        <v>4800</v>
      </c>
      <c r="CI117" s="36">
        <f t="shared" si="91"/>
        <v>164981.76000000004</v>
      </c>
      <c r="CJ117" s="4">
        <f t="shared" si="92"/>
        <v>2510</v>
      </c>
      <c r="CK117" s="36">
        <f t="shared" si="79"/>
        <v>86271.712</v>
      </c>
      <c r="CM117" s="18" t="str">
        <f t="shared" si="80"/>
        <v>依叶-上海市杨浦区长海社区卫生服务中心</v>
      </c>
      <c r="CN117" s="18" t="s">
        <v>422</v>
      </c>
    </row>
    <row r="118" spans="1:92" s="18" customFormat="1" ht="14.25" hidden="1" x14ac:dyDescent="0.3">
      <c r="A118" s="1" t="s">
        <v>6</v>
      </c>
      <c r="B118" s="6" t="s">
        <v>636</v>
      </c>
      <c r="C118" s="1" t="s">
        <v>662</v>
      </c>
      <c r="D118" s="6" t="s">
        <v>137</v>
      </c>
      <c r="E118" s="1" t="s">
        <v>896</v>
      </c>
      <c r="F118" s="1" t="s">
        <v>284</v>
      </c>
      <c r="G118" s="1" t="s">
        <v>397</v>
      </c>
      <c r="H118" s="9" t="s">
        <v>108</v>
      </c>
      <c r="I118" s="178">
        <v>34.371200000000002</v>
      </c>
      <c r="J118" s="37">
        <v>300</v>
      </c>
      <c r="K118" s="171">
        <v>254.66666666666666</v>
      </c>
      <c r="L118" s="171">
        <f t="shared" si="112"/>
        <v>8753.1989333333331</v>
      </c>
      <c r="M118" s="37">
        <v>1005</v>
      </c>
      <c r="N118" s="5">
        <v>300</v>
      </c>
      <c r="O118" s="34">
        <f t="shared" si="113"/>
        <v>10311.36</v>
      </c>
      <c r="P118" s="3">
        <v>300</v>
      </c>
      <c r="Q118" s="3">
        <v>347</v>
      </c>
      <c r="R118" s="35">
        <f t="shared" si="114"/>
        <v>10311.36</v>
      </c>
      <c r="S118" s="33">
        <f t="shared" si="69"/>
        <v>958</v>
      </c>
      <c r="T118" s="5">
        <v>300</v>
      </c>
      <c r="U118" s="35">
        <f t="shared" si="115"/>
        <v>10311.36</v>
      </c>
      <c r="V118" s="3">
        <v>307</v>
      </c>
      <c r="W118" s="3">
        <v>239</v>
      </c>
      <c r="X118" s="35">
        <f t="shared" si="116"/>
        <v>10551.958400000001</v>
      </c>
      <c r="Y118" s="33">
        <f t="shared" si="70"/>
        <v>1026</v>
      </c>
      <c r="Z118" s="5">
        <v>500</v>
      </c>
      <c r="AA118" s="35">
        <f t="shared" si="117"/>
        <v>17185.600000000002</v>
      </c>
      <c r="AB118" s="3">
        <v>308</v>
      </c>
      <c r="AC118" s="3">
        <v>305</v>
      </c>
      <c r="AD118" s="35">
        <f t="shared" si="118"/>
        <v>10586.329600000001</v>
      </c>
      <c r="AE118" s="33">
        <f t="shared" si="71"/>
        <v>1029</v>
      </c>
      <c r="AF118" s="5">
        <v>650</v>
      </c>
      <c r="AG118" s="35">
        <f t="shared" si="119"/>
        <v>22341.280000000002</v>
      </c>
      <c r="AH118" s="3">
        <v>304</v>
      </c>
      <c r="AI118" s="3">
        <v>321</v>
      </c>
      <c r="AJ118" s="35">
        <f t="shared" si="120"/>
        <v>10448.844800000001</v>
      </c>
      <c r="AK118" s="33">
        <f t="shared" si="72"/>
        <v>1012</v>
      </c>
      <c r="AL118" s="5">
        <v>400</v>
      </c>
      <c r="AM118" s="36">
        <f t="shared" si="121"/>
        <v>13748.480000000001</v>
      </c>
      <c r="AN118" s="224">
        <v>300</v>
      </c>
      <c r="AO118" s="3">
        <v>320</v>
      </c>
      <c r="AP118" s="35">
        <f t="shared" si="122"/>
        <v>10311.36</v>
      </c>
      <c r="AQ118" s="33">
        <f t="shared" si="73"/>
        <v>992</v>
      </c>
      <c r="AR118" s="5">
        <v>400</v>
      </c>
      <c r="AS118" s="35">
        <f t="shared" si="123"/>
        <v>13748.480000000001</v>
      </c>
      <c r="AT118" s="3">
        <v>305</v>
      </c>
      <c r="AU118" s="3">
        <v>311</v>
      </c>
      <c r="AV118" s="35">
        <f t="shared" si="124"/>
        <v>10483.216</v>
      </c>
      <c r="AW118" s="33">
        <f t="shared" si="74"/>
        <v>986</v>
      </c>
      <c r="AX118" s="4">
        <v>400</v>
      </c>
      <c r="AY118" s="35">
        <f t="shared" si="125"/>
        <v>13748.480000000001</v>
      </c>
      <c r="AZ118" s="3">
        <v>325</v>
      </c>
      <c r="BA118" s="3">
        <v>369</v>
      </c>
      <c r="BB118" s="35">
        <f t="shared" si="126"/>
        <v>11170.640000000001</v>
      </c>
      <c r="BC118" s="33">
        <f t="shared" si="75"/>
        <v>942</v>
      </c>
      <c r="BD118" s="4">
        <v>400</v>
      </c>
      <c r="BE118" s="36">
        <f t="shared" si="111"/>
        <v>13748.480000000001</v>
      </c>
      <c r="BF118" s="3">
        <v>341</v>
      </c>
      <c r="BG118" s="3">
        <v>324</v>
      </c>
      <c r="BH118" s="35">
        <f t="shared" si="78"/>
        <v>11720.5792</v>
      </c>
      <c r="BI118" s="33">
        <f t="shared" si="68"/>
        <v>959</v>
      </c>
      <c r="BJ118" s="4">
        <v>600</v>
      </c>
      <c r="BK118" s="36">
        <f t="shared" si="94"/>
        <v>20622.72</v>
      </c>
      <c r="BL118" s="3">
        <v>361</v>
      </c>
      <c r="BM118" s="3">
        <v>383</v>
      </c>
      <c r="BN118" s="36">
        <f t="shared" si="81"/>
        <v>12408.003200000001</v>
      </c>
      <c r="BO118" s="33">
        <f t="shared" si="82"/>
        <v>937</v>
      </c>
      <c r="BP118" s="4">
        <v>500</v>
      </c>
      <c r="BQ118" s="36">
        <f t="shared" si="83"/>
        <v>17185.600000000002</v>
      </c>
      <c r="BR118" s="204">
        <v>303</v>
      </c>
      <c r="BS118" s="305">
        <v>325</v>
      </c>
      <c r="BT118" s="36">
        <f t="shared" si="84"/>
        <v>10414.473600000001</v>
      </c>
      <c r="BU118" s="33">
        <f t="shared" si="110"/>
        <v>915</v>
      </c>
      <c r="BV118" s="4">
        <v>450</v>
      </c>
      <c r="BW118" s="36">
        <f t="shared" si="86"/>
        <v>15467.04</v>
      </c>
      <c r="BX118" s="3">
        <v>305</v>
      </c>
      <c r="BY118" s="3">
        <v>448</v>
      </c>
      <c r="BZ118" s="36">
        <f t="shared" si="87"/>
        <v>10483.216</v>
      </c>
      <c r="CA118" s="33">
        <f t="shared" si="76"/>
        <v>772</v>
      </c>
      <c r="CB118" s="314">
        <v>500</v>
      </c>
      <c r="CC118" s="36">
        <f t="shared" si="88"/>
        <v>17185.600000000002</v>
      </c>
      <c r="CD118" s="3">
        <f>SUMIFS('12月商业流向数据'!G:G,'12月商业流向数据'!C:C,'2019年进销存明细 '!A118,'12月商业流向数据'!E:E,'2019年进销存明细 '!H118)</f>
        <v>363</v>
      </c>
      <c r="CE118" s="3"/>
      <c r="CF118" s="36">
        <f t="shared" si="89"/>
        <v>12476.7456</v>
      </c>
      <c r="CG118" s="33">
        <f t="shared" si="77"/>
        <v>1135</v>
      </c>
      <c r="CH118" s="4">
        <f t="shared" si="90"/>
        <v>5400</v>
      </c>
      <c r="CI118" s="36">
        <f t="shared" si="91"/>
        <v>185604.48000000001</v>
      </c>
      <c r="CJ118" s="4">
        <f t="shared" si="92"/>
        <v>3822</v>
      </c>
      <c r="CK118" s="36">
        <f t="shared" si="79"/>
        <v>131366.72640000001</v>
      </c>
      <c r="CM118" s="18" t="str">
        <f t="shared" si="80"/>
        <v>依叶-上海市杨浦区江浦社区卫生服务中心</v>
      </c>
      <c r="CN118" s="18" t="s">
        <v>422</v>
      </c>
    </row>
    <row r="119" spans="1:92" s="18" customFormat="1" ht="14.25" hidden="1" x14ac:dyDescent="0.3">
      <c r="A119" s="1" t="s">
        <v>6</v>
      </c>
      <c r="B119" s="6" t="s">
        <v>636</v>
      </c>
      <c r="C119" s="1" t="s">
        <v>662</v>
      </c>
      <c r="D119" s="6" t="s">
        <v>137</v>
      </c>
      <c r="E119" s="1" t="s">
        <v>896</v>
      </c>
      <c r="F119" s="1" t="s">
        <v>284</v>
      </c>
      <c r="G119" s="1" t="s">
        <v>397</v>
      </c>
      <c r="H119" s="185" t="s">
        <v>912</v>
      </c>
      <c r="I119" s="178">
        <v>38.371200000000002</v>
      </c>
      <c r="J119" s="37">
        <v>0</v>
      </c>
      <c r="K119" s="171">
        <v>4.166666666666667</v>
      </c>
      <c r="L119" s="171">
        <f t="shared" si="112"/>
        <v>159.88000000000002</v>
      </c>
      <c r="M119" s="37">
        <v>50</v>
      </c>
      <c r="N119" s="5">
        <v>20</v>
      </c>
      <c r="O119" s="34">
        <f t="shared" si="113"/>
        <v>767.42399999999998</v>
      </c>
      <c r="P119" s="3">
        <v>0</v>
      </c>
      <c r="Q119" s="3">
        <v>22</v>
      </c>
      <c r="R119" s="35">
        <f t="shared" si="114"/>
        <v>0</v>
      </c>
      <c r="S119" s="33">
        <f t="shared" si="69"/>
        <v>28</v>
      </c>
      <c r="T119" s="5">
        <v>20</v>
      </c>
      <c r="U119" s="35">
        <f t="shared" si="115"/>
        <v>767.42399999999998</v>
      </c>
      <c r="V119" s="3">
        <v>0</v>
      </c>
      <c r="W119" s="3">
        <v>6</v>
      </c>
      <c r="X119" s="35">
        <f t="shared" si="116"/>
        <v>0</v>
      </c>
      <c r="Y119" s="33">
        <f t="shared" si="70"/>
        <v>22</v>
      </c>
      <c r="Z119" s="5">
        <v>20</v>
      </c>
      <c r="AA119" s="35">
        <f t="shared" si="117"/>
        <v>767.42399999999998</v>
      </c>
      <c r="AB119" s="3">
        <v>0</v>
      </c>
      <c r="AC119" s="3">
        <v>0</v>
      </c>
      <c r="AD119" s="35">
        <f t="shared" si="118"/>
        <v>0</v>
      </c>
      <c r="AE119" s="33">
        <f t="shared" si="71"/>
        <v>22</v>
      </c>
      <c r="AF119" s="5">
        <v>20</v>
      </c>
      <c r="AG119" s="35">
        <f t="shared" si="119"/>
        <v>767.42399999999998</v>
      </c>
      <c r="AH119" s="3">
        <v>0</v>
      </c>
      <c r="AI119" s="3">
        <v>0</v>
      </c>
      <c r="AJ119" s="35">
        <f t="shared" si="120"/>
        <v>0</v>
      </c>
      <c r="AK119" s="33">
        <f t="shared" si="72"/>
        <v>22</v>
      </c>
      <c r="AL119" s="5">
        <v>50</v>
      </c>
      <c r="AM119" s="36">
        <f t="shared" si="121"/>
        <v>1918.5600000000002</v>
      </c>
      <c r="AN119" s="224">
        <v>10</v>
      </c>
      <c r="AO119" s="3">
        <v>30</v>
      </c>
      <c r="AP119" s="35">
        <f t="shared" si="122"/>
        <v>383.71199999999999</v>
      </c>
      <c r="AQ119" s="33">
        <f t="shared" si="73"/>
        <v>2</v>
      </c>
      <c r="AR119" s="5">
        <v>50</v>
      </c>
      <c r="AS119" s="35">
        <f t="shared" si="123"/>
        <v>1918.5600000000002</v>
      </c>
      <c r="AT119" s="3">
        <v>10</v>
      </c>
      <c r="AU119" s="3">
        <v>10</v>
      </c>
      <c r="AV119" s="35">
        <f t="shared" si="124"/>
        <v>383.71199999999999</v>
      </c>
      <c r="AW119" s="33">
        <f t="shared" si="74"/>
        <v>2</v>
      </c>
      <c r="AX119" s="4">
        <v>40</v>
      </c>
      <c r="AY119" s="35">
        <f t="shared" si="125"/>
        <v>1534.848</v>
      </c>
      <c r="AZ119" s="3">
        <v>30</v>
      </c>
      <c r="BA119" s="3">
        <v>18</v>
      </c>
      <c r="BB119" s="35">
        <f t="shared" si="126"/>
        <v>1151.136</v>
      </c>
      <c r="BC119" s="33">
        <f t="shared" si="75"/>
        <v>14</v>
      </c>
      <c r="BD119" s="4">
        <v>40</v>
      </c>
      <c r="BE119" s="36">
        <f t="shared" si="111"/>
        <v>1534.848</v>
      </c>
      <c r="BF119" s="3">
        <v>0</v>
      </c>
      <c r="BG119" s="3">
        <v>10</v>
      </c>
      <c r="BH119" s="35">
        <f t="shared" si="78"/>
        <v>0</v>
      </c>
      <c r="BI119" s="33">
        <f t="shared" si="68"/>
        <v>4</v>
      </c>
      <c r="BJ119" s="4">
        <v>200</v>
      </c>
      <c r="BK119" s="36">
        <f t="shared" si="94"/>
        <v>7674.2400000000007</v>
      </c>
      <c r="BL119" s="3">
        <v>0</v>
      </c>
      <c r="BM119" s="3">
        <v>0</v>
      </c>
      <c r="BN119" s="36">
        <f t="shared" si="81"/>
        <v>0</v>
      </c>
      <c r="BO119" s="33">
        <f t="shared" si="82"/>
        <v>4</v>
      </c>
      <c r="BP119" s="4">
        <v>150</v>
      </c>
      <c r="BQ119" s="36">
        <f t="shared" si="83"/>
        <v>5755.68</v>
      </c>
      <c r="BR119" s="204">
        <v>0</v>
      </c>
      <c r="BS119" s="305">
        <v>0</v>
      </c>
      <c r="BT119" s="36">
        <f t="shared" si="84"/>
        <v>0</v>
      </c>
      <c r="BU119" s="33">
        <f t="shared" si="110"/>
        <v>4</v>
      </c>
      <c r="BV119" s="4">
        <v>30</v>
      </c>
      <c r="BW119" s="36">
        <f t="shared" si="86"/>
        <v>1151.136</v>
      </c>
      <c r="BX119" s="3">
        <v>30</v>
      </c>
      <c r="BY119" s="3">
        <v>8</v>
      </c>
      <c r="BZ119" s="36">
        <f t="shared" si="87"/>
        <v>1151.136</v>
      </c>
      <c r="CA119" s="33">
        <f t="shared" si="76"/>
        <v>26</v>
      </c>
      <c r="CB119" s="314">
        <v>30</v>
      </c>
      <c r="CC119" s="36">
        <f t="shared" si="88"/>
        <v>1151.136</v>
      </c>
      <c r="CD119" s="3">
        <f>SUMIFS('12月商业流向数据'!G:G,'12月商业流向数据'!C:C,'2019年进销存明细 '!A119,'12月商业流向数据'!E:E,'2019年进销存明细 '!H119)</f>
        <v>30</v>
      </c>
      <c r="CE119" s="3"/>
      <c r="CF119" s="36">
        <f t="shared" si="89"/>
        <v>1151.136</v>
      </c>
      <c r="CG119" s="33">
        <f t="shared" si="77"/>
        <v>56</v>
      </c>
      <c r="CH119" s="4">
        <f t="shared" si="90"/>
        <v>670</v>
      </c>
      <c r="CI119" s="36">
        <f t="shared" si="91"/>
        <v>25708.703999999998</v>
      </c>
      <c r="CJ119" s="4">
        <f t="shared" si="92"/>
        <v>110</v>
      </c>
      <c r="CK119" s="36">
        <f t="shared" si="79"/>
        <v>4220.8320000000003</v>
      </c>
      <c r="CM119" s="18" t="str">
        <f t="shared" si="80"/>
        <v>依叶-上海市杨浦区新江湾城街道社区卫生服务中心</v>
      </c>
      <c r="CN119" s="18" t="s">
        <v>422</v>
      </c>
    </row>
    <row r="120" spans="1:92" s="18" customFormat="1" ht="14.25" hidden="1" x14ac:dyDescent="0.3">
      <c r="A120" s="1" t="s">
        <v>161</v>
      </c>
      <c r="B120" s="1" t="s">
        <v>873</v>
      </c>
      <c r="C120" s="1" t="s">
        <v>662</v>
      </c>
      <c r="D120" s="1" t="s">
        <v>872</v>
      </c>
      <c r="E120" s="1" t="s">
        <v>830</v>
      </c>
      <c r="F120" s="1" t="s">
        <v>282</v>
      </c>
      <c r="G120" s="1" t="s">
        <v>388</v>
      </c>
      <c r="H120" s="2" t="s">
        <v>49</v>
      </c>
      <c r="I120" s="177">
        <v>31.581849999999999</v>
      </c>
      <c r="J120" s="37">
        <v>2400</v>
      </c>
      <c r="K120" s="171">
        <v>4920.5</v>
      </c>
      <c r="L120" s="171">
        <f t="shared" si="112"/>
        <v>155398.492925</v>
      </c>
      <c r="M120" s="37">
        <v>1746</v>
      </c>
      <c r="N120" s="5">
        <v>4800</v>
      </c>
      <c r="O120" s="34">
        <f t="shared" si="113"/>
        <v>151592.88</v>
      </c>
      <c r="P120" s="3">
        <v>6000</v>
      </c>
      <c r="Q120" s="3">
        <v>3700</v>
      </c>
      <c r="R120" s="35">
        <f t="shared" si="114"/>
        <v>189491.1</v>
      </c>
      <c r="S120" s="33">
        <f t="shared" si="69"/>
        <v>4046</v>
      </c>
      <c r="T120" s="5">
        <v>3600</v>
      </c>
      <c r="U120" s="35">
        <f t="shared" si="115"/>
        <v>113694.66</v>
      </c>
      <c r="V120" s="3">
        <v>0</v>
      </c>
      <c r="W120" s="3">
        <v>3000</v>
      </c>
      <c r="X120" s="35">
        <f t="shared" si="116"/>
        <v>0</v>
      </c>
      <c r="Y120" s="33">
        <f t="shared" si="70"/>
        <v>1046</v>
      </c>
      <c r="Z120" s="5">
        <v>4800</v>
      </c>
      <c r="AA120" s="35">
        <f t="shared" si="117"/>
        <v>151592.88</v>
      </c>
      <c r="AB120" s="3">
        <v>4800</v>
      </c>
      <c r="AC120" s="3">
        <v>2946</v>
      </c>
      <c r="AD120" s="35">
        <f t="shared" si="118"/>
        <v>151592.88</v>
      </c>
      <c r="AE120" s="33">
        <f t="shared" si="71"/>
        <v>2900</v>
      </c>
      <c r="AF120" s="5">
        <v>4800</v>
      </c>
      <c r="AG120" s="35">
        <f t="shared" si="119"/>
        <v>151592.88</v>
      </c>
      <c r="AH120" s="3">
        <v>2796</v>
      </c>
      <c r="AI120" s="3">
        <v>2700</v>
      </c>
      <c r="AJ120" s="35">
        <f t="shared" si="120"/>
        <v>88302.852599999998</v>
      </c>
      <c r="AK120" s="33">
        <f t="shared" si="72"/>
        <v>2996</v>
      </c>
      <c r="AL120" s="5">
        <v>4800</v>
      </c>
      <c r="AM120" s="36">
        <f t="shared" si="121"/>
        <v>151592.88</v>
      </c>
      <c r="AN120" s="224">
        <v>4800</v>
      </c>
      <c r="AO120" s="3">
        <v>4161</v>
      </c>
      <c r="AP120" s="35">
        <f t="shared" si="122"/>
        <v>151592.88</v>
      </c>
      <c r="AQ120" s="33">
        <f t="shared" si="73"/>
        <v>3635</v>
      </c>
      <c r="AR120" s="5">
        <v>4800</v>
      </c>
      <c r="AS120" s="35">
        <f t="shared" si="123"/>
        <v>151592.88</v>
      </c>
      <c r="AT120" s="3">
        <v>2400</v>
      </c>
      <c r="AU120" s="3">
        <v>3720</v>
      </c>
      <c r="AV120" s="35">
        <f t="shared" si="124"/>
        <v>75796.44</v>
      </c>
      <c r="AW120" s="33">
        <f t="shared" si="74"/>
        <v>2315</v>
      </c>
      <c r="AX120" s="4">
        <v>4000</v>
      </c>
      <c r="AY120" s="35">
        <f t="shared" si="125"/>
        <v>126327.4</v>
      </c>
      <c r="AZ120" s="268">
        <v>2400</v>
      </c>
      <c r="BA120" s="3">
        <v>3800</v>
      </c>
      <c r="BB120" s="35">
        <f t="shared" si="126"/>
        <v>75796.44</v>
      </c>
      <c r="BC120" s="33">
        <f t="shared" si="75"/>
        <v>915</v>
      </c>
      <c r="BD120" s="4">
        <v>4000</v>
      </c>
      <c r="BE120" s="36">
        <f t="shared" si="111"/>
        <v>126327.4</v>
      </c>
      <c r="BF120" s="268">
        <v>1200</v>
      </c>
      <c r="BG120" s="3">
        <v>1000</v>
      </c>
      <c r="BH120" s="35">
        <f t="shared" si="78"/>
        <v>37898.22</v>
      </c>
      <c r="BI120" s="33">
        <f t="shared" si="68"/>
        <v>1115</v>
      </c>
      <c r="BJ120" s="4">
        <v>4000</v>
      </c>
      <c r="BK120" s="36">
        <f t="shared" si="94"/>
        <v>126327.4</v>
      </c>
      <c r="BL120" s="3">
        <v>3600</v>
      </c>
      <c r="BM120" s="3">
        <v>3497</v>
      </c>
      <c r="BN120" s="36">
        <f t="shared" si="81"/>
        <v>113694.66</v>
      </c>
      <c r="BO120" s="33">
        <f t="shared" si="82"/>
        <v>1218</v>
      </c>
      <c r="BP120" s="4">
        <v>3800</v>
      </c>
      <c r="BQ120" s="36">
        <f t="shared" si="83"/>
        <v>120011.03</v>
      </c>
      <c r="BR120" s="204">
        <v>1200</v>
      </c>
      <c r="BS120" s="305">
        <v>1470</v>
      </c>
      <c r="BT120" s="36">
        <f t="shared" si="84"/>
        <v>37898.22</v>
      </c>
      <c r="BU120" s="33">
        <f t="shared" si="110"/>
        <v>948</v>
      </c>
      <c r="BV120" s="4">
        <v>4000</v>
      </c>
      <c r="BW120" s="36">
        <f t="shared" si="86"/>
        <v>126327.4</v>
      </c>
      <c r="BX120" s="3">
        <v>1200</v>
      </c>
      <c r="BY120" s="3">
        <v>1500</v>
      </c>
      <c r="BZ120" s="36">
        <f t="shared" si="87"/>
        <v>37898.22</v>
      </c>
      <c r="CA120" s="33">
        <f t="shared" si="76"/>
        <v>648</v>
      </c>
      <c r="CB120" s="314">
        <v>4000</v>
      </c>
      <c r="CC120" s="36">
        <f t="shared" si="88"/>
        <v>126327.4</v>
      </c>
      <c r="CD120" s="3">
        <f>SUMIFS('12月商业流向数据'!G:G,'12月商业流向数据'!C:C,'2019年进销存明细 '!A120,'12月商业流向数据'!E:E,'2019年进销存明细 '!H120)</f>
        <v>0</v>
      </c>
      <c r="CE120" s="3"/>
      <c r="CF120" s="36">
        <f t="shared" si="89"/>
        <v>0</v>
      </c>
      <c r="CG120" s="33">
        <f t="shared" si="77"/>
        <v>648</v>
      </c>
      <c r="CH120" s="4">
        <f t="shared" si="90"/>
        <v>51400</v>
      </c>
      <c r="CI120" s="36">
        <f t="shared" si="91"/>
        <v>1623307.0899999999</v>
      </c>
      <c r="CJ120" s="4">
        <f t="shared" si="92"/>
        <v>30396</v>
      </c>
      <c r="CK120" s="36">
        <f t="shared" si="79"/>
        <v>959961.91259999981</v>
      </c>
      <c r="CM120" s="18" t="str">
        <f t="shared" si="80"/>
        <v>润坦1-上海市奉贤区奉城医院</v>
      </c>
      <c r="CN120" s="18" t="s">
        <v>422</v>
      </c>
    </row>
    <row r="121" spans="1:92" s="18" customFormat="1" ht="14.25" hidden="1" x14ac:dyDescent="0.3">
      <c r="A121" s="1" t="s">
        <v>161</v>
      </c>
      <c r="B121" s="1" t="s">
        <v>636</v>
      </c>
      <c r="C121" s="1" t="s">
        <v>662</v>
      </c>
      <c r="D121" s="1" t="s">
        <v>7</v>
      </c>
      <c r="E121" s="1" t="s">
        <v>8</v>
      </c>
      <c r="F121" s="1" t="s">
        <v>282</v>
      </c>
      <c r="G121" s="1" t="s">
        <v>396</v>
      </c>
      <c r="H121" s="2" t="s">
        <v>5</v>
      </c>
      <c r="I121" s="177">
        <v>31.581849999999999</v>
      </c>
      <c r="J121" s="37">
        <v>600</v>
      </c>
      <c r="K121" s="171">
        <v>50</v>
      </c>
      <c r="L121" s="171">
        <f t="shared" si="112"/>
        <v>1579.0925</v>
      </c>
      <c r="M121" s="37">
        <v>600</v>
      </c>
      <c r="N121" s="5">
        <v>800</v>
      </c>
      <c r="O121" s="34">
        <f t="shared" si="113"/>
        <v>25265.48</v>
      </c>
      <c r="P121" s="3">
        <v>600</v>
      </c>
      <c r="Q121" s="3">
        <v>488</v>
      </c>
      <c r="R121" s="35">
        <f t="shared" si="114"/>
        <v>18949.11</v>
      </c>
      <c r="S121" s="33">
        <f t="shared" si="69"/>
        <v>712</v>
      </c>
      <c r="T121" s="5">
        <v>600</v>
      </c>
      <c r="U121" s="35">
        <f t="shared" si="115"/>
        <v>18949.11</v>
      </c>
      <c r="V121" s="3">
        <v>2400</v>
      </c>
      <c r="W121" s="3">
        <v>1244</v>
      </c>
      <c r="X121" s="35">
        <f t="shared" si="116"/>
        <v>75796.44</v>
      </c>
      <c r="Y121" s="33">
        <f t="shared" si="70"/>
        <v>1868</v>
      </c>
      <c r="Z121" s="5">
        <v>1200</v>
      </c>
      <c r="AA121" s="35">
        <f t="shared" si="117"/>
        <v>37898.22</v>
      </c>
      <c r="AB121" s="3">
        <v>2400</v>
      </c>
      <c r="AC121" s="3">
        <v>2804</v>
      </c>
      <c r="AD121" s="35">
        <f t="shared" si="118"/>
        <v>75796.44</v>
      </c>
      <c r="AE121" s="33">
        <f t="shared" si="71"/>
        <v>1464</v>
      </c>
      <c r="AF121" s="5">
        <v>1300</v>
      </c>
      <c r="AG121" s="35">
        <f t="shared" si="119"/>
        <v>41056.404999999999</v>
      </c>
      <c r="AH121" s="3">
        <v>4800</v>
      </c>
      <c r="AI121" s="3">
        <v>3011</v>
      </c>
      <c r="AJ121" s="35">
        <f t="shared" si="120"/>
        <v>151592.88</v>
      </c>
      <c r="AK121" s="33">
        <f t="shared" si="72"/>
        <v>3253</v>
      </c>
      <c r="AL121" s="5">
        <v>1400</v>
      </c>
      <c r="AM121" s="36">
        <f t="shared" si="121"/>
        <v>44214.59</v>
      </c>
      <c r="AN121" s="224">
        <v>7200</v>
      </c>
      <c r="AO121" s="3">
        <v>5629</v>
      </c>
      <c r="AP121" s="35">
        <f t="shared" si="122"/>
        <v>227389.32</v>
      </c>
      <c r="AQ121" s="33">
        <f t="shared" si="73"/>
        <v>4824</v>
      </c>
      <c r="AR121" s="5">
        <v>1500</v>
      </c>
      <c r="AS121" s="35">
        <f t="shared" si="123"/>
        <v>47372.775000000001</v>
      </c>
      <c r="AT121" s="3">
        <v>3600</v>
      </c>
      <c r="AU121" s="3">
        <v>4796</v>
      </c>
      <c r="AV121" s="35">
        <f t="shared" si="124"/>
        <v>113694.66</v>
      </c>
      <c r="AW121" s="33">
        <f t="shared" si="74"/>
        <v>3628</v>
      </c>
      <c r="AX121" s="4">
        <v>1500</v>
      </c>
      <c r="AY121" s="35">
        <f t="shared" si="125"/>
        <v>47372.775000000001</v>
      </c>
      <c r="AZ121" s="3">
        <v>4800</v>
      </c>
      <c r="BA121" s="3">
        <v>6268</v>
      </c>
      <c r="BB121" s="35">
        <f t="shared" si="126"/>
        <v>151592.88</v>
      </c>
      <c r="BC121" s="33">
        <f t="shared" si="75"/>
        <v>2160</v>
      </c>
      <c r="BD121" s="4">
        <v>1500</v>
      </c>
      <c r="BE121" s="36">
        <f t="shared" si="111"/>
        <v>47372.775000000001</v>
      </c>
      <c r="BF121" s="3">
        <v>1200</v>
      </c>
      <c r="BG121" s="3">
        <v>3360</v>
      </c>
      <c r="BH121" s="35">
        <f t="shared" si="78"/>
        <v>37898.22</v>
      </c>
      <c r="BI121" s="33">
        <f t="shared" ref="BI121:BI183" si="127">BC121+BF121-BG121</f>
        <v>0</v>
      </c>
      <c r="BJ121" s="4">
        <v>1500</v>
      </c>
      <c r="BK121" s="36">
        <f t="shared" si="94"/>
        <v>47372.775000000001</v>
      </c>
      <c r="BL121" s="3">
        <v>0</v>
      </c>
      <c r="BM121" s="3">
        <v>0</v>
      </c>
      <c r="BN121" s="36">
        <f t="shared" si="81"/>
        <v>0</v>
      </c>
      <c r="BO121" s="33">
        <f t="shared" si="82"/>
        <v>0</v>
      </c>
      <c r="BP121" s="4">
        <v>1200</v>
      </c>
      <c r="BQ121" s="36">
        <f t="shared" si="83"/>
        <v>37898.22</v>
      </c>
      <c r="BR121" s="204">
        <v>0</v>
      </c>
      <c r="BS121" s="305">
        <v>0</v>
      </c>
      <c r="BT121" s="36">
        <f t="shared" si="84"/>
        <v>0</v>
      </c>
      <c r="BU121" s="33">
        <f t="shared" si="110"/>
        <v>0</v>
      </c>
      <c r="BV121" s="4">
        <v>1500</v>
      </c>
      <c r="BW121" s="36">
        <f t="shared" si="86"/>
        <v>47372.775000000001</v>
      </c>
      <c r="BX121" s="3">
        <v>0</v>
      </c>
      <c r="BY121" s="3">
        <v>0</v>
      </c>
      <c r="BZ121" s="36">
        <f t="shared" si="87"/>
        <v>0</v>
      </c>
      <c r="CA121" s="33">
        <f t="shared" si="76"/>
        <v>0</v>
      </c>
      <c r="CB121" s="314">
        <v>1500</v>
      </c>
      <c r="CC121" s="36">
        <f t="shared" si="88"/>
        <v>47372.775000000001</v>
      </c>
      <c r="CD121" s="3">
        <f>SUMIFS('12月商业流向数据'!G:G,'12月商业流向数据'!C:C,'2019年进销存明细 '!A121,'12月商业流向数据'!E:E,'2019年进销存明细 '!H121)</f>
        <v>0</v>
      </c>
      <c r="CE121" s="3"/>
      <c r="CF121" s="36">
        <f t="shared" si="89"/>
        <v>0</v>
      </c>
      <c r="CG121" s="33">
        <f t="shared" si="77"/>
        <v>0</v>
      </c>
      <c r="CH121" s="4">
        <f t="shared" si="90"/>
        <v>15500</v>
      </c>
      <c r="CI121" s="36">
        <f t="shared" si="91"/>
        <v>489518.67500000005</v>
      </c>
      <c r="CJ121" s="4">
        <f t="shared" si="92"/>
        <v>27000</v>
      </c>
      <c r="CK121" s="36">
        <f t="shared" si="79"/>
        <v>852709.95</v>
      </c>
      <c r="CM121" s="18" t="str">
        <f t="shared" si="80"/>
        <v>润坦1-上海市第十人民医院崇明分院</v>
      </c>
      <c r="CN121" s="18" t="s">
        <v>422</v>
      </c>
    </row>
    <row r="122" spans="1:92" s="18" customFormat="1" ht="14.25" hidden="1" x14ac:dyDescent="0.3">
      <c r="A122" s="1" t="s">
        <v>161</v>
      </c>
      <c r="B122" s="1" t="s">
        <v>636</v>
      </c>
      <c r="C122" s="1" t="s">
        <v>662</v>
      </c>
      <c r="D122" s="1" t="s">
        <v>7</v>
      </c>
      <c r="E122" s="1" t="s">
        <v>634</v>
      </c>
      <c r="F122" s="1" t="s">
        <v>283</v>
      </c>
      <c r="G122" s="1" t="s">
        <v>391</v>
      </c>
      <c r="H122" s="9" t="s">
        <v>11</v>
      </c>
      <c r="I122" s="177">
        <v>31.581849999999999</v>
      </c>
      <c r="J122" s="37">
        <v>3600</v>
      </c>
      <c r="K122" s="171">
        <v>2025</v>
      </c>
      <c r="L122" s="171">
        <f t="shared" si="112"/>
        <v>63953.246249999997</v>
      </c>
      <c r="M122" s="37">
        <v>1740</v>
      </c>
      <c r="N122" s="5">
        <v>3600</v>
      </c>
      <c r="O122" s="34">
        <f t="shared" si="113"/>
        <v>113694.66</v>
      </c>
      <c r="P122" s="3">
        <v>4800</v>
      </c>
      <c r="Q122" s="3">
        <v>2930</v>
      </c>
      <c r="R122" s="35">
        <f t="shared" si="114"/>
        <v>151592.88</v>
      </c>
      <c r="S122" s="33">
        <f t="shared" si="69"/>
        <v>3610</v>
      </c>
      <c r="T122" s="5">
        <v>2500</v>
      </c>
      <c r="U122" s="35">
        <f t="shared" si="115"/>
        <v>78954.625</v>
      </c>
      <c r="V122" s="3">
        <v>0</v>
      </c>
      <c r="W122" s="3">
        <v>2043</v>
      </c>
      <c r="X122" s="35">
        <f t="shared" si="116"/>
        <v>0</v>
      </c>
      <c r="Y122" s="33">
        <f t="shared" si="70"/>
        <v>1567</v>
      </c>
      <c r="Z122" s="5">
        <v>3600</v>
      </c>
      <c r="AA122" s="35">
        <f t="shared" si="117"/>
        <v>113694.66</v>
      </c>
      <c r="AB122" s="3">
        <v>1800</v>
      </c>
      <c r="AC122" s="3">
        <v>1770</v>
      </c>
      <c r="AD122" s="35">
        <f t="shared" si="118"/>
        <v>56847.33</v>
      </c>
      <c r="AE122" s="33">
        <f t="shared" si="71"/>
        <v>1597</v>
      </c>
      <c r="AF122" s="5">
        <v>3600</v>
      </c>
      <c r="AG122" s="35">
        <f t="shared" si="119"/>
        <v>113694.66</v>
      </c>
      <c r="AH122" s="3">
        <v>1800</v>
      </c>
      <c r="AI122" s="3">
        <v>1072</v>
      </c>
      <c r="AJ122" s="35">
        <f t="shared" si="120"/>
        <v>56847.33</v>
      </c>
      <c r="AK122" s="33">
        <f t="shared" si="72"/>
        <v>2325</v>
      </c>
      <c r="AL122" s="5">
        <v>3600</v>
      </c>
      <c r="AM122" s="36">
        <f t="shared" si="121"/>
        <v>113694.66</v>
      </c>
      <c r="AN122" s="224">
        <v>0</v>
      </c>
      <c r="AO122" s="3">
        <v>1312</v>
      </c>
      <c r="AP122" s="35">
        <f t="shared" si="122"/>
        <v>0</v>
      </c>
      <c r="AQ122" s="33">
        <f t="shared" si="73"/>
        <v>1013</v>
      </c>
      <c r="AR122" s="5">
        <v>3600</v>
      </c>
      <c r="AS122" s="35">
        <f t="shared" si="123"/>
        <v>113694.66</v>
      </c>
      <c r="AT122" s="3">
        <v>600</v>
      </c>
      <c r="AU122" s="3">
        <v>1167</v>
      </c>
      <c r="AV122" s="35">
        <f t="shared" si="124"/>
        <v>18949.11</v>
      </c>
      <c r="AW122" s="33">
        <f t="shared" si="74"/>
        <v>446</v>
      </c>
      <c r="AX122" s="4">
        <v>3600</v>
      </c>
      <c r="AY122" s="35">
        <f t="shared" si="125"/>
        <v>113694.66</v>
      </c>
      <c r="AZ122" s="3">
        <v>1200</v>
      </c>
      <c r="BA122" s="3">
        <v>872</v>
      </c>
      <c r="BB122" s="35">
        <f t="shared" si="126"/>
        <v>37898.22</v>
      </c>
      <c r="BC122" s="33">
        <f t="shared" si="75"/>
        <v>774</v>
      </c>
      <c r="BD122" s="4">
        <v>3600</v>
      </c>
      <c r="BE122" s="36">
        <f t="shared" si="111"/>
        <v>113694.66</v>
      </c>
      <c r="BF122" s="3">
        <v>1200</v>
      </c>
      <c r="BG122" s="3">
        <v>1428</v>
      </c>
      <c r="BH122" s="35">
        <f t="shared" si="78"/>
        <v>37898.22</v>
      </c>
      <c r="BI122" s="33">
        <f t="shared" si="127"/>
        <v>546</v>
      </c>
      <c r="BJ122" s="4">
        <v>3600</v>
      </c>
      <c r="BK122" s="36">
        <f t="shared" si="94"/>
        <v>113694.66</v>
      </c>
      <c r="BL122" s="3">
        <v>1800</v>
      </c>
      <c r="BM122" s="3">
        <v>1417</v>
      </c>
      <c r="BN122" s="36">
        <f t="shared" si="81"/>
        <v>56847.33</v>
      </c>
      <c r="BO122" s="33">
        <f t="shared" si="82"/>
        <v>929</v>
      </c>
      <c r="BP122" s="4">
        <v>3000</v>
      </c>
      <c r="BQ122" s="36">
        <f t="shared" si="83"/>
        <v>94745.55</v>
      </c>
      <c r="BR122" s="204">
        <v>2928</v>
      </c>
      <c r="BS122" s="305">
        <v>3230</v>
      </c>
      <c r="BT122" s="36">
        <f t="shared" si="84"/>
        <v>92471.656799999997</v>
      </c>
      <c r="BU122" s="33">
        <f t="shared" si="110"/>
        <v>627</v>
      </c>
      <c r="BV122" s="4">
        <v>3600</v>
      </c>
      <c r="BW122" s="36">
        <f t="shared" si="86"/>
        <v>113694.66</v>
      </c>
      <c r="BX122" s="3">
        <v>600</v>
      </c>
      <c r="BY122" s="3">
        <v>1227</v>
      </c>
      <c r="BZ122" s="36">
        <f t="shared" si="87"/>
        <v>18949.11</v>
      </c>
      <c r="CA122" s="33">
        <f t="shared" si="76"/>
        <v>0</v>
      </c>
      <c r="CB122" s="314">
        <v>3600</v>
      </c>
      <c r="CC122" s="36">
        <f t="shared" si="88"/>
        <v>113694.66</v>
      </c>
      <c r="CD122" s="3">
        <f>SUMIFS('12月商业流向数据'!G:G,'12月商业流向数据'!C:C,'2019年进销存明细 '!A122,'12月商业流向数据'!E:E,'2019年进销存明细 '!H122)</f>
        <v>0</v>
      </c>
      <c r="CE122" s="3"/>
      <c r="CF122" s="36">
        <f t="shared" si="89"/>
        <v>0</v>
      </c>
      <c r="CG122" s="33">
        <f t="shared" si="77"/>
        <v>0</v>
      </c>
      <c r="CH122" s="4">
        <f t="shared" si="90"/>
        <v>41500</v>
      </c>
      <c r="CI122" s="36">
        <f t="shared" si="91"/>
        <v>1310646.7749999999</v>
      </c>
      <c r="CJ122" s="4">
        <f t="shared" si="92"/>
        <v>16728</v>
      </c>
      <c r="CK122" s="36">
        <f t="shared" si="79"/>
        <v>528301.18680000002</v>
      </c>
      <c r="CM122" s="18" t="str">
        <f t="shared" si="80"/>
        <v>润坦1-上海市宝山区中西医结合医院</v>
      </c>
      <c r="CN122" s="18" t="s">
        <v>422</v>
      </c>
    </row>
    <row r="123" spans="1:92" s="18" customFormat="1" ht="14.25" hidden="1" x14ac:dyDescent="0.3">
      <c r="A123" s="1" t="s">
        <v>161</v>
      </c>
      <c r="B123" s="1" t="s">
        <v>636</v>
      </c>
      <c r="C123" s="1" t="s">
        <v>662</v>
      </c>
      <c r="D123" s="1" t="s">
        <v>7</v>
      </c>
      <c r="E123" s="1" t="s">
        <v>634</v>
      </c>
      <c r="F123" s="1" t="s">
        <v>282</v>
      </c>
      <c r="G123" s="1" t="s">
        <v>391</v>
      </c>
      <c r="H123" s="2" t="s">
        <v>506</v>
      </c>
      <c r="I123" s="177">
        <v>31.581849999999999</v>
      </c>
      <c r="J123" s="37">
        <v>1200</v>
      </c>
      <c r="K123" s="171">
        <v>775</v>
      </c>
      <c r="L123" s="171">
        <f t="shared" si="112"/>
        <v>24475.93375</v>
      </c>
      <c r="M123" s="37">
        <v>294</v>
      </c>
      <c r="N123" s="5">
        <v>1500</v>
      </c>
      <c r="O123" s="34">
        <f t="shared" si="113"/>
        <v>47372.775000000001</v>
      </c>
      <c r="P123" s="3">
        <v>2100</v>
      </c>
      <c r="Q123" s="3">
        <v>1474</v>
      </c>
      <c r="R123" s="35">
        <f t="shared" si="114"/>
        <v>66321.884999999995</v>
      </c>
      <c r="S123" s="33">
        <f t="shared" si="69"/>
        <v>920</v>
      </c>
      <c r="T123" s="5">
        <v>1000</v>
      </c>
      <c r="U123" s="35">
        <f t="shared" si="115"/>
        <v>31581.85</v>
      </c>
      <c r="V123" s="3">
        <v>1320</v>
      </c>
      <c r="W123" s="3">
        <v>1046</v>
      </c>
      <c r="X123" s="35">
        <f t="shared" si="116"/>
        <v>41688.042000000001</v>
      </c>
      <c r="Y123" s="33">
        <f t="shared" si="70"/>
        <v>1194</v>
      </c>
      <c r="Z123" s="5">
        <v>1600</v>
      </c>
      <c r="AA123" s="35">
        <f t="shared" si="117"/>
        <v>50530.96</v>
      </c>
      <c r="AB123" s="3">
        <v>540</v>
      </c>
      <c r="AC123" s="3">
        <v>1210</v>
      </c>
      <c r="AD123" s="35">
        <f t="shared" si="118"/>
        <v>17054.199000000001</v>
      </c>
      <c r="AE123" s="33">
        <f t="shared" si="71"/>
        <v>524</v>
      </c>
      <c r="AF123" s="5">
        <v>1600</v>
      </c>
      <c r="AG123" s="35">
        <f t="shared" si="119"/>
        <v>50530.96</v>
      </c>
      <c r="AH123" s="3">
        <v>1320</v>
      </c>
      <c r="AI123" s="3">
        <v>1300</v>
      </c>
      <c r="AJ123" s="35">
        <f t="shared" si="120"/>
        <v>41688.042000000001</v>
      </c>
      <c r="AK123" s="33">
        <f t="shared" si="72"/>
        <v>544</v>
      </c>
      <c r="AL123" s="5">
        <v>1500</v>
      </c>
      <c r="AM123" s="36">
        <f t="shared" si="121"/>
        <v>47372.775000000001</v>
      </c>
      <c r="AN123" s="224">
        <v>1020</v>
      </c>
      <c r="AO123" s="3">
        <v>1230</v>
      </c>
      <c r="AP123" s="35">
        <f t="shared" si="122"/>
        <v>32213.487000000001</v>
      </c>
      <c r="AQ123" s="33">
        <f t="shared" si="73"/>
        <v>334</v>
      </c>
      <c r="AR123" s="5">
        <v>1600</v>
      </c>
      <c r="AS123" s="35">
        <f t="shared" si="123"/>
        <v>50530.96</v>
      </c>
      <c r="AT123" s="3">
        <v>3120</v>
      </c>
      <c r="AU123" s="3">
        <v>3400</v>
      </c>
      <c r="AV123" s="35">
        <f t="shared" si="124"/>
        <v>98535.372000000003</v>
      </c>
      <c r="AW123" s="33">
        <f t="shared" si="74"/>
        <v>54</v>
      </c>
      <c r="AX123" s="4">
        <v>1500</v>
      </c>
      <c r="AY123" s="35">
        <f t="shared" si="125"/>
        <v>47372.775000000001</v>
      </c>
      <c r="AZ123" s="3">
        <v>4800</v>
      </c>
      <c r="BA123" s="3">
        <v>4400</v>
      </c>
      <c r="BB123" s="35">
        <f t="shared" si="126"/>
        <v>151592.88</v>
      </c>
      <c r="BC123" s="33">
        <f t="shared" si="75"/>
        <v>454</v>
      </c>
      <c r="BD123" s="4">
        <v>1600</v>
      </c>
      <c r="BE123" s="36">
        <f t="shared" si="111"/>
        <v>50530.96</v>
      </c>
      <c r="BF123" s="3">
        <v>2400</v>
      </c>
      <c r="BG123" s="3">
        <v>1915</v>
      </c>
      <c r="BH123" s="35">
        <f t="shared" si="78"/>
        <v>75796.44</v>
      </c>
      <c r="BI123" s="33">
        <f t="shared" si="127"/>
        <v>939</v>
      </c>
      <c r="BJ123" s="4">
        <v>1600</v>
      </c>
      <c r="BK123" s="36">
        <f t="shared" si="94"/>
        <v>50530.96</v>
      </c>
      <c r="BL123" s="3">
        <v>300</v>
      </c>
      <c r="BM123" s="3">
        <v>1150</v>
      </c>
      <c r="BN123" s="36">
        <f t="shared" si="81"/>
        <v>9474.5550000000003</v>
      </c>
      <c r="BO123" s="33">
        <f t="shared" si="82"/>
        <v>89</v>
      </c>
      <c r="BP123" s="4">
        <v>1400</v>
      </c>
      <c r="BQ123" s="36">
        <f t="shared" si="83"/>
        <v>44214.59</v>
      </c>
      <c r="BR123" s="204">
        <v>2100</v>
      </c>
      <c r="BS123" s="305">
        <v>1800</v>
      </c>
      <c r="BT123" s="36">
        <f t="shared" si="84"/>
        <v>66321.884999999995</v>
      </c>
      <c r="BU123" s="33">
        <f t="shared" si="110"/>
        <v>389</v>
      </c>
      <c r="BV123" s="4">
        <v>1500</v>
      </c>
      <c r="BW123" s="36">
        <f t="shared" si="86"/>
        <v>47372.775000000001</v>
      </c>
      <c r="BX123" s="3">
        <v>600</v>
      </c>
      <c r="BY123" s="3">
        <v>900</v>
      </c>
      <c r="BZ123" s="36">
        <f t="shared" si="87"/>
        <v>18949.11</v>
      </c>
      <c r="CA123" s="33">
        <f t="shared" si="76"/>
        <v>89</v>
      </c>
      <c r="CB123" s="314">
        <v>1600</v>
      </c>
      <c r="CC123" s="36">
        <f t="shared" si="88"/>
        <v>50530.96</v>
      </c>
      <c r="CD123" s="3">
        <f>SUMIFS('12月商业流向数据'!G:G,'12月商业流向数据'!C:C,'2019年进销存明细 '!A123,'12月商业流向数据'!E:E,'2019年进销存明细 '!H123)</f>
        <v>120</v>
      </c>
      <c r="CE123" s="3"/>
      <c r="CF123" s="36">
        <f t="shared" si="89"/>
        <v>3789.8220000000001</v>
      </c>
      <c r="CG123" s="33">
        <f t="shared" si="77"/>
        <v>209</v>
      </c>
      <c r="CH123" s="4">
        <f t="shared" si="90"/>
        <v>18000</v>
      </c>
      <c r="CI123" s="36">
        <f t="shared" si="91"/>
        <v>568473.30000000005</v>
      </c>
      <c r="CJ123" s="4">
        <f t="shared" si="92"/>
        <v>19740</v>
      </c>
      <c r="CK123" s="36">
        <f t="shared" si="79"/>
        <v>623425.71900000016</v>
      </c>
      <c r="CM123" s="18" t="str">
        <f t="shared" si="80"/>
        <v>润坦1-上海市第一人民医院宝山分院</v>
      </c>
      <c r="CN123" s="18" t="s">
        <v>422</v>
      </c>
    </row>
    <row r="124" spans="1:92" s="18" customFormat="1" ht="14.25" hidden="1" x14ac:dyDescent="0.3">
      <c r="A124" s="1" t="s">
        <v>161</v>
      </c>
      <c r="B124" s="1" t="s">
        <v>636</v>
      </c>
      <c r="C124" s="1" t="s">
        <v>662</v>
      </c>
      <c r="D124" s="1" t="s">
        <v>7</v>
      </c>
      <c r="E124" s="1" t="s">
        <v>87</v>
      </c>
      <c r="F124" s="1" t="s">
        <v>283</v>
      </c>
      <c r="G124" s="1" t="s">
        <v>391</v>
      </c>
      <c r="H124" s="2" t="s">
        <v>13</v>
      </c>
      <c r="I124" s="177">
        <v>31.581849999999999</v>
      </c>
      <c r="J124" s="37">
        <v>0</v>
      </c>
      <c r="K124" s="171">
        <v>0</v>
      </c>
      <c r="L124" s="171">
        <f t="shared" si="112"/>
        <v>0</v>
      </c>
      <c r="M124" s="37">
        <v>2</v>
      </c>
      <c r="N124" s="5"/>
      <c r="O124" s="34">
        <f t="shared" si="113"/>
        <v>0</v>
      </c>
      <c r="P124" s="3">
        <v>0</v>
      </c>
      <c r="Q124" s="3">
        <v>0</v>
      </c>
      <c r="R124" s="35">
        <f t="shared" si="114"/>
        <v>0</v>
      </c>
      <c r="S124" s="33">
        <f t="shared" si="69"/>
        <v>2</v>
      </c>
      <c r="T124" s="5"/>
      <c r="U124" s="35">
        <f t="shared" si="115"/>
        <v>0</v>
      </c>
      <c r="V124" s="3">
        <v>0</v>
      </c>
      <c r="W124" s="3">
        <v>0</v>
      </c>
      <c r="X124" s="35">
        <f t="shared" si="116"/>
        <v>0</v>
      </c>
      <c r="Y124" s="33">
        <f t="shared" si="70"/>
        <v>2</v>
      </c>
      <c r="Z124" s="5"/>
      <c r="AA124" s="35">
        <f t="shared" si="117"/>
        <v>0</v>
      </c>
      <c r="AB124" s="3">
        <v>0</v>
      </c>
      <c r="AC124" s="3">
        <v>0</v>
      </c>
      <c r="AD124" s="35">
        <f t="shared" si="118"/>
        <v>0</v>
      </c>
      <c r="AE124" s="33">
        <f t="shared" si="71"/>
        <v>2</v>
      </c>
      <c r="AF124" s="5"/>
      <c r="AG124" s="35">
        <f t="shared" si="119"/>
        <v>0</v>
      </c>
      <c r="AH124" s="3">
        <v>0</v>
      </c>
      <c r="AI124" s="3">
        <v>0</v>
      </c>
      <c r="AJ124" s="35">
        <f t="shared" si="120"/>
        <v>0</v>
      </c>
      <c r="AK124" s="33">
        <f t="shared" si="72"/>
        <v>2</v>
      </c>
      <c r="AL124" s="5">
        <v>0</v>
      </c>
      <c r="AM124" s="36">
        <f t="shared" si="121"/>
        <v>0</v>
      </c>
      <c r="AN124" s="224">
        <v>0</v>
      </c>
      <c r="AO124" s="3">
        <v>0</v>
      </c>
      <c r="AP124" s="35">
        <f t="shared" si="122"/>
        <v>0</v>
      </c>
      <c r="AQ124" s="33">
        <f t="shared" si="73"/>
        <v>2</v>
      </c>
      <c r="AR124" s="5">
        <v>0</v>
      </c>
      <c r="AS124" s="35">
        <f t="shared" si="123"/>
        <v>0</v>
      </c>
      <c r="AT124" s="3">
        <v>0</v>
      </c>
      <c r="AU124" s="3">
        <v>0</v>
      </c>
      <c r="AV124" s="35">
        <f t="shared" si="124"/>
        <v>0</v>
      </c>
      <c r="AW124" s="33">
        <f t="shared" si="74"/>
        <v>2</v>
      </c>
      <c r="AX124" s="4">
        <v>0</v>
      </c>
      <c r="AY124" s="35">
        <f t="shared" si="125"/>
        <v>0</v>
      </c>
      <c r="AZ124" s="3">
        <v>0</v>
      </c>
      <c r="BA124" s="3">
        <v>0</v>
      </c>
      <c r="BB124" s="35">
        <f t="shared" si="126"/>
        <v>0</v>
      </c>
      <c r="BC124" s="33">
        <f t="shared" si="75"/>
        <v>2</v>
      </c>
      <c r="BD124" s="4">
        <v>0</v>
      </c>
      <c r="BE124" s="36">
        <f t="shared" si="111"/>
        <v>0</v>
      </c>
      <c r="BF124" s="3">
        <v>0</v>
      </c>
      <c r="BG124" s="3">
        <v>0</v>
      </c>
      <c r="BH124" s="35">
        <f t="shared" si="78"/>
        <v>0</v>
      </c>
      <c r="BI124" s="33">
        <f t="shared" si="127"/>
        <v>2</v>
      </c>
      <c r="BJ124" s="4">
        <v>0</v>
      </c>
      <c r="BK124" s="36">
        <f t="shared" si="94"/>
        <v>0</v>
      </c>
      <c r="BL124" s="3">
        <v>0</v>
      </c>
      <c r="BM124" s="3">
        <v>0</v>
      </c>
      <c r="BN124" s="36">
        <f t="shared" si="81"/>
        <v>0</v>
      </c>
      <c r="BO124" s="33">
        <f t="shared" si="82"/>
        <v>2</v>
      </c>
      <c r="BP124" s="4">
        <v>0</v>
      </c>
      <c r="BQ124" s="36">
        <f t="shared" si="83"/>
        <v>0</v>
      </c>
      <c r="BR124" s="204">
        <v>0</v>
      </c>
      <c r="BS124" s="305">
        <v>0</v>
      </c>
      <c r="BT124" s="36">
        <f t="shared" si="84"/>
        <v>0</v>
      </c>
      <c r="BU124" s="33">
        <f t="shared" si="110"/>
        <v>2</v>
      </c>
      <c r="BV124" s="4">
        <v>0</v>
      </c>
      <c r="BW124" s="36">
        <f t="shared" si="86"/>
        <v>0</v>
      </c>
      <c r="BX124" s="3">
        <v>0</v>
      </c>
      <c r="BY124" s="3">
        <v>0</v>
      </c>
      <c r="BZ124" s="36">
        <f t="shared" si="87"/>
        <v>0</v>
      </c>
      <c r="CA124" s="33">
        <f t="shared" si="76"/>
        <v>2</v>
      </c>
      <c r="CB124" s="314">
        <v>0</v>
      </c>
      <c r="CC124" s="36">
        <f t="shared" si="88"/>
        <v>0</v>
      </c>
      <c r="CD124" s="3">
        <f>SUMIFS('12月商业流向数据'!G:G,'12月商业流向数据'!C:C,'2019年进销存明细 '!A124,'12月商业流向数据'!E:E,'2019年进销存明细 '!H124)</f>
        <v>0</v>
      </c>
      <c r="CE124" s="3"/>
      <c r="CF124" s="36">
        <f t="shared" si="89"/>
        <v>0</v>
      </c>
      <c r="CG124" s="33">
        <f t="shared" si="77"/>
        <v>2</v>
      </c>
      <c r="CH124" s="4">
        <f t="shared" si="90"/>
        <v>0</v>
      </c>
      <c r="CI124" s="36">
        <f t="shared" si="91"/>
        <v>0</v>
      </c>
      <c r="CJ124" s="4">
        <f t="shared" si="92"/>
        <v>0</v>
      </c>
      <c r="CK124" s="36">
        <f t="shared" si="79"/>
        <v>0</v>
      </c>
      <c r="CM124" s="18" t="str">
        <f t="shared" si="80"/>
        <v>润坦1-上海交通大学医学院附属第三人民医院</v>
      </c>
      <c r="CN124" s="18" t="s">
        <v>422</v>
      </c>
    </row>
    <row r="125" spans="1:92" s="18" customFormat="1" ht="14.25" hidden="1" x14ac:dyDescent="0.3">
      <c r="A125" s="1" t="s">
        <v>161</v>
      </c>
      <c r="B125" s="1" t="s">
        <v>636</v>
      </c>
      <c r="C125" s="1" t="s">
        <v>662</v>
      </c>
      <c r="D125" s="1" t="s">
        <v>7</v>
      </c>
      <c r="E125" s="1" t="s">
        <v>87</v>
      </c>
      <c r="F125" s="1" t="s">
        <v>282</v>
      </c>
      <c r="G125" s="1" t="s">
        <v>391</v>
      </c>
      <c r="H125" s="2" t="s">
        <v>280</v>
      </c>
      <c r="I125" s="177">
        <v>31.581849999999999</v>
      </c>
      <c r="J125" s="37">
        <v>0</v>
      </c>
      <c r="K125" s="171">
        <v>0</v>
      </c>
      <c r="L125" s="171">
        <f t="shared" si="112"/>
        <v>0</v>
      </c>
      <c r="M125" s="37">
        <v>2</v>
      </c>
      <c r="N125" s="5"/>
      <c r="O125" s="34">
        <f t="shared" si="113"/>
        <v>0</v>
      </c>
      <c r="P125" s="3">
        <v>0</v>
      </c>
      <c r="Q125" s="3">
        <v>0</v>
      </c>
      <c r="R125" s="35">
        <f t="shared" si="114"/>
        <v>0</v>
      </c>
      <c r="S125" s="33">
        <f t="shared" ref="S125:S178" si="128">M125+P125-Q125</f>
        <v>2</v>
      </c>
      <c r="T125" s="5"/>
      <c r="U125" s="35">
        <f t="shared" si="115"/>
        <v>0</v>
      </c>
      <c r="V125" s="3">
        <v>0</v>
      </c>
      <c r="W125" s="3">
        <v>0</v>
      </c>
      <c r="X125" s="35">
        <f t="shared" si="116"/>
        <v>0</v>
      </c>
      <c r="Y125" s="33">
        <f t="shared" ref="Y125:Y178" si="129">S125+V125-W125</f>
        <v>2</v>
      </c>
      <c r="Z125" s="5"/>
      <c r="AA125" s="35">
        <f t="shared" si="117"/>
        <v>0</v>
      </c>
      <c r="AB125" s="3">
        <v>0</v>
      </c>
      <c r="AC125" s="3">
        <v>0</v>
      </c>
      <c r="AD125" s="35">
        <f t="shared" si="118"/>
        <v>0</v>
      </c>
      <c r="AE125" s="33">
        <f t="shared" si="71"/>
        <v>2</v>
      </c>
      <c r="AF125" s="5"/>
      <c r="AG125" s="35">
        <f t="shared" si="119"/>
        <v>0</v>
      </c>
      <c r="AH125" s="3">
        <v>0</v>
      </c>
      <c r="AI125" s="3">
        <v>0</v>
      </c>
      <c r="AJ125" s="35">
        <f t="shared" si="120"/>
        <v>0</v>
      </c>
      <c r="AK125" s="33">
        <f t="shared" si="72"/>
        <v>2</v>
      </c>
      <c r="AL125" s="5">
        <v>0</v>
      </c>
      <c r="AM125" s="36">
        <f t="shared" si="121"/>
        <v>0</v>
      </c>
      <c r="AN125" s="224">
        <v>0</v>
      </c>
      <c r="AO125" s="3">
        <v>0</v>
      </c>
      <c r="AP125" s="35">
        <f t="shared" si="122"/>
        <v>0</v>
      </c>
      <c r="AQ125" s="33">
        <f t="shared" si="73"/>
        <v>2</v>
      </c>
      <c r="AR125" s="5">
        <v>0</v>
      </c>
      <c r="AS125" s="35">
        <f t="shared" si="123"/>
        <v>0</v>
      </c>
      <c r="AT125" s="3">
        <v>0</v>
      </c>
      <c r="AU125" s="3">
        <v>0</v>
      </c>
      <c r="AV125" s="35">
        <f t="shared" si="124"/>
        <v>0</v>
      </c>
      <c r="AW125" s="33">
        <f t="shared" si="74"/>
        <v>2</v>
      </c>
      <c r="AX125" s="4">
        <v>0</v>
      </c>
      <c r="AY125" s="35">
        <f t="shared" si="125"/>
        <v>0</v>
      </c>
      <c r="AZ125" s="3">
        <v>0</v>
      </c>
      <c r="BA125" s="3">
        <v>0</v>
      </c>
      <c r="BB125" s="35">
        <f t="shared" si="126"/>
        <v>0</v>
      </c>
      <c r="BC125" s="33">
        <f t="shared" si="75"/>
        <v>2</v>
      </c>
      <c r="BD125" s="4">
        <v>0</v>
      </c>
      <c r="BE125" s="36">
        <f t="shared" si="111"/>
        <v>0</v>
      </c>
      <c r="BF125" s="3">
        <v>0</v>
      </c>
      <c r="BG125" s="3">
        <v>0</v>
      </c>
      <c r="BH125" s="35">
        <f t="shared" si="78"/>
        <v>0</v>
      </c>
      <c r="BI125" s="33">
        <f t="shared" si="127"/>
        <v>2</v>
      </c>
      <c r="BJ125" s="4">
        <v>0</v>
      </c>
      <c r="BK125" s="36">
        <f t="shared" si="94"/>
        <v>0</v>
      </c>
      <c r="BL125" s="3">
        <v>0</v>
      </c>
      <c r="BM125" s="3">
        <v>0</v>
      </c>
      <c r="BN125" s="36">
        <f t="shared" si="81"/>
        <v>0</v>
      </c>
      <c r="BO125" s="33">
        <f t="shared" si="82"/>
        <v>2</v>
      </c>
      <c r="BP125" s="4">
        <v>0</v>
      </c>
      <c r="BQ125" s="36">
        <f t="shared" si="83"/>
        <v>0</v>
      </c>
      <c r="BR125" s="204">
        <v>0</v>
      </c>
      <c r="BS125" s="305">
        <v>0</v>
      </c>
      <c r="BT125" s="36">
        <f t="shared" si="84"/>
        <v>0</v>
      </c>
      <c r="BU125" s="33">
        <f t="shared" si="110"/>
        <v>2</v>
      </c>
      <c r="BV125" s="4">
        <v>0</v>
      </c>
      <c r="BW125" s="36">
        <f t="shared" si="86"/>
        <v>0</v>
      </c>
      <c r="BX125" s="3">
        <v>0</v>
      </c>
      <c r="BY125" s="3">
        <v>0</v>
      </c>
      <c r="BZ125" s="36">
        <f t="shared" si="87"/>
        <v>0</v>
      </c>
      <c r="CA125" s="33">
        <f t="shared" si="76"/>
        <v>2</v>
      </c>
      <c r="CB125" s="314">
        <v>0</v>
      </c>
      <c r="CC125" s="36">
        <f t="shared" si="88"/>
        <v>0</v>
      </c>
      <c r="CD125" s="3">
        <f>SUMIFS('12月商业流向数据'!G:G,'12月商业流向数据'!C:C,'2019年进销存明细 '!A125,'12月商业流向数据'!E:E,'2019年进销存明细 '!H125)</f>
        <v>0</v>
      </c>
      <c r="CE125" s="3"/>
      <c r="CF125" s="36">
        <f t="shared" si="89"/>
        <v>0</v>
      </c>
      <c r="CG125" s="33">
        <f t="shared" si="77"/>
        <v>2</v>
      </c>
      <c r="CH125" s="4">
        <f t="shared" si="90"/>
        <v>0</v>
      </c>
      <c r="CI125" s="36">
        <f t="shared" si="91"/>
        <v>0</v>
      </c>
      <c r="CJ125" s="4">
        <f t="shared" si="92"/>
        <v>0</v>
      </c>
      <c r="CK125" s="36">
        <f t="shared" si="79"/>
        <v>0</v>
      </c>
      <c r="CM125" s="18" t="str">
        <f t="shared" si="80"/>
        <v>润坦1-上海市第二康复医院</v>
      </c>
      <c r="CN125" s="18" t="s">
        <v>422</v>
      </c>
    </row>
    <row r="126" spans="1:92" s="18" customFormat="1" ht="14.25" hidden="1" x14ac:dyDescent="0.3">
      <c r="A126" s="1" t="s">
        <v>161</v>
      </c>
      <c r="B126" s="6" t="s">
        <v>636</v>
      </c>
      <c r="C126" s="1" t="s">
        <v>662</v>
      </c>
      <c r="D126" s="1" t="s">
        <v>137</v>
      </c>
      <c r="E126" s="1" t="s">
        <v>894</v>
      </c>
      <c r="F126" s="1" t="s">
        <v>283</v>
      </c>
      <c r="G126" s="1" t="s">
        <v>398</v>
      </c>
      <c r="H126" s="2" t="s">
        <v>99</v>
      </c>
      <c r="I126" s="177">
        <v>31.581849999999999</v>
      </c>
      <c r="J126" s="37">
        <v>7200</v>
      </c>
      <c r="K126" s="171">
        <v>4500</v>
      </c>
      <c r="L126" s="171">
        <f t="shared" si="112"/>
        <v>142118.32499999998</v>
      </c>
      <c r="M126" s="37">
        <v>4896</v>
      </c>
      <c r="N126" s="5">
        <v>5000</v>
      </c>
      <c r="O126" s="34">
        <f t="shared" si="113"/>
        <v>157909.25</v>
      </c>
      <c r="P126" s="3">
        <v>0</v>
      </c>
      <c r="Q126" s="3">
        <v>3396</v>
      </c>
      <c r="R126" s="35">
        <f t="shared" si="114"/>
        <v>0</v>
      </c>
      <c r="S126" s="33">
        <f t="shared" si="128"/>
        <v>1500</v>
      </c>
      <c r="T126" s="5">
        <v>3500</v>
      </c>
      <c r="U126" s="35">
        <f t="shared" si="115"/>
        <v>110536.47499999999</v>
      </c>
      <c r="V126" s="3">
        <v>7800</v>
      </c>
      <c r="W126" s="3">
        <v>2381</v>
      </c>
      <c r="X126" s="35">
        <f t="shared" si="116"/>
        <v>246338.43</v>
      </c>
      <c r="Y126" s="33">
        <f t="shared" si="129"/>
        <v>6919</v>
      </c>
      <c r="Z126" s="5">
        <v>5000</v>
      </c>
      <c r="AA126" s="35">
        <f t="shared" si="117"/>
        <v>157909.25</v>
      </c>
      <c r="AB126" s="3">
        <v>0</v>
      </c>
      <c r="AC126" s="3">
        <v>3562</v>
      </c>
      <c r="AD126" s="35">
        <f t="shared" si="118"/>
        <v>0</v>
      </c>
      <c r="AE126" s="33">
        <f t="shared" ref="AE126:AE178" si="130">Y126+AB126-AC126</f>
        <v>3357</v>
      </c>
      <c r="AF126" s="5">
        <v>5000</v>
      </c>
      <c r="AG126" s="35">
        <f t="shared" si="119"/>
        <v>157909.25</v>
      </c>
      <c r="AH126" s="3">
        <v>2400</v>
      </c>
      <c r="AI126" s="3">
        <v>4742</v>
      </c>
      <c r="AJ126" s="35">
        <f t="shared" si="120"/>
        <v>75796.44</v>
      </c>
      <c r="AK126" s="33">
        <f t="shared" ref="AK126:AK178" si="131">AE126+AH126-AI126</f>
        <v>1015</v>
      </c>
      <c r="AL126" s="5">
        <v>5000</v>
      </c>
      <c r="AM126" s="36">
        <f t="shared" si="121"/>
        <v>157909.25</v>
      </c>
      <c r="AN126" s="224">
        <v>2400</v>
      </c>
      <c r="AO126" s="3">
        <v>3402</v>
      </c>
      <c r="AP126" s="35">
        <f t="shared" si="122"/>
        <v>75796.44</v>
      </c>
      <c r="AQ126" s="33">
        <f t="shared" ref="AQ126:AQ178" si="132">AK126+AN126-AO126</f>
        <v>13</v>
      </c>
      <c r="AR126" s="5">
        <v>5000</v>
      </c>
      <c r="AS126" s="35">
        <f t="shared" si="123"/>
        <v>157909.25</v>
      </c>
      <c r="AT126" s="3">
        <v>6300</v>
      </c>
      <c r="AU126" s="3">
        <v>2819</v>
      </c>
      <c r="AV126" s="35">
        <f t="shared" si="124"/>
        <v>198965.655</v>
      </c>
      <c r="AW126" s="33">
        <f t="shared" ref="AW126:AW178" si="133">AQ126+AT126-AU126</f>
        <v>3494</v>
      </c>
      <c r="AX126" s="4">
        <v>3600</v>
      </c>
      <c r="AY126" s="35">
        <f t="shared" si="125"/>
        <v>113694.66</v>
      </c>
      <c r="AZ126" s="3">
        <v>2400</v>
      </c>
      <c r="BA126" s="3">
        <v>2860</v>
      </c>
      <c r="BB126" s="35">
        <f t="shared" si="126"/>
        <v>75796.44</v>
      </c>
      <c r="BC126" s="33">
        <f t="shared" ref="BC126:BC178" si="134">AW126+AZ126-BA126</f>
        <v>3034</v>
      </c>
      <c r="BD126" s="4">
        <v>4000</v>
      </c>
      <c r="BE126" s="36">
        <f t="shared" si="111"/>
        <v>126327.4</v>
      </c>
      <c r="BF126" s="3">
        <v>0</v>
      </c>
      <c r="BG126" s="3">
        <v>0</v>
      </c>
      <c r="BH126" s="35">
        <f t="shared" si="78"/>
        <v>0</v>
      </c>
      <c r="BI126" s="33">
        <f t="shared" si="127"/>
        <v>3034</v>
      </c>
      <c r="BJ126" s="4">
        <v>5000</v>
      </c>
      <c r="BK126" s="36">
        <f t="shared" si="94"/>
        <v>157909.25</v>
      </c>
      <c r="BL126" s="3">
        <v>-4086</v>
      </c>
      <c r="BM126" s="3">
        <v>0</v>
      </c>
      <c r="BN126" s="36">
        <f t="shared" si="81"/>
        <v>-129043.4391</v>
      </c>
      <c r="BO126" s="33">
        <f t="shared" si="82"/>
        <v>-1052</v>
      </c>
      <c r="BP126" s="4">
        <v>4500</v>
      </c>
      <c r="BQ126" s="36">
        <f t="shared" si="83"/>
        <v>142118.32499999998</v>
      </c>
      <c r="BR126" s="204">
        <v>0</v>
      </c>
      <c r="BS126" s="305">
        <v>0</v>
      </c>
      <c r="BT126" s="36">
        <f t="shared" si="84"/>
        <v>0</v>
      </c>
      <c r="BU126" s="33">
        <v>0</v>
      </c>
      <c r="BV126" s="4">
        <v>5000</v>
      </c>
      <c r="BW126" s="36">
        <f t="shared" si="86"/>
        <v>157909.25</v>
      </c>
      <c r="BX126" s="3">
        <v>0</v>
      </c>
      <c r="BY126" s="3">
        <v>0</v>
      </c>
      <c r="BZ126" s="36">
        <f t="shared" si="87"/>
        <v>0</v>
      </c>
      <c r="CA126" s="33">
        <f t="shared" ref="CA126:CA178" si="135">BU126+BX126-BY126</f>
        <v>0</v>
      </c>
      <c r="CB126" s="314">
        <v>5000</v>
      </c>
      <c r="CC126" s="36">
        <f t="shared" si="88"/>
        <v>157909.25</v>
      </c>
      <c r="CD126" s="3">
        <f>SUMIFS('12月商业流向数据'!G:G,'12月商业流向数据'!C:C,'2019年进销存明细 '!A126,'12月商业流向数据'!E:E,'2019年进销存明细 '!H126)</f>
        <v>0</v>
      </c>
      <c r="CE126" s="3"/>
      <c r="CF126" s="36">
        <f t="shared" si="89"/>
        <v>0</v>
      </c>
      <c r="CG126" s="33">
        <f t="shared" ref="CG126:CG178" si="136">CA126+CD126-CE126</f>
        <v>0</v>
      </c>
      <c r="CH126" s="4">
        <f t="shared" si="90"/>
        <v>55600</v>
      </c>
      <c r="CI126" s="36">
        <f t="shared" si="91"/>
        <v>1755950.8599999999</v>
      </c>
      <c r="CJ126" s="4">
        <f t="shared" si="92"/>
        <v>17214</v>
      </c>
      <c r="CK126" s="36">
        <f t="shared" si="79"/>
        <v>543649.96590000007</v>
      </c>
      <c r="CM126" s="18" t="str">
        <f t="shared" si="80"/>
        <v>润坦1-上海中医药大学附属岳阳中西医结合医院</v>
      </c>
      <c r="CN126" s="18" t="s">
        <v>422</v>
      </c>
    </row>
    <row r="127" spans="1:92" s="18" customFormat="1" ht="14.25" hidden="1" x14ac:dyDescent="0.3">
      <c r="A127" s="1" t="s">
        <v>183</v>
      </c>
      <c r="B127" s="1" t="s">
        <v>873</v>
      </c>
      <c r="C127" s="1" t="s">
        <v>662</v>
      </c>
      <c r="D127" s="1" t="s">
        <v>872</v>
      </c>
      <c r="E127" s="1" t="s">
        <v>830</v>
      </c>
      <c r="F127" s="1" t="s">
        <v>282</v>
      </c>
      <c r="G127" s="1" t="s">
        <v>388</v>
      </c>
      <c r="H127" s="2" t="s">
        <v>49</v>
      </c>
      <c r="I127" s="177">
        <v>99.340800000000002</v>
      </c>
      <c r="J127" s="37">
        <v>0</v>
      </c>
      <c r="K127" s="171">
        <v>133.33333333333334</v>
      </c>
      <c r="L127" s="171">
        <f t="shared" si="112"/>
        <v>13245.44</v>
      </c>
      <c r="M127" s="37">
        <v>10</v>
      </c>
      <c r="N127" s="5">
        <v>250</v>
      </c>
      <c r="O127" s="34">
        <f t="shared" si="113"/>
        <v>24835.200000000001</v>
      </c>
      <c r="P127" s="3">
        <v>0</v>
      </c>
      <c r="Q127" s="3">
        <v>0</v>
      </c>
      <c r="R127" s="35">
        <f t="shared" si="114"/>
        <v>0</v>
      </c>
      <c r="S127" s="33">
        <f t="shared" si="128"/>
        <v>10</v>
      </c>
      <c r="T127" s="5">
        <v>180</v>
      </c>
      <c r="U127" s="35">
        <f t="shared" si="115"/>
        <v>17881.344000000001</v>
      </c>
      <c r="V127" s="3">
        <v>320</v>
      </c>
      <c r="W127" s="3">
        <v>60</v>
      </c>
      <c r="X127" s="35">
        <f t="shared" si="116"/>
        <v>31789.056</v>
      </c>
      <c r="Y127" s="33">
        <f t="shared" si="129"/>
        <v>270</v>
      </c>
      <c r="Z127" s="5">
        <v>280</v>
      </c>
      <c r="AA127" s="35">
        <f t="shared" si="117"/>
        <v>27815.423999999999</v>
      </c>
      <c r="AB127" s="3">
        <v>320</v>
      </c>
      <c r="AC127" s="3">
        <v>353</v>
      </c>
      <c r="AD127" s="35">
        <f t="shared" si="118"/>
        <v>31789.056</v>
      </c>
      <c r="AE127" s="33">
        <f t="shared" si="130"/>
        <v>237</v>
      </c>
      <c r="AF127" s="5">
        <v>250</v>
      </c>
      <c r="AG127" s="35">
        <f t="shared" si="119"/>
        <v>24835.200000000001</v>
      </c>
      <c r="AH127" s="3">
        <v>960</v>
      </c>
      <c r="AI127" s="3">
        <v>507</v>
      </c>
      <c r="AJ127" s="35">
        <f t="shared" si="120"/>
        <v>95367.168000000005</v>
      </c>
      <c r="AK127" s="33">
        <f t="shared" si="131"/>
        <v>690</v>
      </c>
      <c r="AL127" s="5">
        <v>250</v>
      </c>
      <c r="AM127" s="36">
        <f t="shared" si="121"/>
        <v>24835.200000000001</v>
      </c>
      <c r="AN127" s="224">
        <v>640</v>
      </c>
      <c r="AO127" s="3">
        <v>1092</v>
      </c>
      <c r="AP127" s="35">
        <f t="shared" si="122"/>
        <v>63578.112000000001</v>
      </c>
      <c r="AQ127" s="33">
        <f t="shared" si="132"/>
        <v>238</v>
      </c>
      <c r="AR127" s="5">
        <v>260</v>
      </c>
      <c r="AS127" s="35">
        <f t="shared" si="123"/>
        <v>25828.608</v>
      </c>
      <c r="AT127" s="3">
        <v>640</v>
      </c>
      <c r="AU127" s="3">
        <v>650</v>
      </c>
      <c r="AV127" s="35">
        <f t="shared" si="124"/>
        <v>63578.112000000001</v>
      </c>
      <c r="AW127" s="33">
        <f t="shared" si="133"/>
        <v>228</v>
      </c>
      <c r="AX127" s="4">
        <v>260</v>
      </c>
      <c r="AY127" s="35">
        <f t="shared" si="125"/>
        <v>25828.608</v>
      </c>
      <c r="AZ127" s="3">
        <v>640</v>
      </c>
      <c r="BA127" s="3">
        <v>650</v>
      </c>
      <c r="BB127" s="35">
        <f t="shared" si="126"/>
        <v>63578.112000000001</v>
      </c>
      <c r="BC127" s="33">
        <f t="shared" si="134"/>
        <v>218</v>
      </c>
      <c r="BD127" s="4">
        <v>260</v>
      </c>
      <c r="BE127" s="36">
        <f t="shared" si="111"/>
        <v>25828.608</v>
      </c>
      <c r="BF127" s="3">
        <v>320</v>
      </c>
      <c r="BG127" s="3">
        <v>400</v>
      </c>
      <c r="BH127" s="35">
        <f t="shared" si="78"/>
        <v>31789.056</v>
      </c>
      <c r="BI127" s="33">
        <f t="shared" si="127"/>
        <v>138</v>
      </c>
      <c r="BJ127" s="4">
        <v>260</v>
      </c>
      <c r="BK127" s="36">
        <f t="shared" si="94"/>
        <v>25828.608</v>
      </c>
      <c r="BL127" s="3">
        <v>480</v>
      </c>
      <c r="BM127" s="3">
        <v>611</v>
      </c>
      <c r="BN127" s="36">
        <f t="shared" si="81"/>
        <v>47683.584000000003</v>
      </c>
      <c r="BO127" s="33">
        <f t="shared" si="82"/>
        <v>7</v>
      </c>
      <c r="BP127" s="4">
        <v>220</v>
      </c>
      <c r="BQ127" s="36">
        <f t="shared" si="83"/>
        <v>21854.975999999999</v>
      </c>
      <c r="BR127" s="204">
        <v>552</v>
      </c>
      <c r="BS127" s="305">
        <v>500</v>
      </c>
      <c r="BT127" s="36">
        <f t="shared" si="84"/>
        <v>54836.121599999999</v>
      </c>
      <c r="BU127" s="33">
        <f t="shared" ref="BU127:BU190" si="137">BO127+BR127-BS127</f>
        <v>59</v>
      </c>
      <c r="BV127" s="4">
        <v>260</v>
      </c>
      <c r="BW127" s="36">
        <f t="shared" si="86"/>
        <v>25828.608</v>
      </c>
      <c r="BX127" s="3">
        <v>1120</v>
      </c>
      <c r="BY127" s="3">
        <v>800</v>
      </c>
      <c r="BZ127" s="36">
        <f t="shared" si="87"/>
        <v>111261.696</v>
      </c>
      <c r="CA127" s="33">
        <f t="shared" si="135"/>
        <v>379</v>
      </c>
      <c r="CB127" s="314">
        <v>270</v>
      </c>
      <c r="CC127" s="36">
        <f t="shared" si="88"/>
        <v>26822.016</v>
      </c>
      <c r="CD127" s="3">
        <f>SUMIFS('12月商业流向数据'!G:G,'12月商业流向数据'!C:C,'2019年进销存明细 '!A127,'12月商业流向数据'!E:E,'2019年进销存明细 '!H127)</f>
        <v>800</v>
      </c>
      <c r="CE127" s="3"/>
      <c r="CF127" s="36">
        <f t="shared" si="89"/>
        <v>79472.639999999999</v>
      </c>
      <c r="CG127" s="33">
        <f t="shared" si="136"/>
        <v>1179</v>
      </c>
      <c r="CH127" s="4">
        <f t="shared" si="90"/>
        <v>3000</v>
      </c>
      <c r="CI127" s="36">
        <f t="shared" si="91"/>
        <v>298022.40000000002</v>
      </c>
      <c r="CJ127" s="4">
        <f t="shared" si="92"/>
        <v>6792</v>
      </c>
      <c r="CK127" s="36">
        <f t="shared" si="79"/>
        <v>674722.71360000002</v>
      </c>
      <c r="CM127" s="18" t="str">
        <f t="shared" si="80"/>
        <v>兰川-上海市奉贤区奉城医院</v>
      </c>
      <c r="CN127" s="18" t="s">
        <v>422</v>
      </c>
    </row>
    <row r="128" spans="1:92" s="18" customFormat="1" ht="14.25" hidden="1" x14ac:dyDescent="0.3">
      <c r="A128" s="1" t="s">
        <v>184</v>
      </c>
      <c r="B128" s="6" t="s">
        <v>636</v>
      </c>
      <c r="C128" s="1" t="s">
        <v>662</v>
      </c>
      <c r="D128" s="1" t="s">
        <v>137</v>
      </c>
      <c r="E128" s="1" t="s">
        <v>894</v>
      </c>
      <c r="F128" s="1" t="s">
        <v>283</v>
      </c>
      <c r="G128" s="1" t="s">
        <v>398</v>
      </c>
      <c r="H128" s="2" t="s">
        <v>99</v>
      </c>
      <c r="I128" s="313">
        <v>17.8552</v>
      </c>
      <c r="J128" s="37">
        <v>480</v>
      </c>
      <c r="K128" s="171">
        <v>540</v>
      </c>
      <c r="L128" s="171">
        <f t="shared" si="112"/>
        <v>9641.8079999999991</v>
      </c>
      <c r="M128" s="37">
        <v>747</v>
      </c>
      <c r="N128" s="5">
        <v>600</v>
      </c>
      <c r="O128" s="34">
        <f t="shared" si="113"/>
        <v>10713.12</v>
      </c>
      <c r="P128" s="3">
        <v>240</v>
      </c>
      <c r="Q128" s="3">
        <v>621</v>
      </c>
      <c r="R128" s="35">
        <f t="shared" si="114"/>
        <v>4285.2479999999996</v>
      </c>
      <c r="S128" s="33">
        <f t="shared" si="128"/>
        <v>366</v>
      </c>
      <c r="T128" s="5">
        <v>450</v>
      </c>
      <c r="U128" s="35">
        <f t="shared" si="115"/>
        <v>8034.84</v>
      </c>
      <c r="V128" s="3">
        <v>0</v>
      </c>
      <c r="W128" s="3">
        <v>272</v>
      </c>
      <c r="X128" s="35">
        <f t="shared" si="116"/>
        <v>0</v>
      </c>
      <c r="Y128" s="33">
        <f t="shared" si="129"/>
        <v>94</v>
      </c>
      <c r="Z128" s="5">
        <v>600</v>
      </c>
      <c r="AA128" s="35">
        <f t="shared" si="117"/>
        <v>10713.12</v>
      </c>
      <c r="AB128" s="3">
        <v>0</v>
      </c>
      <c r="AC128" s="3">
        <v>0</v>
      </c>
      <c r="AD128" s="35">
        <f t="shared" si="118"/>
        <v>0</v>
      </c>
      <c r="AE128" s="33">
        <f t="shared" si="130"/>
        <v>94</v>
      </c>
      <c r="AF128" s="5">
        <v>550</v>
      </c>
      <c r="AG128" s="35">
        <f t="shared" si="119"/>
        <v>9820.36</v>
      </c>
      <c r="AH128" s="3">
        <v>0</v>
      </c>
      <c r="AI128" s="3">
        <v>0</v>
      </c>
      <c r="AJ128" s="35">
        <f t="shared" si="120"/>
        <v>0</v>
      </c>
      <c r="AK128" s="33">
        <f t="shared" si="131"/>
        <v>94</v>
      </c>
      <c r="AL128" s="5"/>
      <c r="AM128" s="36">
        <f t="shared" si="121"/>
        <v>0</v>
      </c>
      <c r="AN128" s="224">
        <v>0</v>
      </c>
      <c r="AO128" s="3">
        <v>0</v>
      </c>
      <c r="AP128" s="35">
        <f t="shared" si="122"/>
        <v>0</v>
      </c>
      <c r="AQ128" s="33">
        <f t="shared" si="132"/>
        <v>94</v>
      </c>
      <c r="AR128" s="5"/>
      <c r="AS128" s="35">
        <f t="shared" si="123"/>
        <v>0</v>
      </c>
      <c r="AT128" s="3">
        <v>0</v>
      </c>
      <c r="AU128" s="3">
        <v>0</v>
      </c>
      <c r="AV128" s="35">
        <f t="shared" si="124"/>
        <v>0</v>
      </c>
      <c r="AW128" s="33">
        <f t="shared" si="133"/>
        <v>94</v>
      </c>
      <c r="AX128" s="4">
        <v>550</v>
      </c>
      <c r="AY128" s="35">
        <f t="shared" si="125"/>
        <v>9820.36</v>
      </c>
      <c r="AZ128" s="3">
        <v>0</v>
      </c>
      <c r="BA128" s="3">
        <v>0</v>
      </c>
      <c r="BB128" s="35">
        <f t="shared" si="126"/>
        <v>0</v>
      </c>
      <c r="BC128" s="33">
        <f t="shared" si="134"/>
        <v>94</v>
      </c>
      <c r="BD128" s="4">
        <v>600</v>
      </c>
      <c r="BE128" s="36">
        <f t="shared" si="111"/>
        <v>10713.12</v>
      </c>
      <c r="BF128" s="3">
        <v>0</v>
      </c>
      <c r="BG128" s="3">
        <v>0</v>
      </c>
      <c r="BH128" s="35">
        <f t="shared" si="78"/>
        <v>0</v>
      </c>
      <c r="BI128" s="33">
        <f t="shared" si="127"/>
        <v>94</v>
      </c>
      <c r="BJ128" s="4">
        <v>600</v>
      </c>
      <c r="BK128" s="36">
        <f t="shared" si="94"/>
        <v>10713.12</v>
      </c>
      <c r="BL128" s="3">
        <v>0</v>
      </c>
      <c r="BM128" s="3">
        <v>0</v>
      </c>
      <c r="BN128" s="36">
        <f t="shared" si="81"/>
        <v>0</v>
      </c>
      <c r="BO128" s="33">
        <f t="shared" si="82"/>
        <v>94</v>
      </c>
      <c r="BP128" s="4">
        <v>550</v>
      </c>
      <c r="BQ128" s="36">
        <f t="shared" si="83"/>
        <v>9820.36</v>
      </c>
      <c r="BR128" s="204">
        <v>0</v>
      </c>
      <c r="BS128" s="305">
        <v>0</v>
      </c>
      <c r="BT128" s="36">
        <f t="shared" si="84"/>
        <v>0</v>
      </c>
      <c r="BU128" s="33">
        <f t="shared" si="137"/>
        <v>94</v>
      </c>
      <c r="BV128" s="4">
        <v>550</v>
      </c>
      <c r="BW128" s="36">
        <f t="shared" si="86"/>
        <v>9820.36</v>
      </c>
      <c r="BX128" s="3">
        <v>0</v>
      </c>
      <c r="BY128" s="3">
        <v>0</v>
      </c>
      <c r="BZ128" s="36">
        <f t="shared" si="87"/>
        <v>0</v>
      </c>
      <c r="CA128" s="33">
        <f t="shared" si="135"/>
        <v>94</v>
      </c>
      <c r="CB128" s="314"/>
      <c r="CC128" s="36">
        <f t="shared" si="88"/>
        <v>0</v>
      </c>
      <c r="CD128" s="3">
        <f>SUMIFS('12月商业流向数据'!G:G,'12月商业流向数据'!C:C,'2019年进销存明细 '!A128,'12月商业流向数据'!E:E,'2019年进销存明细 '!H128)</f>
        <v>0</v>
      </c>
      <c r="CE128" s="3"/>
      <c r="CF128" s="36">
        <f t="shared" si="89"/>
        <v>0</v>
      </c>
      <c r="CG128" s="33">
        <f t="shared" si="136"/>
        <v>94</v>
      </c>
      <c r="CH128" s="4">
        <f t="shared" si="90"/>
        <v>5050</v>
      </c>
      <c r="CI128" s="36">
        <f t="shared" si="91"/>
        <v>90168.760000000009</v>
      </c>
      <c r="CJ128" s="4">
        <f t="shared" si="92"/>
        <v>240</v>
      </c>
      <c r="CK128" s="36">
        <f t="shared" si="79"/>
        <v>4285.2479999999996</v>
      </c>
      <c r="CM128" s="18" t="str">
        <f t="shared" si="80"/>
        <v>金喉健-上海中医药大学附属岳阳中西医结合医院</v>
      </c>
      <c r="CN128" s="18" t="s">
        <v>422</v>
      </c>
    </row>
    <row r="129" spans="1:92" s="18" customFormat="1" ht="14.25" hidden="1" x14ac:dyDescent="0.3">
      <c r="A129" s="1" t="s">
        <v>184</v>
      </c>
      <c r="B129" s="6" t="s">
        <v>636</v>
      </c>
      <c r="C129" s="1" t="s">
        <v>662</v>
      </c>
      <c r="D129" s="1" t="s">
        <v>137</v>
      </c>
      <c r="E129" s="1" t="s">
        <v>138</v>
      </c>
      <c r="F129" s="1" t="s">
        <v>283</v>
      </c>
      <c r="G129" s="1" t="s">
        <v>397</v>
      </c>
      <c r="H129" s="2" t="s">
        <v>84</v>
      </c>
      <c r="I129" s="313">
        <v>16.8752</v>
      </c>
      <c r="J129" s="37">
        <v>390</v>
      </c>
      <c r="K129" s="171">
        <v>498.33333333333331</v>
      </c>
      <c r="L129" s="171">
        <f t="shared" si="112"/>
        <v>8409.474666666667</v>
      </c>
      <c r="M129" s="37">
        <v>58</v>
      </c>
      <c r="N129" s="5">
        <v>500</v>
      </c>
      <c r="O129" s="34">
        <f t="shared" si="113"/>
        <v>8437.6</v>
      </c>
      <c r="P129" s="3">
        <v>0</v>
      </c>
      <c r="Q129" s="3">
        <v>48</v>
      </c>
      <c r="R129" s="35">
        <f t="shared" si="114"/>
        <v>0</v>
      </c>
      <c r="S129" s="33">
        <f t="shared" si="128"/>
        <v>10</v>
      </c>
      <c r="T129" s="5">
        <v>350</v>
      </c>
      <c r="U129" s="35">
        <f t="shared" si="115"/>
        <v>5906.32</v>
      </c>
      <c r="V129" s="3">
        <v>0</v>
      </c>
      <c r="W129" s="3">
        <v>10</v>
      </c>
      <c r="X129" s="35">
        <f t="shared" si="116"/>
        <v>0</v>
      </c>
      <c r="Y129" s="33">
        <f t="shared" si="129"/>
        <v>0</v>
      </c>
      <c r="Z129" s="5">
        <v>550</v>
      </c>
      <c r="AA129" s="35">
        <f t="shared" si="117"/>
        <v>9281.36</v>
      </c>
      <c r="AB129" s="3">
        <v>0</v>
      </c>
      <c r="AC129" s="3">
        <v>0</v>
      </c>
      <c r="AD129" s="35">
        <f t="shared" si="118"/>
        <v>0</v>
      </c>
      <c r="AE129" s="33">
        <f t="shared" si="130"/>
        <v>0</v>
      </c>
      <c r="AF129" s="5">
        <v>500</v>
      </c>
      <c r="AG129" s="35">
        <f t="shared" si="119"/>
        <v>8437.6</v>
      </c>
      <c r="AH129" s="3">
        <v>0</v>
      </c>
      <c r="AI129" s="3">
        <v>0</v>
      </c>
      <c r="AJ129" s="35">
        <f t="shared" si="120"/>
        <v>0</v>
      </c>
      <c r="AK129" s="33">
        <f t="shared" si="131"/>
        <v>0</v>
      </c>
      <c r="AL129" s="5"/>
      <c r="AM129" s="36">
        <f t="shared" si="121"/>
        <v>0</v>
      </c>
      <c r="AN129" s="224">
        <v>0</v>
      </c>
      <c r="AO129" s="3">
        <v>0</v>
      </c>
      <c r="AP129" s="35">
        <f t="shared" si="122"/>
        <v>0</v>
      </c>
      <c r="AQ129" s="33">
        <f t="shared" si="132"/>
        <v>0</v>
      </c>
      <c r="AR129" s="5"/>
      <c r="AS129" s="35">
        <f t="shared" si="123"/>
        <v>0</v>
      </c>
      <c r="AT129" s="3">
        <v>0</v>
      </c>
      <c r="AU129" s="3">
        <v>0</v>
      </c>
      <c r="AV129" s="35">
        <f t="shared" si="124"/>
        <v>0</v>
      </c>
      <c r="AW129" s="33">
        <f t="shared" si="133"/>
        <v>0</v>
      </c>
      <c r="AX129" s="4">
        <v>500</v>
      </c>
      <c r="AY129" s="35">
        <f t="shared" si="125"/>
        <v>8437.6</v>
      </c>
      <c r="AZ129" s="3">
        <v>0</v>
      </c>
      <c r="BA129" s="3">
        <v>0</v>
      </c>
      <c r="BB129" s="35">
        <f t="shared" si="126"/>
        <v>0</v>
      </c>
      <c r="BC129" s="33">
        <f t="shared" si="134"/>
        <v>0</v>
      </c>
      <c r="BD129" s="4">
        <v>550</v>
      </c>
      <c r="BE129" s="36">
        <f t="shared" si="111"/>
        <v>9281.36</v>
      </c>
      <c r="BF129" s="3">
        <v>0</v>
      </c>
      <c r="BG129" s="3">
        <v>0</v>
      </c>
      <c r="BH129" s="35">
        <f t="shared" si="78"/>
        <v>0</v>
      </c>
      <c r="BI129" s="33">
        <f t="shared" si="127"/>
        <v>0</v>
      </c>
      <c r="BJ129" s="4">
        <v>500</v>
      </c>
      <c r="BK129" s="36">
        <f t="shared" si="94"/>
        <v>8437.6</v>
      </c>
      <c r="BL129" s="3">
        <v>0</v>
      </c>
      <c r="BM129" s="3">
        <v>0</v>
      </c>
      <c r="BN129" s="36">
        <f t="shared" si="81"/>
        <v>0</v>
      </c>
      <c r="BO129" s="33">
        <f t="shared" si="82"/>
        <v>0</v>
      </c>
      <c r="BP129" s="4">
        <v>450</v>
      </c>
      <c r="BQ129" s="36">
        <f t="shared" si="83"/>
        <v>7593.84</v>
      </c>
      <c r="BR129" s="204">
        <v>0</v>
      </c>
      <c r="BS129" s="305">
        <v>0</v>
      </c>
      <c r="BT129" s="36">
        <f t="shared" si="84"/>
        <v>0</v>
      </c>
      <c r="BU129" s="33">
        <f t="shared" si="137"/>
        <v>0</v>
      </c>
      <c r="BV129" s="4">
        <v>500</v>
      </c>
      <c r="BW129" s="36">
        <f t="shared" si="86"/>
        <v>8437.6</v>
      </c>
      <c r="BX129" s="3">
        <v>0</v>
      </c>
      <c r="BY129" s="3">
        <v>0</v>
      </c>
      <c r="BZ129" s="36">
        <f t="shared" si="87"/>
        <v>0</v>
      </c>
      <c r="CA129" s="33">
        <f t="shared" si="135"/>
        <v>0</v>
      </c>
      <c r="CB129" s="314"/>
      <c r="CC129" s="36">
        <f t="shared" si="88"/>
        <v>0</v>
      </c>
      <c r="CD129" s="3">
        <f>SUMIFS('12月商业流向数据'!G:G,'12月商业流向数据'!C:C,'2019年进销存明细 '!A129,'12月商业流向数据'!E:E,'2019年进销存明细 '!H129)</f>
        <v>0</v>
      </c>
      <c r="CE129" s="3"/>
      <c r="CF129" s="36">
        <f t="shared" si="89"/>
        <v>0</v>
      </c>
      <c r="CG129" s="33">
        <f t="shared" si="136"/>
        <v>0</v>
      </c>
      <c r="CH129" s="4">
        <f t="shared" si="90"/>
        <v>4400</v>
      </c>
      <c r="CI129" s="36">
        <f t="shared" si="91"/>
        <v>74250.880000000005</v>
      </c>
      <c r="CJ129" s="4">
        <f t="shared" si="92"/>
        <v>0</v>
      </c>
      <c r="CK129" s="36">
        <f t="shared" si="79"/>
        <v>0</v>
      </c>
      <c r="CM129" s="18" t="str">
        <f t="shared" si="80"/>
        <v>金喉健-上海交通大学医学院附属新华医院</v>
      </c>
      <c r="CN129" s="18" t="s">
        <v>422</v>
      </c>
    </row>
    <row r="130" spans="1:92" s="18" customFormat="1" ht="14.25" hidden="1" x14ac:dyDescent="0.3">
      <c r="A130" s="1" t="s">
        <v>121</v>
      </c>
      <c r="B130" s="6" t="s">
        <v>636</v>
      </c>
      <c r="C130" s="1" t="s">
        <v>662</v>
      </c>
      <c r="D130" s="6" t="s">
        <v>464</v>
      </c>
      <c r="E130" s="1" t="s">
        <v>439</v>
      </c>
      <c r="F130" s="1" t="s">
        <v>282</v>
      </c>
      <c r="G130" s="1" t="s">
        <v>400</v>
      </c>
      <c r="H130" s="2" t="s">
        <v>92</v>
      </c>
      <c r="I130" s="177">
        <v>28.876799999999999</v>
      </c>
      <c r="J130" s="37">
        <v>400</v>
      </c>
      <c r="K130" s="171">
        <v>275</v>
      </c>
      <c r="L130" s="171">
        <f t="shared" si="112"/>
        <v>7941.12</v>
      </c>
      <c r="M130" s="37">
        <v>17</v>
      </c>
      <c r="N130" s="5">
        <v>350</v>
      </c>
      <c r="O130" s="34">
        <f t="shared" si="113"/>
        <v>10106.879999999999</v>
      </c>
      <c r="P130" s="3">
        <v>400</v>
      </c>
      <c r="Q130" s="3">
        <v>400</v>
      </c>
      <c r="R130" s="35">
        <f t="shared" si="114"/>
        <v>11550.72</v>
      </c>
      <c r="S130" s="33">
        <f t="shared" si="128"/>
        <v>17</v>
      </c>
      <c r="T130" s="5">
        <v>200</v>
      </c>
      <c r="U130" s="35">
        <f t="shared" si="115"/>
        <v>5775.36</v>
      </c>
      <c r="V130" s="3">
        <v>200</v>
      </c>
      <c r="W130" s="3">
        <v>200</v>
      </c>
      <c r="X130" s="35">
        <f t="shared" si="116"/>
        <v>5775.36</v>
      </c>
      <c r="Y130" s="33">
        <f t="shared" si="129"/>
        <v>17</v>
      </c>
      <c r="Z130" s="5">
        <v>450</v>
      </c>
      <c r="AA130" s="35">
        <f t="shared" si="117"/>
        <v>12994.56</v>
      </c>
      <c r="AB130" s="3">
        <v>400</v>
      </c>
      <c r="AC130" s="3">
        <v>400</v>
      </c>
      <c r="AD130" s="35">
        <f t="shared" si="118"/>
        <v>11550.72</v>
      </c>
      <c r="AE130" s="33">
        <f t="shared" si="130"/>
        <v>17</v>
      </c>
      <c r="AF130" s="5">
        <v>400</v>
      </c>
      <c r="AG130" s="35">
        <f t="shared" si="119"/>
        <v>11550.72</v>
      </c>
      <c r="AH130" s="3">
        <v>500</v>
      </c>
      <c r="AI130" s="3">
        <v>500</v>
      </c>
      <c r="AJ130" s="35">
        <f t="shared" si="120"/>
        <v>14438.4</v>
      </c>
      <c r="AK130" s="33">
        <f t="shared" si="131"/>
        <v>17</v>
      </c>
      <c r="AL130" s="5">
        <v>500</v>
      </c>
      <c r="AM130" s="36">
        <f t="shared" si="121"/>
        <v>14438.4</v>
      </c>
      <c r="AN130" s="224">
        <v>330</v>
      </c>
      <c r="AO130" s="3">
        <v>330</v>
      </c>
      <c r="AP130" s="35">
        <f t="shared" si="122"/>
        <v>9529.3439999999991</v>
      </c>
      <c r="AQ130" s="33">
        <f t="shared" si="132"/>
        <v>17</v>
      </c>
      <c r="AR130" s="5">
        <v>450</v>
      </c>
      <c r="AS130" s="35">
        <f t="shared" si="123"/>
        <v>12994.56</v>
      </c>
      <c r="AT130" s="3">
        <v>150</v>
      </c>
      <c r="AU130" s="3">
        <v>150</v>
      </c>
      <c r="AV130" s="35">
        <f t="shared" si="124"/>
        <v>4331.5199999999995</v>
      </c>
      <c r="AW130" s="33">
        <f t="shared" si="133"/>
        <v>17</v>
      </c>
      <c r="AX130" s="4">
        <v>500</v>
      </c>
      <c r="AY130" s="35">
        <f t="shared" si="125"/>
        <v>14438.4</v>
      </c>
      <c r="AZ130" s="3">
        <v>660</v>
      </c>
      <c r="BA130" s="3">
        <v>660</v>
      </c>
      <c r="BB130" s="35">
        <f t="shared" si="126"/>
        <v>19058.687999999998</v>
      </c>
      <c r="BC130" s="33">
        <f t="shared" si="134"/>
        <v>17</v>
      </c>
      <c r="BD130" s="4">
        <v>500</v>
      </c>
      <c r="BE130" s="36">
        <f t="shared" si="111"/>
        <v>14438.4</v>
      </c>
      <c r="BF130" s="3">
        <v>400</v>
      </c>
      <c r="BG130" s="3">
        <v>400</v>
      </c>
      <c r="BH130" s="35">
        <f t="shared" ref="BH130:BH193" si="138">BF130*I130</f>
        <v>11550.72</v>
      </c>
      <c r="BI130" s="33">
        <f t="shared" si="127"/>
        <v>17</v>
      </c>
      <c r="BJ130" s="4">
        <v>500</v>
      </c>
      <c r="BK130" s="36">
        <f t="shared" si="94"/>
        <v>14438.4</v>
      </c>
      <c r="BL130" s="3">
        <v>400</v>
      </c>
      <c r="BM130" s="3">
        <v>400</v>
      </c>
      <c r="BN130" s="36">
        <f t="shared" si="81"/>
        <v>11550.72</v>
      </c>
      <c r="BO130" s="33">
        <f t="shared" si="82"/>
        <v>17</v>
      </c>
      <c r="BP130" s="4">
        <v>400</v>
      </c>
      <c r="BQ130" s="36">
        <f t="shared" si="83"/>
        <v>11550.72</v>
      </c>
      <c r="BR130" s="204">
        <v>620</v>
      </c>
      <c r="BS130" s="305">
        <v>620</v>
      </c>
      <c r="BT130" s="36">
        <f t="shared" si="84"/>
        <v>17903.615999999998</v>
      </c>
      <c r="BU130" s="33">
        <f t="shared" si="137"/>
        <v>17</v>
      </c>
      <c r="BV130" s="4">
        <v>400</v>
      </c>
      <c r="BW130" s="36">
        <f t="shared" si="86"/>
        <v>11550.72</v>
      </c>
      <c r="BX130" s="3">
        <v>200</v>
      </c>
      <c r="BY130" s="3">
        <v>200</v>
      </c>
      <c r="BZ130" s="36">
        <f t="shared" si="87"/>
        <v>5775.36</v>
      </c>
      <c r="CA130" s="33">
        <f t="shared" si="135"/>
        <v>17</v>
      </c>
      <c r="CB130" s="314">
        <v>350</v>
      </c>
      <c r="CC130" s="36">
        <f t="shared" si="88"/>
        <v>10106.879999999999</v>
      </c>
      <c r="CD130" s="3">
        <f>SUMIFS('12月商业流向数据'!G:G,'12月商业流向数据'!C:C,'2019年进销存明细 '!A130,'12月商业流向数据'!E:E,'2019年进销存明细 '!H130)</f>
        <v>200</v>
      </c>
      <c r="CE130" s="3"/>
      <c r="CF130" s="36">
        <f t="shared" si="89"/>
        <v>5775.36</v>
      </c>
      <c r="CG130" s="33">
        <f t="shared" si="136"/>
        <v>217</v>
      </c>
      <c r="CH130" s="4">
        <f t="shared" si="90"/>
        <v>5000</v>
      </c>
      <c r="CI130" s="36">
        <f t="shared" si="91"/>
        <v>144383.99999999997</v>
      </c>
      <c r="CJ130" s="4">
        <f t="shared" si="92"/>
        <v>4460</v>
      </c>
      <c r="CK130" s="36">
        <f t="shared" ref="CK130:CK193" si="139">R130+X130+AD130+AJ130+AP130+AV130+BB130+BH130+BN130+BT130+BZ130+CF130</f>
        <v>128790.52799999999</v>
      </c>
      <c r="CM130" s="18" t="str">
        <f t="shared" ref="CM130:CM193" si="140">A130&amp;"-"&amp;H130</f>
        <v>恒康正清-上海市浦东新区浦南医院</v>
      </c>
      <c r="CN130" s="18" t="s">
        <v>422</v>
      </c>
    </row>
    <row r="131" spans="1:92" s="18" customFormat="1" ht="14.25" hidden="1" x14ac:dyDescent="0.3">
      <c r="A131" s="1" t="s">
        <v>121</v>
      </c>
      <c r="B131" s="6" t="s">
        <v>636</v>
      </c>
      <c r="C131" s="1" t="s">
        <v>662</v>
      </c>
      <c r="D131" s="6" t="s">
        <v>464</v>
      </c>
      <c r="E131" s="1" t="s">
        <v>461</v>
      </c>
      <c r="F131" s="1" t="s">
        <v>282</v>
      </c>
      <c r="G131" s="1" t="s">
        <v>400</v>
      </c>
      <c r="H131" s="2" t="s">
        <v>91</v>
      </c>
      <c r="I131" s="177">
        <v>28.876799999999999</v>
      </c>
      <c r="J131" s="37">
        <v>860</v>
      </c>
      <c r="K131" s="171">
        <v>815.83333333333337</v>
      </c>
      <c r="L131" s="171">
        <f t="shared" si="112"/>
        <v>23558.655999999999</v>
      </c>
      <c r="M131" s="37">
        <v>471</v>
      </c>
      <c r="N131" s="5">
        <v>800</v>
      </c>
      <c r="O131" s="34">
        <f t="shared" si="113"/>
        <v>23101.439999999999</v>
      </c>
      <c r="P131" s="3">
        <v>710</v>
      </c>
      <c r="Q131" s="3">
        <v>736</v>
      </c>
      <c r="R131" s="35">
        <f t="shared" si="114"/>
        <v>20502.527999999998</v>
      </c>
      <c r="S131" s="33">
        <f t="shared" si="128"/>
        <v>445</v>
      </c>
      <c r="T131" s="5">
        <v>500</v>
      </c>
      <c r="U131" s="35">
        <f t="shared" si="115"/>
        <v>14438.4</v>
      </c>
      <c r="V131" s="3">
        <v>610</v>
      </c>
      <c r="W131" s="3">
        <v>652</v>
      </c>
      <c r="X131" s="35">
        <f t="shared" si="116"/>
        <v>17614.847999999998</v>
      </c>
      <c r="Y131" s="33">
        <f t="shared" si="129"/>
        <v>403</v>
      </c>
      <c r="Z131" s="5">
        <v>1100</v>
      </c>
      <c r="AA131" s="35">
        <f t="shared" si="117"/>
        <v>31764.48</v>
      </c>
      <c r="AB131" s="3">
        <v>1060</v>
      </c>
      <c r="AC131" s="3">
        <v>1076</v>
      </c>
      <c r="AD131" s="35">
        <f t="shared" si="118"/>
        <v>30609.407999999999</v>
      </c>
      <c r="AE131" s="33">
        <f t="shared" si="130"/>
        <v>387</v>
      </c>
      <c r="AF131" s="5">
        <v>900</v>
      </c>
      <c r="AG131" s="35">
        <f t="shared" si="119"/>
        <v>25989.119999999999</v>
      </c>
      <c r="AH131" s="3">
        <v>1090</v>
      </c>
      <c r="AI131" s="3">
        <v>1078</v>
      </c>
      <c r="AJ131" s="35">
        <f t="shared" si="120"/>
        <v>31475.712</v>
      </c>
      <c r="AK131" s="33">
        <f t="shared" si="131"/>
        <v>399</v>
      </c>
      <c r="AL131" s="5">
        <v>1200</v>
      </c>
      <c r="AM131" s="36">
        <f t="shared" si="121"/>
        <v>34652.159999999996</v>
      </c>
      <c r="AN131" s="224">
        <v>1410</v>
      </c>
      <c r="AO131" s="3">
        <v>1389</v>
      </c>
      <c r="AP131" s="35">
        <f t="shared" si="122"/>
        <v>40716.288</v>
      </c>
      <c r="AQ131" s="33">
        <f t="shared" si="132"/>
        <v>420</v>
      </c>
      <c r="AR131" s="5">
        <v>1100</v>
      </c>
      <c r="AS131" s="35">
        <f t="shared" si="123"/>
        <v>31764.48</v>
      </c>
      <c r="AT131" s="3">
        <v>1290</v>
      </c>
      <c r="AU131" s="3">
        <v>1277</v>
      </c>
      <c r="AV131" s="35">
        <f t="shared" si="124"/>
        <v>37251.072</v>
      </c>
      <c r="AW131" s="33">
        <f t="shared" si="133"/>
        <v>433</v>
      </c>
      <c r="AX131" s="4">
        <v>1200</v>
      </c>
      <c r="AY131" s="35">
        <f t="shared" si="125"/>
        <v>34652.159999999996</v>
      </c>
      <c r="AZ131" s="3">
        <v>1480</v>
      </c>
      <c r="BA131" s="3">
        <v>1442</v>
      </c>
      <c r="BB131" s="35">
        <f t="shared" si="126"/>
        <v>42737.663999999997</v>
      </c>
      <c r="BC131" s="33">
        <f t="shared" si="134"/>
        <v>471</v>
      </c>
      <c r="BD131" s="4">
        <v>1200</v>
      </c>
      <c r="BE131" s="36">
        <f t="shared" si="111"/>
        <v>34652.159999999996</v>
      </c>
      <c r="BF131" s="3">
        <v>1310</v>
      </c>
      <c r="BG131" s="3">
        <v>1274</v>
      </c>
      <c r="BH131" s="35">
        <f t="shared" si="138"/>
        <v>37828.608</v>
      </c>
      <c r="BI131" s="33">
        <f t="shared" si="127"/>
        <v>507</v>
      </c>
      <c r="BJ131" s="4">
        <v>1100</v>
      </c>
      <c r="BK131" s="36">
        <f t="shared" si="94"/>
        <v>31764.48</v>
      </c>
      <c r="BL131" s="3">
        <v>1210</v>
      </c>
      <c r="BM131" s="3">
        <v>1221</v>
      </c>
      <c r="BN131" s="36">
        <f t="shared" ref="BN131:BN194" si="141">BL131*I131</f>
        <v>34940.928</v>
      </c>
      <c r="BO131" s="33">
        <f t="shared" ref="BO131:BO194" si="142">BI131+BL131-BM131</f>
        <v>496</v>
      </c>
      <c r="BP131" s="4">
        <v>900</v>
      </c>
      <c r="BQ131" s="36">
        <f t="shared" ref="BQ131:BQ194" si="143">I131*BP131</f>
        <v>25989.119999999999</v>
      </c>
      <c r="BR131" s="204">
        <v>1040</v>
      </c>
      <c r="BS131" s="305">
        <v>1156</v>
      </c>
      <c r="BT131" s="36">
        <f t="shared" ref="BT131:BT194" si="144">BR131*I131</f>
        <v>30031.871999999999</v>
      </c>
      <c r="BU131" s="33">
        <f t="shared" si="137"/>
        <v>380</v>
      </c>
      <c r="BV131" s="4">
        <v>1000</v>
      </c>
      <c r="BW131" s="36">
        <f t="shared" ref="BW131:BW194" si="145">I131*BV131</f>
        <v>28876.799999999999</v>
      </c>
      <c r="BX131" s="3">
        <v>1310</v>
      </c>
      <c r="BY131" s="3">
        <v>1161</v>
      </c>
      <c r="BZ131" s="36">
        <f t="shared" ref="BZ131:BZ194" si="146">I131*BX131</f>
        <v>37828.608</v>
      </c>
      <c r="CA131" s="33">
        <f t="shared" si="135"/>
        <v>529</v>
      </c>
      <c r="CB131" s="314">
        <v>1000</v>
      </c>
      <c r="CC131" s="36">
        <f t="shared" ref="CC131:CC194" si="147">I131*CB131</f>
        <v>28876.799999999999</v>
      </c>
      <c r="CD131" s="3">
        <f>SUMIFS('12月商业流向数据'!G:G,'12月商业流向数据'!C:C,'2019年进销存明细 '!A131,'12月商业流向数据'!E:E,'2019年进销存明细 '!H131)</f>
        <v>600</v>
      </c>
      <c r="CE131" s="3"/>
      <c r="CF131" s="36">
        <f t="shared" ref="CF131:CF194" si="148">I131*CD131</f>
        <v>17326.079999999998</v>
      </c>
      <c r="CG131" s="33">
        <f t="shared" si="136"/>
        <v>1129</v>
      </c>
      <c r="CH131" s="4">
        <f t="shared" ref="CH131:CH194" si="149">N131+T131+Z131+AF131+AL131+AR131+AX131+BD131+BJ131+BP131+BV131+CB131</f>
        <v>12000</v>
      </c>
      <c r="CI131" s="36">
        <f t="shared" ref="CI131:CI194" si="150">O131+U131+AA131+AG131+AM131+AS131+AY131+BE131+BK131+BQ131+BW131+CC131</f>
        <v>346521.59999999998</v>
      </c>
      <c r="CJ131" s="4">
        <f t="shared" ref="CJ131:CJ194" si="151">P131+V131+AB131+AH131+AN131+AT131+AZ131+BF131+BL131+BR131+BX131+CD131</f>
        <v>13120</v>
      </c>
      <c r="CK131" s="36">
        <f t="shared" si="139"/>
        <v>378863.61599999998</v>
      </c>
      <c r="CM131" s="18" t="str">
        <f t="shared" si="140"/>
        <v>恒康正清-上海市第七人民医院</v>
      </c>
      <c r="CN131" s="18" t="s">
        <v>422</v>
      </c>
    </row>
    <row r="132" spans="1:92" s="18" customFormat="1" ht="14.25" hidden="1" x14ac:dyDescent="0.3">
      <c r="A132" s="1" t="s">
        <v>121</v>
      </c>
      <c r="B132" s="6" t="s">
        <v>636</v>
      </c>
      <c r="C132" s="1" t="s">
        <v>662</v>
      </c>
      <c r="D132" s="6" t="s">
        <v>464</v>
      </c>
      <c r="E132" s="1" t="s">
        <v>439</v>
      </c>
      <c r="F132" s="1" t="s">
        <v>283</v>
      </c>
      <c r="G132" s="1" t="s">
        <v>400</v>
      </c>
      <c r="H132" s="7" t="s">
        <v>543</v>
      </c>
      <c r="I132" s="165">
        <v>28.876799999999999</v>
      </c>
      <c r="J132" s="37">
        <v>4519</v>
      </c>
      <c r="K132" s="171">
        <v>4199.083333333333</v>
      </c>
      <c r="L132" s="171">
        <f t="shared" si="112"/>
        <v>121256.08959999999</v>
      </c>
      <c r="M132" s="37">
        <v>2265</v>
      </c>
      <c r="N132" s="5">
        <v>1600</v>
      </c>
      <c r="O132" s="34">
        <f t="shared" si="113"/>
        <v>46202.879999999997</v>
      </c>
      <c r="P132" s="3">
        <v>1800</v>
      </c>
      <c r="Q132" s="3">
        <v>1800</v>
      </c>
      <c r="R132" s="35">
        <f t="shared" si="114"/>
        <v>51978.239999999998</v>
      </c>
      <c r="S132" s="33">
        <f t="shared" si="128"/>
        <v>2265</v>
      </c>
      <c r="T132" s="5">
        <v>1000</v>
      </c>
      <c r="U132" s="35">
        <f t="shared" si="115"/>
        <v>28876.799999999999</v>
      </c>
      <c r="V132" s="3">
        <v>1400</v>
      </c>
      <c r="W132" s="3">
        <v>1400</v>
      </c>
      <c r="X132" s="35">
        <f t="shared" si="116"/>
        <v>40427.519999999997</v>
      </c>
      <c r="Y132" s="33">
        <f t="shared" si="129"/>
        <v>2265</v>
      </c>
      <c r="Z132" s="5">
        <v>2300</v>
      </c>
      <c r="AA132" s="35">
        <f t="shared" si="117"/>
        <v>66416.639999999999</v>
      </c>
      <c r="AB132" s="3">
        <v>1200</v>
      </c>
      <c r="AC132" s="3">
        <v>1200</v>
      </c>
      <c r="AD132" s="35">
        <f t="shared" si="118"/>
        <v>34652.159999999996</v>
      </c>
      <c r="AE132" s="33">
        <f t="shared" si="130"/>
        <v>2265</v>
      </c>
      <c r="AF132" s="5">
        <v>1900</v>
      </c>
      <c r="AG132" s="35">
        <f t="shared" si="119"/>
        <v>54865.919999999998</v>
      </c>
      <c r="AH132" s="3">
        <v>2400</v>
      </c>
      <c r="AI132" s="3">
        <v>2400</v>
      </c>
      <c r="AJ132" s="35">
        <f t="shared" si="120"/>
        <v>69304.319999999992</v>
      </c>
      <c r="AK132" s="33">
        <f t="shared" si="131"/>
        <v>2265</v>
      </c>
      <c r="AL132" s="5">
        <v>2200</v>
      </c>
      <c r="AM132" s="36">
        <f t="shared" si="121"/>
        <v>63528.959999999999</v>
      </c>
      <c r="AN132" s="224">
        <v>1800</v>
      </c>
      <c r="AO132" s="3">
        <v>2800</v>
      </c>
      <c r="AP132" s="35">
        <f t="shared" si="122"/>
        <v>51978.239999999998</v>
      </c>
      <c r="AQ132" s="33">
        <f t="shared" si="132"/>
        <v>1265</v>
      </c>
      <c r="AR132" s="5">
        <v>2100</v>
      </c>
      <c r="AS132" s="35">
        <f t="shared" si="123"/>
        <v>60641.279999999999</v>
      </c>
      <c r="AT132" s="3">
        <v>2600</v>
      </c>
      <c r="AU132" s="3">
        <v>2600</v>
      </c>
      <c r="AV132" s="35">
        <f t="shared" si="124"/>
        <v>75079.679999999993</v>
      </c>
      <c r="AW132" s="33">
        <f t="shared" si="133"/>
        <v>1265</v>
      </c>
      <c r="AX132" s="4">
        <v>2500</v>
      </c>
      <c r="AY132" s="35">
        <f t="shared" si="125"/>
        <v>72192</v>
      </c>
      <c r="AZ132" s="3">
        <v>2600</v>
      </c>
      <c r="BA132" s="3">
        <v>2600</v>
      </c>
      <c r="BB132" s="35">
        <f t="shared" si="126"/>
        <v>75079.679999999993</v>
      </c>
      <c r="BC132" s="33">
        <f t="shared" si="134"/>
        <v>1265</v>
      </c>
      <c r="BD132" s="4"/>
      <c r="BE132" s="36">
        <f t="shared" ref="BE132:BE151" si="152">BD132*I132</f>
        <v>0</v>
      </c>
      <c r="BF132" s="3">
        <v>2073</v>
      </c>
      <c r="BG132" s="3">
        <v>2000</v>
      </c>
      <c r="BH132" s="35">
        <f t="shared" si="138"/>
        <v>59861.606399999997</v>
      </c>
      <c r="BI132" s="33">
        <f t="shared" si="127"/>
        <v>1338</v>
      </c>
      <c r="BJ132" s="4">
        <v>2500</v>
      </c>
      <c r="BK132" s="36">
        <f t="shared" ref="BK132:BK195" si="153">BJ132*I132</f>
        <v>72192</v>
      </c>
      <c r="BL132" s="3">
        <v>3258</v>
      </c>
      <c r="BM132" s="3">
        <v>3300</v>
      </c>
      <c r="BN132" s="36">
        <f t="shared" si="141"/>
        <v>94080.614399999991</v>
      </c>
      <c r="BO132" s="33">
        <f t="shared" si="142"/>
        <v>1296</v>
      </c>
      <c r="BP132" s="4">
        <v>1900</v>
      </c>
      <c r="BQ132" s="36">
        <f t="shared" si="143"/>
        <v>54865.919999999998</v>
      </c>
      <c r="BR132" s="204">
        <v>1200</v>
      </c>
      <c r="BS132" s="305">
        <v>1200</v>
      </c>
      <c r="BT132" s="36">
        <f t="shared" si="144"/>
        <v>34652.159999999996</v>
      </c>
      <c r="BU132" s="33">
        <f t="shared" si="137"/>
        <v>1296</v>
      </c>
      <c r="BV132" s="4">
        <v>2300</v>
      </c>
      <c r="BW132" s="36">
        <f t="shared" si="145"/>
        <v>66416.639999999999</v>
      </c>
      <c r="BX132" s="3">
        <v>3000</v>
      </c>
      <c r="BY132" s="3">
        <v>3000</v>
      </c>
      <c r="BZ132" s="36">
        <f t="shared" si="146"/>
        <v>86630.399999999994</v>
      </c>
      <c r="CA132" s="33">
        <f t="shared" si="135"/>
        <v>1296</v>
      </c>
      <c r="CB132" s="314">
        <v>2150</v>
      </c>
      <c r="CC132" s="36">
        <f t="shared" si="147"/>
        <v>62085.119999999995</v>
      </c>
      <c r="CD132" s="3">
        <f>SUMIFS('12月商业流向数据'!G:G,'12月商业流向数据'!C:C,'2019年进销存明细 '!A132,'12月商业流向数据'!E:E,'2019年进销存明细 '!H132)</f>
        <v>1000</v>
      </c>
      <c r="CE132" s="3"/>
      <c r="CF132" s="36">
        <f t="shared" si="148"/>
        <v>28876.799999999999</v>
      </c>
      <c r="CG132" s="33">
        <f t="shared" si="136"/>
        <v>2296</v>
      </c>
      <c r="CH132" s="4">
        <f t="shared" si="149"/>
        <v>22450</v>
      </c>
      <c r="CI132" s="36">
        <f t="shared" si="150"/>
        <v>648284.15999999992</v>
      </c>
      <c r="CJ132" s="4">
        <f t="shared" si="151"/>
        <v>24331</v>
      </c>
      <c r="CK132" s="36">
        <f t="shared" si="139"/>
        <v>702601.42080000008</v>
      </c>
      <c r="CM132" s="18" t="str">
        <f t="shared" si="140"/>
        <v>恒康正清-同济附属东方医院南院</v>
      </c>
      <c r="CN132" s="18" t="s">
        <v>422</v>
      </c>
    </row>
    <row r="133" spans="1:92" s="18" customFormat="1" ht="14.25" hidden="1" x14ac:dyDescent="0.3">
      <c r="A133" s="1" t="s">
        <v>121</v>
      </c>
      <c r="B133" s="1" t="s">
        <v>636</v>
      </c>
      <c r="C133" s="1" t="s">
        <v>662</v>
      </c>
      <c r="D133" s="1" t="s">
        <v>7</v>
      </c>
      <c r="E133" s="1" t="s">
        <v>8</v>
      </c>
      <c r="F133" s="1" t="s">
        <v>282</v>
      </c>
      <c r="G133" s="1" t="s">
        <v>396</v>
      </c>
      <c r="H133" s="2" t="s">
        <v>5</v>
      </c>
      <c r="I133" s="177">
        <v>28.876799999999999</v>
      </c>
      <c r="J133" s="37">
        <v>800</v>
      </c>
      <c r="K133" s="171">
        <v>800</v>
      </c>
      <c r="L133" s="171">
        <f t="shared" si="112"/>
        <v>23101.439999999999</v>
      </c>
      <c r="M133" s="37">
        <v>1472</v>
      </c>
      <c r="N133" s="5">
        <v>800</v>
      </c>
      <c r="O133" s="34">
        <f t="shared" si="113"/>
        <v>23101.439999999999</v>
      </c>
      <c r="P133" s="3">
        <v>800</v>
      </c>
      <c r="Q133" s="3">
        <v>688</v>
      </c>
      <c r="R133" s="35">
        <f t="shared" si="114"/>
        <v>23101.439999999999</v>
      </c>
      <c r="S133" s="33">
        <f t="shared" si="128"/>
        <v>1584</v>
      </c>
      <c r="T133" s="5">
        <v>500</v>
      </c>
      <c r="U133" s="35">
        <f t="shared" si="115"/>
        <v>14438.4</v>
      </c>
      <c r="V133" s="3">
        <v>400</v>
      </c>
      <c r="W133" s="3">
        <v>644</v>
      </c>
      <c r="X133" s="35">
        <f t="shared" si="116"/>
        <v>11550.72</v>
      </c>
      <c r="Y133" s="33">
        <f t="shared" si="129"/>
        <v>1340</v>
      </c>
      <c r="Z133" s="5">
        <v>1000</v>
      </c>
      <c r="AA133" s="35">
        <f t="shared" si="117"/>
        <v>28876.799999999999</v>
      </c>
      <c r="AB133" s="3">
        <v>800</v>
      </c>
      <c r="AC133" s="3">
        <v>641</v>
      </c>
      <c r="AD133" s="35">
        <f t="shared" si="118"/>
        <v>23101.439999999999</v>
      </c>
      <c r="AE133" s="33">
        <f t="shared" si="130"/>
        <v>1499</v>
      </c>
      <c r="AF133" s="5">
        <v>800</v>
      </c>
      <c r="AG133" s="35">
        <f t="shared" si="119"/>
        <v>23101.439999999999</v>
      </c>
      <c r="AH133" s="3">
        <v>1000</v>
      </c>
      <c r="AI133" s="3">
        <v>762</v>
      </c>
      <c r="AJ133" s="35">
        <f t="shared" si="120"/>
        <v>28876.799999999999</v>
      </c>
      <c r="AK133" s="33">
        <f t="shared" si="131"/>
        <v>1737</v>
      </c>
      <c r="AL133" s="5">
        <v>1000</v>
      </c>
      <c r="AM133" s="36">
        <f t="shared" si="121"/>
        <v>28876.799999999999</v>
      </c>
      <c r="AN133" s="224">
        <v>2600</v>
      </c>
      <c r="AO133" s="3">
        <v>1944</v>
      </c>
      <c r="AP133" s="35">
        <f t="shared" si="122"/>
        <v>75079.679999999993</v>
      </c>
      <c r="AQ133" s="33">
        <f t="shared" si="132"/>
        <v>2393</v>
      </c>
      <c r="AR133" s="5">
        <v>1000</v>
      </c>
      <c r="AS133" s="35">
        <f t="shared" si="123"/>
        <v>28876.799999999999</v>
      </c>
      <c r="AT133" s="3">
        <v>1400</v>
      </c>
      <c r="AU133" s="3">
        <v>1214</v>
      </c>
      <c r="AV133" s="35">
        <f t="shared" si="124"/>
        <v>40427.519999999997</v>
      </c>
      <c r="AW133" s="33">
        <f t="shared" si="133"/>
        <v>2579</v>
      </c>
      <c r="AX133" s="4">
        <v>1000</v>
      </c>
      <c r="AY133" s="35">
        <f t="shared" si="125"/>
        <v>28876.799999999999</v>
      </c>
      <c r="AZ133" s="3">
        <v>400</v>
      </c>
      <c r="BA133" s="3">
        <v>1204</v>
      </c>
      <c r="BB133" s="35">
        <f t="shared" si="126"/>
        <v>11550.72</v>
      </c>
      <c r="BC133" s="33">
        <f t="shared" si="134"/>
        <v>1775</v>
      </c>
      <c r="BD133" s="4">
        <v>1100</v>
      </c>
      <c r="BE133" s="36">
        <f t="shared" si="152"/>
        <v>31764.48</v>
      </c>
      <c r="BF133" s="3">
        <v>800</v>
      </c>
      <c r="BG133" s="3">
        <v>858</v>
      </c>
      <c r="BH133" s="35">
        <f t="shared" si="138"/>
        <v>23101.439999999999</v>
      </c>
      <c r="BI133" s="33">
        <f t="shared" si="127"/>
        <v>1717</v>
      </c>
      <c r="BJ133" s="4">
        <v>1000</v>
      </c>
      <c r="BK133" s="36">
        <f t="shared" si="153"/>
        <v>28876.799999999999</v>
      </c>
      <c r="BL133" s="3">
        <v>1200</v>
      </c>
      <c r="BM133" s="3">
        <v>1368</v>
      </c>
      <c r="BN133" s="36">
        <f t="shared" si="141"/>
        <v>34652.159999999996</v>
      </c>
      <c r="BO133" s="33">
        <f t="shared" si="142"/>
        <v>1549</v>
      </c>
      <c r="BP133" s="4">
        <v>900</v>
      </c>
      <c r="BQ133" s="36">
        <f t="shared" si="143"/>
        <v>25989.119999999999</v>
      </c>
      <c r="BR133" s="204">
        <v>400</v>
      </c>
      <c r="BS133" s="305">
        <v>666</v>
      </c>
      <c r="BT133" s="36">
        <f t="shared" si="144"/>
        <v>11550.72</v>
      </c>
      <c r="BU133" s="33">
        <f t="shared" si="137"/>
        <v>1283</v>
      </c>
      <c r="BV133" s="4">
        <v>1000</v>
      </c>
      <c r="BW133" s="36">
        <f t="shared" si="145"/>
        <v>28876.799999999999</v>
      </c>
      <c r="BX133" s="3">
        <v>200</v>
      </c>
      <c r="BY133" s="3">
        <v>568</v>
      </c>
      <c r="BZ133" s="36">
        <f t="shared" si="146"/>
        <v>5775.36</v>
      </c>
      <c r="CA133" s="33">
        <f t="shared" si="135"/>
        <v>915</v>
      </c>
      <c r="CB133" s="314">
        <v>900</v>
      </c>
      <c r="CC133" s="36">
        <f t="shared" si="147"/>
        <v>25989.119999999999</v>
      </c>
      <c r="CD133" s="3">
        <f>SUMIFS('12月商业流向数据'!G:G,'12月商业流向数据'!C:C,'2019年进销存明细 '!A133,'12月商业流向数据'!E:E,'2019年进销存明细 '!H133)</f>
        <v>400</v>
      </c>
      <c r="CE133" s="3"/>
      <c r="CF133" s="36">
        <f t="shared" si="148"/>
        <v>11550.72</v>
      </c>
      <c r="CG133" s="33">
        <f t="shared" si="136"/>
        <v>1315</v>
      </c>
      <c r="CH133" s="4">
        <f t="shared" si="149"/>
        <v>11000</v>
      </c>
      <c r="CI133" s="36">
        <f t="shared" si="150"/>
        <v>317644.79999999999</v>
      </c>
      <c r="CJ133" s="4">
        <f t="shared" si="151"/>
        <v>10400</v>
      </c>
      <c r="CK133" s="36">
        <f t="shared" si="139"/>
        <v>300318.71999999991</v>
      </c>
      <c r="CM133" s="18" t="str">
        <f t="shared" si="140"/>
        <v>恒康正清-上海市第十人民医院崇明分院</v>
      </c>
      <c r="CN133" s="18" t="s">
        <v>422</v>
      </c>
    </row>
    <row r="134" spans="1:92" s="18" customFormat="1" ht="14.25" hidden="1" x14ac:dyDescent="0.3">
      <c r="A134" s="1" t="s">
        <v>121</v>
      </c>
      <c r="B134" s="1" t="s">
        <v>636</v>
      </c>
      <c r="C134" s="1" t="s">
        <v>662</v>
      </c>
      <c r="D134" s="1" t="s">
        <v>7</v>
      </c>
      <c r="E134" s="1" t="s">
        <v>8</v>
      </c>
      <c r="F134" s="1" t="s">
        <v>282</v>
      </c>
      <c r="G134" s="1" t="s">
        <v>396</v>
      </c>
      <c r="H134" s="10" t="s">
        <v>421</v>
      </c>
      <c r="I134" s="177">
        <v>28.876799999999999</v>
      </c>
      <c r="J134" s="37">
        <v>100</v>
      </c>
      <c r="K134" s="171">
        <v>96.666666666666671</v>
      </c>
      <c r="L134" s="171">
        <f t="shared" si="112"/>
        <v>2791.424</v>
      </c>
      <c r="M134" s="37">
        <v>131</v>
      </c>
      <c r="N134" s="5">
        <v>100</v>
      </c>
      <c r="O134" s="34">
        <f t="shared" si="113"/>
        <v>2887.68</v>
      </c>
      <c r="P134" s="3">
        <v>100</v>
      </c>
      <c r="Q134" s="3">
        <v>76</v>
      </c>
      <c r="R134" s="35">
        <f t="shared" si="114"/>
        <v>2887.68</v>
      </c>
      <c r="S134" s="33">
        <f t="shared" si="128"/>
        <v>155</v>
      </c>
      <c r="T134" s="5">
        <v>50</v>
      </c>
      <c r="U134" s="35">
        <f t="shared" si="115"/>
        <v>1443.84</v>
      </c>
      <c r="V134" s="3">
        <v>100</v>
      </c>
      <c r="W134" s="3">
        <v>89</v>
      </c>
      <c r="X134" s="35">
        <f t="shared" si="116"/>
        <v>2887.68</v>
      </c>
      <c r="Y134" s="33">
        <f t="shared" si="129"/>
        <v>166</v>
      </c>
      <c r="Z134" s="5">
        <v>120</v>
      </c>
      <c r="AA134" s="35">
        <f t="shared" si="117"/>
        <v>3465.2159999999999</v>
      </c>
      <c r="AB134" s="3">
        <v>100</v>
      </c>
      <c r="AC134" s="3">
        <v>96</v>
      </c>
      <c r="AD134" s="35">
        <f t="shared" si="118"/>
        <v>2887.68</v>
      </c>
      <c r="AE134" s="33">
        <f t="shared" si="130"/>
        <v>170</v>
      </c>
      <c r="AF134" s="5">
        <v>100</v>
      </c>
      <c r="AG134" s="35">
        <f t="shared" si="119"/>
        <v>2887.68</v>
      </c>
      <c r="AH134" s="3">
        <v>100</v>
      </c>
      <c r="AI134" s="3">
        <v>88</v>
      </c>
      <c r="AJ134" s="35">
        <f t="shared" si="120"/>
        <v>2887.68</v>
      </c>
      <c r="AK134" s="33">
        <f t="shared" si="131"/>
        <v>182</v>
      </c>
      <c r="AL134" s="5">
        <v>150</v>
      </c>
      <c r="AM134" s="36">
        <f t="shared" si="121"/>
        <v>4331.5199999999995</v>
      </c>
      <c r="AN134" s="224">
        <v>100</v>
      </c>
      <c r="AO134" s="3">
        <v>132</v>
      </c>
      <c r="AP134" s="35">
        <f t="shared" si="122"/>
        <v>2887.68</v>
      </c>
      <c r="AQ134" s="33">
        <f t="shared" si="132"/>
        <v>150</v>
      </c>
      <c r="AR134" s="5">
        <v>100</v>
      </c>
      <c r="AS134" s="35">
        <f t="shared" si="123"/>
        <v>2887.68</v>
      </c>
      <c r="AT134" s="3">
        <v>100</v>
      </c>
      <c r="AU134" s="3">
        <v>68</v>
      </c>
      <c r="AV134" s="35">
        <f t="shared" si="124"/>
        <v>2887.68</v>
      </c>
      <c r="AW134" s="33">
        <f t="shared" si="133"/>
        <v>182</v>
      </c>
      <c r="AX134" s="4">
        <v>150</v>
      </c>
      <c r="AY134" s="35">
        <f t="shared" si="125"/>
        <v>4331.5199999999995</v>
      </c>
      <c r="AZ134" s="3">
        <v>100</v>
      </c>
      <c r="BA134" s="3">
        <v>86</v>
      </c>
      <c r="BB134" s="35">
        <f t="shared" si="126"/>
        <v>2887.68</v>
      </c>
      <c r="BC134" s="33">
        <f t="shared" si="134"/>
        <v>196</v>
      </c>
      <c r="BD134" s="4">
        <v>100</v>
      </c>
      <c r="BE134" s="36">
        <f t="shared" si="152"/>
        <v>2887.68</v>
      </c>
      <c r="BF134" s="3">
        <v>100</v>
      </c>
      <c r="BG134" s="3">
        <v>136</v>
      </c>
      <c r="BH134" s="35">
        <f t="shared" si="138"/>
        <v>2887.68</v>
      </c>
      <c r="BI134" s="33">
        <f t="shared" si="127"/>
        <v>160</v>
      </c>
      <c r="BJ134" s="4">
        <v>130</v>
      </c>
      <c r="BK134" s="36">
        <f t="shared" si="153"/>
        <v>3753.9839999999999</v>
      </c>
      <c r="BL134" s="3">
        <v>150</v>
      </c>
      <c r="BM134" s="3">
        <v>122</v>
      </c>
      <c r="BN134" s="36">
        <f t="shared" si="141"/>
        <v>4331.5199999999995</v>
      </c>
      <c r="BO134" s="33">
        <f t="shared" si="142"/>
        <v>188</v>
      </c>
      <c r="BP134" s="4">
        <v>100</v>
      </c>
      <c r="BQ134" s="36">
        <f t="shared" si="143"/>
        <v>2887.68</v>
      </c>
      <c r="BR134" s="204">
        <v>100</v>
      </c>
      <c r="BS134" s="305">
        <v>124</v>
      </c>
      <c r="BT134" s="36">
        <f t="shared" si="144"/>
        <v>2887.68</v>
      </c>
      <c r="BU134" s="33">
        <f t="shared" si="137"/>
        <v>164</v>
      </c>
      <c r="BV134" s="4">
        <v>100</v>
      </c>
      <c r="BW134" s="36">
        <f t="shared" si="145"/>
        <v>2887.68</v>
      </c>
      <c r="BX134" s="3">
        <v>50</v>
      </c>
      <c r="BY134" s="3">
        <v>123</v>
      </c>
      <c r="BZ134" s="36">
        <f t="shared" si="146"/>
        <v>1443.84</v>
      </c>
      <c r="CA134" s="33">
        <f t="shared" si="135"/>
        <v>91</v>
      </c>
      <c r="CB134" s="314">
        <v>100</v>
      </c>
      <c r="CC134" s="36">
        <f t="shared" si="147"/>
        <v>2887.68</v>
      </c>
      <c r="CD134" s="3">
        <f>SUMIFS('12月商业流向数据'!G:G,'12月商业流向数据'!C:C,'2019年进销存明细 '!A134,'12月商业流向数据'!E:E,'2019年进销存明细 '!H134)</f>
        <v>50</v>
      </c>
      <c r="CE134" s="3"/>
      <c r="CF134" s="36">
        <f t="shared" si="148"/>
        <v>1443.84</v>
      </c>
      <c r="CG134" s="33">
        <f t="shared" si="136"/>
        <v>141</v>
      </c>
      <c r="CH134" s="4">
        <f t="shared" si="149"/>
        <v>1300</v>
      </c>
      <c r="CI134" s="36">
        <f t="shared" si="150"/>
        <v>37539.839999999997</v>
      </c>
      <c r="CJ134" s="4">
        <f t="shared" si="151"/>
        <v>1150</v>
      </c>
      <c r="CK134" s="36">
        <f t="shared" si="139"/>
        <v>33208.32</v>
      </c>
      <c r="CM134" s="18" t="str">
        <f t="shared" si="140"/>
        <v>恒康正清-上海市崇明区第三人民医院</v>
      </c>
      <c r="CN134" s="18" t="s">
        <v>422</v>
      </c>
    </row>
    <row r="135" spans="1:92" s="18" customFormat="1" ht="14.25" hidden="1" x14ac:dyDescent="0.3">
      <c r="A135" s="1" t="s">
        <v>121</v>
      </c>
      <c r="B135" s="1" t="s">
        <v>636</v>
      </c>
      <c r="C135" s="1" t="s">
        <v>662</v>
      </c>
      <c r="D135" s="1" t="s">
        <v>7</v>
      </c>
      <c r="E135" s="1" t="s">
        <v>8</v>
      </c>
      <c r="F135" s="1" t="s">
        <v>283</v>
      </c>
      <c r="G135" s="1" t="s">
        <v>396</v>
      </c>
      <c r="H135" s="2" t="s">
        <v>9</v>
      </c>
      <c r="I135" s="177">
        <v>28.876799999999999</v>
      </c>
      <c r="J135" s="37">
        <v>1600</v>
      </c>
      <c r="K135" s="171">
        <v>1616.6666666666667</v>
      </c>
      <c r="L135" s="171">
        <f t="shared" si="112"/>
        <v>46684.160000000003</v>
      </c>
      <c r="M135" s="37">
        <v>1923</v>
      </c>
      <c r="N135" s="5">
        <v>1800</v>
      </c>
      <c r="O135" s="34">
        <f t="shared" si="113"/>
        <v>51978.239999999998</v>
      </c>
      <c r="P135" s="3">
        <v>1200</v>
      </c>
      <c r="Q135" s="3">
        <v>1148</v>
      </c>
      <c r="R135" s="35">
        <f t="shared" si="114"/>
        <v>34652.159999999996</v>
      </c>
      <c r="S135" s="33">
        <f t="shared" si="128"/>
        <v>1975</v>
      </c>
      <c r="T135" s="5">
        <v>1000</v>
      </c>
      <c r="U135" s="35">
        <f t="shared" si="115"/>
        <v>28876.799999999999</v>
      </c>
      <c r="V135" s="3">
        <v>1400</v>
      </c>
      <c r="W135" s="3">
        <v>1322</v>
      </c>
      <c r="X135" s="35">
        <f t="shared" si="116"/>
        <v>40427.519999999997</v>
      </c>
      <c r="Y135" s="33">
        <f t="shared" si="129"/>
        <v>2053</v>
      </c>
      <c r="Z135" s="5">
        <v>2000</v>
      </c>
      <c r="AA135" s="35">
        <f t="shared" si="117"/>
        <v>57753.599999999999</v>
      </c>
      <c r="AB135" s="3">
        <v>2000</v>
      </c>
      <c r="AC135" s="3">
        <v>1674</v>
      </c>
      <c r="AD135" s="35">
        <f t="shared" si="118"/>
        <v>57753.599999999999</v>
      </c>
      <c r="AE135" s="33">
        <f t="shared" si="130"/>
        <v>2379</v>
      </c>
      <c r="AF135" s="5">
        <v>1500</v>
      </c>
      <c r="AG135" s="35">
        <f t="shared" si="119"/>
        <v>43315.199999999997</v>
      </c>
      <c r="AH135" s="3">
        <v>1200</v>
      </c>
      <c r="AI135" s="3">
        <v>1621</v>
      </c>
      <c r="AJ135" s="35">
        <f t="shared" si="120"/>
        <v>34652.159999999996</v>
      </c>
      <c r="AK135" s="33">
        <f t="shared" si="131"/>
        <v>1958</v>
      </c>
      <c r="AL135" s="5">
        <v>2100</v>
      </c>
      <c r="AM135" s="36">
        <f t="shared" si="121"/>
        <v>60641.279999999999</v>
      </c>
      <c r="AN135" s="224">
        <v>3200</v>
      </c>
      <c r="AO135" s="3">
        <v>3643</v>
      </c>
      <c r="AP135" s="35">
        <f t="shared" si="122"/>
        <v>92405.759999999995</v>
      </c>
      <c r="AQ135" s="33">
        <f t="shared" si="132"/>
        <v>1515</v>
      </c>
      <c r="AR135" s="5">
        <v>2000</v>
      </c>
      <c r="AS135" s="35">
        <f t="shared" si="123"/>
        <v>57753.599999999999</v>
      </c>
      <c r="AT135" s="3">
        <v>3400</v>
      </c>
      <c r="AU135" s="3">
        <v>1935</v>
      </c>
      <c r="AV135" s="35">
        <f t="shared" si="124"/>
        <v>98181.119999999995</v>
      </c>
      <c r="AW135" s="33">
        <f t="shared" si="133"/>
        <v>2980</v>
      </c>
      <c r="AX135" s="4">
        <v>2000</v>
      </c>
      <c r="AY135" s="35">
        <f t="shared" si="125"/>
        <v>57753.599999999999</v>
      </c>
      <c r="AZ135" s="3">
        <v>600</v>
      </c>
      <c r="BA135" s="3">
        <v>1896</v>
      </c>
      <c r="BB135" s="35">
        <f t="shared" si="126"/>
        <v>17326.079999999998</v>
      </c>
      <c r="BC135" s="33">
        <f t="shared" si="134"/>
        <v>1684</v>
      </c>
      <c r="BD135" s="4">
        <v>2200</v>
      </c>
      <c r="BE135" s="36">
        <f t="shared" si="152"/>
        <v>63528.959999999999</v>
      </c>
      <c r="BF135" s="3">
        <v>1200</v>
      </c>
      <c r="BG135" s="3">
        <v>1864</v>
      </c>
      <c r="BH135" s="35">
        <f t="shared" si="138"/>
        <v>34652.159999999996</v>
      </c>
      <c r="BI135" s="33">
        <f t="shared" si="127"/>
        <v>1020</v>
      </c>
      <c r="BJ135" s="4">
        <v>2000</v>
      </c>
      <c r="BK135" s="36">
        <f t="shared" si="153"/>
        <v>57753.599999999999</v>
      </c>
      <c r="BL135" s="3">
        <v>2200</v>
      </c>
      <c r="BM135" s="3">
        <v>1565</v>
      </c>
      <c r="BN135" s="36">
        <f t="shared" si="141"/>
        <v>63528.959999999999</v>
      </c>
      <c r="BO135" s="33">
        <f t="shared" si="142"/>
        <v>1655</v>
      </c>
      <c r="BP135" s="4">
        <v>1600</v>
      </c>
      <c r="BQ135" s="36">
        <f t="shared" si="143"/>
        <v>46202.879999999997</v>
      </c>
      <c r="BR135" s="204">
        <v>1000</v>
      </c>
      <c r="BS135" s="305">
        <v>1221</v>
      </c>
      <c r="BT135" s="36">
        <f t="shared" si="144"/>
        <v>28876.799999999999</v>
      </c>
      <c r="BU135" s="33">
        <f t="shared" si="137"/>
        <v>1434</v>
      </c>
      <c r="BV135" s="4">
        <v>2000</v>
      </c>
      <c r="BW135" s="36">
        <f t="shared" si="145"/>
        <v>57753.599999999999</v>
      </c>
      <c r="BX135" s="3">
        <v>2000</v>
      </c>
      <c r="BY135" s="3">
        <v>1488</v>
      </c>
      <c r="BZ135" s="36">
        <f t="shared" si="146"/>
        <v>57753.599999999999</v>
      </c>
      <c r="CA135" s="33">
        <f t="shared" si="135"/>
        <v>1946</v>
      </c>
      <c r="CB135" s="314">
        <v>1800</v>
      </c>
      <c r="CC135" s="36">
        <f t="shared" si="147"/>
        <v>51978.239999999998</v>
      </c>
      <c r="CD135" s="3">
        <f>SUMIFS('12月商业流向数据'!G:G,'12月商业流向数据'!C:C,'2019年进销存明细 '!A135,'12月商业流向数据'!E:E,'2019年进销存明细 '!H135)</f>
        <v>200</v>
      </c>
      <c r="CE135" s="3"/>
      <c r="CF135" s="36">
        <f t="shared" si="148"/>
        <v>5775.36</v>
      </c>
      <c r="CG135" s="33">
        <f t="shared" si="136"/>
        <v>2146</v>
      </c>
      <c r="CH135" s="4">
        <f t="shared" si="149"/>
        <v>22000</v>
      </c>
      <c r="CI135" s="36">
        <f t="shared" si="150"/>
        <v>635289.59999999986</v>
      </c>
      <c r="CJ135" s="4">
        <f t="shared" si="151"/>
        <v>19600</v>
      </c>
      <c r="CK135" s="36">
        <f t="shared" si="139"/>
        <v>565985.28000000003</v>
      </c>
      <c r="CM135" s="18" t="str">
        <f t="shared" si="140"/>
        <v>恒康正清-上海交通大学医学院附属新华医院崇明分院</v>
      </c>
      <c r="CN135" s="18" t="s">
        <v>422</v>
      </c>
    </row>
    <row r="136" spans="1:92" s="18" customFormat="1" ht="14.25" hidden="1" x14ac:dyDescent="0.3">
      <c r="A136" s="1" t="s">
        <v>121</v>
      </c>
      <c r="B136" s="1" t="s">
        <v>636</v>
      </c>
      <c r="C136" s="1" t="s">
        <v>662</v>
      </c>
      <c r="D136" s="1" t="s">
        <v>7</v>
      </c>
      <c r="E136" s="1" t="s">
        <v>688</v>
      </c>
      <c r="F136" s="1" t="s">
        <v>282</v>
      </c>
      <c r="G136" s="1" t="s">
        <v>391</v>
      </c>
      <c r="H136" s="2" t="s">
        <v>123</v>
      </c>
      <c r="I136" s="177">
        <v>28.876799999999999</v>
      </c>
      <c r="J136" s="37">
        <v>180</v>
      </c>
      <c r="K136" s="171">
        <v>114.16666666666667</v>
      </c>
      <c r="L136" s="171">
        <f t="shared" si="112"/>
        <v>3296.768</v>
      </c>
      <c r="M136" s="37">
        <v>36</v>
      </c>
      <c r="N136" s="5">
        <v>100</v>
      </c>
      <c r="O136" s="34">
        <f t="shared" si="113"/>
        <v>2887.68</v>
      </c>
      <c r="P136" s="3">
        <v>100</v>
      </c>
      <c r="Q136" s="3">
        <v>100</v>
      </c>
      <c r="R136" s="35">
        <f t="shared" si="114"/>
        <v>2887.68</v>
      </c>
      <c r="S136" s="33">
        <f t="shared" si="128"/>
        <v>36</v>
      </c>
      <c r="T136" s="5">
        <v>50</v>
      </c>
      <c r="U136" s="35">
        <f t="shared" si="115"/>
        <v>1443.84</v>
      </c>
      <c r="V136" s="3">
        <v>120</v>
      </c>
      <c r="W136" s="3">
        <v>120</v>
      </c>
      <c r="X136" s="35">
        <f t="shared" si="116"/>
        <v>3465.2159999999999</v>
      </c>
      <c r="Y136" s="33">
        <f t="shared" si="129"/>
        <v>36</v>
      </c>
      <c r="Z136" s="5">
        <v>150</v>
      </c>
      <c r="AA136" s="35">
        <f t="shared" si="117"/>
        <v>4331.5199999999995</v>
      </c>
      <c r="AB136" s="3">
        <v>200</v>
      </c>
      <c r="AC136" s="3">
        <v>200</v>
      </c>
      <c r="AD136" s="35">
        <f t="shared" si="118"/>
        <v>5775.36</v>
      </c>
      <c r="AE136" s="33">
        <f t="shared" si="130"/>
        <v>36</v>
      </c>
      <c r="AF136" s="5">
        <v>100</v>
      </c>
      <c r="AG136" s="35">
        <f t="shared" si="119"/>
        <v>2887.68</v>
      </c>
      <c r="AH136" s="3">
        <v>230</v>
      </c>
      <c r="AI136" s="3">
        <v>200</v>
      </c>
      <c r="AJ136" s="35">
        <f t="shared" si="120"/>
        <v>6641.6639999999998</v>
      </c>
      <c r="AK136" s="33">
        <f t="shared" si="131"/>
        <v>66</v>
      </c>
      <c r="AL136" s="5">
        <v>150</v>
      </c>
      <c r="AM136" s="36">
        <f t="shared" si="121"/>
        <v>4331.5199999999995</v>
      </c>
      <c r="AN136" s="224">
        <v>250</v>
      </c>
      <c r="AO136" s="3">
        <v>250</v>
      </c>
      <c r="AP136" s="35">
        <f t="shared" si="122"/>
        <v>7219.2</v>
      </c>
      <c r="AQ136" s="33">
        <f t="shared" si="132"/>
        <v>66</v>
      </c>
      <c r="AR136" s="5">
        <v>150</v>
      </c>
      <c r="AS136" s="35">
        <f t="shared" si="123"/>
        <v>4331.5199999999995</v>
      </c>
      <c r="AT136" s="3">
        <v>150</v>
      </c>
      <c r="AU136" s="3">
        <v>150</v>
      </c>
      <c r="AV136" s="35">
        <f t="shared" si="124"/>
        <v>4331.5199999999995</v>
      </c>
      <c r="AW136" s="33">
        <f t="shared" si="133"/>
        <v>66</v>
      </c>
      <c r="AX136" s="4">
        <v>150</v>
      </c>
      <c r="AY136" s="35">
        <f t="shared" si="125"/>
        <v>4331.5199999999995</v>
      </c>
      <c r="AZ136" s="3">
        <v>300</v>
      </c>
      <c r="BA136" s="3">
        <v>300</v>
      </c>
      <c r="BB136" s="35">
        <f t="shared" si="126"/>
        <v>8663.0399999999991</v>
      </c>
      <c r="BC136" s="33">
        <f t="shared" si="134"/>
        <v>66</v>
      </c>
      <c r="BD136" s="4">
        <v>150</v>
      </c>
      <c r="BE136" s="36">
        <f t="shared" si="152"/>
        <v>4331.5199999999995</v>
      </c>
      <c r="BF136" s="3">
        <v>220</v>
      </c>
      <c r="BG136" s="3">
        <v>220</v>
      </c>
      <c r="BH136" s="35">
        <f t="shared" si="138"/>
        <v>6352.8959999999997</v>
      </c>
      <c r="BI136" s="33">
        <f t="shared" si="127"/>
        <v>66</v>
      </c>
      <c r="BJ136" s="4">
        <v>150</v>
      </c>
      <c r="BK136" s="36">
        <f t="shared" si="153"/>
        <v>4331.5199999999995</v>
      </c>
      <c r="BL136" s="3">
        <v>200</v>
      </c>
      <c r="BM136" s="3">
        <v>200</v>
      </c>
      <c r="BN136" s="36">
        <f t="shared" si="141"/>
        <v>5775.36</v>
      </c>
      <c r="BO136" s="33">
        <f t="shared" si="142"/>
        <v>66</v>
      </c>
      <c r="BP136" s="4">
        <v>100</v>
      </c>
      <c r="BQ136" s="36">
        <f t="shared" si="143"/>
        <v>2887.68</v>
      </c>
      <c r="BR136" s="204">
        <v>350</v>
      </c>
      <c r="BS136" s="305">
        <v>350</v>
      </c>
      <c r="BT136" s="36">
        <f t="shared" si="144"/>
        <v>10106.879999999999</v>
      </c>
      <c r="BU136" s="33">
        <f t="shared" si="137"/>
        <v>66</v>
      </c>
      <c r="BV136" s="4">
        <v>150</v>
      </c>
      <c r="BW136" s="36">
        <f t="shared" si="145"/>
        <v>4331.5199999999995</v>
      </c>
      <c r="BX136" s="3">
        <v>550</v>
      </c>
      <c r="BY136" s="3">
        <v>550</v>
      </c>
      <c r="BZ136" s="36">
        <f t="shared" si="146"/>
        <v>15882.24</v>
      </c>
      <c r="CA136" s="33">
        <f t="shared" si="135"/>
        <v>66</v>
      </c>
      <c r="CB136" s="314">
        <v>100</v>
      </c>
      <c r="CC136" s="36">
        <f t="shared" si="147"/>
        <v>2887.68</v>
      </c>
      <c r="CD136" s="3">
        <f>SUMIFS('12月商业流向数据'!G:G,'12月商业流向数据'!C:C,'2019年进销存明细 '!A136,'12月商业流向数据'!E:E,'2019年进销存明细 '!H136)</f>
        <v>200</v>
      </c>
      <c r="CE136" s="3"/>
      <c r="CF136" s="36">
        <f t="shared" si="148"/>
        <v>5775.36</v>
      </c>
      <c r="CG136" s="33">
        <f t="shared" si="136"/>
        <v>266</v>
      </c>
      <c r="CH136" s="4">
        <f t="shared" si="149"/>
        <v>1500</v>
      </c>
      <c r="CI136" s="36">
        <f t="shared" si="150"/>
        <v>43315.199999999997</v>
      </c>
      <c r="CJ136" s="4">
        <f t="shared" si="151"/>
        <v>2870</v>
      </c>
      <c r="CK136" s="36">
        <f t="shared" si="139"/>
        <v>82876.415999999997</v>
      </c>
      <c r="CM136" s="18" t="str">
        <f t="shared" si="140"/>
        <v>恒康正清-上海市宝山区大场医院</v>
      </c>
      <c r="CN136" s="18" t="s">
        <v>422</v>
      </c>
    </row>
    <row r="137" spans="1:92" s="18" customFormat="1" ht="14.25" hidden="1" x14ac:dyDescent="0.3">
      <c r="A137" s="1" t="s">
        <v>121</v>
      </c>
      <c r="B137" s="6" t="s">
        <v>636</v>
      </c>
      <c r="C137" s="1" t="s">
        <v>662</v>
      </c>
      <c r="D137" s="1" t="s">
        <v>137</v>
      </c>
      <c r="E137" s="1" t="s">
        <v>147</v>
      </c>
      <c r="F137" s="1" t="s">
        <v>282</v>
      </c>
      <c r="G137" s="1" t="s">
        <v>398</v>
      </c>
      <c r="H137" s="2" t="s">
        <v>97</v>
      </c>
      <c r="I137" s="177">
        <v>28.876799999999999</v>
      </c>
      <c r="J137" s="37">
        <v>200</v>
      </c>
      <c r="K137" s="171">
        <v>280</v>
      </c>
      <c r="L137" s="171">
        <f t="shared" si="112"/>
        <v>8085.5039999999999</v>
      </c>
      <c r="M137" s="37">
        <v>30</v>
      </c>
      <c r="N137" s="5">
        <v>250</v>
      </c>
      <c r="O137" s="34">
        <f t="shared" si="113"/>
        <v>7219.2</v>
      </c>
      <c r="P137" s="3">
        <v>230</v>
      </c>
      <c r="Q137" s="3">
        <v>200</v>
      </c>
      <c r="R137" s="35">
        <f t="shared" si="114"/>
        <v>6641.6639999999998</v>
      </c>
      <c r="S137" s="33">
        <f t="shared" si="128"/>
        <v>60</v>
      </c>
      <c r="T137" s="5">
        <v>150</v>
      </c>
      <c r="U137" s="35">
        <f t="shared" si="115"/>
        <v>4331.5199999999995</v>
      </c>
      <c r="V137" s="3">
        <v>200</v>
      </c>
      <c r="W137" s="3">
        <v>200</v>
      </c>
      <c r="X137" s="35">
        <f t="shared" si="116"/>
        <v>5775.36</v>
      </c>
      <c r="Y137" s="33">
        <f t="shared" si="129"/>
        <v>60</v>
      </c>
      <c r="Z137" s="5">
        <v>350</v>
      </c>
      <c r="AA137" s="35">
        <f t="shared" si="117"/>
        <v>10106.879999999999</v>
      </c>
      <c r="AB137" s="3">
        <v>300</v>
      </c>
      <c r="AC137" s="3">
        <v>300</v>
      </c>
      <c r="AD137" s="35">
        <f t="shared" si="118"/>
        <v>8663.0399999999991</v>
      </c>
      <c r="AE137" s="33">
        <f t="shared" si="130"/>
        <v>60</v>
      </c>
      <c r="AF137" s="5">
        <v>300</v>
      </c>
      <c r="AG137" s="35">
        <f t="shared" si="119"/>
        <v>8663.0399999999991</v>
      </c>
      <c r="AH137" s="3">
        <v>400</v>
      </c>
      <c r="AI137" s="3">
        <v>400</v>
      </c>
      <c r="AJ137" s="35">
        <f t="shared" si="120"/>
        <v>11550.72</v>
      </c>
      <c r="AK137" s="33">
        <f t="shared" si="131"/>
        <v>60</v>
      </c>
      <c r="AL137" s="5">
        <v>350</v>
      </c>
      <c r="AM137" s="36">
        <f t="shared" si="121"/>
        <v>10106.879999999999</v>
      </c>
      <c r="AN137" s="224">
        <v>400</v>
      </c>
      <c r="AO137" s="3">
        <v>400</v>
      </c>
      <c r="AP137" s="35">
        <f t="shared" si="122"/>
        <v>11550.72</v>
      </c>
      <c r="AQ137" s="33">
        <f t="shared" si="132"/>
        <v>60</v>
      </c>
      <c r="AR137" s="5">
        <v>300</v>
      </c>
      <c r="AS137" s="35">
        <f t="shared" si="123"/>
        <v>8663.0399999999991</v>
      </c>
      <c r="AT137" s="3">
        <v>280</v>
      </c>
      <c r="AU137" s="3">
        <v>300</v>
      </c>
      <c r="AV137" s="35">
        <f t="shared" si="124"/>
        <v>8085.5039999999999</v>
      </c>
      <c r="AW137" s="33">
        <f t="shared" si="133"/>
        <v>40</v>
      </c>
      <c r="AX137" s="4">
        <v>350</v>
      </c>
      <c r="AY137" s="35">
        <f t="shared" si="125"/>
        <v>10106.879999999999</v>
      </c>
      <c r="AZ137" s="3">
        <v>350</v>
      </c>
      <c r="BA137" s="3">
        <v>300</v>
      </c>
      <c r="BB137" s="35">
        <f t="shared" si="126"/>
        <v>10106.879999999999</v>
      </c>
      <c r="BC137" s="33">
        <f t="shared" si="134"/>
        <v>90</v>
      </c>
      <c r="BD137" s="4">
        <v>300</v>
      </c>
      <c r="BE137" s="36">
        <f t="shared" si="152"/>
        <v>8663.0399999999991</v>
      </c>
      <c r="BF137" s="3">
        <v>250</v>
      </c>
      <c r="BG137" s="3">
        <v>300</v>
      </c>
      <c r="BH137" s="35">
        <f t="shared" si="138"/>
        <v>7219.2</v>
      </c>
      <c r="BI137" s="33">
        <f t="shared" si="127"/>
        <v>40</v>
      </c>
      <c r="BJ137" s="4">
        <v>350</v>
      </c>
      <c r="BK137" s="36">
        <f t="shared" si="153"/>
        <v>10106.879999999999</v>
      </c>
      <c r="BL137" s="3">
        <v>350</v>
      </c>
      <c r="BM137" s="3">
        <v>300</v>
      </c>
      <c r="BN137" s="36">
        <f t="shared" si="141"/>
        <v>10106.879999999999</v>
      </c>
      <c r="BO137" s="33">
        <f t="shared" si="142"/>
        <v>90</v>
      </c>
      <c r="BP137" s="4">
        <v>300</v>
      </c>
      <c r="BQ137" s="36">
        <f t="shared" si="143"/>
        <v>8663.0399999999991</v>
      </c>
      <c r="BR137" s="204">
        <v>350</v>
      </c>
      <c r="BS137" s="305">
        <v>300</v>
      </c>
      <c r="BT137" s="36">
        <f t="shared" si="144"/>
        <v>10106.879999999999</v>
      </c>
      <c r="BU137" s="33">
        <f t="shared" si="137"/>
        <v>140</v>
      </c>
      <c r="BV137" s="4">
        <v>300</v>
      </c>
      <c r="BW137" s="36">
        <f t="shared" si="145"/>
        <v>8663.0399999999991</v>
      </c>
      <c r="BX137" s="3">
        <v>250</v>
      </c>
      <c r="BY137" s="3">
        <v>300</v>
      </c>
      <c r="BZ137" s="36">
        <f t="shared" si="146"/>
        <v>7219.2</v>
      </c>
      <c r="CA137" s="33">
        <f t="shared" si="135"/>
        <v>90</v>
      </c>
      <c r="CB137" s="314">
        <v>300</v>
      </c>
      <c r="CC137" s="36">
        <f t="shared" si="147"/>
        <v>8663.0399999999991</v>
      </c>
      <c r="CD137" s="3">
        <f>SUMIFS('12月商业流向数据'!G:G,'12月商业流向数据'!C:C,'2019年进销存明细 '!A137,'12月商业流向数据'!E:E,'2019年进销存明细 '!H137)</f>
        <v>50</v>
      </c>
      <c r="CE137" s="3"/>
      <c r="CF137" s="36">
        <f t="shared" si="148"/>
        <v>1443.84</v>
      </c>
      <c r="CG137" s="33">
        <f t="shared" si="136"/>
        <v>140</v>
      </c>
      <c r="CH137" s="4">
        <f t="shared" si="149"/>
        <v>3600</v>
      </c>
      <c r="CI137" s="36">
        <f t="shared" si="150"/>
        <v>103956.47999999998</v>
      </c>
      <c r="CJ137" s="4">
        <f t="shared" si="151"/>
        <v>3410</v>
      </c>
      <c r="CK137" s="36">
        <f t="shared" si="139"/>
        <v>98469.888000000006</v>
      </c>
      <c r="CM137" s="18" t="str">
        <f t="shared" si="140"/>
        <v>恒康正清-上海市虹口区江湾医院</v>
      </c>
      <c r="CN137" s="18" t="s">
        <v>422</v>
      </c>
    </row>
    <row r="138" spans="1:92" s="18" customFormat="1" ht="14.25" hidden="1" x14ac:dyDescent="0.3">
      <c r="A138" s="1" t="s">
        <v>121</v>
      </c>
      <c r="B138" s="6" t="s">
        <v>636</v>
      </c>
      <c r="C138" s="1" t="s">
        <v>662</v>
      </c>
      <c r="D138" s="1" t="s">
        <v>137</v>
      </c>
      <c r="E138" s="1" t="s">
        <v>894</v>
      </c>
      <c r="F138" s="1" t="s">
        <v>283</v>
      </c>
      <c r="G138" s="1" t="s">
        <v>398</v>
      </c>
      <c r="H138" s="2" t="s">
        <v>99</v>
      </c>
      <c r="I138" s="177">
        <v>28.876799999999999</v>
      </c>
      <c r="J138" s="37">
        <v>1220</v>
      </c>
      <c r="K138" s="171">
        <v>1362.5</v>
      </c>
      <c r="L138" s="171">
        <f t="shared" si="112"/>
        <v>39344.639999999999</v>
      </c>
      <c r="M138" s="37">
        <v>1049</v>
      </c>
      <c r="N138" s="5">
        <v>1500</v>
      </c>
      <c r="O138" s="34">
        <f t="shared" si="113"/>
        <v>43315.199999999997</v>
      </c>
      <c r="P138" s="3">
        <v>1400</v>
      </c>
      <c r="Q138" s="3">
        <v>1360</v>
      </c>
      <c r="R138" s="35">
        <f t="shared" si="114"/>
        <v>40427.519999999997</v>
      </c>
      <c r="S138" s="33">
        <f t="shared" si="128"/>
        <v>1089</v>
      </c>
      <c r="T138" s="5">
        <v>800</v>
      </c>
      <c r="U138" s="35">
        <f t="shared" si="115"/>
        <v>23101.439999999999</v>
      </c>
      <c r="V138" s="3">
        <v>800</v>
      </c>
      <c r="W138" s="3">
        <v>777</v>
      </c>
      <c r="X138" s="35">
        <f t="shared" si="116"/>
        <v>23101.439999999999</v>
      </c>
      <c r="Y138" s="33">
        <f t="shared" si="129"/>
        <v>1112</v>
      </c>
      <c r="Z138" s="5">
        <v>1800</v>
      </c>
      <c r="AA138" s="35">
        <f t="shared" si="117"/>
        <v>51978.239999999998</v>
      </c>
      <c r="AB138" s="3">
        <v>1800</v>
      </c>
      <c r="AC138" s="3">
        <v>1440</v>
      </c>
      <c r="AD138" s="35">
        <f t="shared" si="118"/>
        <v>51978.239999999998</v>
      </c>
      <c r="AE138" s="33">
        <f t="shared" si="130"/>
        <v>1472</v>
      </c>
      <c r="AF138" s="5">
        <v>1500</v>
      </c>
      <c r="AG138" s="35">
        <f t="shared" si="119"/>
        <v>43315.199999999997</v>
      </c>
      <c r="AH138" s="3">
        <v>2000</v>
      </c>
      <c r="AI138" s="3">
        <v>1655</v>
      </c>
      <c r="AJ138" s="35">
        <f t="shared" si="120"/>
        <v>57753.599999999999</v>
      </c>
      <c r="AK138" s="33">
        <f t="shared" si="131"/>
        <v>1817</v>
      </c>
      <c r="AL138" s="5">
        <v>2000</v>
      </c>
      <c r="AM138" s="36">
        <f t="shared" si="121"/>
        <v>57753.599999999999</v>
      </c>
      <c r="AN138" s="224">
        <v>1200</v>
      </c>
      <c r="AO138" s="3">
        <v>1619</v>
      </c>
      <c r="AP138" s="35">
        <f t="shared" si="122"/>
        <v>34652.159999999996</v>
      </c>
      <c r="AQ138" s="33">
        <f t="shared" si="132"/>
        <v>1398</v>
      </c>
      <c r="AR138" s="5">
        <v>1800</v>
      </c>
      <c r="AS138" s="35">
        <f t="shared" si="123"/>
        <v>51978.239999999998</v>
      </c>
      <c r="AT138" s="3">
        <v>2000</v>
      </c>
      <c r="AU138" s="3">
        <v>1467</v>
      </c>
      <c r="AV138" s="35">
        <f t="shared" si="124"/>
        <v>57753.599999999999</v>
      </c>
      <c r="AW138" s="33">
        <f t="shared" si="133"/>
        <v>1931</v>
      </c>
      <c r="AX138" s="4">
        <v>1800</v>
      </c>
      <c r="AY138" s="35">
        <f t="shared" si="125"/>
        <v>51978.239999999998</v>
      </c>
      <c r="AZ138" s="3">
        <v>1800</v>
      </c>
      <c r="BA138" s="3">
        <v>1835</v>
      </c>
      <c r="BB138" s="35">
        <f t="shared" si="126"/>
        <v>51978.239999999998</v>
      </c>
      <c r="BC138" s="33">
        <f t="shared" si="134"/>
        <v>1896</v>
      </c>
      <c r="BD138" s="4">
        <v>1800</v>
      </c>
      <c r="BE138" s="36">
        <f t="shared" si="152"/>
        <v>51978.239999999998</v>
      </c>
      <c r="BF138" s="3">
        <v>1600</v>
      </c>
      <c r="BG138" s="3">
        <v>1702</v>
      </c>
      <c r="BH138" s="35">
        <f t="shared" si="138"/>
        <v>46202.879999999997</v>
      </c>
      <c r="BI138" s="33">
        <f t="shared" si="127"/>
        <v>1794</v>
      </c>
      <c r="BJ138" s="4">
        <v>1900</v>
      </c>
      <c r="BK138" s="36">
        <f t="shared" si="153"/>
        <v>54865.919999999998</v>
      </c>
      <c r="BL138" s="3">
        <v>2200</v>
      </c>
      <c r="BM138" s="3">
        <v>1958</v>
      </c>
      <c r="BN138" s="36">
        <f t="shared" si="141"/>
        <v>63528.959999999999</v>
      </c>
      <c r="BO138" s="33">
        <f t="shared" si="142"/>
        <v>2036</v>
      </c>
      <c r="BP138" s="4">
        <v>1500</v>
      </c>
      <c r="BQ138" s="36">
        <f t="shared" si="143"/>
        <v>43315.199999999997</v>
      </c>
      <c r="BR138" s="204">
        <v>1000</v>
      </c>
      <c r="BS138" s="305">
        <v>1750</v>
      </c>
      <c r="BT138" s="36">
        <f t="shared" si="144"/>
        <v>28876.799999999999</v>
      </c>
      <c r="BU138" s="33">
        <f t="shared" si="137"/>
        <v>1286</v>
      </c>
      <c r="BV138" s="4">
        <v>1800</v>
      </c>
      <c r="BW138" s="36">
        <f t="shared" si="145"/>
        <v>51978.239999999998</v>
      </c>
      <c r="BX138" s="3">
        <v>1800</v>
      </c>
      <c r="BY138" s="3">
        <v>1698</v>
      </c>
      <c r="BZ138" s="36">
        <f t="shared" si="146"/>
        <v>51978.239999999998</v>
      </c>
      <c r="CA138" s="33">
        <f t="shared" si="135"/>
        <v>1388</v>
      </c>
      <c r="CB138" s="314">
        <v>1800</v>
      </c>
      <c r="CC138" s="36">
        <f t="shared" si="147"/>
        <v>51978.239999999998</v>
      </c>
      <c r="CD138" s="3">
        <f>SUMIFS('12月商业流向数据'!G:G,'12月商业流向数据'!C:C,'2019年进销存明细 '!A138,'12月商业流向数据'!E:E,'2019年进销存明细 '!H138)</f>
        <v>800</v>
      </c>
      <c r="CE138" s="3"/>
      <c r="CF138" s="36">
        <f t="shared" si="148"/>
        <v>23101.439999999999</v>
      </c>
      <c r="CG138" s="33">
        <f t="shared" si="136"/>
        <v>2188</v>
      </c>
      <c r="CH138" s="4">
        <f t="shared" si="149"/>
        <v>20000</v>
      </c>
      <c r="CI138" s="36">
        <f t="shared" si="150"/>
        <v>577536</v>
      </c>
      <c r="CJ138" s="4">
        <f t="shared" si="151"/>
        <v>18400</v>
      </c>
      <c r="CK138" s="36">
        <f t="shared" si="139"/>
        <v>531333.12</v>
      </c>
      <c r="CM138" s="18" t="str">
        <f t="shared" si="140"/>
        <v>恒康正清-上海中医药大学附属岳阳中西医结合医院</v>
      </c>
      <c r="CN138" s="18" t="s">
        <v>422</v>
      </c>
    </row>
    <row r="139" spans="1:92" s="18" customFormat="1" ht="14.25" hidden="1" x14ac:dyDescent="0.3">
      <c r="A139" s="1" t="s">
        <v>121</v>
      </c>
      <c r="B139" s="6" t="s">
        <v>636</v>
      </c>
      <c r="C139" s="1" t="s">
        <v>662</v>
      </c>
      <c r="D139" s="1" t="s">
        <v>137</v>
      </c>
      <c r="E139" s="1" t="s">
        <v>147</v>
      </c>
      <c r="F139" s="1" t="s">
        <v>283</v>
      </c>
      <c r="G139" s="1" t="s">
        <v>398</v>
      </c>
      <c r="H139" s="46" t="s">
        <v>159</v>
      </c>
      <c r="I139" s="177">
        <v>28.876799999999999</v>
      </c>
      <c r="J139" s="37">
        <v>4664</v>
      </c>
      <c r="K139" s="171">
        <v>3846.9166666666665</v>
      </c>
      <c r="L139" s="171">
        <f t="shared" si="112"/>
        <v>111086.64319999999</v>
      </c>
      <c r="M139" s="37">
        <v>121</v>
      </c>
      <c r="N139" s="5">
        <v>4000</v>
      </c>
      <c r="O139" s="34">
        <f t="shared" si="113"/>
        <v>115507.2</v>
      </c>
      <c r="P139" s="3">
        <v>2452</v>
      </c>
      <c r="Q139" s="3">
        <v>2528</v>
      </c>
      <c r="R139" s="35">
        <f t="shared" si="114"/>
        <v>70805.9136</v>
      </c>
      <c r="S139" s="33">
        <f t="shared" si="128"/>
        <v>45</v>
      </c>
      <c r="T139" s="5">
        <v>2500</v>
      </c>
      <c r="U139" s="35">
        <f t="shared" si="115"/>
        <v>72192</v>
      </c>
      <c r="V139" s="3">
        <v>2098</v>
      </c>
      <c r="W139" s="3">
        <v>2108</v>
      </c>
      <c r="X139" s="35">
        <f t="shared" si="116"/>
        <v>60583.526399999995</v>
      </c>
      <c r="Y139" s="33">
        <f t="shared" si="129"/>
        <v>35</v>
      </c>
      <c r="Z139" s="5">
        <v>5000</v>
      </c>
      <c r="AA139" s="35">
        <f t="shared" si="117"/>
        <v>144384</v>
      </c>
      <c r="AB139" s="3">
        <v>6798</v>
      </c>
      <c r="AC139" s="3">
        <v>5608</v>
      </c>
      <c r="AD139" s="35">
        <f t="shared" si="118"/>
        <v>196304.48639999999</v>
      </c>
      <c r="AE139" s="33">
        <f t="shared" si="130"/>
        <v>1225</v>
      </c>
      <c r="AF139" s="5">
        <v>4000</v>
      </c>
      <c r="AG139" s="35">
        <f t="shared" si="119"/>
        <v>115507.2</v>
      </c>
      <c r="AH139" s="3">
        <v>3371</v>
      </c>
      <c r="AI139" s="3">
        <v>4502</v>
      </c>
      <c r="AJ139" s="35">
        <f t="shared" si="120"/>
        <v>97343.692800000004</v>
      </c>
      <c r="AK139" s="33">
        <f t="shared" si="131"/>
        <v>94</v>
      </c>
      <c r="AL139" s="5">
        <v>5500</v>
      </c>
      <c r="AM139" s="36">
        <f t="shared" si="121"/>
        <v>158822.39999999999</v>
      </c>
      <c r="AN139" s="224">
        <v>4832</v>
      </c>
      <c r="AO139" s="3">
        <v>4821</v>
      </c>
      <c r="AP139" s="35">
        <f t="shared" si="122"/>
        <v>139532.69759999998</v>
      </c>
      <c r="AQ139" s="33">
        <f t="shared" si="132"/>
        <v>105</v>
      </c>
      <c r="AR139" s="5">
        <v>5000</v>
      </c>
      <c r="AS139" s="35">
        <f t="shared" si="123"/>
        <v>144384</v>
      </c>
      <c r="AT139" s="3">
        <v>6052</v>
      </c>
      <c r="AU139" s="3">
        <v>4933</v>
      </c>
      <c r="AV139" s="35">
        <f t="shared" si="124"/>
        <v>174762.39360000001</v>
      </c>
      <c r="AW139" s="33">
        <f t="shared" si="133"/>
        <v>1224</v>
      </c>
      <c r="AX139" s="4">
        <v>5000</v>
      </c>
      <c r="AY139" s="35">
        <f t="shared" si="125"/>
        <v>144384</v>
      </c>
      <c r="AZ139" s="3">
        <v>4935</v>
      </c>
      <c r="BA139" s="3">
        <v>4886</v>
      </c>
      <c r="BB139" s="35">
        <f t="shared" si="126"/>
        <v>142507.008</v>
      </c>
      <c r="BC139" s="33">
        <f t="shared" si="134"/>
        <v>1273</v>
      </c>
      <c r="BD139" s="4">
        <v>5000</v>
      </c>
      <c r="BE139" s="36">
        <f t="shared" si="152"/>
        <v>144384</v>
      </c>
      <c r="BF139" s="3">
        <v>4198</v>
      </c>
      <c r="BG139" s="3">
        <v>5153</v>
      </c>
      <c r="BH139" s="35">
        <f t="shared" si="138"/>
        <v>121224.8064</v>
      </c>
      <c r="BI139" s="33">
        <f t="shared" si="127"/>
        <v>318</v>
      </c>
      <c r="BJ139" s="4">
        <v>5000</v>
      </c>
      <c r="BK139" s="36">
        <f t="shared" si="153"/>
        <v>144384</v>
      </c>
      <c r="BL139" s="3">
        <v>4318</v>
      </c>
      <c r="BM139" s="3">
        <v>4510</v>
      </c>
      <c r="BN139" s="36">
        <f t="shared" si="141"/>
        <v>124690.0224</v>
      </c>
      <c r="BO139" s="33">
        <f t="shared" si="142"/>
        <v>126</v>
      </c>
      <c r="BP139" s="4">
        <v>4000</v>
      </c>
      <c r="BQ139" s="36">
        <f t="shared" si="143"/>
        <v>115507.2</v>
      </c>
      <c r="BR139" s="204">
        <v>2654</v>
      </c>
      <c r="BS139" s="305">
        <v>2638</v>
      </c>
      <c r="BT139" s="36">
        <f t="shared" si="144"/>
        <v>76639.027199999997</v>
      </c>
      <c r="BU139" s="33">
        <f t="shared" si="137"/>
        <v>142</v>
      </c>
      <c r="BV139" s="4">
        <v>5000</v>
      </c>
      <c r="BW139" s="36">
        <f t="shared" si="145"/>
        <v>144384</v>
      </c>
      <c r="BX139" s="3">
        <v>4090</v>
      </c>
      <c r="BY139" s="3">
        <v>3992</v>
      </c>
      <c r="BZ139" s="36">
        <f t="shared" si="146"/>
        <v>118106.11199999999</v>
      </c>
      <c r="CA139" s="33">
        <f t="shared" si="135"/>
        <v>240</v>
      </c>
      <c r="CB139" s="314">
        <v>5000</v>
      </c>
      <c r="CC139" s="36">
        <f t="shared" si="147"/>
        <v>144384</v>
      </c>
      <c r="CD139" s="3">
        <f>SUMIFS('12月商业流向数据'!G:G,'12月商业流向数据'!C:C,'2019年进销存明细 '!A139,'12月商业流向数据'!E:E,'2019年进销存明细 '!H139)</f>
        <v>2479</v>
      </c>
      <c r="CE139" s="3"/>
      <c r="CF139" s="36">
        <f t="shared" si="148"/>
        <v>71585.587199999994</v>
      </c>
      <c r="CG139" s="33">
        <f t="shared" si="136"/>
        <v>2719</v>
      </c>
      <c r="CH139" s="4">
        <f t="shared" si="149"/>
        <v>55000</v>
      </c>
      <c r="CI139" s="36">
        <f t="shared" si="150"/>
        <v>1588224</v>
      </c>
      <c r="CJ139" s="4">
        <f t="shared" si="151"/>
        <v>48277</v>
      </c>
      <c r="CK139" s="36">
        <f t="shared" si="139"/>
        <v>1394085.2735999997</v>
      </c>
      <c r="CM139" s="18" t="str">
        <f t="shared" si="140"/>
        <v>恒康正清-上海市第一人民医院-总院</v>
      </c>
      <c r="CN139" s="18" t="s">
        <v>422</v>
      </c>
    </row>
    <row r="140" spans="1:92" s="18" customFormat="1" ht="14.25" hidden="1" x14ac:dyDescent="0.3">
      <c r="A140" s="1" t="s">
        <v>121</v>
      </c>
      <c r="B140" s="6" t="s">
        <v>636</v>
      </c>
      <c r="C140" s="1" t="s">
        <v>662</v>
      </c>
      <c r="D140" s="1" t="s">
        <v>137</v>
      </c>
      <c r="E140" s="1" t="s">
        <v>147</v>
      </c>
      <c r="F140" s="1" t="s">
        <v>283</v>
      </c>
      <c r="G140" s="1" t="s">
        <v>398</v>
      </c>
      <c r="H140" s="46" t="s">
        <v>148</v>
      </c>
      <c r="I140" s="177">
        <v>28.876799999999999</v>
      </c>
      <c r="J140" s="37">
        <v>2113</v>
      </c>
      <c r="K140" s="171">
        <v>3223.5</v>
      </c>
      <c r="L140" s="171">
        <f t="shared" si="112"/>
        <v>93084.364799999996</v>
      </c>
      <c r="M140" s="37">
        <v>117</v>
      </c>
      <c r="N140" s="5">
        <v>3000</v>
      </c>
      <c r="O140" s="34">
        <f t="shared" si="113"/>
        <v>86630.399999999994</v>
      </c>
      <c r="P140" s="3">
        <v>2488</v>
      </c>
      <c r="Q140" s="3">
        <v>2503</v>
      </c>
      <c r="R140" s="35">
        <f t="shared" si="114"/>
        <v>71845.478399999993</v>
      </c>
      <c r="S140" s="33">
        <f t="shared" si="128"/>
        <v>102</v>
      </c>
      <c r="T140" s="5">
        <v>2000</v>
      </c>
      <c r="U140" s="35">
        <f t="shared" si="115"/>
        <v>57753.599999999999</v>
      </c>
      <c r="V140" s="3">
        <v>1624</v>
      </c>
      <c r="W140" s="3">
        <v>1650</v>
      </c>
      <c r="X140" s="35">
        <f t="shared" si="116"/>
        <v>46895.923199999997</v>
      </c>
      <c r="Y140" s="33">
        <f t="shared" si="129"/>
        <v>76</v>
      </c>
      <c r="Z140" s="5">
        <v>4000</v>
      </c>
      <c r="AA140" s="35">
        <f t="shared" si="117"/>
        <v>115507.2</v>
      </c>
      <c r="AB140" s="3">
        <v>3769</v>
      </c>
      <c r="AC140" s="3">
        <v>3299</v>
      </c>
      <c r="AD140" s="35">
        <f t="shared" si="118"/>
        <v>108836.65919999999</v>
      </c>
      <c r="AE140" s="33">
        <f t="shared" si="130"/>
        <v>546</v>
      </c>
      <c r="AF140" s="5">
        <v>3500</v>
      </c>
      <c r="AG140" s="35">
        <f t="shared" si="119"/>
        <v>101068.8</v>
      </c>
      <c r="AH140" s="3">
        <v>3028</v>
      </c>
      <c r="AI140" s="3">
        <v>3462</v>
      </c>
      <c r="AJ140" s="35">
        <f t="shared" si="120"/>
        <v>87438.950400000002</v>
      </c>
      <c r="AK140" s="33">
        <f t="shared" si="131"/>
        <v>112</v>
      </c>
      <c r="AL140" s="5">
        <v>4000</v>
      </c>
      <c r="AM140" s="36">
        <f t="shared" si="121"/>
        <v>115507.2</v>
      </c>
      <c r="AN140" s="224">
        <v>3638</v>
      </c>
      <c r="AO140" s="3">
        <v>3644</v>
      </c>
      <c r="AP140" s="35">
        <f t="shared" si="122"/>
        <v>105053.7984</v>
      </c>
      <c r="AQ140" s="33">
        <f t="shared" si="132"/>
        <v>106</v>
      </c>
      <c r="AR140" s="5">
        <v>4000</v>
      </c>
      <c r="AS140" s="35">
        <f t="shared" si="123"/>
        <v>115507.2</v>
      </c>
      <c r="AT140" s="3">
        <v>2978</v>
      </c>
      <c r="AU140" s="3">
        <v>3023</v>
      </c>
      <c r="AV140" s="35">
        <f t="shared" si="124"/>
        <v>85995.110400000005</v>
      </c>
      <c r="AW140" s="33">
        <f t="shared" si="133"/>
        <v>61</v>
      </c>
      <c r="AX140" s="4">
        <v>4500</v>
      </c>
      <c r="AY140" s="35">
        <f t="shared" si="125"/>
        <v>129945.59999999999</v>
      </c>
      <c r="AZ140" s="3">
        <v>3260</v>
      </c>
      <c r="BA140" s="3">
        <v>3313</v>
      </c>
      <c r="BB140" s="35">
        <f t="shared" si="126"/>
        <v>94138.368000000002</v>
      </c>
      <c r="BC140" s="33">
        <f t="shared" si="134"/>
        <v>8</v>
      </c>
      <c r="BD140" s="4">
        <v>4000</v>
      </c>
      <c r="BE140" s="36">
        <f t="shared" si="152"/>
        <v>115507.2</v>
      </c>
      <c r="BF140" s="3">
        <v>3573</v>
      </c>
      <c r="BG140" s="3">
        <v>3317</v>
      </c>
      <c r="BH140" s="35">
        <f t="shared" si="138"/>
        <v>103176.8064</v>
      </c>
      <c r="BI140" s="33">
        <f t="shared" si="127"/>
        <v>264</v>
      </c>
      <c r="BJ140" s="4">
        <v>4500</v>
      </c>
      <c r="BK140" s="36">
        <f t="shared" si="153"/>
        <v>129945.59999999999</v>
      </c>
      <c r="BL140" s="3">
        <v>3341</v>
      </c>
      <c r="BM140" s="3">
        <v>3355</v>
      </c>
      <c r="BN140" s="36">
        <f t="shared" si="141"/>
        <v>96477.388800000001</v>
      </c>
      <c r="BO140" s="33">
        <f t="shared" si="142"/>
        <v>250</v>
      </c>
      <c r="BP140" s="4">
        <v>3500</v>
      </c>
      <c r="BQ140" s="36">
        <f t="shared" si="143"/>
        <v>101068.8</v>
      </c>
      <c r="BR140" s="204">
        <v>1956</v>
      </c>
      <c r="BS140" s="305">
        <v>2107</v>
      </c>
      <c r="BT140" s="36">
        <f t="shared" si="144"/>
        <v>56483.020799999998</v>
      </c>
      <c r="BU140" s="33">
        <f t="shared" si="137"/>
        <v>99</v>
      </c>
      <c r="BV140" s="4">
        <v>4000</v>
      </c>
      <c r="BW140" s="36">
        <f t="shared" si="145"/>
        <v>115507.2</v>
      </c>
      <c r="BX140" s="3">
        <v>2771</v>
      </c>
      <c r="BY140" s="3">
        <v>2623</v>
      </c>
      <c r="BZ140" s="36">
        <f t="shared" si="146"/>
        <v>80017.612800000003</v>
      </c>
      <c r="CA140" s="33">
        <f t="shared" si="135"/>
        <v>247</v>
      </c>
      <c r="CB140" s="314">
        <v>4000</v>
      </c>
      <c r="CC140" s="36">
        <f t="shared" si="147"/>
        <v>115507.2</v>
      </c>
      <c r="CD140" s="3">
        <f>SUMIFS('12月商业流向数据'!G:G,'12月商业流向数据'!C:C,'2019年进销存明细 '!A140,'12月商业流向数据'!E:E,'2019年进销存明细 '!H140)</f>
        <v>2764</v>
      </c>
      <c r="CE140" s="3"/>
      <c r="CF140" s="36">
        <f t="shared" si="148"/>
        <v>79815.475200000001</v>
      </c>
      <c r="CG140" s="33">
        <f t="shared" si="136"/>
        <v>3011</v>
      </c>
      <c r="CH140" s="4">
        <f t="shared" si="149"/>
        <v>45000</v>
      </c>
      <c r="CI140" s="36">
        <f t="shared" si="150"/>
        <v>1299455.9999999998</v>
      </c>
      <c r="CJ140" s="4">
        <f t="shared" si="151"/>
        <v>35190</v>
      </c>
      <c r="CK140" s="36">
        <f t="shared" si="139"/>
        <v>1016174.5919999999</v>
      </c>
      <c r="CM140" s="18" t="str">
        <f t="shared" si="140"/>
        <v>恒康正清-上海市第一人民医院-南院</v>
      </c>
      <c r="CN140" s="18" t="s">
        <v>422</v>
      </c>
    </row>
    <row r="141" spans="1:92" s="18" customFormat="1" ht="14.25" hidden="1" x14ac:dyDescent="0.3">
      <c r="A141" s="1" t="s">
        <v>121</v>
      </c>
      <c r="B141" s="6" t="s">
        <v>636</v>
      </c>
      <c r="C141" s="1" t="s">
        <v>662</v>
      </c>
      <c r="D141" s="1" t="s">
        <v>137</v>
      </c>
      <c r="E141" s="1" t="s">
        <v>147</v>
      </c>
      <c r="F141" s="1" t="s">
        <v>282</v>
      </c>
      <c r="G141" s="1" t="s">
        <v>398</v>
      </c>
      <c r="H141" s="2" t="s">
        <v>401</v>
      </c>
      <c r="I141" s="177">
        <v>28.876799999999999</v>
      </c>
      <c r="J141" s="37">
        <v>1000</v>
      </c>
      <c r="K141" s="171">
        <v>966.66666666666663</v>
      </c>
      <c r="L141" s="171">
        <f t="shared" si="112"/>
        <v>27914.239999999998</v>
      </c>
      <c r="M141" s="37">
        <v>106</v>
      </c>
      <c r="N141" s="5">
        <v>1000</v>
      </c>
      <c r="O141" s="34">
        <f t="shared" si="113"/>
        <v>28876.799999999999</v>
      </c>
      <c r="P141" s="3">
        <v>800</v>
      </c>
      <c r="Q141" s="3">
        <v>840</v>
      </c>
      <c r="R141" s="35">
        <f t="shared" si="114"/>
        <v>23101.439999999999</v>
      </c>
      <c r="S141" s="33">
        <f t="shared" si="128"/>
        <v>66</v>
      </c>
      <c r="T141" s="5">
        <v>500</v>
      </c>
      <c r="U141" s="35">
        <f t="shared" si="115"/>
        <v>14438.4</v>
      </c>
      <c r="V141" s="3">
        <v>900</v>
      </c>
      <c r="W141" s="3">
        <v>648</v>
      </c>
      <c r="X141" s="35">
        <f t="shared" si="116"/>
        <v>25989.119999999999</v>
      </c>
      <c r="Y141" s="33">
        <f t="shared" si="129"/>
        <v>318</v>
      </c>
      <c r="Z141" s="5">
        <v>1200</v>
      </c>
      <c r="AA141" s="35">
        <f t="shared" si="117"/>
        <v>34652.159999999996</v>
      </c>
      <c r="AB141" s="3">
        <v>1000</v>
      </c>
      <c r="AC141" s="3">
        <v>1210</v>
      </c>
      <c r="AD141" s="35">
        <f t="shared" si="118"/>
        <v>28876.799999999999</v>
      </c>
      <c r="AE141" s="33">
        <f t="shared" si="130"/>
        <v>108</v>
      </c>
      <c r="AF141" s="5">
        <v>1000</v>
      </c>
      <c r="AG141" s="35">
        <f t="shared" si="119"/>
        <v>28876.799999999999</v>
      </c>
      <c r="AH141" s="3">
        <v>1300</v>
      </c>
      <c r="AI141" s="3">
        <v>1318</v>
      </c>
      <c r="AJ141" s="35">
        <f t="shared" si="120"/>
        <v>37539.839999999997</v>
      </c>
      <c r="AK141" s="33">
        <f t="shared" si="131"/>
        <v>90</v>
      </c>
      <c r="AL141" s="5">
        <v>1300</v>
      </c>
      <c r="AM141" s="36">
        <f t="shared" si="121"/>
        <v>37539.839999999997</v>
      </c>
      <c r="AN141" s="224">
        <v>1300</v>
      </c>
      <c r="AO141" s="3">
        <v>1280</v>
      </c>
      <c r="AP141" s="35">
        <f t="shared" si="122"/>
        <v>37539.839999999997</v>
      </c>
      <c r="AQ141" s="33">
        <f t="shared" si="132"/>
        <v>110</v>
      </c>
      <c r="AR141" s="5">
        <v>1200</v>
      </c>
      <c r="AS141" s="35">
        <f t="shared" si="123"/>
        <v>34652.159999999996</v>
      </c>
      <c r="AT141" s="3">
        <v>1200</v>
      </c>
      <c r="AU141" s="3">
        <v>1210</v>
      </c>
      <c r="AV141" s="35">
        <f t="shared" si="124"/>
        <v>34652.159999999996</v>
      </c>
      <c r="AW141" s="33">
        <f t="shared" si="133"/>
        <v>100</v>
      </c>
      <c r="AX141" s="4">
        <v>1200</v>
      </c>
      <c r="AY141" s="35">
        <f t="shared" si="125"/>
        <v>34652.159999999996</v>
      </c>
      <c r="AZ141" s="3">
        <v>1600</v>
      </c>
      <c r="BA141" s="3">
        <v>1526</v>
      </c>
      <c r="BB141" s="35">
        <f t="shared" si="126"/>
        <v>46202.879999999997</v>
      </c>
      <c r="BC141" s="33">
        <f t="shared" si="134"/>
        <v>174</v>
      </c>
      <c r="BD141" s="4">
        <v>1200</v>
      </c>
      <c r="BE141" s="36">
        <f t="shared" si="152"/>
        <v>34652.159999999996</v>
      </c>
      <c r="BF141" s="3">
        <v>1200</v>
      </c>
      <c r="BG141" s="3">
        <v>1246</v>
      </c>
      <c r="BH141" s="35">
        <f t="shared" si="138"/>
        <v>34652.159999999996</v>
      </c>
      <c r="BI141" s="33">
        <f t="shared" si="127"/>
        <v>128</v>
      </c>
      <c r="BJ141" s="4">
        <v>1200</v>
      </c>
      <c r="BK141" s="36">
        <f t="shared" si="153"/>
        <v>34652.159999999996</v>
      </c>
      <c r="BL141" s="3">
        <v>1200</v>
      </c>
      <c r="BM141" s="3">
        <v>1228</v>
      </c>
      <c r="BN141" s="36">
        <f t="shared" si="141"/>
        <v>34652.159999999996</v>
      </c>
      <c r="BO141" s="33">
        <f t="shared" si="142"/>
        <v>100</v>
      </c>
      <c r="BP141" s="4">
        <v>1000</v>
      </c>
      <c r="BQ141" s="36">
        <f t="shared" si="143"/>
        <v>28876.799999999999</v>
      </c>
      <c r="BR141" s="204">
        <v>1200</v>
      </c>
      <c r="BS141" s="305">
        <v>1198</v>
      </c>
      <c r="BT141" s="36">
        <f t="shared" si="144"/>
        <v>34652.159999999996</v>
      </c>
      <c r="BU141" s="33">
        <f t="shared" si="137"/>
        <v>102</v>
      </c>
      <c r="BV141" s="4">
        <v>1100</v>
      </c>
      <c r="BW141" s="36">
        <f t="shared" si="145"/>
        <v>31764.48</v>
      </c>
      <c r="BX141" s="3">
        <v>1200</v>
      </c>
      <c r="BY141" s="3">
        <v>1240</v>
      </c>
      <c r="BZ141" s="36">
        <f t="shared" si="146"/>
        <v>34652.159999999996</v>
      </c>
      <c r="CA141" s="33">
        <f t="shared" si="135"/>
        <v>62</v>
      </c>
      <c r="CB141" s="314">
        <v>1100</v>
      </c>
      <c r="CC141" s="36">
        <f t="shared" si="147"/>
        <v>31764.48</v>
      </c>
      <c r="CD141" s="3">
        <f>SUMIFS('12月商业流向数据'!G:G,'12月商业流向数据'!C:C,'2019年进销存明细 '!A141,'12月商业流向数据'!E:E,'2019年进销存明细 '!H141)</f>
        <v>400</v>
      </c>
      <c r="CE141" s="3"/>
      <c r="CF141" s="36">
        <f t="shared" si="148"/>
        <v>11550.72</v>
      </c>
      <c r="CG141" s="33">
        <f t="shared" si="136"/>
        <v>462</v>
      </c>
      <c r="CH141" s="4">
        <f t="shared" si="149"/>
        <v>13000</v>
      </c>
      <c r="CI141" s="36">
        <f t="shared" si="150"/>
        <v>375398.39999999997</v>
      </c>
      <c r="CJ141" s="4">
        <f t="shared" si="151"/>
        <v>13300</v>
      </c>
      <c r="CK141" s="36">
        <f t="shared" si="139"/>
        <v>384061.43999999989</v>
      </c>
      <c r="CM141" s="18" t="str">
        <f t="shared" si="140"/>
        <v>恒康正清-上海市第四人民医院</v>
      </c>
      <c r="CN141" s="18" t="s">
        <v>422</v>
      </c>
    </row>
    <row r="142" spans="1:92" s="18" customFormat="1" ht="14.25" hidden="1" x14ac:dyDescent="0.3">
      <c r="A142" s="1" t="s">
        <v>121</v>
      </c>
      <c r="B142" s="6" t="s">
        <v>636</v>
      </c>
      <c r="C142" s="1" t="s">
        <v>662</v>
      </c>
      <c r="D142" s="1" t="s">
        <v>137</v>
      </c>
      <c r="E142" s="1" t="s">
        <v>138</v>
      </c>
      <c r="F142" s="1" t="s">
        <v>282</v>
      </c>
      <c r="G142" s="1" t="s">
        <v>397</v>
      </c>
      <c r="H142" s="2" t="s">
        <v>100</v>
      </c>
      <c r="I142" s="178">
        <v>22.8568</v>
      </c>
      <c r="J142" s="37">
        <v>1000</v>
      </c>
      <c r="K142" s="171">
        <v>933.33333333333337</v>
      </c>
      <c r="L142" s="171">
        <f t="shared" si="112"/>
        <v>21333.013333333332</v>
      </c>
      <c r="M142" s="37">
        <v>267</v>
      </c>
      <c r="N142" s="5">
        <v>800</v>
      </c>
      <c r="O142" s="34">
        <f t="shared" si="113"/>
        <v>18285.439999999999</v>
      </c>
      <c r="P142" s="3">
        <v>1200</v>
      </c>
      <c r="Q142" s="3">
        <v>1214</v>
      </c>
      <c r="R142" s="35">
        <f t="shared" si="114"/>
        <v>27428.16</v>
      </c>
      <c r="S142" s="33">
        <f t="shared" si="128"/>
        <v>253</v>
      </c>
      <c r="T142" s="5">
        <v>500</v>
      </c>
      <c r="U142" s="35">
        <f t="shared" si="115"/>
        <v>11428.4</v>
      </c>
      <c r="V142" s="3">
        <v>800</v>
      </c>
      <c r="W142" s="3">
        <v>820</v>
      </c>
      <c r="X142" s="35">
        <f t="shared" si="116"/>
        <v>18285.439999999999</v>
      </c>
      <c r="Y142" s="33">
        <f t="shared" si="129"/>
        <v>233</v>
      </c>
      <c r="Z142" s="5">
        <v>1100</v>
      </c>
      <c r="AA142" s="35">
        <f t="shared" si="117"/>
        <v>25142.48</v>
      </c>
      <c r="AB142" s="3">
        <v>1400</v>
      </c>
      <c r="AC142" s="3">
        <v>1426</v>
      </c>
      <c r="AD142" s="35">
        <f t="shared" si="118"/>
        <v>31999.52</v>
      </c>
      <c r="AE142" s="33">
        <f t="shared" si="130"/>
        <v>207</v>
      </c>
      <c r="AF142" s="5">
        <v>1000</v>
      </c>
      <c r="AG142" s="35">
        <f t="shared" si="119"/>
        <v>22856.799999999999</v>
      </c>
      <c r="AH142" s="3">
        <v>1000</v>
      </c>
      <c r="AI142" s="3">
        <v>1132</v>
      </c>
      <c r="AJ142" s="35">
        <f t="shared" si="120"/>
        <v>22856.799999999999</v>
      </c>
      <c r="AK142" s="33">
        <f t="shared" si="131"/>
        <v>75</v>
      </c>
      <c r="AL142" s="5">
        <v>1200</v>
      </c>
      <c r="AM142" s="36">
        <f t="shared" si="121"/>
        <v>27428.16</v>
      </c>
      <c r="AN142" s="224">
        <v>1600</v>
      </c>
      <c r="AO142" s="3">
        <v>1536</v>
      </c>
      <c r="AP142" s="35">
        <f t="shared" si="122"/>
        <v>36570.879999999997</v>
      </c>
      <c r="AQ142" s="33">
        <f t="shared" si="132"/>
        <v>139</v>
      </c>
      <c r="AR142" s="5">
        <v>1100</v>
      </c>
      <c r="AS142" s="35">
        <f t="shared" si="123"/>
        <v>25142.48</v>
      </c>
      <c r="AT142" s="3">
        <v>1200</v>
      </c>
      <c r="AU142" s="3">
        <v>1216</v>
      </c>
      <c r="AV142" s="35">
        <f t="shared" si="124"/>
        <v>27428.16</v>
      </c>
      <c r="AW142" s="33">
        <f t="shared" si="133"/>
        <v>123</v>
      </c>
      <c r="AX142" s="4">
        <v>1200</v>
      </c>
      <c r="AY142" s="35">
        <f t="shared" si="125"/>
        <v>27428.16</v>
      </c>
      <c r="AZ142" s="3">
        <v>1200</v>
      </c>
      <c r="BA142" s="3">
        <v>1186</v>
      </c>
      <c r="BB142" s="35">
        <f t="shared" si="126"/>
        <v>27428.16</v>
      </c>
      <c r="BC142" s="33">
        <f t="shared" si="134"/>
        <v>137</v>
      </c>
      <c r="BD142" s="4">
        <v>1200</v>
      </c>
      <c r="BE142" s="36">
        <f t="shared" si="152"/>
        <v>27428.16</v>
      </c>
      <c r="BF142" s="3">
        <v>1400</v>
      </c>
      <c r="BG142" s="3">
        <v>1411</v>
      </c>
      <c r="BH142" s="35">
        <f t="shared" si="138"/>
        <v>31999.52</v>
      </c>
      <c r="BI142" s="33">
        <f t="shared" si="127"/>
        <v>126</v>
      </c>
      <c r="BJ142" s="4">
        <v>1200</v>
      </c>
      <c r="BK142" s="36">
        <f t="shared" si="153"/>
        <v>27428.16</v>
      </c>
      <c r="BL142" s="3">
        <v>1600</v>
      </c>
      <c r="BM142" s="3">
        <v>1592</v>
      </c>
      <c r="BN142" s="36">
        <f t="shared" si="141"/>
        <v>36570.879999999997</v>
      </c>
      <c r="BO142" s="33">
        <f t="shared" si="142"/>
        <v>134</v>
      </c>
      <c r="BP142" s="4">
        <v>1000</v>
      </c>
      <c r="BQ142" s="36">
        <f t="shared" si="143"/>
        <v>22856.799999999999</v>
      </c>
      <c r="BR142" s="204">
        <v>800</v>
      </c>
      <c r="BS142" s="305">
        <v>824</v>
      </c>
      <c r="BT142" s="36">
        <f t="shared" si="144"/>
        <v>18285.439999999999</v>
      </c>
      <c r="BU142" s="33">
        <f t="shared" si="137"/>
        <v>110</v>
      </c>
      <c r="BV142" s="4">
        <v>1100</v>
      </c>
      <c r="BW142" s="36">
        <f t="shared" si="145"/>
        <v>25142.48</v>
      </c>
      <c r="BX142" s="3">
        <v>1600</v>
      </c>
      <c r="BY142" s="3">
        <v>1609</v>
      </c>
      <c r="BZ142" s="36">
        <f t="shared" si="146"/>
        <v>36570.879999999997</v>
      </c>
      <c r="CA142" s="33">
        <f t="shared" si="135"/>
        <v>101</v>
      </c>
      <c r="CB142" s="314">
        <v>1100</v>
      </c>
      <c r="CC142" s="36">
        <f t="shared" si="147"/>
        <v>25142.48</v>
      </c>
      <c r="CD142" s="3">
        <f>SUMIFS('12月商业流向数据'!G:G,'12月商业流向数据'!C:C,'2019年进销存明细 '!A142,'12月商业流向数据'!E:E,'2019年进销存明细 '!H142)</f>
        <v>1000</v>
      </c>
      <c r="CE142" s="3"/>
      <c r="CF142" s="36">
        <f t="shared" si="148"/>
        <v>22856.799999999999</v>
      </c>
      <c r="CG142" s="33">
        <f t="shared" si="136"/>
        <v>1101</v>
      </c>
      <c r="CH142" s="4">
        <f t="shared" si="149"/>
        <v>12500</v>
      </c>
      <c r="CI142" s="36">
        <f t="shared" si="150"/>
        <v>285710</v>
      </c>
      <c r="CJ142" s="4">
        <f t="shared" si="151"/>
        <v>14800</v>
      </c>
      <c r="CK142" s="36">
        <f t="shared" si="139"/>
        <v>338280.63999999996</v>
      </c>
      <c r="CM142" s="18" t="str">
        <f t="shared" si="140"/>
        <v>恒康正清-上海市杨浦区市东医院</v>
      </c>
      <c r="CN142" s="18" t="s">
        <v>422</v>
      </c>
    </row>
    <row r="143" spans="1:92" s="18" customFormat="1" ht="14.25" hidden="1" x14ac:dyDescent="0.3">
      <c r="A143" s="1" t="s">
        <v>121</v>
      </c>
      <c r="B143" s="6" t="s">
        <v>636</v>
      </c>
      <c r="C143" s="1" t="s">
        <v>662</v>
      </c>
      <c r="D143" s="1" t="s">
        <v>137</v>
      </c>
      <c r="E143" s="1" t="s">
        <v>138</v>
      </c>
      <c r="F143" s="1" t="s">
        <v>283</v>
      </c>
      <c r="G143" s="1" t="s">
        <v>397</v>
      </c>
      <c r="H143" s="2" t="s">
        <v>84</v>
      </c>
      <c r="I143" s="165">
        <v>25.866800000000001</v>
      </c>
      <c r="J143" s="37">
        <v>2600</v>
      </c>
      <c r="K143" s="171">
        <v>2735.8333333333335</v>
      </c>
      <c r="L143" s="171">
        <f t="shared" si="112"/>
        <v>70767.253666666671</v>
      </c>
      <c r="M143" s="37">
        <v>424</v>
      </c>
      <c r="N143" s="5">
        <v>2800</v>
      </c>
      <c r="O143" s="34">
        <f t="shared" si="113"/>
        <v>72427.040000000008</v>
      </c>
      <c r="P143" s="3">
        <v>2050</v>
      </c>
      <c r="Q143" s="3">
        <v>2134</v>
      </c>
      <c r="R143" s="35">
        <f t="shared" si="114"/>
        <v>53026.94</v>
      </c>
      <c r="S143" s="33">
        <f t="shared" si="128"/>
        <v>340</v>
      </c>
      <c r="T143" s="5">
        <v>1800</v>
      </c>
      <c r="U143" s="35">
        <f t="shared" si="115"/>
        <v>46560.240000000005</v>
      </c>
      <c r="V143" s="3">
        <v>1950</v>
      </c>
      <c r="W143" s="3">
        <v>1980</v>
      </c>
      <c r="X143" s="35">
        <f t="shared" si="116"/>
        <v>50440.26</v>
      </c>
      <c r="Y143" s="33">
        <f t="shared" si="129"/>
        <v>310</v>
      </c>
      <c r="Z143" s="5">
        <v>3300</v>
      </c>
      <c r="AA143" s="35">
        <f t="shared" si="117"/>
        <v>85360.44</v>
      </c>
      <c r="AB143" s="3">
        <v>3780</v>
      </c>
      <c r="AC143" s="3">
        <v>3860</v>
      </c>
      <c r="AD143" s="35">
        <f t="shared" si="118"/>
        <v>97776.504000000001</v>
      </c>
      <c r="AE143" s="33">
        <f t="shared" si="130"/>
        <v>230</v>
      </c>
      <c r="AF143" s="5">
        <v>2800</v>
      </c>
      <c r="AG143" s="35">
        <f t="shared" si="119"/>
        <v>72427.040000000008</v>
      </c>
      <c r="AH143" s="3">
        <v>3810</v>
      </c>
      <c r="AI143" s="3">
        <v>3745</v>
      </c>
      <c r="AJ143" s="35">
        <f t="shared" si="120"/>
        <v>98552.508000000002</v>
      </c>
      <c r="AK143" s="33">
        <f t="shared" si="131"/>
        <v>295</v>
      </c>
      <c r="AL143" s="5">
        <v>3200</v>
      </c>
      <c r="AM143" s="36">
        <f t="shared" si="121"/>
        <v>82773.760000000009</v>
      </c>
      <c r="AN143" s="224">
        <v>3440</v>
      </c>
      <c r="AO143" s="3">
        <v>3148</v>
      </c>
      <c r="AP143" s="35">
        <f t="shared" si="122"/>
        <v>88981.792000000001</v>
      </c>
      <c r="AQ143" s="33">
        <f t="shared" si="132"/>
        <v>587</v>
      </c>
      <c r="AR143" s="5">
        <v>3200</v>
      </c>
      <c r="AS143" s="35">
        <f t="shared" si="123"/>
        <v>82773.760000000009</v>
      </c>
      <c r="AT143" s="3">
        <v>2790</v>
      </c>
      <c r="AU143" s="3">
        <v>2918</v>
      </c>
      <c r="AV143" s="35">
        <f t="shared" si="124"/>
        <v>72168.372000000003</v>
      </c>
      <c r="AW143" s="33">
        <f t="shared" si="133"/>
        <v>459</v>
      </c>
      <c r="AX143" s="4">
        <v>3200</v>
      </c>
      <c r="AY143" s="35">
        <f t="shared" si="125"/>
        <v>82773.760000000009</v>
      </c>
      <c r="AZ143" s="3">
        <v>3215</v>
      </c>
      <c r="BA143" s="3">
        <v>3318</v>
      </c>
      <c r="BB143" s="35">
        <f t="shared" si="126"/>
        <v>83161.762000000002</v>
      </c>
      <c r="BC143" s="33">
        <f t="shared" si="134"/>
        <v>356</v>
      </c>
      <c r="BD143" s="4">
        <v>3200</v>
      </c>
      <c r="BE143" s="36">
        <f t="shared" si="152"/>
        <v>82773.760000000009</v>
      </c>
      <c r="BF143" s="3">
        <v>2130</v>
      </c>
      <c r="BG143" s="3">
        <v>2128</v>
      </c>
      <c r="BH143" s="35">
        <f t="shared" si="138"/>
        <v>55096.284</v>
      </c>
      <c r="BI143" s="33">
        <f t="shared" si="127"/>
        <v>358</v>
      </c>
      <c r="BJ143" s="4">
        <v>3300</v>
      </c>
      <c r="BK143" s="36">
        <f t="shared" si="153"/>
        <v>85360.44</v>
      </c>
      <c r="BL143" s="3">
        <v>2330</v>
      </c>
      <c r="BM143" s="3">
        <v>2018</v>
      </c>
      <c r="BN143" s="36">
        <f t="shared" si="141"/>
        <v>60269.644</v>
      </c>
      <c r="BO143" s="33">
        <f t="shared" si="142"/>
        <v>670</v>
      </c>
      <c r="BP143" s="4">
        <v>2800</v>
      </c>
      <c r="BQ143" s="36">
        <f t="shared" si="143"/>
        <v>72427.040000000008</v>
      </c>
      <c r="BR143" s="204">
        <v>2860</v>
      </c>
      <c r="BS143" s="305">
        <v>3231</v>
      </c>
      <c r="BT143" s="36">
        <f t="shared" si="144"/>
        <v>73979.04800000001</v>
      </c>
      <c r="BU143" s="33">
        <f t="shared" si="137"/>
        <v>299</v>
      </c>
      <c r="BV143" s="4">
        <v>3300</v>
      </c>
      <c r="BW143" s="36">
        <f t="shared" si="145"/>
        <v>85360.44</v>
      </c>
      <c r="BX143" s="3">
        <v>2768</v>
      </c>
      <c r="BY143" s="3">
        <v>2852</v>
      </c>
      <c r="BZ143" s="36">
        <f t="shared" si="146"/>
        <v>71599.3024</v>
      </c>
      <c r="CA143" s="33">
        <f t="shared" si="135"/>
        <v>215</v>
      </c>
      <c r="CB143" s="314">
        <v>3100</v>
      </c>
      <c r="CC143" s="36">
        <f t="shared" si="147"/>
        <v>80187.08</v>
      </c>
      <c r="CD143" s="3">
        <f>SUMIFS('12月商业流向数据'!G:G,'12月商业流向数据'!C:C,'2019年进销存明细 '!A143,'12月商业流向数据'!E:E,'2019年进销存明细 '!H143)</f>
        <v>1350</v>
      </c>
      <c r="CE143" s="3"/>
      <c r="CF143" s="36">
        <f t="shared" si="148"/>
        <v>34920.18</v>
      </c>
      <c r="CG143" s="33">
        <f t="shared" si="136"/>
        <v>1565</v>
      </c>
      <c r="CH143" s="4">
        <f t="shared" si="149"/>
        <v>36000</v>
      </c>
      <c r="CI143" s="36">
        <f t="shared" si="150"/>
        <v>931204.79999999993</v>
      </c>
      <c r="CJ143" s="4">
        <f t="shared" si="151"/>
        <v>32473</v>
      </c>
      <c r="CK143" s="36">
        <f t="shared" si="139"/>
        <v>839972.59640000015</v>
      </c>
      <c r="CM143" s="18" t="str">
        <f t="shared" si="140"/>
        <v>恒康正清-上海交通大学医学院附属新华医院</v>
      </c>
      <c r="CN143" s="18" t="s">
        <v>422</v>
      </c>
    </row>
    <row r="144" spans="1:92" s="18" customFormat="1" ht="14.25" hidden="1" x14ac:dyDescent="0.3">
      <c r="A144" s="1" t="s">
        <v>155</v>
      </c>
      <c r="B144" s="6" t="s">
        <v>636</v>
      </c>
      <c r="C144" s="1" t="s">
        <v>662</v>
      </c>
      <c r="D144" s="1" t="s">
        <v>137</v>
      </c>
      <c r="E144" s="1" t="s">
        <v>147</v>
      </c>
      <c r="F144" s="1" t="s">
        <v>283</v>
      </c>
      <c r="G144" s="1" t="s">
        <v>398</v>
      </c>
      <c r="H144" s="46" t="s">
        <v>1648</v>
      </c>
      <c r="I144" s="177">
        <v>254.87039999999999</v>
      </c>
      <c r="J144" s="37">
        <v>312</v>
      </c>
      <c r="K144" s="171">
        <v>198.33333333333334</v>
      </c>
      <c r="L144" s="171">
        <f t="shared" ref="L144:L149" si="154">K144*I144</f>
        <v>50549.296000000002</v>
      </c>
      <c r="M144" s="37">
        <v>6</v>
      </c>
      <c r="N144" s="5">
        <v>250</v>
      </c>
      <c r="O144" s="34">
        <f t="shared" ref="O144:O149" si="155">N144*I144</f>
        <v>63717.599999999999</v>
      </c>
      <c r="P144" s="3">
        <v>493</v>
      </c>
      <c r="Q144" s="3">
        <v>314</v>
      </c>
      <c r="R144" s="35">
        <f t="shared" ref="R144:R149" si="156">P144*I144</f>
        <v>125651.1072</v>
      </c>
      <c r="S144" s="33">
        <f t="shared" si="128"/>
        <v>185</v>
      </c>
      <c r="T144" s="5">
        <v>150</v>
      </c>
      <c r="U144" s="35">
        <f t="shared" ref="U144:U147" si="157">T144*I144</f>
        <v>38230.559999999998</v>
      </c>
      <c r="V144" s="3">
        <v>4</v>
      </c>
      <c r="W144" s="3">
        <v>141</v>
      </c>
      <c r="X144" s="35">
        <f t="shared" ref="X144:X149" si="158">V144*I144</f>
        <v>1019.4816</v>
      </c>
      <c r="Y144" s="33">
        <f t="shared" si="129"/>
        <v>48</v>
      </c>
      <c r="Z144" s="5">
        <v>260</v>
      </c>
      <c r="AA144" s="35">
        <f t="shared" ref="AA144:AA149" si="159">Z144*I144</f>
        <v>66266.304000000004</v>
      </c>
      <c r="AB144" s="3">
        <v>240</v>
      </c>
      <c r="AC144" s="3">
        <v>262</v>
      </c>
      <c r="AD144" s="35">
        <f t="shared" ref="AD144:AD149" si="160">AB144*I144</f>
        <v>61168.896000000001</v>
      </c>
      <c r="AE144" s="33">
        <f t="shared" si="130"/>
        <v>26</v>
      </c>
      <c r="AF144" s="5">
        <v>270</v>
      </c>
      <c r="AG144" s="35">
        <f t="shared" ref="AG144:AG149" si="161">AF144*I144</f>
        <v>68815.008000000002</v>
      </c>
      <c r="AH144" s="3">
        <v>263</v>
      </c>
      <c r="AI144" s="3">
        <v>229</v>
      </c>
      <c r="AJ144" s="35">
        <f t="shared" ref="AJ144:AJ149" si="162">AH144*I144</f>
        <v>67030.915200000003</v>
      </c>
      <c r="AK144" s="33">
        <f t="shared" si="131"/>
        <v>60</v>
      </c>
      <c r="AL144" s="5">
        <v>270</v>
      </c>
      <c r="AM144" s="36">
        <f t="shared" ref="AM144:AM149" si="163">AL144*I144</f>
        <v>68815.008000000002</v>
      </c>
      <c r="AN144" s="224">
        <v>72</v>
      </c>
      <c r="AO144" s="3">
        <v>124</v>
      </c>
      <c r="AP144" s="35">
        <f t="shared" ref="AP144:AP149" si="164">I144*AN144</f>
        <v>18350.668799999999</v>
      </c>
      <c r="AQ144" s="33">
        <f t="shared" si="132"/>
        <v>8</v>
      </c>
      <c r="AR144" s="5">
        <v>280</v>
      </c>
      <c r="AS144" s="35">
        <f t="shared" ref="AS144:AS149" si="165">I144*AR144</f>
        <v>71363.712</v>
      </c>
      <c r="AT144" s="3">
        <v>240</v>
      </c>
      <c r="AU144" s="3">
        <v>165</v>
      </c>
      <c r="AV144" s="35">
        <f t="shared" ref="AV144:AV149" si="166">AT144*I144</f>
        <v>61168.896000000001</v>
      </c>
      <c r="AW144" s="33">
        <f t="shared" si="133"/>
        <v>83</v>
      </c>
      <c r="AX144" s="4">
        <v>280</v>
      </c>
      <c r="AY144" s="35">
        <f t="shared" ref="AY144:AY149" si="167">I144*AX144</f>
        <v>71363.712</v>
      </c>
      <c r="AZ144" s="3">
        <v>268</v>
      </c>
      <c r="BA144" s="3">
        <v>344</v>
      </c>
      <c r="BB144" s="35">
        <f t="shared" ref="BB144:BB149" si="168">I144*AZ144</f>
        <v>68305.267200000002</v>
      </c>
      <c r="BC144" s="33">
        <f t="shared" si="134"/>
        <v>7</v>
      </c>
      <c r="BD144" s="4">
        <v>290</v>
      </c>
      <c r="BE144" s="36">
        <f t="shared" si="152"/>
        <v>73912.415999999997</v>
      </c>
      <c r="BF144" s="3">
        <v>843</v>
      </c>
      <c r="BG144" s="3">
        <v>469</v>
      </c>
      <c r="BH144" s="35">
        <f t="shared" si="138"/>
        <v>214855.74719999998</v>
      </c>
      <c r="BI144" s="33">
        <f t="shared" si="127"/>
        <v>381</v>
      </c>
      <c r="BJ144" s="4">
        <v>290</v>
      </c>
      <c r="BK144" s="36">
        <f t="shared" si="153"/>
        <v>73912.415999999997</v>
      </c>
      <c r="BL144" s="3">
        <v>730</v>
      </c>
      <c r="BM144" s="3">
        <v>472</v>
      </c>
      <c r="BN144" s="36">
        <f t="shared" si="141"/>
        <v>186055.39199999999</v>
      </c>
      <c r="BO144" s="33">
        <f t="shared" si="142"/>
        <v>639</v>
      </c>
      <c r="BP144" s="4">
        <v>270</v>
      </c>
      <c r="BQ144" s="36">
        <f t="shared" si="143"/>
        <v>68815.008000000002</v>
      </c>
      <c r="BR144" s="204">
        <v>35</v>
      </c>
      <c r="BS144" s="305">
        <v>478</v>
      </c>
      <c r="BT144" s="36">
        <f t="shared" si="144"/>
        <v>8920.4639999999999</v>
      </c>
      <c r="BU144" s="33">
        <f t="shared" si="137"/>
        <v>196</v>
      </c>
      <c r="BV144" s="4">
        <v>290</v>
      </c>
      <c r="BW144" s="36">
        <f t="shared" si="145"/>
        <v>73912.415999999997</v>
      </c>
      <c r="BX144" s="3">
        <v>480</v>
      </c>
      <c r="BY144" s="3">
        <v>578</v>
      </c>
      <c r="BZ144" s="36">
        <f t="shared" si="146"/>
        <v>122337.792</v>
      </c>
      <c r="CA144" s="33">
        <f t="shared" si="135"/>
        <v>98</v>
      </c>
      <c r="CB144" s="314">
        <v>300</v>
      </c>
      <c r="CC144" s="36">
        <f t="shared" si="147"/>
        <v>76461.119999999995</v>
      </c>
      <c r="CD144" s="3">
        <f>SUMIFS('12月商业流向数据'!G:G,'12月商业流向数据'!C:C,'2019年进销存明细 '!A144,'12月商业流向数据'!E:E,'2019年进销存明细 '!H144)</f>
        <v>600</v>
      </c>
      <c r="CE144" s="3"/>
      <c r="CF144" s="36">
        <f t="shared" si="148"/>
        <v>152922.23999999999</v>
      </c>
      <c r="CG144" s="33">
        <f t="shared" si="136"/>
        <v>698</v>
      </c>
      <c r="CH144" s="4">
        <f t="shared" si="149"/>
        <v>3200</v>
      </c>
      <c r="CI144" s="36">
        <f t="shared" si="150"/>
        <v>815585.27999999991</v>
      </c>
      <c r="CJ144" s="4">
        <f t="shared" si="151"/>
        <v>4268</v>
      </c>
      <c r="CK144" s="36">
        <f t="shared" si="139"/>
        <v>1087786.8672</v>
      </c>
      <c r="CM144" s="18" t="str">
        <f t="shared" si="140"/>
        <v>翰唯-上海市第一人民医院-南院</v>
      </c>
      <c r="CN144" s="18" t="s">
        <v>422</v>
      </c>
    </row>
    <row r="145" spans="1:92" s="18" customFormat="1" ht="14.25" hidden="1" x14ac:dyDescent="0.3">
      <c r="A145" s="1" t="s">
        <v>155</v>
      </c>
      <c r="B145" s="6" t="s">
        <v>636</v>
      </c>
      <c r="C145" s="1" t="s">
        <v>662</v>
      </c>
      <c r="D145" s="1" t="s">
        <v>137</v>
      </c>
      <c r="E145" s="1" t="s">
        <v>147</v>
      </c>
      <c r="F145" s="1" t="s">
        <v>283</v>
      </c>
      <c r="G145" s="1" t="s">
        <v>398</v>
      </c>
      <c r="H145" s="46" t="s">
        <v>159</v>
      </c>
      <c r="I145" s="177">
        <v>254.87039999999999</v>
      </c>
      <c r="J145" s="37">
        <v>480</v>
      </c>
      <c r="K145" s="171">
        <v>250.66666666666666</v>
      </c>
      <c r="L145" s="171">
        <f t="shared" si="154"/>
        <v>63887.513599999998</v>
      </c>
      <c r="M145" s="37">
        <v>76</v>
      </c>
      <c r="N145" s="5">
        <v>280</v>
      </c>
      <c r="O145" s="34">
        <f t="shared" si="155"/>
        <v>71363.712</v>
      </c>
      <c r="P145" s="3">
        <v>480</v>
      </c>
      <c r="Q145" s="3">
        <v>476</v>
      </c>
      <c r="R145" s="35">
        <f t="shared" si="156"/>
        <v>122337.792</v>
      </c>
      <c r="S145" s="33">
        <f t="shared" si="128"/>
        <v>80</v>
      </c>
      <c r="T145" s="5">
        <v>250</v>
      </c>
      <c r="U145" s="35">
        <f t="shared" si="157"/>
        <v>63717.599999999999</v>
      </c>
      <c r="V145" s="3">
        <v>0</v>
      </c>
      <c r="W145" s="3">
        <v>20</v>
      </c>
      <c r="X145" s="35">
        <f t="shared" si="158"/>
        <v>0</v>
      </c>
      <c r="Y145" s="33">
        <f t="shared" si="129"/>
        <v>60</v>
      </c>
      <c r="Z145" s="5">
        <v>310</v>
      </c>
      <c r="AA145" s="35">
        <f t="shared" si="159"/>
        <v>79009.823999999993</v>
      </c>
      <c r="AB145" s="3">
        <v>120</v>
      </c>
      <c r="AC145" s="3">
        <v>147</v>
      </c>
      <c r="AD145" s="35">
        <f t="shared" si="160"/>
        <v>30584.448</v>
      </c>
      <c r="AE145" s="33">
        <f t="shared" si="130"/>
        <v>33</v>
      </c>
      <c r="AF145" s="5">
        <v>320</v>
      </c>
      <c r="AG145" s="35">
        <f t="shared" si="161"/>
        <v>81558.527999999991</v>
      </c>
      <c r="AH145" s="3">
        <v>480</v>
      </c>
      <c r="AI145" s="3">
        <v>347</v>
      </c>
      <c r="AJ145" s="35">
        <f t="shared" si="162"/>
        <v>122337.792</v>
      </c>
      <c r="AK145" s="33">
        <f t="shared" si="131"/>
        <v>166</v>
      </c>
      <c r="AL145" s="5">
        <v>330</v>
      </c>
      <c r="AM145" s="36">
        <f t="shared" si="163"/>
        <v>84107.232000000004</v>
      </c>
      <c r="AN145" s="224">
        <v>0</v>
      </c>
      <c r="AO145" s="3">
        <v>162</v>
      </c>
      <c r="AP145" s="35">
        <f t="shared" si="164"/>
        <v>0</v>
      </c>
      <c r="AQ145" s="33">
        <f t="shared" si="132"/>
        <v>4</v>
      </c>
      <c r="AR145" s="5">
        <v>330</v>
      </c>
      <c r="AS145" s="35">
        <f t="shared" si="165"/>
        <v>84107.232000000004</v>
      </c>
      <c r="AT145" s="3">
        <v>240</v>
      </c>
      <c r="AU145" s="3">
        <v>200</v>
      </c>
      <c r="AV145" s="35">
        <f t="shared" si="166"/>
        <v>61168.896000000001</v>
      </c>
      <c r="AW145" s="33">
        <f t="shared" si="133"/>
        <v>44</v>
      </c>
      <c r="AX145" s="4">
        <v>360</v>
      </c>
      <c r="AY145" s="35">
        <f t="shared" si="167"/>
        <v>91753.343999999997</v>
      </c>
      <c r="AZ145" s="3">
        <v>240</v>
      </c>
      <c r="BA145" s="3">
        <v>259</v>
      </c>
      <c r="BB145" s="35">
        <f t="shared" si="168"/>
        <v>61168.896000000001</v>
      </c>
      <c r="BC145" s="33">
        <f t="shared" si="134"/>
        <v>25</v>
      </c>
      <c r="BD145" s="4">
        <v>370</v>
      </c>
      <c r="BE145" s="36">
        <f t="shared" si="152"/>
        <v>94302.047999999995</v>
      </c>
      <c r="BF145" s="3">
        <v>151</v>
      </c>
      <c r="BG145" s="3">
        <v>168</v>
      </c>
      <c r="BH145" s="35">
        <f t="shared" si="138"/>
        <v>38485.430399999997</v>
      </c>
      <c r="BI145" s="33">
        <f t="shared" si="127"/>
        <v>8</v>
      </c>
      <c r="BJ145" s="4">
        <v>370</v>
      </c>
      <c r="BK145" s="36">
        <f t="shared" si="153"/>
        <v>94302.047999999995</v>
      </c>
      <c r="BL145" s="3">
        <v>469</v>
      </c>
      <c r="BM145" s="3">
        <v>320</v>
      </c>
      <c r="BN145" s="36">
        <f t="shared" si="141"/>
        <v>119534.21759999999</v>
      </c>
      <c r="BO145" s="33">
        <f t="shared" si="142"/>
        <v>157</v>
      </c>
      <c r="BP145" s="4">
        <v>350</v>
      </c>
      <c r="BQ145" s="36">
        <f t="shared" si="143"/>
        <v>89204.64</v>
      </c>
      <c r="BR145" s="204">
        <v>120</v>
      </c>
      <c r="BS145" s="305">
        <v>168</v>
      </c>
      <c r="BT145" s="36">
        <f t="shared" si="144"/>
        <v>30584.448</v>
      </c>
      <c r="BU145" s="33">
        <f t="shared" si="137"/>
        <v>109</v>
      </c>
      <c r="BV145" s="4">
        <v>380</v>
      </c>
      <c r="BW145" s="36">
        <f t="shared" si="145"/>
        <v>96850.751999999993</v>
      </c>
      <c r="BX145" s="3">
        <v>360</v>
      </c>
      <c r="BY145" s="3">
        <v>268</v>
      </c>
      <c r="BZ145" s="36">
        <f t="shared" si="146"/>
        <v>91753.343999999997</v>
      </c>
      <c r="CA145" s="33">
        <f t="shared" si="135"/>
        <v>201</v>
      </c>
      <c r="CB145" s="314">
        <v>350</v>
      </c>
      <c r="CC145" s="36">
        <f t="shared" si="147"/>
        <v>89204.64</v>
      </c>
      <c r="CD145" s="3">
        <f>SUMIFS('12月商业流向数据'!G:G,'12月商业流向数据'!C:C,'2019年进销存明细 '!A145,'12月商业流向数据'!E:E,'2019年进销存明细 '!H145)</f>
        <v>240</v>
      </c>
      <c r="CE145" s="3"/>
      <c r="CF145" s="36">
        <f t="shared" si="148"/>
        <v>61168.896000000001</v>
      </c>
      <c r="CG145" s="33">
        <f t="shared" si="136"/>
        <v>441</v>
      </c>
      <c r="CH145" s="4">
        <f t="shared" si="149"/>
        <v>4000</v>
      </c>
      <c r="CI145" s="36">
        <f t="shared" si="150"/>
        <v>1019481.6</v>
      </c>
      <c r="CJ145" s="4">
        <f t="shared" si="151"/>
        <v>2900</v>
      </c>
      <c r="CK145" s="36">
        <f t="shared" si="139"/>
        <v>739124.16</v>
      </c>
      <c r="CM145" s="18" t="str">
        <f t="shared" si="140"/>
        <v>翰唯-上海市第一人民医院-总院</v>
      </c>
      <c r="CN145" s="18" t="s">
        <v>422</v>
      </c>
    </row>
    <row r="146" spans="1:92" s="18" customFormat="1" ht="14.25" hidden="1" x14ac:dyDescent="0.3">
      <c r="A146" s="1" t="s">
        <v>231</v>
      </c>
      <c r="B146" s="1" t="s">
        <v>636</v>
      </c>
      <c r="C146" s="1" t="s">
        <v>662</v>
      </c>
      <c r="D146" s="1" t="s">
        <v>7</v>
      </c>
      <c r="E146" s="1" t="s">
        <v>8</v>
      </c>
      <c r="F146" s="1" t="s">
        <v>283</v>
      </c>
      <c r="G146" s="1" t="s">
        <v>396</v>
      </c>
      <c r="H146" s="2" t="s">
        <v>9</v>
      </c>
      <c r="I146" s="177">
        <v>38.448</v>
      </c>
      <c r="J146" s="37">
        <v>0</v>
      </c>
      <c r="K146" s="171">
        <v>0</v>
      </c>
      <c r="L146" s="171">
        <f t="shared" si="154"/>
        <v>0</v>
      </c>
      <c r="M146" s="37">
        <v>2</v>
      </c>
      <c r="N146" s="5"/>
      <c r="O146" s="34">
        <f t="shared" si="155"/>
        <v>0</v>
      </c>
      <c r="P146" s="3">
        <v>0</v>
      </c>
      <c r="Q146" s="3">
        <v>0</v>
      </c>
      <c r="R146" s="35">
        <f t="shared" si="156"/>
        <v>0</v>
      </c>
      <c r="S146" s="33">
        <f t="shared" si="128"/>
        <v>2</v>
      </c>
      <c r="T146" s="5"/>
      <c r="U146" s="35">
        <f t="shared" si="157"/>
        <v>0</v>
      </c>
      <c r="V146" s="3">
        <v>0</v>
      </c>
      <c r="W146" s="3">
        <v>0</v>
      </c>
      <c r="X146" s="35">
        <f t="shared" si="158"/>
        <v>0</v>
      </c>
      <c r="Y146" s="33">
        <f t="shared" si="129"/>
        <v>2</v>
      </c>
      <c r="Z146" s="5"/>
      <c r="AA146" s="35">
        <f t="shared" si="159"/>
        <v>0</v>
      </c>
      <c r="AB146" s="3">
        <v>0</v>
      </c>
      <c r="AC146" s="3">
        <v>0</v>
      </c>
      <c r="AD146" s="35">
        <f t="shared" si="160"/>
        <v>0</v>
      </c>
      <c r="AE146" s="33">
        <f t="shared" si="130"/>
        <v>2</v>
      </c>
      <c r="AF146" s="5"/>
      <c r="AG146" s="35">
        <f t="shared" si="161"/>
        <v>0</v>
      </c>
      <c r="AH146" s="3">
        <v>0</v>
      </c>
      <c r="AI146" s="3">
        <v>0</v>
      </c>
      <c r="AJ146" s="35">
        <f t="shared" si="162"/>
        <v>0</v>
      </c>
      <c r="AK146" s="33">
        <f t="shared" si="131"/>
        <v>2</v>
      </c>
      <c r="AL146" s="5">
        <v>0</v>
      </c>
      <c r="AM146" s="36">
        <f t="shared" si="163"/>
        <v>0</v>
      </c>
      <c r="AN146" s="224">
        <v>0</v>
      </c>
      <c r="AO146" s="3">
        <v>0</v>
      </c>
      <c r="AP146" s="35">
        <f t="shared" si="164"/>
        <v>0</v>
      </c>
      <c r="AQ146" s="33">
        <f t="shared" si="132"/>
        <v>2</v>
      </c>
      <c r="AR146" s="5">
        <v>0</v>
      </c>
      <c r="AS146" s="35">
        <f t="shared" si="165"/>
        <v>0</v>
      </c>
      <c r="AT146" s="3">
        <v>0</v>
      </c>
      <c r="AU146" s="3">
        <v>0</v>
      </c>
      <c r="AV146" s="35">
        <f t="shared" si="166"/>
        <v>0</v>
      </c>
      <c r="AW146" s="33">
        <f t="shared" si="133"/>
        <v>2</v>
      </c>
      <c r="AX146" s="4">
        <v>0</v>
      </c>
      <c r="AY146" s="35">
        <f t="shared" si="167"/>
        <v>0</v>
      </c>
      <c r="AZ146" s="268">
        <v>0</v>
      </c>
      <c r="BA146" s="3">
        <v>0</v>
      </c>
      <c r="BB146" s="35">
        <f t="shared" si="168"/>
        <v>0</v>
      </c>
      <c r="BC146" s="33">
        <f t="shared" si="134"/>
        <v>2</v>
      </c>
      <c r="BD146" s="4">
        <v>0</v>
      </c>
      <c r="BE146" s="36">
        <f t="shared" si="152"/>
        <v>0</v>
      </c>
      <c r="BF146" s="3">
        <v>0</v>
      </c>
      <c r="BG146" s="3">
        <v>0</v>
      </c>
      <c r="BH146" s="35">
        <f t="shared" si="138"/>
        <v>0</v>
      </c>
      <c r="BI146" s="33">
        <f t="shared" si="127"/>
        <v>2</v>
      </c>
      <c r="BJ146" s="4">
        <v>0</v>
      </c>
      <c r="BK146" s="36">
        <f t="shared" si="153"/>
        <v>0</v>
      </c>
      <c r="BL146" s="3">
        <v>0</v>
      </c>
      <c r="BM146" s="3">
        <v>0</v>
      </c>
      <c r="BN146" s="36">
        <f t="shared" si="141"/>
        <v>0</v>
      </c>
      <c r="BO146" s="33">
        <f t="shared" si="142"/>
        <v>2</v>
      </c>
      <c r="BP146" s="4">
        <v>0</v>
      </c>
      <c r="BQ146" s="36">
        <f t="shared" si="143"/>
        <v>0</v>
      </c>
      <c r="BR146" s="204">
        <v>0</v>
      </c>
      <c r="BS146" s="305">
        <v>0</v>
      </c>
      <c r="BT146" s="36">
        <f t="shared" si="144"/>
        <v>0</v>
      </c>
      <c r="BU146" s="33">
        <f t="shared" si="137"/>
        <v>2</v>
      </c>
      <c r="BV146" s="4">
        <v>0</v>
      </c>
      <c r="BW146" s="36">
        <f t="shared" si="145"/>
        <v>0</v>
      </c>
      <c r="BX146" s="3">
        <v>0</v>
      </c>
      <c r="BY146" s="3">
        <v>0</v>
      </c>
      <c r="BZ146" s="36">
        <f t="shared" si="146"/>
        <v>0</v>
      </c>
      <c r="CA146" s="33">
        <f t="shared" si="135"/>
        <v>2</v>
      </c>
      <c r="CB146" s="314">
        <v>0</v>
      </c>
      <c r="CC146" s="36">
        <f t="shared" si="147"/>
        <v>0</v>
      </c>
      <c r="CD146" s="3">
        <f>SUMIFS('12月商业流向数据'!G:G,'12月商业流向数据'!C:C,'2019年进销存明细 '!A146,'12月商业流向数据'!E:E,'2019年进销存明细 '!H146)</f>
        <v>0</v>
      </c>
      <c r="CE146" s="3"/>
      <c r="CF146" s="36">
        <f t="shared" si="148"/>
        <v>0</v>
      </c>
      <c r="CG146" s="33">
        <f t="shared" si="136"/>
        <v>2</v>
      </c>
      <c r="CH146" s="4">
        <f t="shared" si="149"/>
        <v>0</v>
      </c>
      <c r="CI146" s="36">
        <f t="shared" si="150"/>
        <v>0</v>
      </c>
      <c r="CJ146" s="4">
        <f t="shared" si="151"/>
        <v>0</v>
      </c>
      <c r="CK146" s="36">
        <f t="shared" si="139"/>
        <v>0</v>
      </c>
      <c r="CM146" s="18" t="str">
        <f t="shared" si="140"/>
        <v>谷氨酰胺-上海交通大学医学院附属新华医院崇明分院</v>
      </c>
      <c r="CN146" s="18" t="s">
        <v>422</v>
      </c>
    </row>
    <row r="147" spans="1:92" s="18" customFormat="1" ht="14.25" hidden="1" x14ac:dyDescent="0.3">
      <c r="A147" s="1" t="s">
        <v>182</v>
      </c>
      <c r="B147" s="6" t="s">
        <v>636</v>
      </c>
      <c r="C147" s="1" t="s">
        <v>662</v>
      </c>
      <c r="D147" s="1" t="s">
        <v>137</v>
      </c>
      <c r="E147" s="1" t="s">
        <v>894</v>
      </c>
      <c r="F147" s="1" t="s">
        <v>283</v>
      </c>
      <c r="G147" s="1" t="s">
        <v>398</v>
      </c>
      <c r="H147" s="2" t="s">
        <v>99</v>
      </c>
      <c r="I147" s="175">
        <v>44.534399999999998</v>
      </c>
      <c r="J147" s="37">
        <v>0</v>
      </c>
      <c r="K147" s="171">
        <v>0</v>
      </c>
      <c r="L147" s="171">
        <f t="shared" si="154"/>
        <v>0</v>
      </c>
      <c r="M147" s="37">
        <v>1</v>
      </c>
      <c r="N147" s="5"/>
      <c r="O147" s="34">
        <f t="shared" si="155"/>
        <v>0</v>
      </c>
      <c r="P147" s="3">
        <v>0</v>
      </c>
      <c r="Q147" s="3">
        <v>0</v>
      </c>
      <c r="R147" s="35">
        <f t="shared" si="156"/>
        <v>0</v>
      </c>
      <c r="S147" s="33">
        <f t="shared" si="128"/>
        <v>1</v>
      </c>
      <c r="T147" s="5"/>
      <c r="U147" s="35">
        <f t="shared" si="157"/>
        <v>0</v>
      </c>
      <c r="V147" s="3">
        <v>0</v>
      </c>
      <c r="W147" s="3">
        <v>0</v>
      </c>
      <c r="X147" s="35">
        <f t="shared" si="158"/>
        <v>0</v>
      </c>
      <c r="Y147" s="33">
        <f t="shared" si="129"/>
        <v>1</v>
      </c>
      <c r="Z147" s="5"/>
      <c r="AA147" s="35">
        <f t="shared" si="159"/>
        <v>0</v>
      </c>
      <c r="AB147" s="3">
        <v>0</v>
      </c>
      <c r="AC147" s="3">
        <v>0</v>
      </c>
      <c r="AD147" s="35">
        <f t="shared" si="160"/>
        <v>0</v>
      </c>
      <c r="AE147" s="33">
        <f t="shared" si="130"/>
        <v>1</v>
      </c>
      <c r="AF147" s="5"/>
      <c r="AG147" s="35">
        <f t="shared" si="161"/>
        <v>0</v>
      </c>
      <c r="AH147" s="3">
        <v>0</v>
      </c>
      <c r="AI147" s="3">
        <v>0</v>
      </c>
      <c r="AJ147" s="35">
        <f t="shared" si="162"/>
        <v>0</v>
      </c>
      <c r="AK147" s="33">
        <f t="shared" si="131"/>
        <v>1</v>
      </c>
      <c r="AL147" s="5">
        <v>0</v>
      </c>
      <c r="AM147" s="36">
        <f t="shared" si="163"/>
        <v>0</v>
      </c>
      <c r="AN147" s="224">
        <v>0</v>
      </c>
      <c r="AO147" s="3">
        <v>0</v>
      </c>
      <c r="AP147" s="35">
        <f t="shared" si="164"/>
        <v>0</v>
      </c>
      <c r="AQ147" s="33">
        <f t="shared" si="132"/>
        <v>1</v>
      </c>
      <c r="AR147" s="5">
        <v>0</v>
      </c>
      <c r="AS147" s="35">
        <f t="shared" si="165"/>
        <v>0</v>
      </c>
      <c r="AT147" s="3">
        <v>0</v>
      </c>
      <c r="AU147" s="3">
        <v>0</v>
      </c>
      <c r="AV147" s="35">
        <f t="shared" si="166"/>
        <v>0</v>
      </c>
      <c r="AW147" s="33">
        <f t="shared" si="133"/>
        <v>1</v>
      </c>
      <c r="AX147" s="4">
        <v>0</v>
      </c>
      <c r="AY147" s="35">
        <f t="shared" si="167"/>
        <v>0</v>
      </c>
      <c r="AZ147" s="3">
        <v>0</v>
      </c>
      <c r="BA147" s="3">
        <v>0</v>
      </c>
      <c r="BB147" s="35">
        <f t="shared" si="168"/>
        <v>0</v>
      </c>
      <c r="BC147" s="33">
        <f t="shared" si="134"/>
        <v>1</v>
      </c>
      <c r="BD147" s="4">
        <v>0</v>
      </c>
      <c r="BE147" s="36">
        <f t="shared" si="152"/>
        <v>0</v>
      </c>
      <c r="BF147" s="3">
        <v>0</v>
      </c>
      <c r="BG147" s="3">
        <v>0</v>
      </c>
      <c r="BH147" s="35">
        <f t="shared" si="138"/>
        <v>0</v>
      </c>
      <c r="BI147" s="33">
        <f t="shared" si="127"/>
        <v>1</v>
      </c>
      <c r="BJ147" s="4">
        <v>0</v>
      </c>
      <c r="BK147" s="36">
        <f t="shared" si="153"/>
        <v>0</v>
      </c>
      <c r="BL147" s="3">
        <v>0</v>
      </c>
      <c r="BM147" s="3">
        <v>0</v>
      </c>
      <c r="BN147" s="36">
        <f t="shared" si="141"/>
        <v>0</v>
      </c>
      <c r="BO147" s="33">
        <f t="shared" si="142"/>
        <v>1</v>
      </c>
      <c r="BP147" s="4">
        <v>0</v>
      </c>
      <c r="BQ147" s="36">
        <f t="shared" si="143"/>
        <v>0</v>
      </c>
      <c r="BR147" s="204">
        <v>0</v>
      </c>
      <c r="BS147" s="305">
        <v>0</v>
      </c>
      <c r="BT147" s="36">
        <f t="shared" si="144"/>
        <v>0</v>
      </c>
      <c r="BU147" s="33">
        <f t="shared" si="137"/>
        <v>1</v>
      </c>
      <c r="BV147" s="4">
        <v>0</v>
      </c>
      <c r="BW147" s="36">
        <f t="shared" si="145"/>
        <v>0</v>
      </c>
      <c r="BX147" s="3">
        <v>0</v>
      </c>
      <c r="BY147" s="3">
        <v>0</v>
      </c>
      <c r="BZ147" s="36">
        <f t="shared" si="146"/>
        <v>0</v>
      </c>
      <c r="CA147" s="33">
        <f t="shared" si="135"/>
        <v>1</v>
      </c>
      <c r="CB147" s="314">
        <v>0</v>
      </c>
      <c r="CC147" s="36">
        <f t="shared" si="147"/>
        <v>0</v>
      </c>
      <c r="CD147" s="3">
        <f>SUMIFS('12月商业流向数据'!G:G,'12月商业流向数据'!C:C,'2019年进销存明细 '!A147,'12月商业流向数据'!E:E,'2019年进销存明细 '!H147)</f>
        <v>0</v>
      </c>
      <c r="CE147" s="3"/>
      <c r="CF147" s="36">
        <f t="shared" si="148"/>
        <v>0</v>
      </c>
      <c r="CG147" s="33">
        <f t="shared" si="136"/>
        <v>1</v>
      </c>
      <c r="CH147" s="4">
        <f t="shared" si="149"/>
        <v>0</v>
      </c>
      <c r="CI147" s="36">
        <f t="shared" si="150"/>
        <v>0</v>
      </c>
      <c r="CJ147" s="4">
        <f t="shared" si="151"/>
        <v>0</v>
      </c>
      <c r="CK147" s="36">
        <f t="shared" si="139"/>
        <v>0</v>
      </c>
      <c r="CM147" s="18" t="str">
        <f t="shared" si="140"/>
        <v>奥勃兰-上海中医药大学附属岳阳中西医结合医院</v>
      </c>
      <c r="CN147" s="18" t="s">
        <v>422</v>
      </c>
    </row>
    <row r="148" spans="1:92" s="18" customFormat="1" ht="14.25" hidden="1" x14ac:dyDescent="0.3">
      <c r="A148" s="208" t="s">
        <v>836</v>
      </c>
      <c r="B148" s="6" t="s">
        <v>637</v>
      </c>
      <c r="C148" s="1" t="s">
        <v>835</v>
      </c>
      <c r="D148" s="1" t="s">
        <v>285</v>
      </c>
      <c r="E148" s="1" t="s">
        <v>831</v>
      </c>
      <c r="F148" s="1" t="s">
        <v>284</v>
      </c>
      <c r="G148" s="1" t="s">
        <v>393</v>
      </c>
      <c r="H148" s="2" t="s">
        <v>117</v>
      </c>
      <c r="I148" s="260">
        <v>32.280999999999999</v>
      </c>
      <c r="J148" s="37">
        <v>0</v>
      </c>
      <c r="K148" s="171">
        <v>0</v>
      </c>
      <c r="L148" s="171">
        <f t="shared" si="154"/>
        <v>0</v>
      </c>
      <c r="M148" s="37">
        <v>0</v>
      </c>
      <c r="N148" s="5">
        <v>0</v>
      </c>
      <c r="O148" s="34">
        <f t="shared" si="155"/>
        <v>0</v>
      </c>
      <c r="P148" s="3">
        <v>0</v>
      </c>
      <c r="Q148" s="3">
        <v>0</v>
      </c>
      <c r="R148" s="35">
        <f t="shared" si="156"/>
        <v>0</v>
      </c>
      <c r="S148" s="33">
        <f t="shared" si="128"/>
        <v>0</v>
      </c>
      <c r="T148" s="5">
        <v>0</v>
      </c>
      <c r="U148" s="35">
        <v>0</v>
      </c>
      <c r="V148" s="3">
        <v>0</v>
      </c>
      <c r="W148" s="3">
        <v>0</v>
      </c>
      <c r="X148" s="35">
        <f t="shared" si="158"/>
        <v>0</v>
      </c>
      <c r="Y148" s="33">
        <v>0</v>
      </c>
      <c r="Z148" s="5">
        <v>0</v>
      </c>
      <c r="AA148" s="35">
        <f t="shared" si="159"/>
        <v>0</v>
      </c>
      <c r="AB148" s="3">
        <v>0</v>
      </c>
      <c r="AC148" s="3">
        <v>0</v>
      </c>
      <c r="AD148" s="35">
        <f t="shared" si="160"/>
        <v>0</v>
      </c>
      <c r="AE148" s="33">
        <f t="shared" si="130"/>
        <v>0</v>
      </c>
      <c r="AF148" s="5">
        <v>0</v>
      </c>
      <c r="AG148" s="35">
        <f t="shared" si="161"/>
        <v>0</v>
      </c>
      <c r="AH148" s="3">
        <v>0</v>
      </c>
      <c r="AI148" s="3">
        <v>0</v>
      </c>
      <c r="AJ148" s="35">
        <f t="shared" si="162"/>
        <v>0</v>
      </c>
      <c r="AK148" s="33">
        <f t="shared" si="131"/>
        <v>0</v>
      </c>
      <c r="AL148" s="5">
        <v>0</v>
      </c>
      <c r="AM148" s="36">
        <f t="shared" si="163"/>
        <v>0</v>
      </c>
      <c r="AN148" s="224">
        <v>0</v>
      </c>
      <c r="AO148" s="3">
        <v>0</v>
      </c>
      <c r="AP148" s="35">
        <f t="shared" si="164"/>
        <v>0</v>
      </c>
      <c r="AQ148" s="33">
        <f t="shared" si="132"/>
        <v>0</v>
      </c>
      <c r="AR148" s="5">
        <v>0</v>
      </c>
      <c r="AS148" s="35">
        <f t="shared" si="165"/>
        <v>0</v>
      </c>
      <c r="AT148" s="3">
        <v>0</v>
      </c>
      <c r="AU148" s="3">
        <v>0</v>
      </c>
      <c r="AV148" s="35">
        <f t="shared" si="166"/>
        <v>0</v>
      </c>
      <c r="AW148" s="33">
        <f t="shared" si="133"/>
        <v>0</v>
      </c>
      <c r="AX148" s="267">
        <v>80</v>
      </c>
      <c r="AY148" s="35">
        <f t="shared" si="167"/>
        <v>2582.48</v>
      </c>
      <c r="AZ148" s="3">
        <v>130</v>
      </c>
      <c r="BA148" s="3">
        <v>70</v>
      </c>
      <c r="BB148" s="35">
        <f t="shared" si="168"/>
        <v>4196.53</v>
      </c>
      <c r="BC148" s="33">
        <f t="shared" ref="BC148" si="169">AW148+AZ148-BA148</f>
        <v>60</v>
      </c>
      <c r="BD148" s="267">
        <v>100</v>
      </c>
      <c r="BE148" s="36">
        <f t="shared" si="152"/>
        <v>3228.1</v>
      </c>
      <c r="BF148" s="3">
        <v>30</v>
      </c>
      <c r="BG148" s="3">
        <v>87</v>
      </c>
      <c r="BH148" s="35">
        <f t="shared" si="138"/>
        <v>968.43</v>
      </c>
      <c r="BI148" s="33">
        <f t="shared" si="127"/>
        <v>3</v>
      </c>
      <c r="BJ148" s="267">
        <v>30</v>
      </c>
      <c r="BK148" s="36">
        <f t="shared" si="153"/>
        <v>968.43</v>
      </c>
      <c r="BL148" s="3">
        <v>70</v>
      </c>
      <c r="BM148" s="3">
        <v>59</v>
      </c>
      <c r="BN148" s="36">
        <f t="shared" si="141"/>
        <v>2259.67</v>
      </c>
      <c r="BO148" s="33">
        <f t="shared" si="142"/>
        <v>14</v>
      </c>
      <c r="BP148" s="267">
        <v>30</v>
      </c>
      <c r="BQ148" s="36">
        <f t="shared" si="143"/>
        <v>968.43</v>
      </c>
      <c r="BR148" s="204">
        <v>50</v>
      </c>
      <c r="BS148" s="305">
        <v>45</v>
      </c>
      <c r="BT148" s="36">
        <f t="shared" si="144"/>
        <v>1614.05</v>
      </c>
      <c r="BU148" s="33">
        <f t="shared" si="137"/>
        <v>19</v>
      </c>
      <c r="BV148" s="4">
        <v>30</v>
      </c>
      <c r="BW148" s="36">
        <f t="shared" si="145"/>
        <v>968.43</v>
      </c>
      <c r="BX148" s="3">
        <v>50</v>
      </c>
      <c r="BY148" s="3">
        <v>56</v>
      </c>
      <c r="BZ148" s="36">
        <f t="shared" si="146"/>
        <v>1614.05</v>
      </c>
      <c r="CA148" s="33">
        <f t="shared" ref="CA148" si="170">BU148+BX148-BY148</f>
        <v>13</v>
      </c>
      <c r="CB148" s="314">
        <v>30</v>
      </c>
      <c r="CC148" s="36">
        <f t="shared" si="147"/>
        <v>968.43</v>
      </c>
      <c r="CD148" s="3">
        <f>SUMIFS('12月商业流向数据'!G:G,'12月商业流向数据'!C:C,'2019年进销存明细 '!A148,'12月商业流向数据'!E:E,'2019年进销存明细 '!H148)</f>
        <v>60</v>
      </c>
      <c r="CE148" s="3"/>
      <c r="CF148" s="36">
        <f t="shared" si="148"/>
        <v>1936.86</v>
      </c>
      <c r="CG148" s="33">
        <f t="shared" ref="CG148" si="171">CA148+CD148-CE148</f>
        <v>73</v>
      </c>
      <c r="CH148" s="4">
        <f t="shared" si="149"/>
        <v>300</v>
      </c>
      <c r="CI148" s="36">
        <f t="shared" si="150"/>
        <v>9684.3000000000011</v>
      </c>
      <c r="CJ148" s="4">
        <f t="shared" si="151"/>
        <v>390</v>
      </c>
      <c r="CK148" s="36">
        <f t="shared" si="139"/>
        <v>12589.59</v>
      </c>
      <c r="CM148" s="18" t="str">
        <f t="shared" si="140"/>
        <v>整肠生36S-上海市黄浦区老西门街道社区卫生服务中心</v>
      </c>
      <c r="CN148" s="18" t="s">
        <v>736</v>
      </c>
    </row>
    <row r="149" spans="1:92" s="18" customFormat="1" ht="14.25" hidden="1" x14ac:dyDescent="0.3">
      <c r="A149" s="1" t="s">
        <v>838</v>
      </c>
      <c r="B149" s="1" t="s">
        <v>637</v>
      </c>
      <c r="C149" s="1" t="s">
        <v>661</v>
      </c>
      <c r="D149" s="1" t="s">
        <v>285</v>
      </c>
      <c r="E149" s="1" t="s">
        <v>831</v>
      </c>
      <c r="F149" s="1" t="s">
        <v>284</v>
      </c>
      <c r="G149" s="1" t="s">
        <v>393</v>
      </c>
      <c r="H149" s="2" t="s">
        <v>117</v>
      </c>
      <c r="I149" s="177">
        <v>18.192499999999999</v>
      </c>
      <c r="J149" s="37">
        <v>50</v>
      </c>
      <c r="K149" s="171">
        <v>135</v>
      </c>
      <c r="L149" s="171">
        <f t="shared" si="154"/>
        <v>2455.9874999999997</v>
      </c>
      <c r="M149" s="37">
        <v>2</v>
      </c>
      <c r="N149" s="5">
        <v>100</v>
      </c>
      <c r="O149" s="34">
        <f t="shared" si="155"/>
        <v>1819.25</v>
      </c>
      <c r="P149" s="3">
        <v>20</v>
      </c>
      <c r="Q149" s="3">
        <v>10</v>
      </c>
      <c r="R149" s="35">
        <f t="shared" si="156"/>
        <v>363.84999999999997</v>
      </c>
      <c r="S149" s="33">
        <f t="shared" si="128"/>
        <v>12</v>
      </c>
      <c r="T149" s="5">
        <v>60</v>
      </c>
      <c r="U149" s="35">
        <f>T149*I149</f>
        <v>1091.55</v>
      </c>
      <c r="V149" s="3">
        <v>50</v>
      </c>
      <c r="W149" s="3">
        <v>30</v>
      </c>
      <c r="X149" s="35">
        <f t="shared" si="158"/>
        <v>909.625</v>
      </c>
      <c r="Y149" s="33">
        <f t="shared" si="129"/>
        <v>32</v>
      </c>
      <c r="Z149" s="5">
        <v>200</v>
      </c>
      <c r="AA149" s="35">
        <f t="shared" si="159"/>
        <v>3638.5</v>
      </c>
      <c r="AB149" s="3">
        <v>130</v>
      </c>
      <c r="AC149" s="3">
        <v>80</v>
      </c>
      <c r="AD149" s="35">
        <f t="shared" si="160"/>
        <v>2365.0250000000001</v>
      </c>
      <c r="AE149" s="33">
        <f t="shared" si="130"/>
        <v>82</v>
      </c>
      <c r="AF149" s="5">
        <v>240</v>
      </c>
      <c r="AG149" s="35">
        <f t="shared" si="161"/>
        <v>4366.2</v>
      </c>
      <c r="AH149" s="3">
        <v>50</v>
      </c>
      <c r="AI149" s="3">
        <v>70</v>
      </c>
      <c r="AJ149" s="35">
        <f t="shared" si="162"/>
        <v>909.625</v>
      </c>
      <c r="AK149" s="33">
        <f t="shared" si="131"/>
        <v>62</v>
      </c>
      <c r="AL149" s="5">
        <v>300</v>
      </c>
      <c r="AM149" s="36">
        <f t="shared" si="163"/>
        <v>5457.75</v>
      </c>
      <c r="AN149" s="224">
        <v>50</v>
      </c>
      <c r="AO149" s="3">
        <v>60</v>
      </c>
      <c r="AP149" s="35">
        <f t="shared" si="164"/>
        <v>909.625</v>
      </c>
      <c r="AQ149" s="33">
        <f t="shared" si="132"/>
        <v>52</v>
      </c>
      <c r="AR149" s="5">
        <v>300</v>
      </c>
      <c r="AS149" s="35">
        <f t="shared" si="165"/>
        <v>5457.75</v>
      </c>
      <c r="AT149" s="3">
        <v>50</v>
      </c>
      <c r="AU149" s="3">
        <v>60</v>
      </c>
      <c r="AV149" s="35">
        <f t="shared" si="166"/>
        <v>909.625</v>
      </c>
      <c r="AW149" s="33">
        <f t="shared" si="133"/>
        <v>42</v>
      </c>
      <c r="AX149" s="4"/>
      <c r="AY149" s="35">
        <f t="shared" si="167"/>
        <v>0</v>
      </c>
      <c r="AZ149" s="3">
        <v>0</v>
      </c>
      <c r="BA149" s="3">
        <v>42</v>
      </c>
      <c r="BB149" s="35">
        <f t="shared" si="168"/>
        <v>0</v>
      </c>
      <c r="BC149" s="33">
        <f t="shared" si="134"/>
        <v>0</v>
      </c>
      <c r="BD149" s="4"/>
      <c r="BE149" s="36">
        <f t="shared" si="152"/>
        <v>0</v>
      </c>
      <c r="BF149" s="3">
        <v>0</v>
      </c>
      <c r="BG149" s="3">
        <v>0</v>
      </c>
      <c r="BH149" s="35">
        <f t="shared" si="138"/>
        <v>0</v>
      </c>
      <c r="BI149" s="33">
        <f t="shared" si="127"/>
        <v>0</v>
      </c>
      <c r="BJ149" s="4"/>
      <c r="BK149" s="36">
        <f t="shared" si="153"/>
        <v>0</v>
      </c>
      <c r="BL149" s="3">
        <v>0</v>
      </c>
      <c r="BM149" s="3">
        <v>0</v>
      </c>
      <c r="BN149" s="36">
        <f t="shared" si="141"/>
        <v>0</v>
      </c>
      <c r="BO149" s="33">
        <f t="shared" si="142"/>
        <v>0</v>
      </c>
      <c r="BP149" s="4"/>
      <c r="BQ149" s="36">
        <f t="shared" si="143"/>
        <v>0</v>
      </c>
      <c r="BR149" s="204">
        <v>0</v>
      </c>
      <c r="BS149" s="305">
        <v>0</v>
      </c>
      <c r="BT149" s="36">
        <f t="shared" si="144"/>
        <v>0</v>
      </c>
      <c r="BU149" s="33">
        <f t="shared" si="137"/>
        <v>0</v>
      </c>
      <c r="BV149" s="4">
        <v>0</v>
      </c>
      <c r="BW149" s="36">
        <f t="shared" si="145"/>
        <v>0</v>
      </c>
      <c r="BX149" s="3">
        <v>0</v>
      </c>
      <c r="BY149" s="3">
        <v>0</v>
      </c>
      <c r="BZ149" s="36">
        <f t="shared" si="146"/>
        <v>0</v>
      </c>
      <c r="CA149" s="33">
        <f t="shared" si="135"/>
        <v>0</v>
      </c>
      <c r="CB149" s="314">
        <v>0</v>
      </c>
      <c r="CC149" s="36">
        <f t="shared" si="147"/>
        <v>0</v>
      </c>
      <c r="CD149" s="3">
        <f>SUMIFS('12月商业流向数据'!G:G,'12月商业流向数据'!C:C,'2019年进销存明细 '!A149,'12月商业流向数据'!E:E,'2019年进销存明细 '!H149)</f>
        <v>0</v>
      </c>
      <c r="CE149" s="3"/>
      <c r="CF149" s="36">
        <f t="shared" si="148"/>
        <v>0</v>
      </c>
      <c r="CG149" s="33">
        <f t="shared" si="136"/>
        <v>0</v>
      </c>
      <c r="CH149" s="4">
        <f t="shared" si="149"/>
        <v>1200</v>
      </c>
      <c r="CI149" s="36">
        <f t="shared" si="150"/>
        <v>21831</v>
      </c>
      <c r="CJ149" s="4">
        <f t="shared" si="151"/>
        <v>350</v>
      </c>
      <c r="CK149" s="36">
        <f t="shared" si="139"/>
        <v>6367.375</v>
      </c>
      <c r="CM149" s="18" t="str">
        <f t="shared" si="140"/>
        <v>整肠生20S-上海市黄浦区老西门街道社区卫生服务中心</v>
      </c>
      <c r="CN149" s="18" t="s">
        <v>422</v>
      </c>
    </row>
    <row r="150" spans="1:92" s="18" customFormat="1" ht="14.25" hidden="1" x14ac:dyDescent="0.3">
      <c r="A150" s="208" t="s">
        <v>833</v>
      </c>
      <c r="B150" s="1" t="s">
        <v>637</v>
      </c>
      <c r="C150" s="1" t="s">
        <v>661</v>
      </c>
      <c r="D150" s="1" t="s">
        <v>285</v>
      </c>
      <c r="E150" s="1" t="s">
        <v>843</v>
      </c>
      <c r="F150" s="1" t="s">
        <v>855</v>
      </c>
      <c r="G150" s="1" t="s">
        <v>857</v>
      </c>
      <c r="H150" s="2" t="s">
        <v>854</v>
      </c>
      <c r="I150" s="177">
        <v>32.280999999999999</v>
      </c>
      <c r="J150" s="37"/>
      <c r="K150" s="171"/>
      <c r="L150" s="171"/>
      <c r="M150" s="37"/>
      <c r="N150" s="5"/>
      <c r="O150" s="34"/>
      <c r="P150" s="3"/>
      <c r="Q150" s="3"/>
      <c r="R150" s="35"/>
      <c r="S150" s="33"/>
      <c r="T150" s="5"/>
      <c r="U150" s="35"/>
      <c r="V150" s="3"/>
      <c r="W150" s="3"/>
      <c r="X150" s="35"/>
      <c r="Y150" s="33"/>
      <c r="Z150" s="5"/>
      <c r="AA150" s="35"/>
      <c r="AB150" s="3"/>
      <c r="AC150" s="3"/>
      <c r="AD150" s="35"/>
      <c r="AE150" s="33"/>
      <c r="AF150" s="5"/>
      <c r="AG150" s="35"/>
      <c r="AH150" s="3"/>
      <c r="AI150" s="3"/>
      <c r="AJ150" s="35"/>
      <c r="AK150" s="33"/>
      <c r="AL150" s="5"/>
      <c r="AM150" s="36"/>
      <c r="AN150" s="224"/>
      <c r="AO150" s="3"/>
      <c r="AP150" s="35"/>
      <c r="AQ150" s="33"/>
      <c r="AR150" s="5"/>
      <c r="AS150" s="35"/>
      <c r="AT150" s="3"/>
      <c r="AU150" s="3"/>
      <c r="AV150" s="35"/>
      <c r="AW150" s="33"/>
      <c r="AX150" s="4"/>
      <c r="AY150" s="35"/>
      <c r="AZ150" s="3"/>
      <c r="BA150" s="3"/>
      <c r="BB150" s="35"/>
      <c r="BC150" s="33"/>
      <c r="BD150" s="267">
        <v>500</v>
      </c>
      <c r="BE150" s="36">
        <f t="shared" si="152"/>
        <v>16140.5</v>
      </c>
      <c r="BF150" s="3">
        <v>540</v>
      </c>
      <c r="BG150" s="3">
        <v>300</v>
      </c>
      <c r="BH150" s="35">
        <f t="shared" si="138"/>
        <v>17431.739999999998</v>
      </c>
      <c r="BI150" s="33">
        <f t="shared" si="127"/>
        <v>240</v>
      </c>
      <c r="BJ150" s="267">
        <v>800</v>
      </c>
      <c r="BK150" s="36">
        <f t="shared" si="153"/>
        <v>25824.799999999999</v>
      </c>
      <c r="BL150" s="3">
        <v>540</v>
      </c>
      <c r="BM150" s="3">
        <v>400</v>
      </c>
      <c r="BN150" s="36">
        <f t="shared" si="141"/>
        <v>17431.739999999998</v>
      </c>
      <c r="BO150" s="33">
        <f t="shared" si="142"/>
        <v>380</v>
      </c>
      <c r="BP150" s="267">
        <v>800</v>
      </c>
      <c r="BQ150" s="36">
        <f t="shared" si="143"/>
        <v>25824.799999999999</v>
      </c>
      <c r="BR150" s="204">
        <v>180</v>
      </c>
      <c r="BS150" s="305">
        <v>400</v>
      </c>
      <c r="BT150" s="36">
        <f t="shared" si="144"/>
        <v>5810.58</v>
      </c>
      <c r="BU150" s="33">
        <f t="shared" si="137"/>
        <v>160</v>
      </c>
      <c r="BV150" s="4">
        <v>800</v>
      </c>
      <c r="BW150" s="36">
        <f t="shared" si="145"/>
        <v>25824.799999999999</v>
      </c>
      <c r="BX150" s="3">
        <v>360</v>
      </c>
      <c r="BY150" s="3">
        <v>400</v>
      </c>
      <c r="BZ150" s="36">
        <f t="shared" si="146"/>
        <v>11621.16</v>
      </c>
      <c r="CA150" s="33">
        <f t="shared" ref="CA150" si="172">BU150+BX150-BY150</f>
        <v>120</v>
      </c>
      <c r="CB150" s="314">
        <v>800</v>
      </c>
      <c r="CC150" s="36">
        <f t="shared" si="147"/>
        <v>25824.799999999999</v>
      </c>
      <c r="CD150" s="3">
        <f>SUMIFS('12月商业流向数据'!G:G,'12月商业流向数据'!C:C,'2019年进销存明细 '!A150,'12月商业流向数据'!E:E,'2019年进销存明细 '!H150)</f>
        <v>180</v>
      </c>
      <c r="CE150" s="3"/>
      <c r="CF150" s="36">
        <f t="shared" si="148"/>
        <v>5810.58</v>
      </c>
      <c r="CG150" s="33">
        <f t="shared" ref="CG150" si="173">CA150+CD150-CE150</f>
        <v>300</v>
      </c>
      <c r="CH150" s="4">
        <f t="shared" si="149"/>
        <v>3700</v>
      </c>
      <c r="CI150" s="36">
        <f t="shared" si="150"/>
        <v>119439.70000000001</v>
      </c>
      <c r="CJ150" s="4">
        <f t="shared" si="151"/>
        <v>1800</v>
      </c>
      <c r="CK150" s="36">
        <f t="shared" si="139"/>
        <v>58105.8</v>
      </c>
      <c r="CM150" s="18" t="str">
        <f t="shared" si="140"/>
        <v>整肠生36S-复旦大学附属华山医院</v>
      </c>
      <c r="CN150" s="18" t="s">
        <v>422</v>
      </c>
    </row>
    <row r="151" spans="1:92" s="18" customFormat="1" ht="14.25" hidden="1" x14ac:dyDescent="0.3">
      <c r="A151" s="1" t="s">
        <v>838</v>
      </c>
      <c r="B151" s="1" t="s">
        <v>637</v>
      </c>
      <c r="C151" s="1" t="s">
        <v>661</v>
      </c>
      <c r="D151" s="1" t="s">
        <v>285</v>
      </c>
      <c r="E151" s="1" t="s">
        <v>863</v>
      </c>
      <c r="F151" s="1" t="s">
        <v>284</v>
      </c>
      <c r="G151" s="1" t="s">
        <v>393</v>
      </c>
      <c r="H151" s="2" t="s">
        <v>859</v>
      </c>
      <c r="I151" s="177">
        <v>18.192499999999999</v>
      </c>
      <c r="J151" s="37">
        <v>450</v>
      </c>
      <c r="K151" s="171">
        <v>230.83333333333334</v>
      </c>
      <c r="L151" s="171">
        <f>K151*I151</f>
        <v>4199.4354166666662</v>
      </c>
      <c r="M151" s="37">
        <v>375</v>
      </c>
      <c r="N151" s="5">
        <v>200</v>
      </c>
      <c r="O151" s="34">
        <f>N151*I151</f>
        <v>3638.5</v>
      </c>
      <c r="P151" s="3">
        <v>430</v>
      </c>
      <c r="Q151" s="3">
        <v>508</v>
      </c>
      <c r="R151" s="35">
        <f>P151*I151</f>
        <v>7822.7749999999996</v>
      </c>
      <c r="S151" s="33">
        <f t="shared" si="128"/>
        <v>297</v>
      </c>
      <c r="T151" s="5">
        <v>160</v>
      </c>
      <c r="U151" s="35">
        <f>T151*I151</f>
        <v>2910.7999999999997</v>
      </c>
      <c r="V151" s="3">
        <v>100</v>
      </c>
      <c r="W151" s="3">
        <v>104</v>
      </c>
      <c r="X151" s="35">
        <f>V151*I151</f>
        <v>1819.25</v>
      </c>
      <c r="Y151" s="33">
        <f t="shared" si="129"/>
        <v>293</v>
      </c>
      <c r="Z151" s="5">
        <v>300</v>
      </c>
      <c r="AA151" s="35">
        <f>Z151*I151</f>
        <v>5457.75</v>
      </c>
      <c r="AB151" s="3">
        <v>210</v>
      </c>
      <c r="AC151" s="3">
        <v>242</v>
      </c>
      <c r="AD151" s="35">
        <f>AB151*I151</f>
        <v>3820.4249999999997</v>
      </c>
      <c r="AE151" s="33">
        <f t="shared" si="130"/>
        <v>261</v>
      </c>
      <c r="AF151" s="5">
        <v>300</v>
      </c>
      <c r="AG151" s="35">
        <f>AF151*I151</f>
        <v>5457.75</v>
      </c>
      <c r="AH151" s="3">
        <v>80</v>
      </c>
      <c r="AI151" s="3">
        <v>78</v>
      </c>
      <c r="AJ151" s="35">
        <f>AH151*I151</f>
        <v>1455.3999999999999</v>
      </c>
      <c r="AK151" s="33">
        <f t="shared" si="131"/>
        <v>263</v>
      </c>
      <c r="AL151" s="5">
        <v>320</v>
      </c>
      <c r="AM151" s="36">
        <f>AL151*I151</f>
        <v>5821.5999999999995</v>
      </c>
      <c r="AN151" s="224">
        <v>80</v>
      </c>
      <c r="AO151" s="3">
        <v>242</v>
      </c>
      <c r="AP151" s="35">
        <f>I151*AN151</f>
        <v>1455.3999999999999</v>
      </c>
      <c r="AQ151" s="33">
        <f t="shared" si="132"/>
        <v>101</v>
      </c>
      <c r="AR151" s="5">
        <v>330</v>
      </c>
      <c r="AS151" s="35">
        <f>I151*AR151</f>
        <v>6003.5249999999996</v>
      </c>
      <c r="AT151" s="3">
        <v>60</v>
      </c>
      <c r="AU151" s="3">
        <v>66</v>
      </c>
      <c r="AV151" s="35">
        <f>AT151*I151</f>
        <v>1091.55</v>
      </c>
      <c r="AW151" s="33">
        <f t="shared" si="133"/>
        <v>95</v>
      </c>
      <c r="AX151" s="4"/>
      <c r="AY151" s="35">
        <f>I151*AX151</f>
        <v>0</v>
      </c>
      <c r="AZ151" s="3">
        <v>50</v>
      </c>
      <c r="BA151" s="3">
        <v>145</v>
      </c>
      <c r="BB151" s="35">
        <f>I151*AZ151</f>
        <v>909.625</v>
      </c>
      <c r="BC151" s="33">
        <f t="shared" si="134"/>
        <v>0</v>
      </c>
      <c r="BD151" s="4"/>
      <c r="BE151" s="36">
        <f t="shared" si="152"/>
        <v>0</v>
      </c>
      <c r="BF151" s="3">
        <v>0</v>
      </c>
      <c r="BG151" s="3">
        <v>0</v>
      </c>
      <c r="BH151" s="35">
        <f t="shared" si="138"/>
        <v>0</v>
      </c>
      <c r="BI151" s="33">
        <f t="shared" si="127"/>
        <v>0</v>
      </c>
      <c r="BJ151" s="4"/>
      <c r="BK151" s="36">
        <f t="shared" si="153"/>
        <v>0</v>
      </c>
      <c r="BL151" s="3">
        <v>0</v>
      </c>
      <c r="BM151" s="3">
        <v>0</v>
      </c>
      <c r="BN151" s="36">
        <f t="shared" si="141"/>
        <v>0</v>
      </c>
      <c r="BO151" s="33">
        <f t="shared" si="142"/>
        <v>0</v>
      </c>
      <c r="BP151" s="4"/>
      <c r="BQ151" s="36">
        <f t="shared" si="143"/>
        <v>0</v>
      </c>
      <c r="BR151" s="204">
        <v>0</v>
      </c>
      <c r="BS151" s="305">
        <v>0</v>
      </c>
      <c r="BT151" s="36">
        <f t="shared" si="144"/>
        <v>0</v>
      </c>
      <c r="BU151" s="33">
        <f t="shared" si="137"/>
        <v>0</v>
      </c>
      <c r="BV151" s="4">
        <v>0</v>
      </c>
      <c r="BW151" s="36">
        <f t="shared" si="145"/>
        <v>0</v>
      </c>
      <c r="BX151" s="3">
        <v>0</v>
      </c>
      <c r="BY151" s="3">
        <v>0</v>
      </c>
      <c r="BZ151" s="36">
        <f t="shared" si="146"/>
        <v>0</v>
      </c>
      <c r="CA151" s="33">
        <f t="shared" si="135"/>
        <v>0</v>
      </c>
      <c r="CB151" s="314">
        <v>0</v>
      </c>
      <c r="CC151" s="36">
        <f t="shared" si="147"/>
        <v>0</v>
      </c>
      <c r="CD151" s="3">
        <f>SUMIFS('12月商业流向数据'!G:G,'12月商业流向数据'!C:C,'2019年进销存明细 '!A151,'12月商业流向数据'!E:E,'2019年进销存明细 '!H151)</f>
        <v>0</v>
      </c>
      <c r="CE151" s="3"/>
      <c r="CF151" s="36">
        <f t="shared" si="148"/>
        <v>0</v>
      </c>
      <c r="CG151" s="33">
        <f t="shared" si="136"/>
        <v>0</v>
      </c>
      <c r="CH151" s="4">
        <f t="shared" si="149"/>
        <v>1610</v>
      </c>
      <c r="CI151" s="36">
        <f t="shared" si="150"/>
        <v>29289.924999999996</v>
      </c>
      <c r="CJ151" s="4">
        <f t="shared" si="151"/>
        <v>1010</v>
      </c>
      <c r="CK151" s="36">
        <f t="shared" si="139"/>
        <v>18374.424999999999</v>
      </c>
      <c r="CM151" s="18" t="str">
        <f t="shared" si="140"/>
        <v>整肠生20S-上海市黄浦区外滩街道社区卫生服务中心</v>
      </c>
      <c r="CN151" s="18" t="s">
        <v>422</v>
      </c>
    </row>
    <row r="152" spans="1:92" s="18" customFormat="1" ht="14.25" hidden="1" x14ac:dyDescent="0.3">
      <c r="A152" s="208" t="s">
        <v>833</v>
      </c>
      <c r="B152" s="1" t="s">
        <v>637</v>
      </c>
      <c r="C152" s="1" t="s">
        <v>835</v>
      </c>
      <c r="D152" s="1" t="s">
        <v>285</v>
      </c>
      <c r="E152" s="1" t="s">
        <v>863</v>
      </c>
      <c r="F152" s="1" t="s">
        <v>284</v>
      </c>
      <c r="G152" s="1" t="s">
        <v>393</v>
      </c>
      <c r="H152" s="2" t="s">
        <v>452</v>
      </c>
      <c r="I152" s="177">
        <v>32.280999999999999</v>
      </c>
      <c r="J152" s="37"/>
      <c r="K152" s="171"/>
      <c r="L152" s="171"/>
      <c r="M152" s="37"/>
      <c r="N152" s="5"/>
      <c r="O152" s="34"/>
      <c r="P152" s="3"/>
      <c r="Q152" s="3"/>
      <c r="R152" s="35"/>
      <c r="S152" s="33"/>
      <c r="T152" s="5"/>
      <c r="U152" s="35"/>
      <c r="V152" s="3"/>
      <c r="W152" s="3"/>
      <c r="X152" s="35"/>
      <c r="Y152" s="33"/>
      <c r="Z152" s="5"/>
      <c r="AA152" s="35"/>
      <c r="AB152" s="3"/>
      <c r="AC152" s="3"/>
      <c r="AD152" s="35"/>
      <c r="AE152" s="33"/>
      <c r="AF152" s="5"/>
      <c r="AG152" s="35"/>
      <c r="AH152" s="3"/>
      <c r="AI152" s="3"/>
      <c r="AJ152" s="35"/>
      <c r="AK152" s="33"/>
      <c r="AL152" s="5"/>
      <c r="AM152" s="36"/>
      <c r="AN152" s="224"/>
      <c r="AO152" s="3"/>
      <c r="AP152" s="35"/>
      <c r="AQ152" s="33"/>
      <c r="AR152" s="5"/>
      <c r="AS152" s="35"/>
      <c r="AT152" s="3"/>
      <c r="AU152" s="3"/>
      <c r="AV152" s="35"/>
      <c r="AW152" s="33"/>
      <c r="AX152" s="4"/>
      <c r="AY152" s="35"/>
      <c r="AZ152" s="3"/>
      <c r="BA152" s="3"/>
      <c r="BB152" s="35"/>
      <c r="BC152" s="33"/>
      <c r="BD152" s="4"/>
      <c r="BE152" s="36"/>
      <c r="BF152" s="3">
        <v>80</v>
      </c>
      <c r="BG152" s="3">
        <v>53</v>
      </c>
      <c r="BH152" s="35">
        <f t="shared" si="138"/>
        <v>2582.48</v>
      </c>
      <c r="BI152" s="33">
        <f t="shared" si="127"/>
        <v>27</v>
      </c>
      <c r="BJ152" s="267">
        <v>150</v>
      </c>
      <c r="BK152" s="36">
        <f t="shared" si="153"/>
        <v>4842.1499999999996</v>
      </c>
      <c r="BL152" s="3">
        <v>160</v>
      </c>
      <c r="BM152" s="3">
        <v>100</v>
      </c>
      <c r="BN152" s="36">
        <f t="shared" si="141"/>
        <v>5164.96</v>
      </c>
      <c r="BO152" s="33">
        <f t="shared" si="142"/>
        <v>87</v>
      </c>
      <c r="BP152" s="267">
        <v>150</v>
      </c>
      <c r="BQ152" s="36">
        <f t="shared" si="143"/>
        <v>4842.1499999999996</v>
      </c>
      <c r="BR152" s="204">
        <v>110</v>
      </c>
      <c r="BS152" s="305">
        <v>177</v>
      </c>
      <c r="BT152" s="36">
        <f t="shared" si="144"/>
        <v>3550.91</v>
      </c>
      <c r="BU152" s="33">
        <f t="shared" si="137"/>
        <v>20</v>
      </c>
      <c r="BV152" s="4">
        <v>150</v>
      </c>
      <c r="BW152" s="36">
        <f t="shared" si="145"/>
        <v>4842.1499999999996</v>
      </c>
      <c r="BX152" s="3">
        <v>60</v>
      </c>
      <c r="BY152" s="3">
        <v>60</v>
      </c>
      <c r="BZ152" s="36">
        <f t="shared" si="146"/>
        <v>1936.86</v>
      </c>
      <c r="CA152" s="33">
        <f t="shared" ref="CA152" si="174">BU152+BX152-BY152</f>
        <v>20</v>
      </c>
      <c r="CB152" s="314">
        <v>150</v>
      </c>
      <c r="CC152" s="36">
        <f t="shared" si="147"/>
        <v>4842.1499999999996</v>
      </c>
      <c r="CD152" s="3">
        <f>SUMIFS('12月商业流向数据'!G:G,'12月商业流向数据'!C:C,'2019年进销存明细 '!A152,'12月商业流向数据'!E:E,'2019年进销存明细 '!H152)</f>
        <v>30</v>
      </c>
      <c r="CE152" s="3"/>
      <c r="CF152" s="36">
        <f t="shared" si="148"/>
        <v>968.43</v>
      </c>
      <c r="CG152" s="33">
        <f t="shared" ref="CG152" si="175">CA152+CD152-CE152</f>
        <v>50</v>
      </c>
      <c r="CH152" s="4">
        <f t="shared" si="149"/>
        <v>600</v>
      </c>
      <c r="CI152" s="36">
        <f t="shared" si="150"/>
        <v>19368.599999999999</v>
      </c>
      <c r="CJ152" s="4">
        <f t="shared" si="151"/>
        <v>440</v>
      </c>
      <c r="CK152" s="36">
        <f t="shared" si="139"/>
        <v>14203.640000000001</v>
      </c>
      <c r="CM152" s="18" t="str">
        <f t="shared" si="140"/>
        <v>整肠生36S-上海市黄浦区外滩街道社区卫生服务中心</v>
      </c>
      <c r="CN152" s="18" t="s">
        <v>736</v>
      </c>
    </row>
    <row r="153" spans="1:92" s="18" customFormat="1" ht="14.25" hidden="1" x14ac:dyDescent="0.3">
      <c r="A153" s="208" t="s">
        <v>833</v>
      </c>
      <c r="B153" s="1" t="s">
        <v>637</v>
      </c>
      <c r="C153" s="1" t="s">
        <v>835</v>
      </c>
      <c r="D153" s="1" t="s">
        <v>433</v>
      </c>
      <c r="E153" s="1" t="s">
        <v>446</v>
      </c>
      <c r="F153" s="1" t="s">
        <v>284</v>
      </c>
      <c r="G153" s="1" t="s">
        <v>395</v>
      </c>
      <c r="H153" s="2" t="s">
        <v>174</v>
      </c>
      <c r="I153" s="177">
        <v>32.280999999999999</v>
      </c>
      <c r="J153" s="37"/>
      <c r="K153" s="171"/>
      <c r="L153" s="171"/>
      <c r="M153" s="37"/>
      <c r="N153" s="5"/>
      <c r="O153" s="34"/>
      <c r="P153" s="3"/>
      <c r="Q153" s="3"/>
      <c r="R153" s="35"/>
      <c r="S153" s="33"/>
      <c r="T153" s="5"/>
      <c r="U153" s="35"/>
      <c r="V153" s="3"/>
      <c r="W153" s="3"/>
      <c r="X153" s="35"/>
      <c r="Y153" s="33"/>
      <c r="Z153" s="5"/>
      <c r="AA153" s="35"/>
      <c r="AB153" s="3"/>
      <c r="AC153" s="3"/>
      <c r="AD153" s="35"/>
      <c r="AE153" s="33"/>
      <c r="AF153" s="5"/>
      <c r="AG153" s="35"/>
      <c r="AH153" s="3"/>
      <c r="AI153" s="3"/>
      <c r="AJ153" s="35"/>
      <c r="AK153" s="33"/>
      <c r="AL153" s="5"/>
      <c r="AM153" s="36"/>
      <c r="AN153" s="224"/>
      <c r="AO153" s="3"/>
      <c r="AP153" s="35"/>
      <c r="AQ153" s="33"/>
      <c r="AR153" s="5"/>
      <c r="AS153" s="35"/>
      <c r="AT153" s="3"/>
      <c r="AU153" s="3"/>
      <c r="AV153" s="35"/>
      <c r="AW153" s="33"/>
      <c r="AX153" s="4"/>
      <c r="AY153" s="35"/>
      <c r="AZ153" s="3"/>
      <c r="BA153" s="3"/>
      <c r="BB153" s="35"/>
      <c r="BC153" s="33"/>
      <c r="BD153" s="4"/>
      <c r="BE153" s="36">
        <f t="shared" ref="BE153:BE184" si="176">BD153*I153</f>
        <v>0</v>
      </c>
      <c r="BF153" s="3">
        <v>30</v>
      </c>
      <c r="BG153" s="3">
        <v>30</v>
      </c>
      <c r="BH153" s="35">
        <f t="shared" si="138"/>
        <v>968.43</v>
      </c>
      <c r="BI153" s="33">
        <f t="shared" si="127"/>
        <v>0</v>
      </c>
      <c r="BJ153" s="267">
        <v>30</v>
      </c>
      <c r="BK153" s="36">
        <f t="shared" si="153"/>
        <v>968.43</v>
      </c>
      <c r="BL153" s="3">
        <v>0</v>
      </c>
      <c r="BM153" s="3">
        <v>0</v>
      </c>
      <c r="BN153" s="36">
        <f t="shared" si="141"/>
        <v>0</v>
      </c>
      <c r="BO153" s="33">
        <f t="shared" si="142"/>
        <v>0</v>
      </c>
      <c r="BP153" s="267">
        <v>30</v>
      </c>
      <c r="BQ153" s="36">
        <f t="shared" si="143"/>
        <v>968.43</v>
      </c>
      <c r="BR153" s="204">
        <v>0</v>
      </c>
      <c r="BS153" s="305">
        <v>0</v>
      </c>
      <c r="BT153" s="36">
        <f t="shared" si="144"/>
        <v>0</v>
      </c>
      <c r="BU153" s="33">
        <f t="shared" si="137"/>
        <v>0</v>
      </c>
      <c r="BV153" s="4">
        <v>30</v>
      </c>
      <c r="BW153" s="36">
        <f t="shared" si="145"/>
        <v>968.43</v>
      </c>
      <c r="BX153" s="3">
        <v>0</v>
      </c>
      <c r="BY153" s="3">
        <v>0</v>
      </c>
      <c r="BZ153" s="36">
        <f t="shared" si="146"/>
        <v>0</v>
      </c>
      <c r="CA153" s="33">
        <f t="shared" ref="CA153" si="177">BU153+BX153-BY153</f>
        <v>0</v>
      </c>
      <c r="CB153" s="314">
        <v>30</v>
      </c>
      <c r="CC153" s="36">
        <f t="shared" si="147"/>
        <v>968.43</v>
      </c>
      <c r="CD153" s="3">
        <f>SUMIFS('12月商业流向数据'!G:G,'12月商业流向数据'!C:C,'2019年进销存明细 '!A153,'12月商业流向数据'!E:E,'2019年进销存明细 '!H153)</f>
        <v>0</v>
      </c>
      <c r="CE153" s="3"/>
      <c r="CF153" s="36">
        <f t="shared" si="148"/>
        <v>0</v>
      </c>
      <c r="CG153" s="33">
        <f t="shared" ref="CG153" si="178">CA153+CD153-CE153</f>
        <v>0</v>
      </c>
      <c r="CH153" s="4">
        <f t="shared" si="149"/>
        <v>120</v>
      </c>
      <c r="CI153" s="36">
        <f t="shared" si="150"/>
        <v>3873.72</v>
      </c>
      <c r="CJ153" s="4">
        <f t="shared" si="151"/>
        <v>30</v>
      </c>
      <c r="CK153" s="36">
        <f t="shared" si="139"/>
        <v>968.43</v>
      </c>
      <c r="CM153" s="18" t="str">
        <f t="shared" si="140"/>
        <v>整肠生36S-上海市松江区新桥镇社区卫生服务中心</v>
      </c>
      <c r="CN153" s="18" t="s">
        <v>736</v>
      </c>
    </row>
    <row r="154" spans="1:92" s="18" customFormat="1" ht="14.25" hidden="1" x14ac:dyDescent="0.3">
      <c r="A154" s="1" t="s">
        <v>838</v>
      </c>
      <c r="B154" s="1" t="s">
        <v>637</v>
      </c>
      <c r="C154" s="1" t="s">
        <v>661</v>
      </c>
      <c r="D154" s="1" t="s">
        <v>696</v>
      </c>
      <c r="E154" s="1" t="s">
        <v>840</v>
      </c>
      <c r="F154" s="1" t="s">
        <v>284</v>
      </c>
      <c r="G154" s="1" t="s">
        <v>395</v>
      </c>
      <c r="H154" s="2" t="s">
        <v>853</v>
      </c>
      <c r="I154" s="177">
        <v>18.192499999999999</v>
      </c>
      <c r="J154" s="37">
        <v>130</v>
      </c>
      <c r="K154" s="171">
        <v>27.5</v>
      </c>
      <c r="L154" s="171">
        <f>K154*I154</f>
        <v>500.29374999999999</v>
      </c>
      <c r="M154" s="37">
        <v>2</v>
      </c>
      <c r="N154" s="5">
        <v>50</v>
      </c>
      <c r="O154" s="34">
        <f>N154*I154</f>
        <v>909.625</v>
      </c>
      <c r="P154" s="3">
        <v>150</v>
      </c>
      <c r="Q154" s="3">
        <v>150</v>
      </c>
      <c r="R154" s="35">
        <f>P154*I154</f>
        <v>2728.875</v>
      </c>
      <c r="S154" s="33">
        <f t="shared" si="128"/>
        <v>2</v>
      </c>
      <c r="T154" s="5">
        <v>30</v>
      </c>
      <c r="U154" s="35">
        <f>T154*I154</f>
        <v>545.77499999999998</v>
      </c>
      <c r="V154" s="3">
        <v>50</v>
      </c>
      <c r="W154" s="3">
        <v>50</v>
      </c>
      <c r="X154" s="35">
        <f>V154*I154</f>
        <v>909.625</v>
      </c>
      <c r="Y154" s="33">
        <f t="shared" si="129"/>
        <v>2</v>
      </c>
      <c r="Z154" s="5">
        <v>60</v>
      </c>
      <c r="AA154" s="35">
        <f>Z154*I154</f>
        <v>1091.55</v>
      </c>
      <c r="AB154" s="3">
        <v>0</v>
      </c>
      <c r="AC154" s="3">
        <v>0</v>
      </c>
      <c r="AD154" s="35">
        <f>AB154*I154</f>
        <v>0</v>
      </c>
      <c r="AE154" s="33">
        <f t="shared" si="130"/>
        <v>2</v>
      </c>
      <c r="AF154" s="5">
        <v>80</v>
      </c>
      <c r="AG154" s="35">
        <f>AF154*I154</f>
        <v>1455.3999999999999</v>
      </c>
      <c r="AH154" s="3">
        <v>30</v>
      </c>
      <c r="AI154" s="3">
        <v>30</v>
      </c>
      <c r="AJ154" s="35">
        <f>AH154*I154</f>
        <v>545.77499999999998</v>
      </c>
      <c r="AK154" s="33">
        <f t="shared" si="131"/>
        <v>2</v>
      </c>
      <c r="AL154" s="5">
        <v>100</v>
      </c>
      <c r="AM154" s="36">
        <f>AL154*I154</f>
        <v>1819.25</v>
      </c>
      <c r="AN154" s="224">
        <v>0</v>
      </c>
      <c r="AO154" s="3">
        <v>0</v>
      </c>
      <c r="AP154" s="35">
        <f>I154*AN154</f>
        <v>0</v>
      </c>
      <c r="AQ154" s="33">
        <f t="shared" si="132"/>
        <v>2</v>
      </c>
      <c r="AR154" s="5">
        <v>130</v>
      </c>
      <c r="AS154" s="35">
        <f>I154*AR154</f>
        <v>2365.0250000000001</v>
      </c>
      <c r="AT154" s="3">
        <v>0</v>
      </c>
      <c r="AU154" s="3">
        <v>0</v>
      </c>
      <c r="AV154" s="35">
        <f>AT154*I154</f>
        <v>0</v>
      </c>
      <c r="AW154" s="33">
        <f t="shared" si="133"/>
        <v>2</v>
      </c>
      <c r="AX154" s="4"/>
      <c r="AY154" s="35">
        <f t="shared" ref="AY154:AY185" si="179">I154*AX154</f>
        <v>0</v>
      </c>
      <c r="AZ154" s="3">
        <v>0</v>
      </c>
      <c r="BA154" s="3">
        <v>0</v>
      </c>
      <c r="BB154" s="35">
        <f t="shared" ref="BB154:BB185" si="180">I154*AZ154</f>
        <v>0</v>
      </c>
      <c r="BC154" s="33">
        <f t="shared" si="134"/>
        <v>2</v>
      </c>
      <c r="BD154" s="4"/>
      <c r="BE154" s="36">
        <f t="shared" si="176"/>
        <v>0</v>
      </c>
      <c r="BF154" s="3">
        <v>0</v>
      </c>
      <c r="BG154" s="3">
        <v>0</v>
      </c>
      <c r="BH154" s="35">
        <f t="shared" si="138"/>
        <v>0</v>
      </c>
      <c r="BI154" s="33">
        <f t="shared" si="127"/>
        <v>2</v>
      </c>
      <c r="BJ154" s="4"/>
      <c r="BK154" s="36">
        <f t="shared" si="153"/>
        <v>0</v>
      </c>
      <c r="BL154" s="3">
        <v>0</v>
      </c>
      <c r="BM154" s="3">
        <v>0</v>
      </c>
      <c r="BN154" s="36">
        <f t="shared" si="141"/>
        <v>0</v>
      </c>
      <c r="BO154" s="33">
        <f t="shared" si="142"/>
        <v>2</v>
      </c>
      <c r="BP154" s="4"/>
      <c r="BQ154" s="36">
        <f t="shared" si="143"/>
        <v>0</v>
      </c>
      <c r="BR154" s="204">
        <v>0</v>
      </c>
      <c r="BS154" s="305">
        <v>0</v>
      </c>
      <c r="BT154" s="36">
        <f t="shared" si="144"/>
        <v>0</v>
      </c>
      <c r="BU154" s="33">
        <f t="shared" si="137"/>
        <v>2</v>
      </c>
      <c r="BV154" s="4">
        <v>0</v>
      </c>
      <c r="BW154" s="36">
        <f t="shared" si="145"/>
        <v>0</v>
      </c>
      <c r="BX154" s="3">
        <v>0</v>
      </c>
      <c r="BY154" s="3">
        <v>0</v>
      </c>
      <c r="BZ154" s="36">
        <f t="shared" si="146"/>
        <v>0</v>
      </c>
      <c r="CA154" s="33">
        <f t="shared" si="135"/>
        <v>2</v>
      </c>
      <c r="CB154" s="314">
        <v>0</v>
      </c>
      <c r="CC154" s="36">
        <f t="shared" si="147"/>
        <v>0</v>
      </c>
      <c r="CD154" s="3">
        <f>SUMIFS('12月商业流向数据'!G:G,'12月商业流向数据'!C:C,'2019年进销存明细 '!A154,'12月商业流向数据'!E:E,'2019年进销存明细 '!H154)</f>
        <v>0</v>
      </c>
      <c r="CE154" s="3"/>
      <c r="CF154" s="36">
        <f t="shared" si="148"/>
        <v>0</v>
      </c>
      <c r="CG154" s="33">
        <f t="shared" si="136"/>
        <v>2</v>
      </c>
      <c r="CH154" s="4">
        <f t="shared" si="149"/>
        <v>450</v>
      </c>
      <c r="CI154" s="36">
        <f t="shared" si="150"/>
        <v>8186.625</v>
      </c>
      <c r="CJ154" s="4">
        <f t="shared" si="151"/>
        <v>230</v>
      </c>
      <c r="CK154" s="36">
        <f t="shared" si="139"/>
        <v>4184.2749999999996</v>
      </c>
      <c r="CM154" s="18" t="str">
        <f t="shared" si="140"/>
        <v>整肠生20S-上海市松江区新桥镇社区卫生服务中心</v>
      </c>
      <c r="CN154" s="18" t="s">
        <v>422</v>
      </c>
    </row>
    <row r="155" spans="1:92" s="18" customFormat="1" ht="14.25" hidden="1" x14ac:dyDescent="0.3">
      <c r="A155" s="208" t="s">
        <v>836</v>
      </c>
      <c r="B155" s="1" t="s">
        <v>637</v>
      </c>
      <c r="C155" s="1" t="s">
        <v>835</v>
      </c>
      <c r="D155" s="1" t="s">
        <v>433</v>
      </c>
      <c r="E155" s="1" t="s">
        <v>841</v>
      </c>
      <c r="F155" s="1" t="s">
        <v>282</v>
      </c>
      <c r="G155" s="1" t="s">
        <v>395</v>
      </c>
      <c r="H155" s="2" t="s">
        <v>43</v>
      </c>
      <c r="I155" s="260">
        <v>32.280999999999999</v>
      </c>
      <c r="J155" s="37"/>
      <c r="K155" s="171"/>
      <c r="L155" s="171"/>
      <c r="M155" s="37"/>
      <c r="N155" s="5"/>
      <c r="O155" s="34"/>
      <c r="P155" s="3"/>
      <c r="Q155" s="3"/>
      <c r="R155" s="35"/>
      <c r="S155" s="33"/>
      <c r="T155" s="5"/>
      <c r="U155" s="35"/>
      <c r="V155" s="3"/>
      <c r="W155" s="3"/>
      <c r="X155" s="35"/>
      <c r="Y155" s="33"/>
      <c r="Z155" s="5"/>
      <c r="AA155" s="35"/>
      <c r="AB155" s="3"/>
      <c r="AC155" s="3"/>
      <c r="AD155" s="35"/>
      <c r="AE155" s="33"/>
      <c r="AF155" s="5"/>
      <c r="AG155" s="35"/>
      <c r="AH155" s="3"/>
      <c r="AI155" s="3"/>
      <c r="AJ155" s="35"/>
      <c r="AK155" s="33"/>
      <c r="AL155" s="5"/>
      <c r="AM155" s="36"/>
      <c r="AN155" s="224"/>
      <c r="AO155" s="3"/>
      <c r="AP155" s="35"/>
      <c r="AQ155" s="33"/>
      <c r="AR155" s="5"/>
      <c r="AS155" s="35"/>
      <c r="AT155" s="3"/>
      <c r="AU155" s="3"/>
      <c r="AV155" s="35"/>
      <c r="AW155" s="33"/>
      <c r="AX155" s="267">
        <v>200</v>
      </c>
      <c r="AY155" s="35">
        <f t="shared" si="179"/>
        <v>6456.2</v>
      </c>
      <c r="AZ155" s="3">
        <v>180</v>
      </c>
      <c r="BA155" s="3">
        <v>130</v>
      </c>
      <c r="BB155" s="35">
        <f t="shared" si="180"/>
        <v>5810.58</v>
      </c>
      <c r="BC155" s="33">
        <f t="shared" ref="BC155" si="181">AW155+AZ155-BA155</f>
        <v>50</v>
      </c>
      <c r="BD155" s="267">
        <v>250</v>
      </c>
      <c r="BE155" s="36">
        <f t="shared" si="176"/>
        <v>8070.25</v>
      </c>
      <c r="BF155" s="3">
        <v>180</v>
      </c>
      <c r="BG155" s="3">
        <v>196</v>
      </c>
      <c r="BH155" s="35">
        <f t="shared" si="138"/>
        <v>5810.58</v>
      </c>
      <c r="BI155" s="33">
        <f t="shared" si="127"/>
        <v>34</v>
      </c>
      <c r="BJ155" s="267">
        <v>300</v>
      </c>
      <c r="BK155" s="36">
        <f t="shared" si="153"/>
        <v>9684.2999999999993</v>
      </c>
      <c r="BL155" s="3">
        <v>360</v>
      </c>
      <c r="BM155" s="3">
        <v>310</v>
      </c>
      <c r="BN155" s="36">
        <f t="shared" si="141"/>
        <v>11621.16</v>
      </c>
      <c r="BO155" s="33">
        <f t="shared" si="142"/>
        <v>84</v>
      </c>
      <c r="BP155" s="267">
        <v>300</v>
      </c>
      <c r="BQ155" s="36">
        <f t="shared" si="143"/>
        <v>9684.2999999999993</v>
      </c>
      <c r="BR155" s="204">
        <v>180</v>
      </c>
      <c r="BS155" s="305">
        <v>200</v>
      </c>
      <c r="BT155" s="36">
        <f t="shared" si="144"/>
        <v>5810.58</v>
      </c>
      <c r="BU155" s="33">
        <f t="shared" si="137"/>
        <v>64</v>
      </c>
      <c r="BV155" s="4">
        <v>300</v>
      </c>
      <c r="BW155" s="36">
        <f t="shared" si="145"/>
        <v>9684.2999999999993</v>
      </c>
      <c r="BX155" s="3">
        <v>360</v>
      </c>
      <c r="BY155" s="3">
        <v>345</v>
      </c>
      <c r="BZ155" s="36">
        <f t="shared" si="146"/>
        <v>11621.16</v>
      </c>
      <c r="CA155" s="33">
        <f t="shared" ref="CA155" si="182">BU155+BX155-BY155</f>
        <v>79</v>
      </c>
      <c r="CB155" s="314">
        <v>300</v>
      </c>
      <c r="CC155" s="36">
        <f t="shared" si="147"/>
        <v>9684.2999999999993</v>
      </c>
      <c r="CD155" s="3">
        <f>SUMIFS('12月商业流向数据'!G:G,'12月商业流向数据'!C:C,'2019年进销存明细 '!A155,'12月商业流向数据'!E:E,'2019年进销存明细 '!H155)</f>
        <v>0</v>
      </c>
      <c r="CE155" s="3"/>
      <c r="CF155" s="36">
        <f t="shared" si="148"/>
        <v>0</v>
      </c>
      <c r="CG155" s="33">
        <f t="shared" ref="CG155" si="183">CA155+CD155-CE155</f>
        <v>79</v>
      </c>
      <c r="CH155" s="4">
        <f t="shared" si="149"/>
        <v>1650</v>
      </c>
      <c r="CI155" s="36">
        <f t="shared" si="150"/>
        <v>53263.650000000009</v>
      </c>
      <c r="CJ155" s="4">
        <f t="shared" si="151"/>
        <v>1260</v>
      </c>
      <c r="CK155" s="36">
        <f t="shared" si="139"/>
        <v>40674.06</v>
      </c>
      <c r="CM155" s="18" t="str">
        <f t="shared" si="140"/>
        <v>整肠生36S-上海市松江区方塔中医医院</v>
      </c>
      <c r="CN155" s="18" t="s">
        <v>736</v>
      </c>
    </row>
    <row r="156" spans="1:92" s="18" customFormat="1" ht="14.25" hidden="1" x14ac:dyDescent="0.3">
      <c r="A156" s="1" t="s">
        <v>838</v>
      </c>
      <c r="B156" s="1" t="s">
        <v>637</v>
      </c>
      <c r="C156" s="1" t="s">
        <v>661</v>
      </c>
      <c r="D156" s="1" t="s">
        <v>696</v>
      </c>
      <c r="E156" s="1" t="s">
        <v>841</v>
      </c>
      <c r="F156" s="1" t="s">
        <v>282</v>
      </c>
      <c r="G156" s="1" t="s">
        <v>395</v>
      </c>
      <c r="H156" s="2" t="s">
        <v>43</v>
      </c>
      <c r="I156" s="177">
        <v>18.192499999999999</v>
      </c>
      <c r="J156" s="37">
        <v>360</v>
      </c>
      <c r="K156" s="171">
        <v>225</v>
      </c>
      <c r="L156" s="171">
        <f>K156*I156</f>
        <v>4093.3125</v>
      </c>
      <c r="M156" s="37">
        <v>228</v>
      </c>
      <c r="N156" s="5">
        <v>300</v>
      </c>
      <c r="O156" s="34">
        <f>N156*I156</f>
        <v>5457.75</v>
      </c>
      <c r="P156" s="3">
        <v>720</v>
      </c>
      <c r="Q156" s="3">
        <v>550</v>
      </c>
      <c r="R156" s="35">
        <f>P156*I156</f>
        <v>13098.599999999999</v>
      </c>
      <c r="S156" s="33">
        <f t="shared" si="128"/>
        <v>398</v>
      </c>
      <c r="T156" s="5">
        <v>200</v>
      </c>
      <c r="U156" s="35">
        <f>T156*I156</f>
        <v>3638.5</v>
      </c>
      <c r="V156" s="3">
        <v>180</v>
      </c>
      <c r="W156" s="3">
        <v>428</v>
      </c>
      <c r="X156" s="35">
        <f>V156*I156</f>
        <v>3274.6499999999996</v>
      </c>
      <c r="Y156" s="33">
        <f t="shared" si="129"/>
        <v>150</v>
      </c>
      <c r="Z156" s="5">
        <v>400</v>
      </c>
      <c r="AA156" s="35">
        <f>Z156*I156</f>
        <v>7277</v>
      </c>
      <c r="AB156" s="3">
        <v>720</v>
      </c>
      <c r="AC156" s="3">
        <v>702</v>
      </c>
      <c r="AD156" s="35">
        <f>AB156*I156</f>
        <v>13098.599999999999</v>
      </c>
      <c r="AE156" s="33">
        <f t="shared" si="130"/>
        <v>168</v>
      </c>
      <c r="AF156" s="5">
        <v>300</v>
      </c>
      <c r="AG156" s="35">
        <f>AF156*I156</f>
        <v>5457.75</v>
      </c>
      <c r="AH156" s="3">
        <v>360</v>
      </c>
      <c r="AI156" s="3">
        <v>386</v>
      </c>
      <c r="AJ156" s="35">
        <f>AH156*I156</f>
        <v>6549.2999999999993</v>
      </c>
      <c r="AK156" s="33">
        <f t="shared" si="131"/>
        <v>142</v>
      </c>
      <c r="AL156" s="5">
        <v>300</v>
      </c>
      <c r="AM156" s="36">
        <f>AL156*I156</f>
        <v>5457.75</v>
      </c>
      <c r="AN156" s="224">
        <v>360</v>
      </c>
      <c r="AO156" s="3">
        <v>352</v>
      </c>
      <c r="AP156" s="35">
        <f>I156*AN156</f>
        <v>6549.2999999999993</v>
      </c>
      <c r="AQ156" s="33">
        <f t="shared" si="132"/>
        <v>150</v>
      </c>
      <c r="AR156" s="5">
        <v>300</v>
      </c>
      <c r="AS156" s="35">
        <f>I156*AR156</f>
        <v>5457.75</v>
      </c>
      <c r="AT156" s="3">
        <v>360</v>
      </c>
      <c r="AU156" s="3">
        <v>346</v>
      </c>
      <c r="AV156" s="35">
        <f>AT156*I156</f>
        <v>6549.2999999999993</v>
      </c>
      <c r="AW156" s="33">
        <f t="shared" si="133"/>
        <v>164</v>
      </c>
      <c r="AX156" s="4"/>
      <c r="AY156" s="35">
        <f t="shared" si="179"/>
        <v>0</v>
      </c>
      <c r="AZ156" s="3">
        <v>0</v>
      </c>
      <c r="BA156" s="3">
        <v>146</v>
      </c>
      <c r="BB156" s="35">
        <f t="shared" si="180"/>
        <v>0</v>
      </c>
      <c r="BC156" s="33">
        <f t="shared" si="134"/>
        <v>18</v>
      </c>
      <c r="BD156" s="4"/>
      <c r="BE156" s="36">
        <f t="shared" si="176"/>
        <v>0</v>
      </c>
      <c r="BF156" s="3">
        <v>0</v>
      </c>
      <c r="BG156" s="3">
        <v>18</v>
      </c>
      <c r="BH156" s="35">
        <f t="shared" si="138"/>
        <v>0</v>
      </c>
      <c r="BI156" s="33">
        <f t="shared" si="127"/>
        <v>0</v>
      </c>
      <c r="BJ156" s="4"/>
      <c r="BK156" s="36">
        <f t="shared" si="153"/>
        <v>0</v>
      </c>
      <c r="BL156" s="3">
        <v>0</v>
      </c>
      <c r="BM156" s="3">
        <v>0</v>
      </c>
      <c r="BN156" s="36">
        <f t="shared" si="141"/>
        <v>0</v>
      </c>
      <c r="BO156" s="33">
        <f t="shared" si="142"/>
        <v>0</v>
      </c>
      <c r="BP156" s="4"/>
      <c r="BQ156" s="36">
        <f t="shared" si="143"/>
        <v>0</v>
      </c>
      <c r="BR156" s="204">
        <v>0</v>
      </c>
      <c r="BS156" s="305">
        <v>0</v>
      </c>
      <c r="BT156" s="36">
        <f t="shared" si="144"/>
        <v>0</v>
      </c>
      <c r="BU156" s="33">
        <f t="shared" si="137"/>
        <v>0</v>
      </c>
      <c r="BV156" s="4">
        <v>0</v>
      </c>
      <c r="BW156" s="36">
        <f t="shared" si="145"/>
        <v>0</v>
      </c>
      <c r="BX156" s="3">
        <v>0</v>
      </c>
      <c r="BY156" s="3">
        <v>0</v>
      </c>
      <c r="BZ156" s="36">
        <f t="shared" si="146"/>
        <v>0</v>
      </c>
      <c r="CA156" s="33">
        <f t="shared" si="135"/>
        <v>0</v>
      </c>
      <c r="CB156" s="314">
        <v>0</v>
      </c>
      <c r="CC156" s="36">
        <f t="shared" si="147"/>
        <v>0</v>
      </c>
      <c r="CD156" s="3">
        <f>SUMIFS('12月商业流向数据'!G:G,'12月商业流向数据'!C:C,'2019年进销存明细 '!A156,'12月商业流向数据'!E:E,'2019年进销存明细 '!H156)</f>
        <v>0</v>
      </c>
      <c r="CE156" s="3"/>
      <c r="CF156" s="36">
        <f t="shared" si="148"/>
        <v>0</v>
      </c>
      <c r="CG156" s="33">
        <f t="shared" si="136"/>
        <v>0</v>
      </c>
      <c r="CH156" s="4">
        <f t="shared" si="149"/>
        <v>1800</v>
      </c>
      <c r="CI156" s="36">
        <f t="shared" si="150"/>
        <v>32746.5</v>
      </c>
      <c r="CJ156" s="4">
        <f t="shared" si="151"/>
        <v>2700</v>
      </c>
      <c r="CK156" s="36">
        <f t="shared" si="139"/>
        <v>49119.75</v>
      </c>
      <c r="CM156" s="18" t="str">
        <f t="shared" si="140"/>
        <v>整肠生20S-上海市松江区方塔中医医院</v>
      </c>
      <c r="CN156" s="18" t="s">
        <v>422</v>
      </c>
    </row>
    <row r="157" spans="1:92" s="18" customFormat="1" ht="14.25" hidden="1" x14ac:dyDescent="0.3">
      <c r="A157" s="208" t="s">
        <v>836</v>
      </c>
      <c r="B157" s="1" t="s">
        <v>637</v>
      </c>
      <c r="C157" s="1" t="s">
        <v>835</v>
      </c>
      <c r="D157" s="1" t="s">
        <v>433</v>
      </c>
      <c r="E157" s="1" t="s">
        <v>643</v>
      </c>
      <c r="F157" s="1" t="s">
        <v>282</v>
      </c>
      <c r="G157" s="1" t="s">
        <v>395</v>
      </c>
      <c r="H157" s="2" t="s">
        <v>42</v>
      </c>
      <c r="I157" s="260">
        <v>32.280999999999999</v>
      </c>
      <c r="J157" s="37"/>
      <c r="K157" s="171"/>
      <c r="L157" s="171"/>
      <c r="M157" s="37"/>
      <c r="N157" s="5"/>
      <c r="O157" s="34"/>
      <c r="P157" s="3"/>
      <c r="Q157" s="3"/>
      <c r="R157" s="35"/>
      <c r="S157" s="33"/>
      <c r="T157" s="5"/>
      <c r="U157" s="35"/>
      <c r="V157" s="3"/>
      <c r="W157" s="3"/>
      <c r="X157" s="35"/>
      <c r="Y157" s="33"/>
      <c r="Z157" s="5"/>
      <c r="AA157" s="35"/>
      <c r="AB157" s="3"/>
      <c r="AC157" s="3"/>
      <c r="AD157" s="35"/>
      <c r="AE157" s="33"/>
      <c r="AF157" s="5"/>
      <c r="AG157" s="35"/>
      <c r="AH157" s="3"/>
      <c r="AI157" s="3"/>
      <c r="AJ157" s="35"/>
      <c r="AK157" s="33"/>
      <c r="AL157" s="5"/>
      <c r="AM157" s="36"/>
      <c r="AN157" s="224"/>
      <c r="AO157" s="3"/>
      <c r="AP157" s="35"/>
      <c r="AQ157" s="33"/>
      <c r="AR157" s="5"/>
      <c r="AS157" s="35"/>
      <c r="AT157" s="3"/>
      <c r="AU157" s="3"/>
      <c r="AV157" s="35"/>
      <c r="AW157" s="33"/>
      <c r="AX157" s="267">
        <v>450</v>
      </c>
      <c r="AY157" s="35">
        <f t="shared" si="179"/>
        <v>14526.449999999999</v>
      </c>
      <c r="AZ157" s="3">
        <v>410</v>
      </c>
      <c r="BA157" s="3">
        <v>371</v>
      </c>
      <c r="BB157" s="35">
        <f t="shared" si="180"/>
        <v>13235.21</v>
      </c>
      <c r="BC157" s="33">
        <f t="shared" ref="BC157" si="184">AW157+AZ157-BA157</f>
        <v>39</v>
      </c>
      <c r="BD157" s="267">
        <v>700</v>
      </c>
      <c r="BE157" s="36">
        <f t="shared" si="176"/>
        <v>22596.7</v>
      </c>
      <c r="BF157" s="3">
        <v>820</v>
      </c>
      <c r="BG157" s="3">
        <v>788</v>
      </c>
      <c r="BH157" s="35">
        <f t="shared" si="138"/>
        <v>26470.42</v>
      </c>
      <c r="BI157" s="33">
        <f t="shared" si="127"/>
        <v>71</v>
      </c>
      <c r="BJ157" s="267">
        <v>1600</v>
      </c>
      <c r="BK157" s="36">
        <f t="shared" si="153"/>
        <v>51649.599999999999</v>
      </c>
      <c r="BL157" s="3">
        <v>640</v>
      </c>
      <c r="BM157" s="3">
        <v>560</v>
      </c>
      <c r="BN157" s="36">
        <f t="shared" si="141"/>
        <v>20659.84</v>
      </c>
      <c r="BO157" s="33">
        <f t="shared" si="142"/>
        <v>151</v>
      </c>
      <c r="BP157" s="267">
        <v>1600</v>
      </c>
      <c r="BQ157" s="36">
        <f t="shared" si="143"/>
        <v>51649.599999999999</v>
      </c>
      <c r="BR157" s="204">
        <v>410</v>
      </c>
      <c r="BS157" s="305">
        <v>456</v>
      </c>
      <c r="BT157" s="36">
        <f t="shared" si="144"/>
        <v>13235.21</v>
      </c>
      <c r="BU157" s="33">
        <f t="shared" si="137"/>
        <v>105</v>
      </c>
      <c r="BV157" s="4">
        <v>1600</v>
      </c>
      <c r="BW157" s="36">
        <f t="shared" si="145"/>
        <v>51649.599999999999</v>
      </c>
      <c r="BX157" s="3">
        <v>590</v>
      </c>
      <c r="BY157" s="3">
        <v>556</v>
      </c>
      <c r="BZ157" s="36">
        <f t="shared" si="146"/>
        <v>19045.79</v>
      </c>
      <c r="CA157" s="33">
        <f t="shared" ref="CA157" si="185">BU157+BX157-BY157</f>
        <v>139</v>
      </c>
      <c r="CB157" s="314">
        <v>1600</v>
      </c>
      <c r="CC157" s="36">
        <f t="shared" si="147"/>
        <v>51649.599999999999</v>
      </c>
      <c r="CD157" s="3">
        <f>SUMIFS('12月商业流向数据'!G:G,'12月商业流向数据'!C:C,'2019年进销存明细 '!A157,'12月商业流向数据'!E:E,'2019年进销存明细 '!H157)</f>
        <v>230</v>
      </c>
      <c r="CE157" s="3"/>
      <c r="CF157" s="36">
        <f t="shared" si="148"/>
        <v>7424.63</v>
      </c>
      <c r="CG157" s="33">
        <f t="shared" ref="CG157" si="186">CA157+CD157-CE157</f>
        <v>369</v>
      </c>
      <c r="CH157" s="4">
        <f t="shared" si="149"/>
        <v>7550</v>
      </c>
      <c r="CI157" s="36">
        <f t="shared" si="150"/>
        <v>243721.55000000002</v>
      </c>
      <c r="CJ157" s="4">
        <f t="shared" si="151"/>
        <v>3100</v>
      </c>
      <c r="CK157" s="36">
        <f t="shared" si="139"/>
        <v>100071.1</v>
      </c>
      <c r="CM157" s="18" t="str">
        <f t="shared" si="140"/>
        <v>整肠生36S-上海市松江区中心医院</v>
      </c>
      <c r="CN157" s="18" t="s">
        <v>736</v>
      </c>
    </row>
    <row r="158" spans="1:92" s="18" customFormat="1" ht="14.25" hidden="1" x14ac:dyDescent="0.3">
      <c r="A158" s="1" t="s">
        <v>838</v>
      </c>
      <c r="B158" s="1" t="s">
        <v>637</v>
      </c>
      <c r="C158" s="1" t="s">
        <v>661</v>
      </c>
      <c r="D158" s="1" t="s">
        <v>696</v>
      </c>
      <c r="E158" s="1" t="s">
        <v>643</v>
      </c>
      <c r="F158" s="1" t="s">
        <v>282</v>
      </c>
      <c r="G158" s="1" t="s">
        <v>395</v>
      </c>
      <c r="H158" s="2" t="s">
        <v>42</v>
      </c>
      <c r="I158" s="177">
        <v>18.192499999999999</v>
      </c>
      <c r="J158" s="37">
        <v>180</v>
      </c>
      <c r="K158" s="171">
        <v>98.333333333333329</v>
      </c>
      <c r="L158" s="171">
        <f t="shared" ref="L158:L189" si="187">K158*I158</f>
        <v>1788.9291666666666</v>
      </c>
      <c r="M158" s="37">
        <v>292</v>
      </c>
      <c r="N158" s="5">
        <v>150</v>
      </c>
      <c r="O158" s="34">
        <f t="shared" ref="O158:O189" si="188">N158*I158</f>
        <v>2728.875</v>
      </c>
      <c r="P158" s="3">
        <v>360</v>
      </c>
      <c r="Q158" s="3">
        <v>367</v>
      </c>
      <c r="R158" s="35">
        <f t="shared" ref="R158:R189" si="189">P158*I158</f>
        <v>6549.2999999999993</v>
      </c>
      <c r="S158" s="33">
        <f t="shared" si="128"/>
        <v>285</v>
      </c>
      <c r="T158" s="5">
        <v>90</v>
      </c>
      <c r="U158" s="35">
        <f t="shared" ref="U158:U189" si="190">T158*I158</f>
        <v>1637.3249999999998</v>
      </c>
      <c r="V158" s="3">
        <v>540</v>
      </c>
      <c r="W158" s="3">
        <v>452</v>
      </c>
      <c r="X158" s="35">
        <f t="shared" ref="X158:X189" si="191">V158*I158</f>
        <v>9823.9499999999989</v>
      </c>
      <c r="Y158" s="33">
        <f t="shared" si="129"/>
        <v>373</v>
      </c>
      <c r="Z158" s="5">
        <v>300</v>
      </c>
      <c r="AA158" s="35">
        <f t="shared" ref="AA158:AA189" si="192">Z158*I158</f>
        <v>5457.75</v>
      </c>
      <c r="AB158" s="3">
        <v>590</v>
      </c>
      <c r="AC158" s="3">
        <v>762</v>
      </c>
      <c r="AD158" s="35">
        <f t="shared" ref="AD158:AD189" si="193">AB158*I158</f>
        <v>10733.574999999999</v>
      </c>
      <c r="AE158" s="33">
        <f t="shared" si="130"/>
        <v>201</v>
      </c>
      <c r="AF158" s="5">
        <v>400</v>
      </c>
      <c r="AG158" s="35">
        <f t="shared" ref="AG158:AG189" si="194">AF158*I158</f>
        <v>7277</v>
      </c>
      <c r="AH158" s="3">
        <v>770</v>
      </c>
      <c r="AI158" s="3">
        <v>720</v>
      </c>
      <c r="AJ158" s="35">
        <f t="shared" ref="AJ158:AJ189" si="195">AH158*I158</f>
        <v>14008.224999999999</v>
      </c>
      <c r="AK158" s="33">
        <f t="shared" si="131"/>
        <v>251</v>
      </c>
      <c r="AL158" s="5">
        <v>500</v>
      </c>
      <c r="AM158" s="36">
        <f t="shared" ref="AM158:AM189" si="196">AL158*I158</f>
        <v>9096.25</v>
      </c>
      <c r="AN158" s="224">
        <v>950</v>
      </c>
      <c r="AO158" s="3">
        <v>702</v>
      </c>
      <c r="AP158" s="35">
        <f t="shared" ref="AP158:AP189" si="197">I158*AN158</f>
        <v>17282.875</v>
      </c>
      <c r="AQ158" s="33">
        <f t="shared" si="132"/>
        <v>499</v>
      </c>
      <c r="AR158" s="5">
        <v>600</v>
      </c>
      <c r="AS158" s="35">
        <f t="shared" ref="AS158:AS189" si="198">I158*AR158</f>
        <v>10915.5</v>
      </c>
      <c r="AT158" s="3">
        <v>540</v>
      </c>
      <c r="AU158" s="3">
        <v>885</v>
      </c>
      <c r="AV158" s="35">
        <f t="shared" ref="AV158:AV189" si="199">AT158*I158</f>
        <v>9823.9499999999989</v>
      </c>
      <c r="AW158" s="33">
        <f t="shared" si="133"/>
        <v>154</v>
      </c>
      <c r="AX158" s="4"/>
      <c r="AY158" s="35">
        <f t="shared" si="179"/>
        <v>0</v>
      </c>
      <c r="AZ158" s="3">
        <v>50</v>
      </c>
      <c r="BA158" s="3">
        <v>204</v>
      </c>
      <c r="BB158" s="35">
        <f t="shared" si="180"/>
        <v>909.625</v>
      </c>
      <c r="BC158" s="33">
        <f t="shared" si="134"/>
        <v>0</v>
      </c>
      <c r="BD158" s="4"/>
      <c r="BE158" s="36">
        <f t="shared" si="176"/>
        <v>0</v>
      </c>
      <c r="BF158" s="3">
        <v>0</v>
      </c>
      <c r="BG158" s="3">
        <v>0</v>
      </c>
      <c r="BH158" s="35">
        <f t="shared" si="138"/>
        <v>0</v>
      </c>
      <c r="BI158" s="33">
        <f t="shared" si="127"/>
        <v>0</v>
      </c>
      <c r="BJ158" s="4"/>
      <c r="BK158" s="36">
        <f t="shared" si="153"/>
        <v>0</v>
      </c>
      <c r="BL158" s="3">
        <v>0</v>
      </c>
      <c r="BM158" s="3">
        <v>0</v>
      </c>
      <c r="BN158" s="36">
        <f t="shared" si="141"/>
        <v>0</v>
      </c>
      <c r="BO158" s="33">
        <f t="shared" si="142"/>
        <v>0</v>
      </c>
      <c r="BP158" s="4"/>
      <c r="BQ158" s="36">
        <f t="shared" si="143"/>
        <v>0</v>
      </c>
      <c r="BR158" s="204">
        <v>0</v>
      </c>
      <c r="BS158" s="305">
        <v>0</v>
      </c>
      <c r="BT158" s="36">
        <f t="shared" si="144"/>
        <v>0</v>
      </c>
      <c r="BU158" s="33">
        <f t="shared" si="137"/>
        <v>0</v>
      </c>
      <c r="BV158" s="4">
        <v>0</v>
      </c>
      <c r="BW158" s="36">
        <f t="shared" si="145"/>
        <v>0</v>
      </c>
      <c r="BX158" s="3">
        <v>0</v>
      </c>
      <c r="BY158" s="3"/>
      <c r="BZ158" s="36">
        <f t="shared" si="146"/>
        <v>0</v>
      </c>
      <c r="CA158" s="33">
        <f t="shared" si="135"/>
        <v>0</v>
      </c>
      <c r="CB158" s="314">
        <v>0</v>
      </c>
      <c r="CC158" s="36">
        <f t="shared" si="147"/>
        <v>0</v>
      </c>
      <c r="CD158" s="3">
        <f>SUMIFS('12月商业流向数据'!G:G,'12月商业流向数据'!C:C,'2019年进销存明细 '!A158,'12月商业流向数据'!E:E,'2019年进销存明细 '!H158)</f>
        <v>0</v>
      </c>
      <c r="CE158" s="3"/>
      <c r="CF158" s="36">
        <f t="shared" si="148"/>
        <v>0</v>
      </c>
      <c r="CG158" s="33">
        <f t="shared" si="136"/>
        <v>0</v>
      </c>
      <c r="CH158" s="4">
        <f t="shared" si="149"/>
        <v>2040</v>
      </c>
      <c r="CI158" s="36">
        <f t="shared" si="150"/>
        <v>37112.699999999997</v>
      </c>
      <c r="CJ158" s="4">
        <f t="shared" si="151"/>
        <v>3800</v>
      </c>
      <c r="CK158" s="36">
        <f t="shared" si="139"/>
        <v>69131.5</v>
      </c>
      <c r="CM158" s="18" t="str">
        <f t="shared" si="140"/>
        <v>整肠生20S-上海市松江区中心医院</v>
      </c>
      <c r="CN158" s="18" t="s">
        <v>422</v>
      </c>
    </row>
    <row r="159" spans="1:92" s="18" customFormat="1" ht="14.25" hidden="1" x14ac:dyDescent="0.3">
      <c r="A159" s="1" t="s">
        <v>6</v>
      </c>
      <c r="B159" s="1" t="s">
        <v>637</v>
      </c>
      <c r="C159" s="1" t="s">
        <v>661</v>
      </c>
      <c r="D159" s="1" t="s">
        <v>285</v>
      </c>
      <c r="E159" s="1" t="s">
        <v>87</v>
      </c>
      <c r="F159" s="1" t="s">
        <v>282</v>
      </c>
      <c r="G159" s="1" t="s">
        <v>393</v>
      </c>
      <c r="H159" s="12" t="s">
        <v>451</v>
      </c>
      <c r="I159" s="177">
        <v>38.371200000000002</v>
      </c>
      <c r="J159" s="37">
        <v>0</v>
      </c>
      <c r="K159" s="171">
        <v>354.16666666666669</v>
      </c>
      <c r="L159" s="171">
        <f t="shared" si="187"/>
        <v>13589.800000000001</v>
      </c>
      <c r="M159" s="37">
        <v>0</v>
      </c>
      <c r="N159" s="5"/>
      <c r="O159" s="34">
        <f t="shared" si="188"/>
        <v>0</v>
      </c>
      <c r="P159" s="3">
        <v>-54</v>
      </c>
      <c r="Q159" s="3">
        <v>0</v>
      </c>
      <c r="R159" s="35">
        <f t="shared" si="189"/>
        <v>-2072.0448000000001</v>
      </c>
      <c r="S159" s="33">
        <f t="shared" si="128"/>
        <v>-54</v>
      </c>
      <c r="T159" s="5"/>
      <c r="U159" s="35">
        <f t="shared" si="190"/>
        <v>0</v>
      </c>
      <c r="V159" s="3">
        <v>0</v>
      </c>
      <c r="W159" s="3">
        <v>0</v>
      </c>
      <c r="X159" s="35">
        <f t="shared" si="191"/>
        <v>0</v>
      </c>
      <c r="Y159" s="33">
        <f t="shared" si="129"/>
        <v>-54</v>
      </c>
      <c r="Z159" s="5"/>
      <c r="AA159" s="35">
        <f t="shared" si="192"/>
        <v>0</v>
      </c>
      <c r="AB159" s="3">
        <v>0</v>
      </c>
      <c r="AC159" s="3">
        <v>0</v>
      </c>
      <c r="AD159" s="35">
        <f t="shared" si="193"/>
        <v>0</v>
      </c>
      <c r="AE159" s="33">
        <f t="shared" si="130"/>
        <v>-54</v>
      </c>
      <c r="AF159" s="5"/>
      <c r="AG159" s="35">
        <f t="shared" si="194"/>
        <v>0</v>
      </c>
      <c r="AH159" s="3">
        <v>0</v>
      </c>
      <c r="AI159" s="3">
        <v>0</v>
      </c>
      <c r="AJ159" s="35">
        <f t="shared" si="195"/>
        <v>0</v>
      </c>
      <c r="AK159" s="33">
        <f t="shared" si="131"/>
        <v>-54</v>
      </c>
      <c r="AL159" s="5">
        <v>0</v>
      </c>
      <c r="AM159" s="36">
        <f t="shared" si="196"/>
        <v>0</v>
      </c>
      <c r="AN159" s="224">
        <v>0</v>
      </c>
      <c r="AO159" s="3">
        <v>0</v>
      </c>
      <c r="AP159" s="35">
        <f t="shared" si="197"/>
        <v>0</v>
      </c>
      <c r="AQ159" s="33">
        <f t="shared" si="132"/>
        <v>-54</v>
      </c>
      <c r="AR159" s="5">
        <v>0</v>
      </c>
      <c r="AS159" s="35">
        <f t="shared" si="198"/>
        <v>0</v>
      </c>
      <c r="AT159" s="3">
        <v>0</v>
      </c>
      <c r="AU159" s="3">
        <v>0</v>
      </c>
      <c r="AV159" s="35">
        <f t="shared" si="199"/>
        <v>0</v>
      </c>
      <c r="AW159" s="33">
        <f t="shared" si="133"/>
        <v>-54</v>
      </c>
      <c r="AX159" s="4">
        <v>0</v>
      </c>
      <c r="AY159" s="35">
        <f t="shared" si="179"/>
        <v>0</v>
      </c>
      <c r="AZ159" s="3">
        <v>0</v>
      </c>
      <c r="BA159" s="3">
        <v>0</v>
      </c>
      <c r="BB159" s="35">
        <f t="shared" si="180"/>
        <v>0</v>
      </c>
      <c r="BC159" s="33">
        <f t="shared" si="134"/>
        <v>-54</v>
      </c>
      <c r="BD159" s="4">
        <v>0</v>
      </c>
      <c r="BE159" s="36">
        <f t="shared" si="176"/>
        <v>0</v>
      </c>
      <c r="BF159" s="3">
        <v>0</v>
      </c>
      <c r="BG159" s="3">
        <v>0</v>
      </c>
      <c r="BH159" s="35">
        <f t="shared" si="138"/>
        <v>0</v>
      </c>
      <c r="BI159" s="33">
        <f t="shared" si="127"/>
        <v>-54</v>
      </c>
      <c r="BJ159" s="4"/>
      <c r="BK159" s="36">
        <f t="shared" si="153"/>
        <v>0</v>
      </c>
      <c r="BL159" s="3">
        <v>0</v>
      </c>
      <c r="BM159" s="3">
        <v>0</v>
      </c>
      <c r="BN159" s="36">
        <f t="shared" si="141"/>
        <v>0</v>
      </c>
      <c r="BO159" s="33">
        <f t="shared" si="142"/>
        <v>-54</v>
      </c>
      <c r="BP159" s="4"/>
      <c r="BQ159" s="36">
        <f t="shared" si="143"/>
        <v>0</v>
      </c>
      <c r="BR159" s="204">
        <v>0</v>
      </c>
      <c r="BS159" s="305">
        <v>0</v>
      </c>
      <c r="BT159" s="36">
        <f t="shared" si="144"/>
        <v>0</v>
      </c>
      <c r="BU159" s="33">
        <f t="shared" si="137"/>
        <v>-54</v>
      </c>
      <c r="BV159" s="4">
        <v>0</v>
      </c>
      <c r="BW159" s="36">
        <f t="shared" si="145"/>
        <v>0</v>
      </c>
      <c r="BX159" s="3">
        <v>0</v>
      </c>
      <c r="BY159" s="3">
        <v>0</v>
      </c>
      <c r="BZ159" s="36">
        <f t="shared" si="146"/>
        <v>0</v>
      </c>
      <c r="CA159" s="33">
        <f t="shared" si="135"/>
        <v>-54</v>
      </c>
      <c r="CB159" s="314">
        <v>0</v>
      </c>
      <c r="CC159" s="36">
        <f t="shared" si="147"/>
        <v>0</v>
      </c>
      <c r="CD159" s="3">
        <f>SUMIFS('12月商业流向数据'!G:G,'12月商业流向数据'!C:C,'2019年进销存明细 '!A159,'12月商业流向数据'!E:E,'2019年进销存明细 '!H159)</f>
        <v>0</v>
      </c>
      <c r="CE159" s="3"/>
      <c r="CF159" s="36">
        <f t="shared" si="148"/>
        <v>0</v>
      </c>
      <c r="CG159" s="33">
        <f t="shared" si="136"/>
        <v>-54</v>
      </c>
      <c r="CH159" s="4">
        <f t="shared" si="149"/>
        <v>0</v>
      </c>
      <c r="CI159" s="36">
        <f t="shared" si="150"/>
        <v>0</v>
      </c>
      <c r="CJ159" s="4">
        <f t="shared" si="151"/>
        <v>-54</v>
      </c>
      <c r="CK159" s="36">
        <f t="shared" si="139"/>
        <v>-2072.0448000000001</v>
      </c>
      <c r="CL159" s="18" t="s">
        <v>664</v>
      </c>
      <c r="CM159" s="18" t="str">
        <f t="shared" si="140"/>
        <v>依叶-上海市第二人民医院</v>
      </c>
      <c r="CN159" s="18" t="s">
        <v>422</v>
      </c>
    </row>
    <row r="160" spans="1:92" s="18" customFormat="1" ht="14.25" hidden="1" x14ac:dyDescent="0.3">
      <c r="A160" s="1" t="s">
        <v>6</v>
      </c>
      <c r="B160" s="1" t="s">
        <v>637</v>
      </c>
      <c r="C160" s="1" t="s">
        <v>661</v>
      </c>
      <c r="D160" s="1" t="s">
        <v>285</v>
      </c>
      <c r="E160" s="1" t="s">
        <v>831</v>
      </c>
      <c r="F160" s="1" t="s">
        <v>284</v>
      </c>
      <c r="G160" s="1" t="s">
        <v>393</v>
      </c>
      <c r="H160" s="11" t="s">
        <v>115</v>
      </c>
      <c r="I160" s="177">
        <v>38.371200000000002</v>
      </c>
      <c r="J160" s="37">
        <v>200</v>
      </c>
      <c r="K160" s="171">
        <v>166.66666666666666</v>
      </c>
      <c r="L160" s="171">
        <f t="shared" si="187"/>
        <v>6395.2</v>
      </c>
      <c r="M160" s="37">
        <v>58</v>
      </c>
      <c r="N160" s="5">
        <v>300</v>
      </c>
      <c r="O160" s="34">
        <f t="shared" si="188"/>
        <v>11511.36</v>
      </c>
      <c r="P160" s="3">
        <v>400</v>
      </c>
      <c r="Q160" s="3">
        <v>308</v>
      </c>
      <c r="R160" s="35">
        <f t="shared" si="189"/>
        <v>15348.480000000001</v>
      </c>
      <c r="S160" s="33">
        <f t="shared" si="128"/>
        <v>150</v>
      </c>
      <c r="T160" s="5">
        <v>350</v>
      </c>
      <c r="U160" s="35">
        <f t="shared" si="190"/>
        <v>13429.92</v>
      </c>
      <c r="V160" s="3">
        <v>400</v>
      </c>
      <c r="W160" s="3">
        <v>193</v>
      </c>
      <c r="X160" s="35">
        <f t="shared" si="191"/>
        <v>15348.480000000001</v>
      </c>
      <c r="Y160" s="33">
        <f t="shared" si="129"/>
        <v>357</v>
      </c>
      <c r="Z160" s="5">
        <v>300</v>
      </c>
      <c r="AA160" s="35">
        <f t="shared" si="192"/>
        <v>11511.36</v>
      </c>
      <c r="AB160" s="3">
        <v>100</v>
      </c>
      <c r="AC160" s="3">
        <v>364</v>
      </c>
      <c r="AD160" s="35">
        <f t="shared" si="193"/>
        <v>3837.1200000000003</v>
      </c>
      <c r="AE160" s="33">
        <f t="shared" si="130"/>
        <v>93</v>
      </c>
      <c r="AF160" s="5">
        <v>400</v>
      </c>
      <c r="AG160" s="35">
        <f t="shared" si="194"/>
        <v>15348.480000000001</v>
      </c>
      <c r="AH160" s="3">
        <v>400</v>
      </c>
      <c r="AI160" s="3">
        <v>189</v>
      </c>
      <c r="AJ160" s="35">
        <f t="shared" si="195"/>
        <v>15348.480000000001</v>
      </c>
      <c r="AK160" s="33">
        <f t="shared" si="131"/>
        <v>304</v>
      </c>
      <c r="AL160" s="5">
        <v>200</v>
      </c>
      <c r="AM160" s="36">
        <f t="shared" si="196"/>
        <v>7674.2400000000007</v>
      </c>
      <c r="AN160" s="224">
        <v>200</v>
      </c>
      <c r="AO160" s="3">
        <v>250</v>
      </c>
      <c r="AP160" s="35">
        <f t="shared" si="197"/>
        <v>7674.2400000000007</v>
      </c>
      <c r="AQ160" s="33">
        <f t="shared" si="132"/>
        <v>254</v>
      </c>
      <c r="AR160" s="5">
        <v>200</v>
      </c>
      <c r="AS160" s="35">
        <f t="shared" si="198"/>
        <v>7674.2400000000007</v>
      </c>
      <c r="AT160" s="3">
        <v>310</v>
      </c>
      <c r="AU160" s="3">
        <v>244</v>
      </c>
      <c r="AV160" s="35">
        <f t="shared" si="199"/>
        <v>11895.072</v>
      </c>
      <c r="AW160" s="33">
        <f t="shared" si="133"/>
        <v>320</v>
      </c>
      <c r="AX160" s="4">
        <v>100</v>
      </c>
      <c r="AY160" s="35">
        <f t="shared" si="179"/>
        <v>3837.1200000000003</v>
      </c>
      <c r="AZ160" s="3">
        <v>200</v>
      </c>
      <c r="BA160" s="3">
        <v>274</v>
      </c>
      <c r="BB160" s="35">
        <f t="shared" si="180"/>
        <v>7674.2400000000007</v>
      </c>
      <c r="BC160" s="33">
        <f t="shared" si="134"/>
        <v>246</v>
      </c>
      <c r="BD160" s="4">
        <v>300</v>
      </c>
      <c r="BE160" s="36">
        <f t="shared" si="176"/>
        <v>11511.36</v>
      </c>
      <c r="BF160" s="3">
        <v>100</v>
      </c>
      <c r="BG160" s="3">
        <v>274</v>
      </c>
      <c r="BH160" s="35">
        <f t="shared" si="138"/>
        <v>3837.1200000000003</v>
      </c>
      <c r="BI160" s="33">
        <f t="shared" si="127"/>
        <v>72</v>
      </c>
      <c r="BJ160" s="4">
        <v>300</v>
      </c>
      <c r="BK160" s="36">
        <f t="shared" si="153"/>
        <v>11511.36</v>
      </c>
      <c r="BL160" s="3">
        <v>200</v>
      </c>
      <c r="BM160" s="3">
        <v>233</v>
      </c>
      <c r="BN160" s="36">
        <f t="shared" si="141"/>
        <v>7674.2400000000007</v>
      </c>
      <c r="BO160" s="33">
        <f t="shared" si="142"/>
        <v>39</v>
      </c>
      <c r="BP160" s="4">
        <v>200</v>
      </c>
      <c r="BQ160" s="36">
        <f t="shared" si="143"/>
        <v>7674.2400000000007</v>
      </c>
      <c r="BR160" s="204">
        <v>300</v>
      </c>
      <c r="BS160" s="305">
        <v>242</v>
      </c>
      <c r="BT160" s="36">
        <f t="shared" si="144"/>
        <v>11511.36</v>
      </c>
      <c r="BU160" s="33">
        <f t="shared" si="137"/>
        <v>97</v>
      </c>
      <c r="BV160" s="4">
        <v>400</v>
      </c>
      <c r="BW160" s="36">
        <f t="shared" si="145"/>
        <v>15348.480000000001</v>
      </c>
      <c r="BX160" s="3">
        <v>500</v>
      </c>
      <c r="BY160" s="3">
        <v>238</v>
      </c>
      <c r="BZ160" s="36">
        <f t="shared" si="146"/>
        <v>19185.600000000002</v>
      </c>
      <c r="CA160" s="33">
        <f t="shared" si="135"/>
        <v>359</v>
      </c>
      <c r="CB160" s="314">
        <v>400</v>
      </c>
      <c r="CC160" s="36">
        <f t="shared" si="147"/>
        <v>15348.480000000001</v>
      </c>
      <c r="CD160" s="3">
        <f>SUMIFS('12月商业流向数据'!G:G,'12月商业流向数据'!C:C,'2019年进销存明细 '!A160,'12月商业流向数据'!E:E,'2019年进销存明细 '!H160)</f>
        <v>0</v>
      </c>
      <c r="CE160" s="3"/>
      <c r="CF160" s="36">
        <f t="shared" si="148"/>
        <v>0</v>
      </c>
      <c r="CG160" s="33">
        <f t="shared" si="136"/>
        <v>359</v>
      </c>
      <c r="CH160" s="4">
        <f t="shared" si="149"/>
        <v>3450</v>
      </c>
      <c r="CI160" s="36">
        <f t="shared" si="150"/>
        <v>132380.64000000001</v>
      </c>
      <c r="CJ160" s="4">
        <f t="shared" si="151"/>
        <v>3110</v>
      </c>
      <c r="CK160" s="36">
        <f t="shared" si="139"/>
        <v>119334.43200000002</v>
      </c>
      <c r="CM160" s="18" t="str">
        <f t="shared" si="140"/>
        <v>依叶-上海市黄浦区小东门街道社区卫生服务中心</v>
      </c>
      <c r="CN160" s="18" t="s">
        <v>422</v>
      </c>
    </row>
    <row r="161" spans="1:92" s="18" customFormat="1" ht="14.25" hidden="1" x14ac:dyDescent="0.3">
      <c r="A161" s="1" t="s">
        <v>6</v>
      </c>
      <c r="B161" s="1" t="s">
        <v>637</v>
      </c>
      <c r="C161" s="1" t="s">
        <v>661</v>
      </c>
      <c r="D161" s="1" t="s">
        <v>285</v>
      </c>
      <c r="E161" s="1" t="s">
        <v>869</v>
      </c>
      <c r="F161" s="1" t="s">
        <v>284</v>
      </c>
      <c r="G161" s="1" t="s">
        <v>393</v>
      </c>
      <c r="H161" s="7" t="s">
        <v>111</v>
      </c>
      <c r="I161" s="177">
        <v>38.371200000000002</v>
      </c>
      <c r="J161" s="37">
        <v>200</v>
      </c>
      <c r="K161" s="171">
        <v>225</v>
      </c>
      <c r="L161" s="171">
        <f t="shared" si="187"/>
        <v>8633.52</v>
      </c>
      <c r="M161" s="37">
        <v>42</v>
      </c>
      <c r="N161" s="5">
        <v>350</v>
      </c>
      <c r="O161" s="34">
        <f t="shared" si="188"/>
        <v>13429.92</v>
      </c>
      <c r="P161" s="3">
        <v>400</v>
      </c>
      <c r="Q161" s="3">
        <v>324</v>
      </c>
      <c r="R161" s="35">
        <f t="shared" si="189"/>
        <v>15348.480000000001</v>
      </c>
      <c r="S161" s="33">
        <f t="shared" si="128"/>
        <v>118</v>
      </c>
      <c r="T161" s="5">
        <v>400</v>
      </c>
      <c r="U161" s="35">
        <f t="shared" si="190"/>
        <v>15348.480000000001</v>
      </c>
      <c r="V161" s="3">
        <v>100</v>
      </c>
      <c r="W161" s="3">
        <v>166</v>
      </c>
      <c r="X161" s="35">
        <f t="shared" si="191"/>
        <v>3837.1200000000003</v>
      </c>
      <c r="Y161" s="33">
        <f t="shared" si="129"/>
        <v>52</v>
      </c>
      <c r="Z161" s="5">
        <v>1400</v>
      </c>
      <c r="AA161" s="35">
        <f t="shared" si="192"/>
        <v>53719.68</v>
      </c>
      <c r="AB161" s="3">
        <v>400</v>
      </c>
      <c r="AC161" s="3">
        <v>355</v>
      </c>
      <c r="AD161" s="35">
        <f t="shared" si="193"/>
        <v>15348.480000000001</v>
      </c>
      <c r="AE161" s="33">
        <f t="shared" si="130"/>
        <v>97</v>
      </c>
      <c r="AF161" s="5">
        <v>1600</v>
      </c>
      <c r="AG161" s="35">
        <f t="shared" si="194"/>
        <v>61393.920000000006</v>
      </c>
      <c r="AH161" s="3">
        <v>400</v>
      </c>
      <c r="AI161" s="3">
        <v>319</v>
      </c>
      <c r="AJ161" s="35">
        <f t="shared" si="195"/>
        <v>15348.480000000001</v>
      </c>
      <c r="AK161" s="33">
        <f t="shared" si="131"/>
        <v>178</v>
      </c>
      <c r="AL161" s="5">
        <v>500</v>
      </c>
      <c r="AM161" s="36">
        <f t="shared" si="196"/>
        <v>19185.600000000002</v>
      </c>
      <c r="AN161" s="224">
        <v>440</v>
      </c>
      <c r="AO161" s="3">
        <v>355</v>
      </c>
      <c r="AP161" s="35">
        <f t="shared" si="197"/>
        <v>16883.328000000001</v>
      </c>
      <c r="AQ161" s="33">
        <f t="shared" si="132"/>
        <v>263</v>
      </c>
      <c r="AR161" s="5">
        <v>500</v>
      </c>
      <c r="AS161" s="35">
        <f t="shared" si="198"/>
        <v>19185.600000000002</v>
      </c>
      <c r="AT161" s="3">
        <v>0</v>
      </c>
      <c r="AU161" s="3">
        <v>207</v>
      </c>
      <c r="AV161" s="35">
        <f t="shared" si="199"/>
        <v>0</v>
      </c>
      <c r="AW161" s="33">
        <f t="shared" si="133"/>
        <v>56</v>
      </c>
      <c r="AX161" s="4">
        <v>600</v>
      </c>
      <c r="AY161" s="35">
        <f t="shared" si="179"/>
        <v>23022.720000000001</v>
      </c>
      <c r="AZ161" s="3">
        <v>250</v>
      </c>
      <c r="BA161" s="3">
        <v>209</v>
      </c>
      <c r="BB161" s="35">
        <f t="shared" si="180"/>
        <v>9592.8000000000011</v>
      </c>
      <c r="BC161" s="33">
        <f t="shared" si="134"/>
        <v>97</v>
      </c>
      <c r="BD161" s="4">
        <v>500</v>
      </c>
      <c r="BE161" s="36">
        <f t="shared" si="176"/>
        <v>19185.600000000002</v>
      </c>
      <c r="BF161" s="3">
        <v>250</v>
      </c>
      <c r="BG161" s="3">
        <v>254</v>
      </c>
      <c r="BH161" s="35">
        <f t="shared" si="138"/>
        <v>9592.8000000000011</v>
      </c>
      <c r="BI161" s="33">
        <f t="shared" si="127"/>
        <v>93</v>
      </c>
      <c r="BJ161" s="4">
        <v>400</v>
      </c>
      <c r="BK161" s="36">
        <f t="shared" si="153"/>
        <v>15348.480000000001</v>
      </c>
      <c r="BL161" s="3">
        <v>250</v>
      </c>
      <c r="BM161" s="3">
        <v>271</v>
      </c>
      <c r="BN161" s="36">
        <f t="shared" si="141"/>
        <v>9592.8000000000011</v>
      </c>
      <c r="BO161" s="33">
        <f t="shared" si="142"/>
        <v>72</v>
      </c>
      <c r="BP161" s="4">
        <v>400</v>
      </c>
      <c r="BQ161" s="36">
        <f t="shared" si="143"/>
        <v>15348.480000000001</v>
      </c>
      <c r="BR161" s="204">
        <v>250</v>
      </c>
      <c r="BS161" s="305">
        <v>221</v>
      </c>
      <c r="BT161" s="36">
        <f t="shared" si="144"/>
        <v>9592.8000000000011</v>
      </c>
      <c r="BU161" s="33">
        <f t="shared" si="137"/>
        <v>101</v>
      </c>
      <c r="BV161" s="4">
        <v>300</v>
      </c>
      <c r="BW161" s="36">
        <f t="shared" si="145"/>
        <v>11511.36</v>
      </c>
      <c r="BX161" s="3">
        <v>250</v>
      </c>
      <c r="BY161" s="3">
        <v>276</v>
      </c>
      <c r="BZ161" s="36">
        <f t="shared" si="146"/>
        <v>9592.8000000000011</v>
      </c>
      <c r="CA161" s="33">
        <f t="shared" si="135"/>
        <v>75</v>
      </c>
      <c r="CB161" s="314">
        <v>300</v>
      </c>
      <c r="CC161" s="36">
        <f t="shared" si="147"/>
        <v>11511.36</v>
      </c>
      <c r="CD161" s="3">
        <f>SUMIFS('12月商业流向数据'!G:G,'12月商业流向数据'!C:C,'2019年进销存明细 '!A161,'12月商业流向数据'!E:E,'2019年进销存明细 '!H161)</f>
        <v>250</v>
      </c>
      <c r="CE161" s="3"/>
      <c r="CF161" s="36">
        <f t="shared" si="148"/>
        <v>9592.8000000000011</v>
      </c>
      <c r="CG161" s="33">
        <f t="shared" si="136"/>
        <v>325</v>
      </c>
      <c r="CH161" s="4">
        <f t="shared" si="149"/>
        <v>7250</v>
      </c>
      <c r="CI161" s="36">
        <f t="shared" si="150"/>
        <v>278191.2</v>
      </c>
      <c r="CJ161" s="4">
        <f t="shared" si="151"/>
        <v>3240</v>
      </c>
      <c r="CK161" s="36">
        <f t="shared" si="139"/>
        <v>124322.68800000002</v>
      </c>
      <c r="CM161" s="18" t="str">
        <f t="shared" si="140"/>
        <v>依叶-上海市黄浦区打浦桥街道社区卫生服务中心</v>
      </c>
      <c r="CN161" s="18" t="s">
        <v>422</v>
      </c>
    </row>
    <row r="162" spans="1:92" s="18" customFormat="1" ht="14.25" hidden="1" x14ac:dyDescent="0.3">
      <c r="A162" s="1" t="s">
        <v>6</v>
      </c>
      <c r="B162" s="1" t="s">
        <v>637</v>
      </c>
      <c r="C162" s="1" t="s">
        <v>661</v>
      </c>
      <c r="D162" s="1" t="s">
        <v>285</v>
      </c>
      <c r="E162" s="1" t="s">
        <v>734</v>
      </c>
      <c r="F162" s="1" t="s">
        <v>284</v>
      </c>
      <c r="G162" s="1" t="s">
        <v>393</v>
      </c>
      <c r="H162" s="7" t="s">
        <v>114</v>
      </c>
      <c r="I162" s="177">
        <v>38.371200000000002</v>
      </c>
      <c r="J162" s="37">
        <v>200</v>
      </c>
      <c r="K162" s="171">
        <v>120.83333333333333</v>
      </c>
      <c r="L162" s="171">
        <f t="shared" si="187"/>
        <v>4636.5200000000004</v>
      </c>
      <c r="M162" s="37">
        <v>106</v>
      </c>
      <c r="N162" s="5">
        <v>250</v>
      </c>
      <c r="O162" s="34">
        <f t="shared" si="188"/>
        <v>9592.8000000000011</v>
      </c>
      <c r="P162" s="3">
        <v>230</v>
      </c>
      <c r="Q162" s="3">
        <v>130</v>
      </c>
      <c r="R162" s="35">
        <f t="shared" si="189"/>
        <v>8825.3760000000002</v>
      </c>
      <c r="S162" s="33">
        <f t="shared" si="128"/>
        <v>206</v>
      </c>
      <c r="T162" s="5">
        <v>300</v>
      </c>
      <c r="U162" s="35">
        <f t="shared" si="190"/>
        <v>11511.36</v>
      </c>
      <c r="V162" s="3">
        <v>0</v>
      </c>
      <c r="W162" s="3">
        <v>76</v>
      </c>
      <c r="X162" s="35">
        <f t="shared" si="191"/>
        <v>0</v>
      </c>
      <c r="Y162" s="33">
        <f t="shared" si="129"/>
        <v>130</v>
      </c>
      <c r="Z162" s="5">
        <v>100</v>
      </c>
      <c r="AA162" s="35">
        <f t="shared" si="192"/>
        <v>3837.1200000000003</v>
      </c>
      <c r="AB162" s="3">
        <v>50</v>
      </c>
      <c r="AC162" s="3">
        <v>67</v>
      </c>
      <c r="AD162" s="35">
        <f t="shared" si="193"/>
        <v>1918.5600000000002</v>
      </c>
      <c r="AE162" s="33">
        <f t="shared" si="130"/>
        <v>113</v>
      </c>
      <c r="AF162" s="5">
        <v>200</v>
      </c>
      <c r="AG162" s="35">
        <f t="shared" si="194"/>
        <v>7674.2400000000007</v>
      </c>
      <c r="AH162" s="3">
        <v>100</v>
      </c>
      <c r="AI162" s="3">
        <v>87</v>
      </c>
      <c r="AJ162" s="35">
        <f t="shared" si="195"/>
        <v>3837.1200000000003</v>
      </c>
      <c r="AK162" s="33">
        <f t="shared" si="131"/>
        <v>126</v>
      </c>
      <c r="AL162" s="5">
        <v>300</v>
      </c>
      <c r="AM162" s="36">
        <f t="shared" si="196"/>
        <v>11511.36</v>
      </c>
      <c r="AN162" s="224">
        <v>450</v>
      </c>
      <c r="AO162" s="3">
        <v>169</v>
      </c>
      <c r="AP162" s="35">
        <f t="shared" si="197"/>
        <v>17267.04</v>
      </c>
      <c r="AQ162" s="33">
        <f t="shared" si="132"/>
        <v>407</v>
      </c>
      <c r="AR162" s="5">
        <v>300</v>
      </c>
      <c r="AS162" s="35">
        <f t="shared" si="198"/>
        <v>11511.36</v>
      </c>
      <c r="AT162" s="3">
        <v>200</v>
      </c>
      <c r="AU162" s="3">
        <v>194</v>
      </c>
      <c r="AV162" s="35">
        <f t="shared" si="199"/>
        <v>7674.2400000000007</v>
      </c>
      <c r="AW162" s="33">
        <f t="shared" si="133"/>
        <v>413</v>
      </c>
      <c r="AX162" s="4">
        <v>300</v>
      </c>
      <c r="AY162" s="35">
        <f t="shared" si="179"/>
        <v>11511.36</v>
      </c>
      <c r="AZ162" s="3">
        <v>200</v>
      </c>
      <c r="BA162" s="3">
        <v>238</v>
      </c>
      <c r="BB162" s="35">
        <f t="shared" si="180"/>
        <v>7674.2400000000007</v>
      </c>
      <c r="BC162" s="33">
        <f t="shared" si="134"/>
        <v>375</v>
      </c>
      <c r="BD162" s="4">
        <v>300</v>
      </c>
      <c r="BE162" s="36">
        <f t="shared" si="176"/>
        <v>11511.36</v>
      </c>
      <c r="BF162" s="3">
        <v>350</v>
      </c>
      <c r="BG162" s="3">
        <v>272</v>
      </c>
      <c r="BH162" s="35">
        <f t="shared" si="138"/>
        <v>13429.92</v>
      </c>
      <c r="BI162" s="33">
        <f t="shared" si="127"/>
        <v>453</v>
      </c>
      <c r="BJ162" s="4">
        <v>200</v>
      </c>
      <c r="BK162" s="36">
        <f t="shared" si="153"/>
        <v>7674.2400000000007</v>
      </c>
      <c r="BL162" s="3">
        <v>280</v>
      </c>
      <c r="BM162" s="3">
        <v>377</v>
      </c>
      <c r="BN162" s="36">
        <f t="shared" si="141"/>
        <v>10743.936</v>
      </c>
      <c r="BO162" s="33">
        <f t="shared" si="142"/>
        <v>356</v>
      </c>
      <c r="BP162" s="4">
        <v>200</v>
      </c>
      <c r="BQ162" s="36">
        <f t="shared" si="143"/>
        <v>7674.2400000000007</v>
      </c>
      <c r="BR162" s="204">
        <v>600</v>
      </c>
      <c r="BS162" s="305">
        <v>405</v>
      </c>
      <c r="BT162" s="36">
        <f t="shared" si="144"/>
        <v>23022.720000000001</v>
      </c>
      <c r="BU162" s="33">
        <f t="shared" si="137"/>
        <v>551</v>
      </c>
      <c r="BV162" s="4">
        <v>500</v>
      </c>
      <c r="BW162" s="36">
        <f t="shared" si="145"/>
        <v>19185.600000000002</v>
      </c>
      <c r="BX162" s="3">
        <v>200</v>
      </c>
      <c r="BY162" s="3">
        <v>487</v>
      </c>
      <c r="BZ162" s="36">
        <f t="shared" si="146"/>
        <v>7674.2400000000007</v>
      </c>
      <c r="CA162" s="33">
        <f t="shared" si="135"/>
        <v>264</v>
      </c>
      <c r="CB162" s="314">
        <v>500</v>
      </c>
      <c r="CC162" s="36">
        <f t="shared" si="147"/>
        <v>19185.600000000002</v>
      </c>
      <c r="CD162" s="3">
        <f>SUMIFS('12月商业流向数据'!G:G,'12月商业流向数据'!C:C,'2019年进销存明细 '!A162,'12月商业流向数据'!E:E,'2019年进销存明细 '!H162)</f>
        <v>300</v>
      </c>
      <c r="CE162" s="3"/>
      <c r="CF162" s="36">
        <f t="shared" si="148"/>
        <v>11511.36</v>
      </c>
      <c r="CG162" s="33">
        <f t="shared" si="136"/>
        <v>564</v>
      </c>
      <c r="CH162" s="4">
        <f t="shared" si="149"/>
        <v>3450</v>
      </c>
      <c r="CI162" s="36">
        <f t="shared" si="150"/>
        <v>132380.64000000001</v>
      </c>
      <c r="CJ162" s="4">
        <f t="shared" si="151"/>
        <v>2960</v>
      </c>
      <c r="CK162" s="36">
        <f t="shared" si="139"/>
        <v>113578.75200000001</v>
      </c>
      <c r="CM162" s="18" t="str">
        <f t="shared" si="140"/>
        <v>依叶-上海市黄浦区南京东路街道社区卫生服务中心</v>
      </c>
      <c r="CN162" s="18" t="s">
        <v>422</v>
      </c>
    </row>
    <row r="163" spans="1:92" s="18" customFormat="1" ht="14.25" hidden="1" x14ac:dyDescent="0.3">
      <c r="A163" s="1" t="s">
        <v>6</v>
      </c>
      <c r="B163" s="1" t="s">
        <v>637</v>
      </c>
      <c r="C163" s="1" t="s">
        <v>661</v>
      </c>
      <c r="D163" s="1" t="s">
        <v>285</v>
      </c>
      <c r="E163" s="1" t="s">
        <v>734</v>
      </c>
      <c r="F163" s="1" t="s">
        <v>282</v>
      </c>
      <c r="G163" s="1" t="s">
        <v>393</v>
      </c>
      <c r="H163" s="7" t="s">
        <v>80</v>
      </c>
      <c r="I163" s="177">
        <v>38.371200000000002</v>
      </c>
      <c r="J163" s="37">
        <v>160</v>
      </c>
      <c r="K163" s="171">
        <v>79.166666666666671</v>
      </c>
      <c r="L163" s="171">
        <f t="shared" si="187"/>
        <v>3037.7200000000003</v>
      </c>
      <c r="M163" s="37">
        <v>0</v>
      </c>
      <c r="N163" s="5">
        <v>250</v>
      </c>
      <c r="O163" s="34">
        <f t="shared" si="188"/>
        <v>9592.8000000000011</v>
      </c>
      <c r="P163" s="3">
        <v>30</v>
      </c>
      <c r="Q163" s="3">
        <v>29</v>
      </c>
      <c r="R163" s="35">
        <f t="shared" si="189"/>
        <v>1151.136</v>
      </c>
      <c r="S163" s="33">
        <f t="shared" si="128"/>
        <v>1</v>
      </c>
      <c r="T163" s="5">
        <v>250</v>
      </c>
      <c r="U163" s="35">
        <f t="shared" si="190"/>
        <v>9592.8000000000011</v>
      </c>
      <c r="V163" s="3">
        <v>100</v>
      </c>
      <c r="W163" s="3">
        <v>29</v>
      </c>
      <c r="X163" s="35">
        <f t="shared" si="191"/>
        <v>3837.1200000000003</v>
      </c>
      <c r="Y163" s="33">
        <f t="shared" si="129"/>
        <v>72</v>
      </c>
      <c r="Z163" s="5">
        <v>160</v>
      </c>
      <c r="AA163" s="35">
        <f t="shared" si="192"/>
        <v>6139.3919999999998</v>
      </c>
      <c r="AB163" s="3">
        <v>0</v>
      </c>
      <c r="AC163" s="3">
        <v>50</v>
      </c>
      <c r="AD163" s="35">
        <f t="shared" si="193"/>
        <v>0</v>
      </c>
      <c r="AE163" s="33">
        <f t="shared" si="130"/>
        <v>22</v>
      </c>
      <c r="AF163" s="5">
        <v>200</v>
      </c>
      <c r="AG163" s="35">
        <f t="shared" si="194"/>
        <v>7674.2400000000007</v>
      </c>
      <c r="AH163" s="3">
        <v>50</v>
      </c>
      <c r="AI163" s="3">
        <v>53</v>
      </c>
      <c r="AJ163" s="35">
        <f t="shared" si="195"/>
        <v>1918.5600000000002</v>
      </c>
      <c r="AK163" s="33">
        <f t="shared" si="131"/>
        <v>19</v>
      </c>
      <c r="AL163" s="5">
        <v>200</v>
      </c>
      <c r="AM163" s="36">
        <f t="shared" si="196"/>
        <v>7674.2400000000007</v>
      </c>
      <c r="AN163" s="224">
        <v>60</v>
      </c>
      <c r="AO163" s="3">
        <v>79</v>
      </c>
      <c r="AP163" s="35">
        <f t="shared" si="197"/>
        <v>2302.2719999999999</v>
      </c>
      <c r="AQ163" s="33">
        <f t="shared" si="132"/>
        <v>0</v>
      </c>
      <c r="AR163" s="5">
        <v>200</v>
      </c>
      <c r="AS163" s="35">
        <f t="shared" si="198"/>
        <v>7674.2400000000007</v>
      </c>
      <c r="AT163" s="3">
        <v>280</v>
      </c>
      <c r="AU163" s="3">
        <v>153</v>
      </c>
      <c r="AV163" s="35">
        <f t="shared" si="199"/>
        <v>10743.936</v>
      </c>
      <c r="AW163" s="33">
        <f t="shared" si="133"/>
        <v>127</v>
      </c>
      <c r="AX163" s="4">
        <v>200</v>
      </c>
      <c r="AY163" s="35">
        <f t="shared" si="179"/>
        <v>7674.2400000000007</v>
      </c>
      <c r="AZ163" s="3">
        <v>200</v>
      </c>
      <c r="BA163" s="3">
        <v>233</v>
      </c>
      <c r="BB163" s="35">
        <f t="shared" si="180"/>
        <v>7674.2400000000007</v>
      </c>
      <c r="BC163" s="33">
        <f t="shared" si="134"/>
        <v>94</v>
      </c>
      <c r="BD163" s="4">
        <v>200</v>
      </c>
      <c r="BE163" s="36">
        <f t="shared" si="176"/>
        <v>7674.2400000000007</v>
      </c>
      <c r="BF163" s="3">
        <v>200</v>
      </c>
      <c r="BG163" s="3">
        <v>158</v>
      </c>
      <c r="BH163" s="35">
        <f t="shared" si="138"/>
        <v>7674.2400000000007</v>
      </c>
      <c r="BI163" s="33">
        <f t="shared" si="127"/>
        <v>136</v>
      </c>
      <c r="BJ163" s="4">
        <v>100</v>
      </c>
      <c r="BK163" s="36">
        <f t="shared" si="153"/>
        <v>3837.1200000000003</v>
      </c>
      <c r="BL163" s="3">
        <v>300</v>
      </c>
      <c r="BM163" s="3">
        <v>180</v>
      </c>
      <c r="BN163" s="36">
        <f t="shared" si="141"/>
        <v>11511.36</v>
      </c>
      <c r="BO163" s="33">
        <f t="shared" si="142"/>
        <v>256</v>
      </c>
      <c r="BP163" s="4">
        <v>200</v>
      </c>
      <c r="BQ163" s="36">
        <f t="shared" si="143"/>
        <v>7674.2400000000007</v>
      </c>
      <c r="BR163" s="204">
        <v>0</v>
      </c>
      <c r="BS163" s="305">
        <v>172</v>
      </c>
      <c r="BT163" s="36">
        <f t="shared" si="144"/>
        <v>0</v>
      </c>
      <c r="BU163" s="33">
        <f t="shared" si="137"/>
        <v>84</v>
      </c>
      <c r="BV163" s="4">
        <v>300</v>
      </c>
      <c r="BW163" s="36">
        <f t="shared" si="145"/>
        <v>11511.36</v>
      </c>
      <c r="BX163" s="3">
        <v>460</v>
      </c>
      <c r="BY163" s="3">
        <v>138</v>
      </c>
      <c r="BZ163" s="36">
        <f t="shared" si="146"/>
        <v>17650.752</v>
      </c>
      <c r="CA163" s="33">
        <f t="shared" si="135"/>
        <v>406</v>
      </c>
      <c r="CB163" s="314">
        <v>300</v>
      </c>
      <c r="CC163" s="36">
        <f t="shared" si="147"/>
        <v>11511.36</v>
      </c>
      <c r="CD163" s="3">
        <f>SUMIFS('12月商业流向数据'!G:G,'12月商业流向数据'!C:C,'2019年进销存明细 '!A163,'12月商业流向数据'!E:E,'2019年进销存明细 '!H163)</f>
        <v>0</v>
      </c>
      <c r="CE163" s="3"/>
      <c r="CF163" s="36">
        <f t="shared" si="148"/>
        <v>0</v>
      </c>
      <c r="CG163" s="33">
        <f t="shared" si="136"/>
        <v>406</v>
      </c>
      <c r="CH163" s="4">
        <f t="shared" si="149"/>
        <v>2560</v>
      </c>
      <c r="CI163" s="36">
        <f t="shared" si="150"/>
        <v>98230.271999999997</v>
      </c>
      <c r="CJ163" s="4">
        <f t="shared" si="151"/>
        <v>1680</v>
      </c>
      <c r="CK163" s="36">
        <f t="shared" si="139"/>
        <v>64463.616000000002</v>
      </c>
      <c r="CM163" s="18" t="str">
        <f t="shared" si="140"/>
        <v>依叶-上海江南造船集团职工医院</v>
      </c>
      <c r="CN163" s="18" t="s">
        <v>422</v>
      </c>
    </row>
    <row r="164" spans="1:92" s="18" customFormat="1" ht="14.25" hidden="1" x14ac:dyDescent="0.3">
      <c r="A164" s="1" t="s">
        <v>6</v>
      </c>
      <c r="B164" s="1" t="s">
        <v>637</v>
      </c>
      <c r="C164" s="1" t="s">
        <v>661</v>
      </c>
      <c r="D164" s="1" t="s">
        <v>285</v>
      </c>
      <c r="E164" s="1" t="s">
        <v>863</v>
      </c>
      <c r="F164" s="1" t="s">
        <v>284</v>
      </c>
      <c r="G164" s="1" t="s">
        <v>393</v>
      </c>
      <c r="H164" s="7" t="s">
        <v>452</v>
      </c>
      <c r="I164" s="177">
        <v>38.371200000000002</v>
      </c>
      <c r="J164" s="37">
        <v>100</v>
      </c>
      <c r="K164" s="171">
        <v>99.166666666666671</v>
      </c>
      <c r="L164" s="171">
        <f t="shared" si="187"/>
        <v>3805.1440000000002</v>
      </c>
      <c r="M164" s="37">
        <v>268</v>
      </c>
      <c r="N164" s="5">
        <v>200</v>
      </c>
      <c r="O164" s="34">
        <f t="shared" si="188"/>
        <v>7674.2400000000007</v>
      </c>
      <c r="P164" s="3">
        <v>200</v>
      </c>
      <c r="Q164" s="3">
        <v>161</v>
      </c>
      <c r="R164" s="35">
        <f t="shared" si="189"/>
        <v>7674.2400000000007</v>
      </c>
      <c r="S164" s="33">
        <f t="shared" si="128"/>
        <v>307</v>
      </c>
      <c r="T164" s="5">
        <v>250</v>
      </c>
      <c r="U164" s="35">
        <f t="shared" si="190"/>
        <v>9592.8000000000011</v>
      </c>
      <c r="V164" s="3">
        <v>50</v>
      </c>
      <c r="W164" s="3">
        <v>76</v>
      </c>
      <c r="X164" s="35">
        <f t="shared" si="191"/>
        <v>1918.5600000000002</v>
      </c>
      <c r="Y164" s="33">
        <f t="shared" si="129"/>
        <v>281</v>
      </c>
      <c r="Z164" s="5">
        <v>330</v>
      </c>
      <c r="AA164" s="35">
        <f t="shared" si="192"/>
        <v>12662.496000000001</v>
      </c>
      <c r="AB164" s="3">
        <v>80</v>
      </c>
      <c r="AC164" s="3">
        <v>127</v>
      </c>
      <c r="AD164" s="35">
        <f t="shared" si="193"/>
        <v>3069.6959999999999</v>
      </c>
      <c r="AE164" s="33">
        <f t="shared" si="130"/>
        <v>234</v>
      </c>
      <c r="AF164" s="5">
        <v>350</v>
      </c>
      <c r="AG164" s="35">
        <f t="shared" si="194"/>
        <v>13429.92</v>
      </c>
      <c r="AH164" s="3">
        <v>100</v>
      </c>
      <c r="AI164" s="3">
        <v>72</v>
      </c>
      <c r="AJ164" s="35">
        <f t="shared" si="195"/>
        <v>3837.1200000000003</v>
      </c>
      <c r="AK164" s="33">
        <f t="shared" si="131"/>
        <v>262</v>
      </c>
      <c r="AL164" s="5">
        <v>200</v>
      </c>
      <c r="AM164" s="36">
        <f t="shared" si="196"/>
        <v>7674.2400000000007</v>
      </c>
      <c r="AN164" s="224">
        <v>100</v>
      </c>
      <c r="AO164" s="3">
        <v>127</v>
      </c>
      <c r="AP164" s="35">
        <f t="shared" si="197"/>
        <v>3837.1200000000003</v>
      </c>
      <c r="AQ164" s="33">
        <f t="shared" si="132"/>
        <v>235</v>
      </c>
      <c r="AR164" s="5">
        <v>200</v>
      </c>
      <c r="AS164" s="35">
        <f t="shared" si="198"/>
        <v>7674.2400000000007</v>
      </c>
      <c r="AT164" s="3">
        <v>100</v>
      </c>
      <c r="AU164" s="3">
        <v>88</v>
      </c>
      <c r="AV164" s="35">
        <f t="shared" si="199"/>
        <v>3837.1200000000003</v>
      </c>
      <c r="AW164" s="33">
        <f t="shared" si="133"/>
        <v>247</v>
      </c>
      <c r="AX164" s="4">
        <v>200</v>
      </c>
      <c r="AY164" s="35">
        <f t="shared" si="179"/>
        <v>7674.2400000000007</v>
      </c>
      <c r="AZ164" s="3">
        <v>130</v>
      </c>
      <c r="BA164" s="3">
        <v>95</v>
      </c>
      <c r="BB164" s="35">
        <f t="shared" si="180"/>
        <v>4988.2560000000003</v>
      </c>
      <c r="BC164" s="33">
        <f t="shared" si="134"/>
        <v>282</v>
      </c>
      <c r="BD164" s="4">
        <v>200</v>
      </c>
      <c r="BE164" s="36">
        <f t="shared" si="176"/>
        <v>7674.2400000000007</v>
      </c>
      <c r="BF164" s="3">
        <v>100</v>
      </c>
      <c r="BG164" s="3">
        <v>76</v>
      </c>
      <c r="BH164" s="35">
        <f t="shared" si="138"/>
        <v>3837.1200000000003</v>
      </c>
      <c r="BI164" s="33">
        <f t="shared" si="127"/>
        <v>306</v>
      </c>
      <c r="BJ164" s="4">
        <v>100</v>
      </c>
      <c r="BK164" s="36">
        <f t="shared" si="153"/>
        <v>3837.1200000000003</v>
      </c>
      <c r="BL164" s="3">
        <v>100</v>
      </c>
      <c r="BM164" s="3">
        <v>106</v>
      </c>
      <c r="BN164" s="36">
        <f t="shared" si="141"/>
        <v>3837.1200000000003</v>
      </c>
      <c r="BO164" s="33">
        <f t="shared" si="142"/>
        <v>300</v>
      </c>
      <c r="BP164" s="4">
        <v>200</v>
      </c>
      <c r="BQ164" s="36">
        <f t="shared" si="143"/>
        <v>7674.2400000000007</v>
      </c>
      <c r="BR164" s="204">
        <v>100</v>
      </c>
      <c r="BS164" s="305">
        <v>95</v>
      </c>
      <c r="BT164" s="36">
        <f t="shared" si="144"/>
        <v>3837.1200000000003</v>
      </c>
      <c r="BU164" s="33">
        <f t="shared" si="137"/>
        <v>305</v>
      </c>
      <c r="BV164" s="4">
        <v>200</v>
      </c>
      <c r="BW164" s="36">
        <f t="shared" si="145"/>
        <v>7674.2400000000007</v>
      </c>
      <c r="BX164" s="3">
        <v>400</v>
      </c>
      <c r="BY164" s="3">
        <v>118</v>
      </c>
      <c r="BZ164" s="36">
        <f t="shared" si="146"/>
        <v>15348.480000000001</v>
      </c>
      <c r="CA164" s="33">
        <f t="shared" si="135"/>
        <v>587</v>
      </c>
      <c r="CB164" s="314">
        <v>300</v>
      </c>
      <c r="CC164" s="36">
        <f t="shared" si="147"/>
        <v>11511.36</v>
      </c>
      <c r="CD164" s="3">
        <f>SUMIFS('12月商业流向数据'!G:G,'12月商业流向数据'!C:C,'2019年进销存明细 '!A164,'12月商业流向数据'!E:E,'2019年进销存明细 '!H164)</f>
        <v>0</v>
      </c>
      <c r="CE164" s="3"/>
      <c r="CF164" s="36">
        <f t="shared" si="148"/>
        <v>0</v>
      </c>
      <c r="CG164" s="33">
        <f t="shared" si="136"/>
        <v>587</v>
      </c>
      <c r="CH164" s="4">
        <f t="shared" si="149"/>
        <v>2730</v>
      </c>
      <c r="CI164" s="36">
        <f t="shared" si="150"/>
        <v>104753.376</v>
      </c>
      <c r="CJ164" s="4">
        <f t="shared" si="151"/>
        <v>1460</v>
      </c>
      <c r="CK164" s="36">
        <f t="shared" si="139"/>
        <v>56021.952000000012</v>
      </c>
      <c r="CM164" s="18" t="str">
        <f t="shared" si="140"/>
        <v>依叶-上海市黄浦区外滩街道社区卫生服务中心</v>
      </c>
      <c r="CN164" s="18" t="s">
        <v>422</v>
      </c>
    </row>
    <row r="165" spans="1:92" s="18" customFormat="1" ht="14.25" hidden="1" x14ac:dyDescent="0.3">
      <c r="A165" s="1" t="s">
        <v>6</v>
      </c>
      <c r="B165" s="1" t="s">
        <v>637</v>
      </c>
      <c r="C165" s="1" t="s">
        <v>661</v>
      </c>
      <c r="D165" s="1" t="s">
        <v>285</v>
      </c>
      <c r="E165" s="1" t="s">
        <v>831</v>
      </c>
      <c r="F165" s="1" t="s">
        <v>284</v>
      </c>
      <c r="G165" s="1" t="s">
        <v>393</v>
      </c>
      <c r="H165" s="7" t="s">
        <v>117</v>
      </c>
      <c r="I165" s="177">
        <v>38.371200000000002</v>
      </c>
      <c r="J165" s="37">
        <v>60</v>
      </c>
      <c r="K165" s="171">
        <v>74.166666666666671</v>
      </c>
      <c r="L165" s="171">
        <f t="shared" si="187"/>
        <v>2845.8640000000005</v>
      </c>
      <c r="M165" s="37">
        <v>39</v>
      </c>
      <c r="N165" s="5">
        <v>150</v>
      </c>
      <c r="O165" s="34">
        <f t="shared" si="188"/>
        <v>5755.68</v>
      </c>
      <c r="P165" s="3">
        <v>90</v>
      </c>
      <c r="Q165" s="3">
        <v>90</v>
      </c>
      <c r="R165" s="35">
        <f t="shared" si="189"/>
        <v>3453.4080000000004</v>
      </c>
      <c r="S165" s="33">
        <f t="shared" si="128"/>
        <v>39</v>
      </c>
      <c r="T165" s="5">
        <v>200</v>
      </c>
      <c r="U165" s="35">
        <f t="shared" si="190"/>
        <v>7674.2400000000007</v>
      </c>
      <c r="V165" s="3">
        <v>50</v>
      </c>
      <c r="W165" s="3">
        <v>47</v>
      </c>
      <c r="X165" s="35">
        <f t="shared" si="191"/>
        <v>1918.5600000000002</v>
      </c>
      <c r="Y165" s="33">
        <f t="shared" si="129"/>
        <v>42</v>
      </c>
      <c r="Z165" s="5">
        <v>200</v>
      </c>
      <c r="AA165" s="35">
        <f t="shared" si="192"/>
        <v>7674.2400000000007</v>
      </c>
      <c r="AB165" s="3">
        <v>110</v>
      </c>
      <c r="AC165" s="3">
        <v>111</v>
      </c>
      <c r="AD165" s="35">
        <f t="shared" si="193"/>
        <v>4220.8320000000003</v>
      </c>
      <c r="AE165" s="33">
        <f t="shared" si="130"/>
        <v>41</v>
      </c>
      <c r="AF165" s="5">
        <v>200</v>
      </c>
      <c r="AG165" s="35">
        <f t="shared" si="194"/>
        <v>7674.2400000000007</v>
      </c>
      <c r="AH165" s="3">
        <v>80</v>
      </c>
      <c r="AI165" s="3">
        <v>93</v>
      </c>
      <c r="AJ165" s="35">
        <f t="shared" si="195"/>
        <v>3069.6959999999999</v>
      </c>
      <c r="AK165" s="33">
        <f t="shared" si="131"/>
        <v>28</v>
      </c>
      <c r="AL165" s="5">
        <v>200</v>
      </c>
      <c r="AM165" s="36">
        <f t="shared" si="196"/>
        <v>7674.2400000000007</v>
      </c>
      <c r="AN165" s="224">
        <v>100</v>
      </c>
      <c r="AO165" s="3">
        <v>80</v>
      </c>
      <c r="AP165" s="35">
        <f t="shared" si="197"/>
        <v>3837.1200000000003</v>
      </c>
      <c r="AQ165" s="33">
        <f t="shared" si="132"/>
        <v>48</v>
      </c>
      <c r="AR165" s="5">
        <v>200</v>
      </c>
      <c r="AS165" s="35">
        <f t="shared" si="198"/>
        <v>7674.2400000000007</v>
      </c>
      <c r="AT165" s="3">
        <v>100</v>
      </c>
      <c r="AU165" s="3">
        <v>76</v>
      </c>
      <c r="AV165" s="35">
        <f t="shared" si="199"/>
        <v>3837.1200000000003</v>
      </c>
      <c r="AW165" s="33">
        <f t="shared" si="133"/>
        <v>72</v>
      </c>
      <c r="AX165" s="4">
        <v>100</v>
      </c>
      <c r="AY165" s="35">
        <f t="shared" si="179"/>
        <v>3837.1200000000003</v>
      </c>
      <c r="AZ165" s="3">
        <v>80</v>
      </c>
      <c r="BA165" s="3">
        <v>67</v>
      </c>
      <c r="BB165" s="35">
        <f t="shared" si="180"/>
        <v>3069.6959999999999</v>
      </c>
      <c r="BC165" s="33">
        <f t="shared" si="134"/>
        <v>85</v>
      </c>
      <c r="BD165" s="4">
        <v>200</v>
      </c>
      <c r="BE165" s="36">
        <f t="shared" si="176"/>
        <v>7674.2400000000007</v>
      </c>
      <c r="BF165" s="3">
        <v>30</v>
      </c>
      <c r="BG165" s="3">
        <v>67</v>
      </c>
      <c r="BH165" s="35">
        <f t="shared" si="138"/>
        <v>1151.136</v>
      </c>
      <c r="BI165" s="33">
        <f t="shared" si="127"/>
        <v>48</v>
      </c>
      <c r="BJ165" s="4">
        <v>100</v>
      </c>
      <c r="BK165" s="36">
        <f t="shared" si="153"/>
        <v>3837.1200000000003</v>
      </c>
      <c r="BL165" s="3">
        <v>100</v>
      </c>
      <c r="BM165" s="3">
        <v>105</v>
      </c>
      <c r="BN165" s="36">
        <f t="shared" si="141"/>
        <v>3837.1200000000003</v>
      </c>
      <c r="BO165" s="33">
        <f t="shared" si="142"/>
        <v>43</v>
      </c>
      <c r="BP165" s="4">
        <v>100</v>
      </c>
      <c r="BQ165" s="36">
        <f t="shared" si="143"/>
        <v>3837.1200000000003</v>
      </c>
      <c r="BR165" s="204">
        <v>90</v>
      </c>
      <c r="BS165" s="305">
        <v>89</v>
      </c>
      <c r="BT165" s="36">
        <f t="shared" si="144"/>
        <v>3453.4080000000004</v>
      </c>
      <c r="BU165" s="33">
        <f t="shared" si="137"/>
        <v>44</v>
      </c>
      <c r="BV165" s="4">
        <v>200</v>
      </c>
      <c r="BW165" s="36">
        <f t="shared" si="145"/>
        <v>7674.2400000000007</v>
      </c>
      <c r="BX165" s="3">
        <v>80</v>
      </c>
      <c r="BY165" s="3">
        <v>72</v>
      </c>
      <c r="BZ165" s="36">
        <f t="shared" si="146"/>
        <v>3069.6959999999999</v>
      </c>
      <c r="CA165" s="33">
        <f t="shared" si="135"/>
        <v>52</v>
      </c>
      <c r="CB165" s="314">
        <v>200</v>
      </c>
      <c r="CC165" s="36">
        <f t="shared" si="147"/>
        <v>7674.2400000000007</v>
      </c>
      <c r="CD165" s="3">
        <f>SUMIFS('12月商业流向数据'!G:G,'12月商业流向数据'!C:C,'2019年进销存明细 '!A165,'12月商业流向数据'!E:E,'2019年进销存明细 '!H165)</f>
        <v>30</v>
      </c>
      <c r="CE165" s="3"/>
      <c r="CF165" s="36">
        <f t="shared" si="148"/>
        <v>1151.136</v>
      </c>
      <c r="CG165" s="33">
        <f t="shared" si="136"/>
        <v>82</v>
      </c>
      <c r="CH165" s="4">
        <f t="shared" si="149"/>
        <v>2050</v>
      </c>
      <c r="CI165" s="36">
        <f t="shared" si="150"/>
        <v>78660.960000000021</v>
      </c>
      <c r="CJ165" s="4">
        <f t="shared" si="151"/>
        <v>940</v>
      </c>
      <c r="CK165" s="36">
        <f t="shared" si="139"/>
        <v>36068.928</v>
      </c>
      <c r="CM165" s="18" t="str">
        <f t="shared" si="140"/>
        <v>依叶-上海市黄浦区老西门街道社区卫生服务中心</v>
      </c>
      <c r="CN165" s="18" t="s">
        <v>422</v>
      </c>
    </row>
    <row r="166" spans="1:92" s="18" customFormat="1" ht="14.25" hidden="1" x14ac:dyDescent="0.3">
      <c r="A166" s="1" t="s">
        <v>6</v>
      </c>
      <c r="B166" s="1" t="s">
        <v>637</v>
      </c>
      <c r="C166" s="1" t="s">
        <v>661</v>
      </c>
      <c r="D166" s="1" t="s">
        <v>285</v>
      </c>
      <c r="E166" s="1" t="s">
        <v>869</v>
      </c>
      <c r="F166" s="1" t="s">
        <v>282</v>
      </c>
      <c r="G166" s="1" t="s">
        <v>393</v>
      </c>
      <c r="H166" s="7" t="s">
        <v>262</v>
      </c>
      <c r="I166" s="177">
        <v>38.371200000000002</v>
      </c>
      <c r="J166" s="37">
        <v>0</v>
      </c>
      <c r="K166" s="171">
        <v>0</v>
      </c>
      <c r="L166" s="171">
        <f t="shared" si="187"/>
        <v>0</v>
      </c>
      <c r="M166" s="37">
        <v>0</v>
      </c>
      <c r="N166" s="5"/>
      <c r="O166" s="34">
        <f t="shared" si="188"/>
        <v>0</v>
      </c>
      <c r="P166" s="3">
        <v>0</v>
      </c>
      <c r="Q166" s="3">
        <v>0</v>
      </c>
      <c r="R166" s="35">
        <f t="shared" si="189"/>
        <v>0</v>
      </c>
      <c r="S166" s="33">
        <f t="shared" si="128"/>
        <v>0</v>
      </c>
      <c r="T166" s="5"/>
      <c r="U166" s="35">
        <f t="shared" si="190"/>
        <v>0</v>
      </c>
      <c r="V166" s="3">
        <v>0</v>
      </c>
      <c r="W166" s="3">
        <v>0</v>
      </c>
      <c r="X166" s="35">
        <f t="shared" si="191"/>
        <v>0</v>
      </c>
      <c r="Y166" s="33">
        <f t="shared" si="129"/>
        <v>0</v>
      </c>
      <c r="Z166" s="5"/>
      <c r="AA166" s="35">
        <f t="shared" si="192"/>
        <v>0</v>
      </c>
      <c r="AB166" s="3">
        <v>0</v>
      </c>
      <c r="AC166" s="3">
        <v>0</v>
      </c>
      <c r="AD166" s="35">
        <f t="shared" si="193"/>
        <v>0</v>
      </c>
      <c r="AE166" s="33">
        <f t="shared" si="130"/>
        <v>0</v>
      </c>
      <c r="AF166" s="5"/>
      <c r="AG166" s="35">
        <f t="shared" si="194"/>
        <v>0</v>
      </c>
      <c r="AH166" s="3">
        <v>0</v>
      </c>
      <c r="AI166" s="3">
        <v>0</v>
      </c>
      <c r="AJ166" s="35">
        <f t="shared" si="195"/>
        <v>0</v>
      </c>
      <c r="AK166" s="33">
        <f t="shared" si="131"/>
        <v>0</v>
      </c>
      <c r="AL166" s="5">
        <v>0</v>
      </c>
      <c r="AM166" s="36">
        <f t="shared" si="196"/>
        <v>0</v>
      </c>
      <c r="AN166" s="224">
        <v>0</v>
      </c>
      <c r="AO166" s="3">
        <v>0</v>
      </c>
      <c r="AP166" s="35">
        <f t="shared" si="197"/>
        <v>0</v>
      </c>
      <c r="AQ166" s="33">
        <f t="shared" si="132"/>
        <v>0</v>
      </c>
      <c r="AR166" s="5">
        <v>0</v>
      </c>
      <c r="AS166" s="35">
        <f t="shared" si="198"/>
        <v>0</v>
      </c>
      <c r="AT166" s="3">
        <v>0</v>
      </c>
      <c r="AU166" s="3">
        <v>0</v>
      </c>
      <c r="AV166" s="35">
        <f t="shared" si="199"/>
        <v>0</v>
      </c>
      <c r="AW166" s="33">
        <f t="shared" si="133"/>
        <v>0</v>
      </c>
      <c r="AX166" s="4">
        <v>0</v>
      </c>
      <c r="AY166" s="35">
        <f t="shared" si="179"/>
        <v>0</v>
      </c>
      <c r="AZ166" s="3">
        <v>0</v>
      </c>
      <c r="BA166" s="3">
        <v>0</v>
      </c>
      <c r="BB166" s="35">
        <f t="shared" si="180"/>
        <v>0</v>
      </c>
      <c r="BC166" s="33">
        <f t="shared" si="134"/>
        <v>0</v>
      </c>
      <c r="BD166" s="4">
        <v>0</v>
      </c>
      <c r="BE166" s="36">
        <f t="shared" si="176"/>
        <v>0</v>
      </c>
      <c r="BF166" s="3">
        <v>0</v>
      </c>
      <c r="BG166" s="3">
        <v>0</v>
      </c>
      <c r="BH166" s="35">
        <f t="shared" si="138"/>
        <v>0</v>
      </c>
      <c r="BI166" s="33">
        <f t="shared" si="127"/>
        <v>0</v>
      </c>
      <c r="BJ166" s="4">
        <v>0</v>
      </c>
      <c r="BK166" s="36">
        <f t="shared" si="153"/>
        <v>0</v>
      </c>
      <c r="BL166" s="3">
        <v>0</v>
      </c>
      <c r="BM166" s="3">
        <v>0</v>
      </c>
      <c r="BN166" s="36">
        <f t="shared" si="141"/>
        <v>0</v>
      </c>
      <c r="BO166" s="33">
        <f t="shared" si="142"/>
        <v>0</v>
      </c>
      <c r="BP166" s="4">
        <v>0</v>
      </c>
      <c r="BQ166" s="36">
        <f t="shared" si="143"/>
        <v>0</v>
      </c>
      <c r="BR166" s="204">
        <v>0</v>
      </c>
      <c r="BS166" s="305">
        <v>0</v>
      </c>
      <c r="BT166" s="36">
        <f t="shared" si="144"/>
        <v>0</v>
      </c>
      <c r="BU166" s="33">
        <f t="shared" si="137"/>
        <v>0</v>
      </c>
      <c r="BV166" s="4">
        <v>0</v>
      </c>
      <c r="BW166" s="36">
        <f t="shared" si="145"/>
        <v>0</v>
      </c>
      <c r="BX166" s="3">
        <v>0</v>
      </c>
      <c r="BY166" s="3">
        <v>0</v>
      </c>
      <c r="BZ166" s="36">
        <f t="shared" si="146"/>
        <v>0</v>
      </c>
      <c r="CA166" s="33">
        <f t="shared" si="135"/>
        <v>0</v>
      </c>
      <c r="CB166" s="314">
        <v>0</v>
      </c>
      <c r="CC166" s="36">
        <f t="shared" si="147"/>
        <v>0</v>
      </c>
      <c r="CD166" s="3">
        <f>SUMIFS('12月商业流向数据'!G:G,'12月商业流向数据'!C:C,'2019年进销存明细 '!A166,'12月商业流向数据'!E:E,'2019年进销存明细 '!H166)</f>
        <v>0</v>
      </c>
      <c r="CE166" s="3"/>
      <c r="CF166" s="36">
        <f t="shared" si="148"/>
        <v>0</v>
      </c>
      <c r="CG166" s="33">
        <f t="shared" si="136"/>
        <v>0</v>
      </c>
      <c r="CH166" s="4">
        <f t="shared" si="149"/>
        <v>0</v>
      </c>
      <c r="CI166" s="36">
        <f t="shared" si="150"/>
        <v>0</v>
      </c>
      <c r="CJ166" s="4">
        <f t="shared" si="151"/>
        <v>0</v>
      </c>
      <c r="CK166" s="36">
        <f t="shared" si="139"/>
        <v>0</v>
      </c>
      <c r="CM166" s="18" t="str">
        <f t="shared" si="140"/>
        <v>依叶-上海市黄浦区中心医院</v>
      </c>
      <c r="CN166" s="18" t="s">
        <v>422</v>
      </c>
    </row>
    <row r="167" spans="1:92" s="18" customFormat="1" ht="14.25" hidden="1" x14ac:dyDescent="0.3">
      <c r="A167" s="1" t="s">
        <v>6</v>
      </c>
      <c r="B167" s="1" t="s">
        <v>637</v>
      </c>
      <c r="C167" s="1" t="s">
        <v>661</v>
      </c>
      <c r="D167" s="1" t="s">
        <v>285</v>
      </c>
      <c r="E167" s="1" t="s">
        <v>87</v>
      </c>
      <c r="F167" s="1" t="s">
        <v>283</v>
      </c>
      <c r="G167" s="1" t="s">
        <v>393</v>
      </c>
      <c r="H167" s="7" t="s">
        <v>160</v>
      </c>
      <c r="I167" s="177">
        <v>38.371200000000002</v>
      </c>
      <c r="J167" s="37">
        <v>0</v>
      </c>
      <c r="K167" s="171">
        <v>-5.416666666666667</v>
      </c>
      <c r="L167" s="171">
        <f t="shared" si="187"/>
        <v>-207.84400000000002</v>
      </c>
      <c r="M167" s="37">
        <v>-65</v>
      </c>
      <c r="N167" s="5"/>
      <c r="O167" s="34">
        <f t="shared" si="188"/>
        <v>0</v>
      </c>
      <c r="P167" s="3">
        <v>0</v>
      </c>
      <c r="Q167" s="3">
        <v>0</v>
      </c>
      <c r="R167" s="35">
        <f t="shared" si="189"/>
        <v>0</v>
      </c>
      <c r="S167" s="33">
        <f t="shared" si="128"/>
        <v>-65</v>
      </c>
      <c r="T167" s="5"/>
      <c r="U167" s="35">
        <f t="shared" si="190"/>
        <v>0</v>
      </c>
      <c r="V167" s="3">
        <v>0</v>
      </c>
      <c r="W167" s="3">
        <v>0</v>
      </c>
      <c r="X167" s="35">
        <f t="shared" si="191"/>
        <v>0</v>
      </c>
      <c r="Y167" s="33">
        <f t="shared" si="129"/>
        <v>-65</v>
      </c>
      <c r="Z167" s="5"/>
      <c r="AA167" s="35">
        <f t="shared" si="192"/>
        <v>0</v>
      </c>
      <c r="AB167" s="3">
        <v>0</v>
      </c>
      <c r="AC167" s="3">
        <v>0</v>
      </c>
      <c r="AD167" s="35">
        <f t="shared" si="193"/>
        <v>0</v>
      </c>
      <c r="AE167" s="33">
        <f t="shared" si="130"/>
        <v>-65</v>
      </c>
      <c r="AF167" s="5"/>
      <c r="AG167" s="35">
        <f t="shared" si="194"/>
        <v>0</v>
      </c>
      <c r="AH167" s="3">
        <v>0</v>
      </c>
      <c r="AI167" s="3">
        <v>0</v>
      </c>
      <c r="AJ167" s="35">
        <f t="shared" si="195"/>
        <v>0</v>
      </c>
      <c r="AK167" s="33">
        <f t="shared" si="131"/>
        <v>-65</v>
      </c>
      <c r="AL167" s="5">
        <v>0</v>
      </c>
      <c r="AM167" s="36">
        <f t="shared" si="196"/>
        <v>0</v>
      </c>
      <c r="AN167" s="224">
        <v>0</v>
      </c>
      <c r="AO167" s="3">
        <v>0</v>
      </c>
      <c r="AP167" s="35">
        <f t="shared" si="197"/>
        <v>0</v>
      </c>
      <c r="AQ167" s="33">
        <f t="shared" si="132"/>
        <v>-65</v>
      </c>
      <c r="AR167" s="5">
        <v>0</v>
      </c>
      <c r="AS167" s="35">
        <f t="shared" si="198"/>
        <v>0</v>
      </c>
      <c r="AT167" s="3">
        <v>0</v>
      </c>
      <c r="AU167" s="3">
        <v>0</v>
      </c>
      <c r="AV167" s="35">
        <f t="shared" si="199"/>
        <v>0</v>
      </c>
      <c r="AW167" s="33">
        <f t="shared" si="133"/>
        <v>-65</v>
      </c>
      <c r="AX167" s="4">
        <v>0</v>
      </c>
      <c r="AY167" s="35">
        <f t="shared" si="179"/>
        <v>0</v>
      </c>
      <c r="AZ167" s="3">
        <v>0</v>
      </c>
      <c r="BA167" s="3">
        <v>0</v>
      </c>
      <c r="BB167" s="35">
        <f t="shared" si="180"/>
        <v>0</v>
      </c>
      <c r="BC167" s="33">
        <f t="shared" si="134"/>
        <v>-65</v>
      </c>
      <c r="BD167" s="4">
        <v>0</v>
      </c>
      <c r="BE167" s="36">
        <f t="shared" si="176"/>
        <v>0</v>
      </c>
      <c r="BF167" s="3">
        <v>0</v>
      </c>
      <c r="BG167" s="3">
        <v>0</v>
      </c>
      <c r="BH167" s="35">
        <f t="shared" si="138"/>
        <v>0</v>
      </c>
      <c r="BI167" s="33">
        <f t="shared" si="127"/>
        <v>-65</v>
      </c>
      <c r="BJ167" s="4"/>
      <c r="BK167" s="36">
        <f t="shared" si="153"/>
        <v>0</v>
      </c>
      <c r="BL167" s="3">
        <v>0</v>
      </c>
      <c r="BM167" s="3">
        <v>0</v>
      </c>
      <c r="BN167" s="36">
        <f t="shared" si="141"/>
        <v>0</v>
      </c>
      <c r="BO167" s="33">
        <f t="shared" si="142"/>
        <v>-65</v>
      </c>
      <c r="BP167" s="4"/>
      <c r="BQ167" s="36">
        <f t="shared" si="143"/>
        <v>0</v>
      </c>
      <c r="BR167" s="204">
        <v>0</v>
      </c>
      <c r="BS167" s="305">
        <v>0</v>
      </c>
      <c r="BT167" s="36">
        <f t="shared" si="144"/>
        <v>0</v>
      </c>
      <c r="BU167" s="33">
        <f t="shared" si="137"/>
        <v>-65</v>
      </c>
      <c r="BV167" s="4">
        <v>0</v>
      </c>
      <c r="BW167" s="36">
        <f t="shared" si="145"/>
        <v>0</v>
      </c>
      <c r="BX167" s="3">
        <v>0</v>
      </c>
      <c r="BY167" s="3">
        <v>0</v>
      </c>
      <c r="BZ167" s="36">
        <f t="shared" si="146"/>
        <v>0</v>
      </c>
      <c r="CA167" s="33">
        <f t="shared" si="135"/>
        <v>-65</v>
      </c>
      <c r="CB167" s="314">
        <v>0</v>
      </c>
      <c r="CC167" s="36">
        <f t="shared" si="147"/>
        <v>0</v>
      </c>
      <c r="CD167" s="3">
        <f>SUMIFS('12月商业流向数据'!G:G,'12月商业流向数据'!C:C,'2019年进销存明细 '!A167,'12月商业流向数据'!E:E,'2019年进销存明细 '!H167)</f>
        <v>0</v>
      </c>
      <c r="CE167" s="3"/>
      <c r="CF167" s="36">
        <f t="shared" si="148"/>
        <v>0</v>
      </c>
      <c r="CG167" s="33">
        <f t="shared" si="136"/>
        <v>-65</v>
      </c>
      <c r="CH167" s="4">
        <f t="shared" si="149"/>
        <v>0</v>
      </c>
      <c r="CI167" s="36">
        <f t="shared" si="150"/>
        <v>0</v>
      </c>
      <c r="CJ167" s="4">
        <f t="shared" si="151"/>
        <v>0</v>
      </c>
      <c r="CK167" s="36">
        <f t="shared" si="139"/>
        <v>0</v>
      </c>
      <c r="CM167" s="18" t="str">
        <f t="shared" si="140"/>
        <v>依叶-上海长征医院</v>
      </c>
      <c r="CN167" s="18" t="s">
        <v>422</v>
      </c>
    </row>
    <row r="168" spans="1:92" s="18" customFormat="1" ht="14.25" hidden="1" x14ac:dyDescent="0.3">
      <c r="A168" s="1" t="s">
        <v>6</v>
      </c>
      <c r="B168" s="1" t="s">
        <v>637</v>
      </c>
      <c r="C168" s="1" t="s">
        <v>661</v>
      </c>
      <c r="D168" s="1" t="s">
        <v>285</v>
      </c>
      <c r="E168" s="1" t="s">
        <v>869</v>
      </c>
      <c r="F168" s="1" t="s">
        <v>282</v>
      </c>
      <c r="G168" s="1" t="s">
        <v>393</v>
      </c>
      <c r="H168" s="7" t="s">
        <v>913</v>
      </c>
      <c r="I168" s="177">
        <v>38.371200000000002</v>
      </c>
      <c r="J168" s="37">
        <v>2400</v>
      </c>
      <c r="K168" s="171">
        <v>1175</v>
      </c>
      <c r="L168" s="171">
        <f t="shared" si="187"/>
        <v>45086.16</v>
      </c>
      <c r="M168" s="37">
        <v>2132</v>
      </c>
      <c r="N168" s="5">
        <v>1300</v>
      </c>
      <c r="O168" s="34">
        <f t="shared" si="188"/>
        <v>49882.560000000005</v>
      </c>
      <c r="P168" s="3">
        <v>0</v>
      </c>
      <c r="Q168" s="3">
        <v>1082</v>
      </c>
      <c r="R168" s="35">
        <f t="shared" si="189"/>
        <v>0</v>
      </c>
      <c r="S168" s="33">
        <f t="shared" si="128"/>
        <v>1050</v>
      </c>
      <c r="T168" s="5">
        <v>1350</v>
      </c>
      <c r="U168" s="35">
        <f t="shared" si="190"/>
        <v>51801.120000000003</v>
      </c>
      <c r="V168" s="3">
        <v>0</v>
      </c>
      <c r="W168" s="3">
        <v>730</v>
      </c>
      <c r="X168" s="35">
        <f t="shared" si="191"/>
        <v>0</v>
      </c>
      <c r="Y168" s="33">
        <f t="shared" si="129"/>
        <v>320</v>
      </c>
      <c r="Z168" s="5">
        <v>2000</v>
      </c>
      <c r="AA168" s="35">
        <f t="shared" si="192"/>
        <v>76742.400000000009</v>
      </c>
      <c r="AB168" s="3">
        <v>1200</v>
      </c>
      <c r="AC168" s="3">
        <v>841</v>
      </c>
      <c r="AD168" s="35">
        <f t="shared" si="193"/>
        <v>46045.440000000002</v>
      </c>
      <c r="AE168" s="33">
        <f t="shared" si="130"/>
        <v>679</v>
      </c>
      <c r="AF168" s="5">
        <v>2400</v>
      </c>
      <c r="AG168" s="35">
        <f t="shared" si="194"/>
        <v>92090.880000000005</v>
      </c>
      <c r="AH168" s="3">
        <v>600</v>
      </c>
      <c r="AI168" s="3">
        <v>794</v>
      </c>
      <c r="AJ168" s="35">
        <f t="shared" si="195"/>
        <v>23022.720000000001</v>
      </c>
      <c r="AK168" s="33">
        <f t="shared" si="131"/>
        <v>485</v>
      </c>
      <c r="AL168" s="5">
        <v>1200</v>
      </c>
      <c r="AM168" s="36">
        <f t="shared" si="196"/>
        <v>46045.440000000002</v>
      </c>
      <c r="AN168" s="224">
        <v>600</v>
      </c>
      <c r="AO168" s="3">
        <v>641</v>
      </c>
      <c r="AP168" s="35">
        <f t="shared" si="197"/>
        <v>23022.720000000001</v>
      </c>
      <c r="AQ168" s="33">
        <f t="shared" si="132"/>
        <v>444</v>
      </c>
      <c r="AR168" s="5">
        <v>1200</v>
      </c>
      <c r="AS168" s="35">
        <f t="shared" si="198"/>
        <v>46045.440000000002</v>
      </c>
      <c r="AT168" s="3">
        <v>1200</v>
      </c>
      <c r="AU168" s="3">
        <v>144</v>
      </c>
      <c r="AV168" s="35">
        <f t="shared" si="199"/>
        <v>46045.440000000002</v>
      </c>
      <c r="AW168" s="33">
        <f t="shared" si="133"/>
        <v>1500</v>
      </c>
      <c r="AX168" s="4">
        <v>900</v>
      </c>
      <c r="AY168" s="35">
        <f t="shared" si="179"/>
        <v>34534.080000000002</v>
      </c>
      <c r="AZ168" s="3">
        <v>300</v>
      </c>
      <c r="BA168" s="3">
        <v>706</v>
      </c>
      <c r="BB168" s="35">
        <f t="shared" si="180"/>
        <v>11511.36</v>
      </c>
      <c r="BC168" s="33">
        <f t="shared" si="134"/>
        <v>1094</v>
      </c>
      <c r="BD168" s="4">
        <v>900</v>
      </c>
      <c r="BE168" s="36">
        <f t="shared" si="176"/>
        <v>34534.080000000002</v>
      </c>
      <c r="BF168" s="3">
        <v>600</v>
      </c>
      <c r="BG168" s="3">
        <v>744</v>
      </c>
      <c r="BH168" s="35">
        <f t="shared" si="138"/>
        <v>23022.720000000001</v>
      </c>
      <c r="BI168" s="33">
        <f t="shared" si="127"/>
        <v>950</v>
      </c>
      <c r="BJ168" s="4">
        <v>800</v>
      </c>
      <c r="BK168" s="36">
        <f t="shared" si="153"/>
        <v>30696.960000000003</v>
      </c>
      <c r="BL168" s="3">
        <v>300</v>
      </c>
      <c r="BM168" s="3">
        <v>827</v>
      </c>
      <c r="BN168" s="36">
        <f t="shared" si="141"/>
        <v>11511.36</v>
      </c>
      <c r="BO168" s="33">
        <f t="shared" si="142"/>
        <v>423</v>
      </c>
      <c r="BP168" s="4">
        <v>800</v>
      </c>
      <c r="BQ168" s="36">
        <f t="shared" si="143"/>
        <v>30696.960000000003</v>
      </c>
      <c r="BR168" s="204">
        <v>1200</v>
      </c>
      <c r="BS168" s="305">
        <v>589</v>
      </c>
      <c r="BT168" s="36">
        <f t="shared" si="144"/>
        <v>46045.440000000002</v>
      </c>
      <c r="BU168" s="33">
        <f t="shared" si="137"/>
        <v>1034</v>
      </c>
      <c r="BV168" s="4">
        <v>900</v>
      </c>
      <c r="BW168" s="36">
        <f t="shared" si="145"/>
        <v>34534.080000000002</v>
      </c>
      <c r="BX168" s="3">
        <v>600</v>
      </c>
      <c r="BY168" s="3">
        <v>737</v>
      </c>
      <c r="BZ168" s="36">
        <f t="shared" si="146"/>
        <v>23022.720000000001</v>
      </c>
      <c r="CA168" s="33">
        <f t="shared" si="135"/>
        <v>897</v>
      </c>
      <c r="CB168" s="314">
        <v>1000</v>
      </c>
      <c r="CC168" s="36">
        <f t="shared" si="147"/>
        <v>38371.200000000004</v>
      </c>
      <c r="CD168" s="3">
        <f>SUMIFS('12月商业流向数据'!G:G,'12月商业流向数据'!C:C,'2019年进销存明细 '!A168,'12月商业流向数据'!E:E,'2019年进销存明细 '!H168)</f>
        <v>0</v>
      </c>
      <c r="CE168" s="3"/>
      <c r="CF168" s="36">
        <f t="shared" si="148"/>
        <v>0</v>
      </c>
      <c r="CG168" s="33">
        <f t="shared" si="136"/>
        <v>897</v>
      </c>
      <c r="CH168" s="4">
        <f t="shared" si="149"/>
        <v>14750</v>
      </c>
      <c r="CI168" s="36">
        <f t="shared" si="150"/>
        <v>565975.20000000007</v>
      </c>
      <c r="CJ168" s="4">
        <f t="shared" si="151"/>
        <v>6600</v>
      </c>
      <c r="CK168" s="36">
        <f t="shared" si="139"/>
        <v>253249.92000000001</v>
      </c>
      <c r="CM168" s="18" t="str">
        <f t="shared" si="140"/>
        <v>依叶-上海市瑞金康复医院</v>
      </c>
      <c r="CN168" s="18" t="s">
        <v>422</v>
      </c>
    </row>
    <row r="169" spans="1:92" s="18" customFormat="1" ht="14.25" hidden="1" x14ac:dyDescent="0.3">
      <c r="A169" s="1" t="s">
        <v>6</v>
      </c>
      <c r="B169" s="1" t="s">
        <v>637</v>
      </c>
      <c r="C169" s="1" t="s">
        <v>661</v>
      </c>
      <c r="D169" s="1" t="s">
        <v>285</v>
      </c>
      <c r="E169" s="1" t="s">
        <v>869</v>
      </c>
      <c r="F169" s="1" t="s">
        <v>283</v>
      </c>
      <c r="G169" s="1" t="s">
        <v>393</v>
      </c>
      <c r="H169" s="11" t="s">
        <v>83</v>
      </c>
      <c r="I169" s="177">
        <v>38.371200000000002</v>
      </c>
      <c r="J169" s="37">
        <v>800</v>
      </c>
      <c r="K169" s="171">
        <v>312.5</v>
      </c>
      <c r="L169" s="171">
        <f t="shared" si="187"/>
        <v>11991</v>
      </c>
      <c r="M169" s="37">
        <v>179</v>
      </c>
      <c r="N169" s="5">
        <v>1200</v>
      </c>
      <c r="O169" s="34">
        <f t="shared" si="188"/>
        <v>46045.440000000002</v>
      </c>
      <c r="P169" s="3">
        <v>400</v>
      </c>
      <c r="Q169" s="3">
        <v>578</v>
      </c>
      <c r="R169" s="35">
        <f t="shared" si="189"/>
        <v>15348.480000000001</v>
      </c>
      <c r="S169" s="33">
        <f t="shared" si="128"/>
        <v>1</v>
      </c>
      <c r="T169" s="5">
        <v>1200</v>
      </c>
      <c r="U169" s="35">
        <f t="shared" si="190"/>
        <v>46045.440000000002</v>
      </c>
      <c r="V169" s="3">
        <v>600</v>
      </c>
      <c r="W169" s="3">
        <v>458</v>
      </c>
      <c r="X169" s="35">
        <f t="shared" si="191"/>
        <v>23022.720000000001</v>
      </c>
      <c r="Y169" s="33">
        <f t="shared" si="129"/>
        <v>143</v>
      </c>
      <c r="Z169" s="5">
        <v>1200</v>
      </c>
      <c r="AA169" s="35">
        <f t="shared" si="192"/>
        <v>46045.440000000002</v>
      </c>
      <c r="AB169" s="3">
        <v>700</v>
      </c>
      <c r="AC169" s="3">
        <v>773</v>
      </c>
      <c r="AD169" s="35">
        <f t="shared" si="193"/>
        <v>26859.84</v>
      </c>
      <c r="AE169" s="33">
        <f t="shared" si="130"/>
        <v>70</v>
      </c>
      <c r="AF169" s="5">
        <v>1700</v>
      </c>
      <c r="AG169" s="35">
        <f t="shared" si="194"/>
        <v>65231.040000000001</v>
      </c>
      <c r="AH169" s="3">
        <v>800</v>
      </c>
      <c r="AI169" s="3">
        <v>614</v>
      </c>
      <c r="AJ169" s="35">
        <f t="shared" si="195"/>
        <v>30696.960000000003</v>
      </c>
      <c r="AK169" s="33">
        <f t="shared" si="131"/>
        <v>256</v>
      </c>
      <c r="AL169" s="5">
        <v>1000</v>
      </c>
      <c r="AM169" s="36">
        <f t="shared" si="196"/>
        <v>38371.200000000004</v>
      </c>
      <c r="AN169" s="224">
        <v>400</v>
      </c>
      <c r="AO169" s="3">
        <v>559</v>
      </c>
      <c r="AP169" s="35">
        <f t="shared" si="197"/>
        <v>15348.480000000001</v>
      </c>
      <c r="AQ169" s="33">
        <f t="shared" si="132"/>
        <v>97</v>
      </c>
      <c r="AR169" s="5">
        <v>1000</v>
      </c>
      <c r="AS169" s="35">
        <f t="shared" si="198"/>
        <v>38371.200000000004</v>
      </c>
      <c r="AT169" s="3">
        <v>400</v>
      </c>
      <c r="AU169" s="3">
        <v>308</v>
      </c>
      <c r="AV169" s="35">
        <f t="shared" si="199"/>
        <v>15348.480000000001</v>
      </c>
      <c r="AW169" s="33">
        <f t="shared" si="133"/>
        <v>189</v>
      </c>
      <c r="AX169" s="4">
        <v>900</v>
      </c>
      <c r="AY169" s="35">
        <f t="shared" si="179"/>
        <v>34534.080000000002</v>
      </c>
      <c r="AZ169" s="3">
        <v>400</v>
      </c>
      <c r="BA169" s="3">
        <v>500</v>
      </c>
      <c r="BB169" s="35">
        <f t="shared" si="180"/>
        <v>15348.480000000001</v>
      </c>
      <c r="BC169" s="33">
        <f t="shared" si="134"/>
        <v>89</v>
      </c>
      <c r="BD169" s="4">
        <v>700</v>
      </c>
      <c r="BE169" s="36">
        <f t="shared" si="176"/>
        <v>26859.84</v>
      </c>
      <c r="BF169" s="3">
        <v>400</v>
      </c>
      <c r="BG169" s="3">
        <v>273</v>
      </c>
      <c r="BH169" s="35">
        <f t="shared" si="138"/>
        <v>15348.480000000001</v>
      </c>
      <c r="BI169" s="33">
        <f t="shared" si="127"/>
        <v>216</v>
      </c>
      <c r="BJ169" s="4">
        <v>500</v>
      </c>
      <c r="BK169" s="36">
        <f t="shared" si="153"/>
        <v>19185.600000000002</v>
      </c>
      <c r="BL169" s="3">
        <v>400</v>
      </c>
      <c r="BM169" s="3">
        <v>364</v>
      </c>
      <c r="BN169" s="36">
        <f t="shared" si="141"/>
        <v>15348.480000000001</v>
      </c>
      <c r="BO169" s="33">
        <f t="shared" si="142"/>
        <v>252</v>
      </c>
      <c r="BP169" s="4">
        <v>500</v>
      </c>
      <c r="BQ169" s="36">
        <f t="shared" si="143"/>
        <v>19185.600000000002</v>
      </c>
      <c r="BR169" s="204">
        <v>200</v>
      </c>
      <c r="BS169" s="305">
        <v>269</v>
      </c>
      <c r="BT169" s="36">
        <f t="shared" si="144"/>
        <v>7674.2400000000007</v>
      </c>
      <c r="BU169" s="33">
        <f t="shared" si="137"/>
        <v>183</v>
      </c>
      <c r="BV169" s="4">
        <v>500</v>
      </c>
      <c r="BW169" s="36">
        <f t="shared" si="145"/>
        <v>19185.600000000002</v>
      </c>
      <c r="BX169" s="3">
        <v>300</v>
      </c>
      <c r="BY169" s="3">
        <v>413</v>
      </c>
      <c r="BZ169" s="36">
        <f t="shared" si="146"/>
        <v>11511.36</v>
      </c>
      <c r="CA169" s="33">
        <f t="shared" si="135"/>
        <v>70</v>
      </c>
      <c r="CB169" s="314">
        <v>500</v>
      </c>
      <c r="CC169" s="36">
        <f t="shared" si="147"/>
        <v>19185.600000000002</v>
      </c>
      <c r="CD169" s="3">
        <f>SUMIFS('12月商业流向数据'!G:G,'12月商业流向数据'!C:C,'2019年进销存明细 '!A169,'12月商业流向数据'!E:E,'2019年进销存明细 '!H169)</f>
        <v>600</v>
      </c>
      <c r="CE169" s="3"/>
      <c r="CF169" s="36">
        <f t="shared" si="148"/>
        <v>23022.720000000001</v>
      </c>
      <c r="CG169" s="33">
        <f t="shared" si="136"/>
        <v>670</v>
      </c>
      <c r="CH169" s="4">
        <f t="shared" si="149"/>
        <v>10900</v>
      </c>
      <c r="CI169" s="36">
        <f t="shared" si="150"/>
        <v>418246.07999999996</v>
      </c>
      <c r="CJ169" s="4">
        <f t="shared" si="151"/>
        <v>5600</v>
      </c>
      <c r="CK169" s="36">
        <f t="shared" si="139"/>
        <v>214878.72</v>
      </c>
      <c r="CM169" s="18" t="str">
        <f t="shared" si="140"/>
        <v>依叶-上海交通大学医学院附属第九人民医院</v>
      </c>
      <c r="CN169" s="18" t="s">
        <v>422</v>
      </c>
    </row>
    <row r="170" spans="1:92" s="18" customFormat="1" ht="14.25" hidden="1" x14ac:dyDescent="0.3">
      <c r="A170" s="1" t="s">
        <v>6</v>
      </c>
      <c r="B170" s="1" t="s">
        <v>637</v>
      </c>
      <c r="C170" s="1" t="s">
        <v>661</v>
      </c>
      <c r="D170" s="1" t="s">
        <v>285</v>
      </c>
      <c r="E170" s="1" t="s">
        <v>869</v>
      </c>
      <c r="F170" s="1" t="s">
        <v>284</v>
      </c>
      <c r="G170" s="1" t="s">
        <v>393</v>
      </c>
      <c r="H170" s="12" t="s">
        <v>112</v>
      </c>
      <c r="I170" s="177">
        <v>38.371200000000002</v>
      </c>
      <c r="J170" s="37">
        <v>1800</v>
      </c>
      <c r="K170" s="171">
        <v>1000</v>
      </c>
      <c r="L170" s="171">
        <f t="shared" si="187"/>
        <v>38371.200000000004</v>
      </c>
      <c r="M170" s="37">
        <v>1059</v>
      </c>
      <c r="N170" s="5">
        <v>1250</v>
      </c>
      <c r="O170" s="34">
        <f t="shared" si="188"/>
        <v>47964</v>
      </c>
      <c r="P170" s="3">
        <v>300</v>
      </c>
      <c r="Q170" s="3">
        <v>1234</v>
      </c>
      <c r="R170" s="35">
        <f t="shared" si="189"/>
        <v>11511.36</v>
      </c>
      <c r="S170" s="33">
        <f t="shared" si="128"/>
        <v>125</v>
      </c>
      <c r="T170" s="5">
        <v>1250</v>
      </c>
      <c r="U170" s="35">
        <f t="shared" si="190"/>
        <v>47964</v>
      </c>
      <c r="V170" s="3">
        <v>900</v>
      </c>
      <c r="W170" s="3">
        <v>795</v>
      </c>
      <c r="X170" s="35">
        <f t="shared" si="191"/>
        <v>34534.080000000002</v>
      </c>
      <c r="Y170" s="33">
        <f t="shared" si="129"/>
        <v>230</v>
      </c>
      <c r="Z170" s="5">
        <v>2000</v>
      </c>
      <c r="AA170" s="35">
        <f t="shared" si="192"/>
        <v>76742.400000000009</v>
      </c>
      <c r="AB170" s="3">
        <v>1200</v>
      </c>
      <c r="AC170" s="3">
        <v>1225</v>
      </c>
      <c r="AD170" s="35">
        <f t="shared" si="193"/>
        <v>46045.440000000002</v>
      </c>
      <c r="AE170" s="33">
        <f t="shared" si="130"/>
        <v>205</v>
      </c>
      <c r="AF170" s="5">
        <v>2700</v>
      </c>
      <c r="AG170" s="35">
        <f t="shared" si="194"/>
        <v>103602.24000000001</v>
      </c>
      <c r="AH170" s="3">
        <v>900</v>
      </c>
      <c r="AI170" s="3">
        <v>953</v>
      </c>
      <c r="AJ170" s="35">
        <f t="shared" si="195"/>
        <v>34534.080000000002</v>
      </c>
      <c r="AK170" s="33">
        <f t="shared" si="131"/>
        <v>152</v>
      </c>
      <c r="AL170" s="5">
        <v>1200</v>
      </c>
      <c r="AM170" s="36">
        <f t="shared" si="196"/>
        <v>46045.440000000002</v>
      </c>
      <c r="AN170" s="224">
        <v>900</v>
      </c>
      <c r="AO170" s="3">
        <v>852</v>
      </c>
      <c r="AP170" s="35">
        <f t="shared" si="197"/>
        <v>34534.080000000002</v>
      </c>
      <c r="AQ170" s="33">
        <f t="shared" si="132"/>
        <v>200</v>
      </c>
      <c r="AR170" s="5">
        <v>1200</v>
      </c>
      <c r="AS170" s="35">
        <f t="shared" si="198"/>
        <v>46045.440000000002</v>
      </c>
      <c r="AT170" s="3">
        <v>900</v>
      </c>
      <c r="AU170" s="3">
        <v>713</v>
      </c>
      <c r="AV170" s="35">
        <f t="shared" si="199"/>
        <v>34534.080000000002</v>
      </c>
      <c r="AW170" s="33">
        <f t="shared" si="133"/>
        <v>387</v>
      </c>
      <c r="AX170" s="4">
        <v>1200</v>
      </c>
      <c r="AY170" s="35">
        <f t="shared" si="179"/>
        <v>46045.440000000002</v>
      </c>
      <c r="AZ170" s="3">
        <v>900</v>
      </c>
      <c r="BA170" s="3">
        <v>997</v>
      </c>
      <c r="BB170" s="35">
        <f t="shared" si="180"/>
        <v>34534.080000000002</v>
      </c>
      <c r="BC170" s="33">
        <f t="shared" si="134"/>
        <v>290</v>
      </c>
      <c r="BD170" s="4">
        <v>1200</v>
      </c>
      <c r="BE170" s="36">
        <f t="shared" si="176"/>
        <v>46045.440000000002</v>
      </c>
      <c r="BF170" s="3">
        <v>900</v>
      </c>
      <c r="BG170" s="3">
        <v>972</v>
      </c>
      <c r="BH170" s="35">
        <f t="shared" si="138"/>
        <v>34534.080000000002</v>
      </c>
      <c r="BI170" s="33">
        <f t="shared" si="127"/>
        <v>218</v>
      </c>
      <c r="BJ170" s="4">
        <v>1200</v>
      </c>
      <c r="BK170" s="36">
        <f t="shared" si="153"/>
        <v>46045.440000000002</v>
      </c>
      <c r="BL170" s="3">
        <v>900</v>
      </c>
      <c r="BM170" s="3">
        <v>950</v>
      </c>
      <c r="BN170" s="36">
        <f t="shared" si="141"/>
        <v>34534.080000000002</v>
      </c>
      <c r="BO170" s="33">
        <f t="shared" si="142"/>
        <v>168</v>
      </c>
      <c r="BP170" s="4">
        <v>1000</v>
      </c>
      <c r="BQ170" s="36">
        <f t="shared" si="143"/>
        <v>38371.200000000004</v>
      </c>
      <c r="BR170" s="204">
        <v>1200</v>
      </c>
      <c r="BS170" s="305">
        <v>914</v>
      </c>
      <c r="BT170" s="36">
        <f t="shared" si="144"/>
        <v>46045.440000000002</v>
      </c>
      <c r="BU170" s="33">
        <f t="shared" si="137"/>
        <v>454</v>
      </c>
      <c r="BV170" s="4">
        <v>1000</v>
      </c>
      <c r="BW170" s="36">
        <f t="shared" si="145"/>
        <v>38371.200000000004</v>
      </c>
      <c r="BX170" s="3">
        <v>900</v>
      </c>
      <c r="BY170" s="3">
        <v>932</v>
      </c>
      <c r="BZ170" s="36">
        <f t="shared" si="146"/>
        <v>34534.080000000002</v>
      </c>
      <c r="CA170" s="33">
        <f t="shared" si="135"/>
        <v>422</v>
      </c>
      <c r="CB170" s="314">
        <v>1200</v>
      </c>
      <c r="CC170" s="36">
        <f t="shared" si="147"/>
        <v>46045.440000000002</v>
      </c>
      <c r="CD170" s="3">
        <f>SUMIFS('12月商业流向数据'!G:G,'12月商业流向数据'!C:C,'2019年进销存明细 '!A170,'12月商业流向数据'!E:E,'2019年进销存明细 '!H170)</f>
        <v>600</v>
      </c>
      <c r="CE170" s="3"/>
      <c r="CF170" s="36">
        <f t="shared" si="148"/>
        <v>23022.720000000001</v>
      </c>
      <c r="CG170" s="33">
        <f t="shared" si="136"/>
        <v>1022</v>
      </c>
      <c r="CH170" s="4">
        <f t="shared" si="149"/>
        <v>16400</v>
      </c>
      <c r="CI170" s="36">
        <f t="shared" si="150"/>
        <v>629287.67999999993</v>
      </c>
      <c r="CJ170" s="4">
        <f t="shared" si="151"/>
        <v>10500</v>
      </c>
      <c r="CK170" s="36">
        <f t="shared" si="139"/>
        <v>402897.60000000009</v>
      </c>
      <c r="CM170" s="18" t="str">
        <f t="shared" si="140"/>
        <v>依叶-上海市黄浦区五里桥街道社区卫生服务中心</v>
      </c>
      <c r="CN170" s="18" t="s">
        <v>422</v>
      </c>
    </row>
    <row r="171" spans="1:92" s="18" customFormat="1" ht="14.25" hidden="1" x14ac:dyDescent="0.3">
      <c r="A171" s="1" t="s">
        <v>6</v>
      </c>
      <c r="B171" s="1" t="s">
        <v>637</v>
      </c>
      <c r="C171" s="1" t="s">
        <v>661</v>
      </c>
      <c r="D171" s="1" t="s">
        <v>285</v>
      </c>
      <c r="E171" s="1" t="s">
        <v>869</v>
      </c>
      <c r="F171" s="1" t="s">
        <v>284</v>
      </c>
      <c r="G171" s="1" t="s">
        <v>393</v>
      </c>
      <c r="H171" s="9" t="s">
        <v>113</v>
      </c>
      <c r="I171" s="177">
        <v>38.371200000000002</v>
      </c>
      <c r="J171" s="37">
        <v>1600</v>
      </c>
      <c r="K171" s="171">
        <v>391.66666666666669</v>
      </c>
      <c r="L171" s="171">
        <f t="shared" si="187"/>
        <v>15028.720000000001</v>
      </c>
      <c r="M171" s="37">
        <v>1399</v>
      </c>
      <c r="N171" s="5">
        <v>600</v>
      </c>
      <c r="O171" s="34">
        <f t="shared" si="188"/>
        <v>23022.720000000001</v>
      </c>
      <c r="P171" s="3">
        <v>0</v>
      </c>
      <c r="Q171" s="3">
        <v>483</v>
      </c>
      <c r="R171" s="35">
        <f t="shared" si="189"/>
        <v>0</v>
      </c>
      <c r="S171" s="33">
        <f t="shared" si="128"/>
        <v>916</v>
      </c>
      <c r="T171" s="5">
        <v>600</v>
      </c>
      <c r="U171" s="35">
        <f t="shared" si="190"/>
        <v>23022.720000000001</v>
      </c>
      <c r="V171" s="3">
        <v>0</v>
      </c>
      <c r="W171" s="3">
        <v>320</v>
      </c>
      <c r="X171" s="35">
        <f t="shared" si="191"/>
        <v>0</v>
      </c>
      <c r="Y171" s="33">
        <f t="shared" si="129"/>
        <v>596</v>
      </c>
      <c r="Z171" s="5">
        <v>1560</v>
      </c>
      <c r="AA171" s="35">
        <f t="shared" si="192"/>
        <v>59859.072</v>
      </c>
      <c r="AB171" s="3">
        <v>0</v>
      </c>
      <c r="AC171" s="3">
        <v>494</v>
      </c>
      <c r="AD171" s="35">
        <f t="shared" si="193"/>
        <v>0</v>
      </c>
      <c r="AE171" s="33">
        <f t="shared" si="130"/>
        <v>102</v>
      </c>
      <c r="AF171" s="5">
        <v>1930</v>
      </c>
      <c r="AG171" s="35">
        <f t="shared" si="194"/>
        <v>74056.415999999997</v>
      </c>
      <c r="AH171" s="3">
        <v>600</v>
      </c>
      <c r="AI171" s="3">
        <v>446</v>
      </c>
      <c r="AJ171" s="35">
        <f t="shared" si="195"/>
        <v>23022.720000000001</v>
      </c>
      <c r="AK171" s="33">
        <f t="shared" si="131"/>
        <v>256</v>
      </c>
      <c r="AL171" s="5">
        <v>600</v>
      </c>
      <c r="AM171" s="36">
        <f t="shared" si="196"/>
        <v>23022.720000000001</v>
      </c>
      <c r="AN171" s="224">
        <v>400</v>
      </c>
      <c r="AO171" s="3">
        <v>494</v>
      </c>
      <c r="AP171" s="35">
        <f t="shared" si="197"/>
        <v>15348.480000000001</v>
      </c>
      <c r="AQ171" s="33">
        <f t="shared" si="132"/>
        <v>162</v>
      </c>
      <c r="AR171" s="5">
        <v>600</v>
      </c>
      <c r="AS171" s="35">
        <f t="shared" si="198"/>
        <v>23022.720000000001</v>
      </c>
      <c r="AT171" s="3">
        <v>700</v>
      </c>
      <c r="AU171" s="3">
        <v>447</v>
      </c>
      <c r="AV171" s="35">
        <f t="shared" si="199"/>
        <v>26859.84</v>
      </c>
      <c r="AW171" s="33">
        <f t="shared" si="133"/>
        <v>415</v>
      </c>
      <c r="AX171" s="4">
        <v>700</v>
      </c>
      <c r="AY171" s="35">
        <f t="shared" si="179"/>
        <v>26859.84</v>
      </c>
      <c r="AZ171" s="3">
        <v>300</v>
      </c>
      <c r="BA171" s="3">
        <v>406</v>
      </c>
      <c r="BB171" s="35">
        <f t="shared" si="180"/>
        <v>11511.36</v>
      </c>
      <c r="BC171" s="33">
        <f t="shared" si="134"/>
        <v>309</v>
      </c>
      <c r="BD171" s="4">
        <v>800</v>
      </c>
      <c r="BE171" s="36">
        <f t="shared" si="176"/>
        <v>30696.960000000003</v>
      </c>
      <c r="BF171" s="3">
        <v>300</v>
      </c>
      <c r="BG171" s="3">
        <v>436</v>
      </c>
      <c r="BH171" s="35">
        <f t="shared" si="138"/>
        <v>11511.36</v>
      </c>
      <c r="BI171" s="33">
        <f t="shared" si="127"/>
        <v>173</v>
      </c>
      <c r="BJ171" s="4">
        <v>500</v>
      </c>
      <c r="BK171" s="36">
        <f t="shared" si="153"/>
        <v>19185.600000000002</v>
      </c>
      <c r="BL171" s="3">
        <v>600</v>
      </c>
      <c r="BM171" s="3">
        <v>413</v>
      </c>
      <c r="BN171" s="36">
        <f t="shared" si="141"/>
        <v>23022.720000000001</v>
      </c>
      <c r="BO171" s="33">
        <f t="shared" si="142"/>
        <v>360</v>
      </c>
      <c r="BP171" s="4">
        <v>500</v>
      </c>
      <c r="BQ171" s="36">
        <f t="shared" si="143"/>
        <v>19185.600000000002</v>
      </c>
      <c r="BR171" s="204">
        <v>300</v>
      </c>
      <c r="BS171" s="305">
        <v>466</v>
      </c>
      <c r="BT171" s="36">
        <f t="shared" si="144"/>
        <v>11511.36</v>
      </c>
      <c r="BU171" s="33">
        <f t="shared" si="137"/>
        <v>194</v>
      </c>
      <c r="BV171" s="4">
        <v>600</v>
      </c>
      <c r="BW171" s="36">
        <f t="shared" si="145"/>
        <v>23022.720000000001</v>
      </c>
      <c r="BX171" s="3">
        <v>900</v>
      </c>
      <c r="BY171" s="3">
        <v>400</v>
      </c>
      <c r="BZ171" s="36">
        <f t="shared" si="146"/>
        <v>34534.080000000002</v>
      </c>
      <c r="CA171" s="33">
        <f t="shared" si="135"/>
        <v>694</v>
      </c>
      <c r="CB171" s="314">
        <v>600</v>
      </c>
      <c r="CC171" s="36">
        <f t="shared" si="147"/>
        <v>23022.720000000001</v>
      </c>
      <c r="CD171" s="3">
        <f>SUMIFS('12月商业流向数据'!G:G,'12月商业流向数据'!C:C,'2019年进销存明细 '!A171,'12月商业流向数据'!E:E,'2019年进销存明细 '!H171)</f>
        <v>0</v>
      </c>
      <c r="CE171" s="3"/>
      <c r="CF171" s="36">
        <f t="shared" si="148"/>
        <v>0</v>
      </c>
      <c r="CG171" s="33">
        <f t="shared" si="136"/>
        <v>694</v>
      </c>
      <c r="CH171" s="4">
        <f t="shared" si="149"/>
        <v>9590</v>
      </c>
      <c r="CI171" s="36">
        <f t="shared" si="150"/>
        <v>367979.80799999996</v>
      </c>
      <c r="CJ171" s="4">
        <f t="shared" si="151"/>
        <v>4100</v>
      </c>
      <c r="CK171" s="36">
        <f t="shared" si="139"/>
        <v>157321.92000000001</v>
      </c>
      <c r="CM171" s="18" t="str">
        <f t="shared" si="140"/>
        <v>依叶-上海市黄浦区淮海中路街道社区卫生服务中心</v>
      </c>
      <c r="CN171" s="18" t="s">
        <v>422</v>
      </c>
    </row>
    <row r="172" spans="1:92" s="18" customFormat="1" ht="14.25" hidden="1" x14ac:dyDescent="0.3">
      <c r="A172" s="1" t="s">
        <v>6</v>
      </c>
      <c r="B172" s="1" t="s">
        <v>637</v>
      </c>
      <c r="C172" s="1" t="s">
        <v>661</v>
      </c>
      <c r="D172" s="1" t="s">
        <v>285</v>
      </c>
      <c r="E172" s="1" t="s">
        <v>831</v>
      </c>
      <c r="F172" s="1" t="s">
        <v>283</v>
      </c>
      <c r="G172" s="1" t="s">
        <v>393</v>
      </c>
      <c r="H172" s="7" t="s">
        <v>144</v>
      </c>
      <c r="I172" s="177">
        <v>38.371200000000002</v>
      </c>
      <c r="J172" s="37">
        <v>0</v>
      </c>
      <c r="K172" s="171">
        <v>0</v>
      </c>
      <c r="L172" s="171">
        <f t="shared" si="187"/>
        <v>0</v>
      </c>
      <c r="M172" s="37">
        <v>0</v>
      </c>
      <c r="N172" s="5"/>
      <c r="O172" s="34">
        <f t="shared" si="188"/>
        <v>0</v>
      </c>
      <c r="P172" s="3">
        <v>0</v>
      </c>
      <c r="Q172" s="3">
        <v>0</v>
      </c>
      <c r="R172" s="35">
        <f t="shared" si="189"/>
        <v>0</v>
      </c>
      <c r="S172" s="33">
        <f t="shared" si="128"/>
        <v>0</v>
      </c>
      <c r="T172" s="5"/>
      <c r="U172" s="35">
        <f t="shared" si="190"/>
        <v>0</v>
      </c>
      <c r="V172" s="3">
        <v>0</v>
      </c>
      <c r="W172" s="3">
        <v>0</v>
      </c>
      <c r="X172" s="35">
        <f t="shared" si="191"/>
        <v>0</v>
      </c>
      <c r="Y172" s="33">
        <f t="shared" si="129"/>
        <v>0</v>
      </c>
      <c r="Z172" s="5"/>
      <c r="AA172" s="35">
        <f t="shared" si="192"/>
        <v>0</v>
      </c>
      <c r="AB172" s="3">
        <v>0</v>
      </c>
      <c r="AC172" s="3">
        <v>0</v>
      </c>
      <c r="AD172" s="35">
        <f t="shared" si="193"/>
        <v>0</v>
      </c>
      <c r="AE172" s="33">
        <f t="shared" si="130"/>
        <v>0</v>
      </c>
      <c r="AF172" s="5"/>
      <c r="AG172" s="35">
        <f t="shared" si="194"/>
        <v>0</v>
      </c>
      <c r="AH172" s="3">
        <v>0</v>
      </c>
      <c r="AI172" s="3">
        <v>0</v>
      </c>
      <c r="AJ172" s="35">
        <f t="shared" si="195"/>
        <v>0</v>
      </c>
      <c r="AK172" s="33">
        <f t="shared" si="131"/>
        <v>0</v>
      </c>
      <c r="AL172" s="5">
        <v>0</v>
      </c>
      <c r="AM172" s="36">
        <f t="shared" si="196"/>
        <v>0</v>
      </c>
      <c r="AN172" s="224">
        <v>0</v>
      </c>
      <c r="AO172" s="3">
        <v>0</v>
      </c>
      <c r="AP172" s="35">
        <f t="shared" si="197"/>
        <v>0</v>
      </c>
      <c r="AQ172" s="33">
        <f t="shared" si="132"/>
        <v>0</v>
      </c>
      <c r="AR172" s="5">
        <v>0</v>
      </c>
      <c r="AS172" s="35">
        <f t="shared" si="198"/>
        <v>0</v>
      </c>
      <c r="AT172" s="3">
        <v>0</v>
      </c>
      <c r="AU172" s="3">
        <v>0</v>
      </c>
      <c r="AV172" s="35">
        <f t="shared" si="199"/>
        <v>0</v>
      </c>
      <c r="AW172" s="33">
        <f t="shared" si="133"/>
        <v>0</v>
      </c>
      <c r="AX172" s="4">
        <v>0</v>
      </c>
      <c r="AY172" s="35">
        <f t="shared" si="179"/>
        <v>0</v>
      </c>
      <c r="AZ172" s="3">
        <v>0</v>
      </c>
      <c r="BA172" s="3">
        <v>0</v>
      </c>
      <c r="BB172" s="35">
        <f t="shared" si="180"/>
        <v>0</v>
      </c>
      <c r="BC172" s="33">
        <f t="shared" si="134"/>
        <v>0</v>
      </c>
      <c r="BD172" s="4">
        <v>0</v>
      </c>
      <c r="BE172" s="36">
        <f t="shared" si="176"/>
        <v>0</v>
      </c>
      <c r="BF172" s="3">
        <v>0</v>
      </c>
      <c r="BG172" s="3">
        <v>0</v>
      </c>
      <c r="BH172" s="35">
        <f t="shared" si="138"/>
        <v>0</v>
      </c>
      <c r="BI172" s="33">
        <f t="shared" si="127"/>
        <v>0</v>
      </c>
      <c r="BJ172" s="4"/>
      <c r="BK172" s="36">
        <f t="shared" si="153"/>
        <v>0</v>
      </c>
      <c r="BL172" s="3">
        <v>0</v>
      </c>
      <c r="BM172" s="3">
        <v>0</v>
      </c>
      <c r="BN172" s="36">
        <f t="shared" si="141"/>
        <v>0</v>
      </c>
      <c r="BO172" s="33">
        <f t="shared" si="142"/>
        <v>0</v>
      </c>
      <c r="BP172" s="4"/>
      <c r="BQ172" s="36">
        <f t="shared" si="143"/>
        <v>0</v>
      </c>
      <c r="BR172" s="204">
        <v>0</v>
      </c>
      <c r="BS172" s="305">
        <v>0</v>
      </c>
      <c r="BT172" s="36">
        <f t="shared" si="144"/>
        <v>0</v>
      </c>
      <c r="BU172" s="33">
        <f t="shared" si="137"/>
        <v>0</v>
      </c>
      <c r="BV172" s="4">
        <v>0</v>
      </c>
      <c r="BW172" s="36">
        <f t="shared" si="145"/>
        <v>0</v>
      </c>
      <c r="BX172" s="3">
        <v>0</v>
      </c>
      <c r="BY172" s="3">
        <v>0</v>
      </c>
      <c r="BZ172" s="36">
        <f t="shared" si="146"/>
        <v>0</v>
      </c>
      <c r="CA172" s="33">
        <f t="shared" si="135"/>
        <v>0</v>
      </c>
      <c r="CB172" s="314">
        <v>0</v>
      </c>
      <c r="CC172" s="36">
        <f t="shared" si="147"/>
        <v>0</v>
      </c>
      <c r="CD172" s="3">
        <f>SUMIFS('12月商业流向数据'!G:G,'12月商业流向数据'!C:C,'2019年进销存明细 '!A172,'12月商业流向数据'!E:E,'2019年进销存明细 '!H172)</f>
        <v>0</v>
      </c>
      <c r="CE172" s="3"/>
      <c r="CF172" s="36">
        <f t="shared" si="148"/>
        <v>0</v>
      </c>
      <c r="CG172" s="33">
        <f t="shared" si="136"/>
        <v>0</v>
      </c>
      <c r="CH172" s="4">
        <f t="shared" si="149"/>
        <v>0</v>
      </c>
      <c r="CI172" s="36">
        <f t="shared" si="150"/>
        <v>0</v>
      </c>
      <c r="CJ172" s="4">
        <f t="shared" si="151"/>
        <v>0</v>
      </c>
      <c r="CK172" s="36">
        <f t="shared" si="139"/>
        <v>0</v>
      </c>
      <c r="CM172" s="18" t="str">
        <f t="shared" si="140"/>
        <v>依叶-上海交通大学医学院附属瑞金医院北院</v>
      </c>
      <c r="CN172" s="18" t="s">
        <v>422</v>
      </c>
    </row>
    <row r="173" spans="1:92" s="18" customFormat="1" ht="14.25" hidden="1" x14ac:dyDescent="0.3">
      <c r="A173" s="1" t="s">
        <v>6</v>
      </c>
      <c r="B173" s="1" t="s">
        <v>637</v>
      </c>
      <c r="C173" s="1" t="s">
        <v>661</v>
      </c>
      <c r="D173" s="1" t="s">
        <v>285</v>
      </c>
      <c r="E173" s="1" t="s">
        <v>831</v>
      </c>
      <c r="F173" s="1" t="s">
        <v>283</v>
      </c>
      <c r="G173" s="1" t="s">
        <v>393</v>
      </c>
      <c r="H173" s="7" t="s">
        <v>141</v>
      </c>
      <c r="I173" s="177">
        <v>38.371200000000002</v>
      </c>
      <c r="J173" s="37">
        <v>0</v>
      </c>
      <c r="K173" s="171">
        <v>0</v>
      </c>
      <c r="L173" s="171">
        <f t="shared" si="187"/>
        <v>0</v>
      </c>
      <c r="M173" s="37">
        <v>0</v>
      </c>
      <c r="N173" s="5"/>
      <c r="O173" s="34">
        <f t="shared" si="188"/>
        <v>0</v>
      </c>
      <c r="P173" s="3">
        <v>0</v>
      </c>
      <c r="Q173" s="3">
        <v>0</v>
      </c>
      <c r="R173" s="35">
        <f t="shared" si="189"/>
        <v>0</v>
      </c>
      <c r="S173" s="33">
        <f t="shared" si="128"/>
        <v>0</v>
      </c>
      <c r="T173" s="5"/>
      <c r="U173" s="35">
        <f t="shared" si="190"/>
        <v>0</v>
      </c>
      <c r="V173" s="3">
        <v>0</v>
      </c>
      <c r="W173" s="3">
        <v>0</v>
      </c>
      <c r="X173" s="35">
        <f t="shared" si="191"/>
        <v>0</v>
      </c>
      <c r="Y173" s="33">
        <f t="shared" si="129"/>
        <v>0</v>
      </c>
      <c r="Z173" s="5"/>
      <c r="AA173" s="35">
        <f t="shared" si="192"/>
        <v>0</v>
      </c>
      <c r="AB173" s="3">
        <v>0</v>
      </c>
      <c r="AC173" s="3">
        <v>0</v>
      </c>
      <c r="AD173" s="35">
        <f t="shared" si="193"/>
        <v>0</v>
      </c>
      <c r="AE173" s="33">
        <f t="shared" si="130"/>
        <v>0</v>
      </c>
      <c r="AF173" s="5"/>
      <c r="AG173" s="35">
        <f t="shared" si="194"/>
        <v>0</v>
      </c>
      <c r="AH173" s="3">
        <v>0</v>
      </c>
      <c r="AI173" s="3">
        <v>0</v>
      </c>
      <c r="AJ173" s="35">
        <f t="shared" si="195"/>
        <v>0</v>
      </c>
      <c r="AK173" s="33">
        <f t="shared" si="131"/>
        <v>0</v>
      </c>
      <c r="AL173" s="5">
        <v>0</v>
      </c>
      <c r="AM173" s="36">
        <f t="shared" si="196"/>
        <v>0</v>
      </c>
      <c r="AN173" s="224">
        <v>0</v>
      </c>
      <c r="AO173" s="3">
        <v>0</v>
      </c>
      <c r="AP173" s="35">
        <f t="shared" si="197"/>
        <v>0</v>
      </c>
      <c r="AQ173" s="33">
        <f t="shared" si="132"/>
        <v>0</v>
      </c>
      <c r="AR173" s="5">
        <v>0</v>
      </c>
      <c r="AS173" s="35">
        <f t="shared" si="198"/>
        <v>0</v>
      </c>
      <c r="AT173" s="3">
        <v>0</v>
      </c>
      <c r="AU173" s="3">
        <v>0</v>
      </c>
      <c r="AV173" s="35">
        <f t="shared" si="199"/>
        <v>0</v>
      </c>
      <c r="AW173" s="33">
        <f t="shared" si="133"/>
        <v>0</v>
      </c>
      <c r="AX173" s="4">
        <v>0</v>
      </c>
      <c r="AY173" s="35">
        <f t="shared" si="179"/>
        <v>0</v>
      </c>
      <c r="AZ173" s="3">
        <v>0</v>
      </c>
      <c r="BA173" s="3">
        <v>0</v>
      </c>
      <c r="BB173" s="35">
        <f t="shared" si="180"/>
        <v>0</v>
      </c>
      <c r="BC173" s="33">
        <f t="shared" si="134"/>
        <v>0</v>
      </c>
      <c r="BD173" s="4">
        <v>0</v>
      </c>
      <c r="BE173" s="36">
        <f t="shared" si="176"/>
        <v>0</v>
      </c>
      <c r="BF173" s="3">
        <v>0</v>
      </c>
      <c r="BG173" s="3">
        <v>0</v>
      </c>
      <c r="BH173" s="35">
        <f t="shared" si="138"/>
        <v>0</v>
      </c>
      <c r="BI173" s="33">
        <f t="shared" si="127"/>
        <v>0</v>
      </c>
      <c r="BJ173" s="4"/>
      <c r="BK173" s="36">
        <f t="shared" si="153"/>
        <v>0</v>
      </c>
      <c r="BL173" s="3">
        <v>0</v>
      </c>
      <c r="BM173" s="3">
        <v>0</v>
      </c>
      <c r="BN173" s="36">
        <f t="shared" si="141"/>
        <v>0</v>
      </c>
      <c r="BO173" s="33">
        <f t="shared" si="142"/>
        <v>0</v>
      </c>
      <c r="BP173" s="4"/>
      <c r="BQ173" s="36">
        <f t="shared" si="143"/>
        <v>0</v>
      </c>
      <c r="BR173" s="204">
        <v>0</v>
      </c>
      <c r="BS173" s="305">
        <v>0</v>
      </c>
      <c r="BT173" s="36">
        <f t="shared" si="144"/>
        <v>0</v>
      </c>
      <c r="BU173" s="33">
        <f t="shared" si="137"/>
        <v>0</v>
      </c>
      <c r="BV173" s="4">
        <v>0</v>
      </c>
      <c r="BW173" s="36">
        <f t="shared" si="145"/>
        <v>0</v>
      </c>
      <c r="BX173" s="3">
        <v>0</v>
      </c>
      <c r="BY173" s="3">
        <v>0</v>
      </c>
      <c r="BZ173" s="36">
        <f t="shared" si="146"/>
        <v>0</v>
      </c>
      <c r="CA173" s="33">
        <f t="shared" si="135"/>
        <v>0</v>
      </c>
      <c r="CB173" s="314">
        <v>0</v>
      </c>
      <c r="CC173" s="36">
        <f t="shared" si="147"/>
        <v>0</v>
      </c>
      <c r="CD173" s="3">
        <f>SUMIFS('12月商业流向数据'!G:G,'12月商业流向数据'!C:C,'2019年进销存明细 '!A173,'12月商业流向数据'!E:E,'2019年进销存明细 '!H173)</f>
        <v>0</v>
      </c>
      <c r="CE173" s="3"/>
      <c r="CF173" s="36">
        <f t="shared" si="148"/>
        <v>0</v>
      </c>
      <c r="CG173" s="33">
        <f t="shared" si="136"/>
        <v>0</v>
      </c>
      <c r="CH173" s="4">
        <f t="shared" si="149"/>
        <v>0</v>
      </c>
      <c r="CI173" s="36">
        <f t="shared" si="150"/>
        <v>0</v>
      </c>
      <c r="CJ173" s="4">
        <f t="shared" si="151"/>
        <v>0</v>
      </c>
      <c r="CK173" s="36">
        <f t="shared" si="139"/>
        <v>0</v>
      </c>
      <c r="CM173" s="18" t="str">
        <f t="shared" si="140"/>
        <v>依叶-上海交通大学医学院附属瑞金医院</v>
      </c>
      <c r="CN173" s="18" t="s">
        <v>422</v>
      </c>
    </row>
    <row r="174" spans="1:92" s="18" customFormat="1" ht="14.25" hidden="1" x14ac:dyDescent="0.3">
      <c r="A174" s="1" t="s">
        <v>6</v>
      </c>
      <c r="B174" s="1" t="s">
        <v>637</v>
      </c>
      <c r="C174" s="1" t="s">
        <v>661</v>
      </c>
      <c r="D174" s="1" t="s">
        <v>285</v>
      </c>
      <c r="E174" s="1" t="s">
        <v>831</v>
      </c>
      <c r="F174" s="1" t="s">
        <v>282</v>
      </c>
      <c r="G174" s="1" t="s">
        <v>393</v>
      </c>
      <c r="H174" s="7" t="s">
        <v>139</v>
      </c>
      <c r="I174" s="177">
        <v>38.371200000000002</v>
      </c>
      <c r="J174" s="37">
        <v>0</v>
      </c>
      <c r="K174" s="171">
        <v>0</v>
      </c>
      <c r="L174" s="171">
        <f t="shared" si="187"/>
        <v>0</v>
      </c>
      <c r="M174" s="37">
        <v>0</v>
      </c>
      <c r="N174" s="5"/>
      <c r="O174" s="34">
        <f t="shared" si="188"/>
        <v>0</v>
      </c>
      <c r="P174" s="3">
        <v>0</v>
      </c>
      <c r="Q174" s="3">
        <v>0</v>
      </c>
      <c r="R174" s="35">
        <f t="shared" si="189"/>
        <v>0</v>
      </c>
      <c r="S174" s="33">
        <f t="shared" si="128"/>
        <v>0</v>
      </c>
      <c r="T174" s="5"/>
      <c r="U174" s="35">
        <f t="shared" si="190"/>
        <v>0</v>
      </c>
      <c r="V174" s="3">
        <v>0</v>
      </c>
      <c r="W174" s="3">
        <v>0</v>
      </c>
      <c r="X174" s="35">
        <f t="shared" si="191"/>
        <v>0</v>
      </c>
      <c r="Y174" s="33">
        <f t="shared" si="129"/>
        <v>0</v>
      </c>
      <c r="Z174" s="5"/>
      <c r="AA174" s="35">
        <f t="shared" si="192"/>
        <v>0</v>
      </c>
      <c r="AB174" s="3">
        <v>0</v>
      </c>
      <c r="AC174" s="3">
        <v>0</v>
      </c>
      <c r="AD174" s="35">
        <f t="shared" si="193"/>
        <v>0</v>
      </c>
      <c r="AE174" s="33">
        <f t="shared" si="130"/>
        <v>0</v>
      </c>
      <c r="AF174" s="5"/>
      <c r="AG174" s="35">
        <f t="shared" si="194"/>
        <v>0</v>
      </c>
      <c r="AH174" s="3">
        <v>0</v>
      </c>
      <c r="AI174" s="3">
        <v>0</v>
      </c>
      <c r="AJ174" s="35">
        <f t="shared" si="195"/>
        <v>0</v>
      </c>
      <c r="AK174" s="33">
        <f t="shared" si="131"/>
        <v>0</v>
      </c>
      <c r="AL174" s="5">
        <v>0</v>
      </c>
      <c r="AM174" s="36">
        <f t="shared" si="196"/>
        <v>0</v>
      </c>
      <c r="AN174" s="224">
        <v>0</v>
      </c>
      <c r="AO174" s="3">
        <v>0</v>
      </c>
      <c r="AP174" s="35">
        <f t="shared" si="197"/>
        <v>0</v>
      </c>
      <c r="AQ174" s="33">
        <f t="shared" si="132"/>
        <v>0</v>
      </c>
      <c r="AR174" s="5">
        <v>0</v>
      </c>
      <c r="AS174" s="35">
        <f t="shared" si="198"/>
        <v>0</v>
      </c>
      <c r="AT174" s="3">
        <v>0</v>
      </c>
      <c r="AU174" s="3">
        <v>0</v>
      </c>
      <c r="AV174" s="35">
        <f t="shared" si="199"/>
        <v>0</v>
      </c>
      <c r="AW174" s="33">
        <f t="shared" si="133"/>
        <v>0</v>
      </c>
      <c r="AX174" s="4">
        <v>0</v>
      </c>
      <c r="AY174" s="35">
        <f t="shared" si="179"/>
        <v>0</v>
      </c>
      <c r="AZ174" s="3">
        <v>0</v>
      </c>
      <c r="BA174" s="3">
        <v>0</v>
      </c>
      <c r="BB174" s="35">
        <f t="shared" si="180"/>
        <v>0</v>
      </c>
      <c r="BC174" s="33">
        <f t="shared" si="134"/>
        <v>0</v>
      </c>
      <c r="BD174" s="4">
        <v>0</v>
      </c>
      <c r="BE174" s="36">
        <f t="shared" si="176"/>
        <v>0</v>
      </c>
      <c r="BF174" s="3">
        <v>0</v>
      </c>
      <c r="BG174" s="3">
        <v>0</v>
      </c>
      <c r="BH174" s="35">
        <f t="shared" si="138"/>
        <v>0</v>
      </c>
      <c r="BI174" s="33">
        <f t="shared" si="127"/>
        <v>0</v>
      </c>
      <c r="BJ174" s="4"/>
      <c r="BK174" s="36">
        <f t="shared" si="153"/>
        <v>0</v>
      </c>
      <c r="BL174" s="3">
        <v>0</v>
      </c>
      <c r="BM174" s="3">
        <v>0</v>
      </c>
      <c r="BN174" s="36">
        <f t="shared" si="141"/>
        <v>0</v>
      </c>
      <c r="BO174" s="33">
        <f t="shared" si="142"/>
        <v>0</v>
      </c>
      <c r="BP174" s="4"/>
      <c r="BQ174" s="36">
        <f t="shared" si="143"/>
        <v>0</v>
      </c>
      <c r="BR174" s="204">
        <v>0</v>
      </c>
      <c r="BS174" s="305">
        <v>0</v>
      </c>
      <c r="BT174" s="36">
        <f t="shared" si="144"/>
        <v>0</v>
      </c>
      <c r="BU174" s="33">
        <f t="shared" si="137"/>
        <v>0</v>
      </c>
      <c r="BV174" s="4">
        <v>0</v>
      </c>
      <c r="BW174" s="36">
        <f t="shared" si="145"/>
        <v>0</v>
      </c>
      <c r="BX174" s="3">
        <v>0</v>
      </c>
      <c r="BY174" s="3">
        <v>0</v>
      </c>
      <c r="BZ174" s="36">
        <f t="shared" si="146"/>
        <v>0</v>
      </c>
      <c r="CA174" s="33">
        <f t="shared" si="135"/>
        <v>0</v>
      </c>
      <c r="CB174" s="314">
        <v>0</v>
      </c>
      <c r="CC174" s="36">
        <f t="shared" si="147"/>
        <v>0</v>
      </c>
      <c r="CD174" s="3">
        <f>SUMIFS('12月商业流向数据'!G:G,'12月商业流向数据'!C:C,'2019年进销存明细 '!A174,'12月商业流向数据'!E:E,'2019年进销存明细 '!H174)</f>
        <v>0</v>
      </c>
      <c r="CE174" s="3"/>
      <c r="CF174" s="36">
        <f t="shared" si="148"/>
        <v>0</v>
      </c>
      <c r="CG174" s="33">
        <f t="shared" si="136"/>
        <v>0</v>
      </c>
      <c r="CH174" s="4">
        <f t="shared" si="149"/>
        <v>0</v>
      </c>
      <c r="CI174" s="36">
        <f t="shared" si="150"/>
        <v>0</v>
      </c>
      <c r="CJ174" s="4">
        <f t="shared" si="151"/>
        <v>0</v>
      </c>
      <c r="CK174" s="36">
        <f t="shared" si="139"/>
        <v>0</v>
      </c>
      <c r="CM174" s="18" t="str">
        <f t="shared" si="140"/>
        <v>依叶-上海交通大学医学院附属瑞金医院卢湾分院</v>
      </c>
      <c r="CN174" s="18" t="s">
        <v>422</v>
      </c>
    </row>
    <row r="175" spans="1:92" s="18" customFormat="1" ht="14.25" hidden="1" x14ac:dyDescent="0.3">
      <c r="A175" s="1" t="s">
        <v>6</v>
      </c>
      <c r="B175" s="1" t="s">
        <v>637</v>
      </c>
      <c r="C175" s="1" t="s">
        <v>661</v>
      </c>
      <c r="D175" s="1" t="s">
        <v>285</v>
      </c>
      <c r="E175" s="1" t="s">
        <v>831</v>
      </c>
      <c r="F175" s="1" t="s">
        <v>284</v>
      </c>
      <c r="G175" s="1" t="s">
        <v>393</v>
      </c>
      <c r="H175" s="11" t="s">
        <v>457</v>
      </c>
      <c r="I175" s="177">
        <v>38.371200000000002</v>
      </c>
      <c r="J175" s="37">
        <v>600</v>
      </c>
      <c r="K175" s="171">
        <v>350</v>
      </c>
      <c r="L175" s="171">
        <f t="shared" si="187"/>
        <v>13429.92</v>
      </c>
      <c r="M175" s="37">
        <v>273</v>
      </c>
      <c r="N175" s="5">
        <v>550</v>
      </c>
      <c r="O175" s="34">
        <f t="shared" si="188"/>
        <v>21104.16</v>
      </c>
      <c r="P175" s="3">
        <v>600</v>
      </c>
      <c r="Q175" s="3">
        <v>741</v>
      </c>
      <c r="R175" s="35">
        <f t="shared" si="189"/>
        <v>23022.720000000001</v>
      </c>
      <c r="S175" s="33">
        <f t="shared" si="128"/>
        <v>132</v>
      </c>
      <c r="T175" s="5">
        <v>500</v>
      </c>
      <c r="U175" s="35">
        <f t="shared" si="190"/>
        <v>19185.600000000002</v>
      </c>
      <c r="V175" s="3">
        <v>500</v>
      </c>
      <c r="W175" s="3">
        <v>472</v>
      </c>
      <c r="X175" s="35">
        <f t="shared" si="191"/>
        <v>19185.600000000002</v>
      </c>
      <c r="Y175" s="33">
        <f t="shared" si="129"/>
        <v>160</v>
      </c>
      <c r="Z175" s="5">
        <v>1100</v>
      </c>
      <c r="AA175" s="35">
        <f t="shared" si="192"/>
        <v>42208.32</v>
      </c>
      <c r="AB175" s="3">
        <v>900</v>
      </c>
      <c r="AC175" s="3">
        <v>858</v>
      </c>
      <c r="AD175" s="35">
        <f t="shared" si="193"/>
        <v>34534.080000000002</v>
      </c>
      <c r="AE175" s="33">
        <f t="shared" si="130"/>
        <v>202</v>
      </c>
      <c r="AF175" s="5">
        <v>1200</v>
      </c>
      <c r="AG175" s="35">
        <f t="shared" si="194"/>
        <v>46045.440000000002</v>
      </c>
      <c r="AH175" s="3">
        <v>950</v>
      </c>
      <c r="AI175" s="3">
        <v>634</v>
      </c>
      <c r="AJ175" s="35">
        <f t="shared" si="195"/>
        <v>36452.639999999999</v>
      </c>
      <c r="AK175" s="33">
        <f t="shared" si="131"/>
        <v>518</v>
      </c>
      <c r="AL175" s="5">
        <v>600</v>
      </c>
      <c r="AM175" s="36">
        <f t="shared" si="196"/>
        <v>23022.720000000001</v>
      </c>
      <c r="AN175" s="224">
        <v>620</v>
      </c>
      <c r="AO175" s="3">
        <v>700</v>
      </c>
      <c r="AP175" s="35">
        <f t="shared" si="197"/>
        <v>23790.144</v>
      </c>
      <c r="AQ175" s="33">
        <f t="shared" si="132"/>
        <v>438</v>
      </c>
      <c r="AR175" s="5">
        <v>600</v>
      </c>
      <c r="AS175" s="35">
        <f t="shared" si="198"/>
        <v>23022.720000000001</v>
      </c>
      <c r="AT175" s="3">
        <v>600</v>
      </c>
      <c r="AU175" s="3">
        <v>662</v>
      </c>
      <c r="AV175" s="35">
        <f t="shared" si="199"/>
        <v>23022.720000000001</v>
      </c>
      <c r="AW175" s="33">
        <f t="shared" si="133"/>
        <v>376</v>
      </c>
      <c r="AX175" s="4">
        <v>500</v>
      </c>
      <c r="AY175" s="35">
        <f t="shared" si="179"/>
        <v>19185.600000000002</v>
      </c>
      <c r="AZ175" s="3">
        <v>800</v>
      </c>
      <c r="BA175" s="3">
        <v>798</v>
      </c>
      <c r="BB175" s="35">
        <f t="shared" si="180"/>
        <v>30696.960000000003</v>
      </c>
      <c r="BC175" s="33">
        <f t="shared" si="134"/>
        <v>378</v>
      </c>
      <c r="BD175" s="4">
        <v>600</v>
      </c>
      <c r="BE175" s="36">
        <f t="shared" si="176"/>
        <v>23022.720000000001</v>
      </c>
      <c r="BF175" s="3">
        <v>700</v>
      </c>
      <c r="BG175" s="3">
        <v>760</v>
      </c>
      <c r="BH175" s="35">
        <f t="shared" si="138"/>
        <v>26859.84</v>
      </c>
      <c r="BI175" s="33">
        <f t="shared" si="127"/>
        <v>318</v>
      </c>
      <c r="BJ175" s="4">
        <v>800</v>
      </c>
      <c r="BK175" s="36">
        <f t="shared" si="153"/>
        <v>30696.960000000003</v>
      </c>
      <c r="BL175" s="3">
        <v>800</v>
      </c>
      <c r="BM175" s="3">
        <v>728</v>
      </c>
      <c r="BN175" s="36">
        <f t="shared" si="141"/>
        <v>30696.960000000003</v>
      </c>
      <c r="BO175" s="33">
        <f t="shared" si="142"/>
        <v>390</v>
      </c>
      <c r="BP175" s="4">
        <v>700</v>
      </c>
      <c r="BQ175" s="36">
        <f t="shared" si="143"/>
        <v>26859.84</v>
      </c>
      <c r="BR175" s="204">
        <v>500</v>
      </c>
      <c r="BS175" s="305">
        <v>660</v>
      </c>
      <c r="BT175" s="36">
        <f t="shared" si="144"/>
        <v>19185.600000000002</v>
      </c>
      <c r="BU175" s="33">
        <f t="shared" si="137"/>
        <v>230</v>
      </c>
      <c r="BV175" s="4">
        <v>800</v>
      </c>
      <c r="BW175" s="36">
        <f t="shared" si="145"/>
        <v>30696.960000000003</v>
      </c>
      <c r="BX175" s="3">
        <v>900</v>
      </c>
      <c r="BY175" s="3">
        <v>619</v>
      </c>
      <c r="BZ175" s="36">
        <f t="shared" si="146"/>
        <v>34534.080000000002</v>
      </c>
      <c r="CA175" s="33">
        <f t="shared" si="135"/>
        <v>511</v>
      </c>
      <c r="CB175" s="314">
        <v>700</v>
      </c>
      <c r="CC175" s="36">
        <f t="shared" si="147"/>
        <v>26859.84</v>
      </c>
      <c r="CD175" s="3">
        <f>SUMIFS('12月商业流向数据'!G:G,'12月商业流向数据'!C:C,'2019年进销存明细 '!A175,'12月商业流向数据'!E:E,'2019年进销存明细 '!H175)</f>
        <v>0</v>
      </c>
      <c r="CE175" s="3"/>
      <c r="CF175" s="36">
        <f t="shared" si="148"/>
        <v>0</v>
      </c>
      <c r="CG175" s="33">
        <f t="shared" si="136"/>
        <v>511</v>
      </c>
      <c r="CH175" s="4">
        <f t="shared" si="149"/>
        <v>8650</v>
      </c>
      <c r="CI175" s="36">
        <f t="shared" si="150"/>
        <v>331910.88000000006</v>
      </c>
      <c r="CJ175" s="4">
        <f t="shared" si="151"/>
        <v>7870</v>
      </c>
      <c r="CK175" s="36">
        <f t="shared" si="139"/>
        <v>301981.34399999998</v>
      </c>
      <c r="CM175" s="18" t="str">
        <f t="shared" si="140"/>
        <v>依叶-上海市黄浦区豫园街道社区卫生服务中心</v>
      </c>
      <c r="CN175" s="18" t="s">
        <v>422</v>
      </c>
    </row>
    <row r="176" spans="1:92" s="18" customFormat="1" ht="14.25" hidden="1" x14ac:dyDescent="0.3">
      <c r="A176" s="1" t="s">
        <v>6</v>
      </c>
      <c r="B176" s="1" t="s">
        <v>637</v>
      </c>
      <c r="C176" s="1" t="s">
        <v>661</v>
      </c>
      <c r="D176" s="1" t="s">
        <v>285</v>
      </c>
      <c r="E176" s="1" t="s">
        <v>831</v>
      </c>
      <c r="F176" s="1" t="s">
        <v>284</v>
      </c>
      <c r="G176" s="1" t="s">
        <v>393</v>
      </c>
      <c r="H176" s="7" t="s">
        <v>118</v>
      </c>
      <c r="I176" s="177">
        <v>38.371200000000002</v>
      </c>
      <c r="J176" s="37">
        <v>0</v>
      </c>
      <c r="K176" s="171">
        <v>121.66666666666667</v>
      </c>
      <c r="L176" s="171">
        <f t="shared" si="187"/>
        <v>4668.4960000000001</v>
      </c>
      <c r="M176" s="37">
        <v>68</v>
      </c>
      <c r="N176" s="5">
        <v>150</v>
      </c>
      <c r="O176" s="34">
        <f t="shared" si="188"/>
        <v>5755.68</v>
      </c>
      <c r="P176" s="3">
        <v>250</v>
      </c>
      <c r="Q176" s="3">
        <v>180</v>
      </c>
      <c r="R176" s="35">
        <f t="shared" si="189"/>
        <v>9592.8000000000011</v>
      </c>
      <c r="S176" s="33">
        <f t="shared" si="128"/>
        <v>138</v>
      </c>
      <c r="T176" s="5">
        <v>100</v>
      </c>
      <c r="U176" s="35">
        <f t="shared" si="190"/>
        <v>3837.1200000000003</v>
      </c>
      <c r="V176" s="3">
        <v>50</v>
      </c>
      <c r="W176" s="3">
        <v>132</v>
      </c>
      <c r="X176" s="35">
        <f t="shared" si="191"/>
        <v>1918.5600000000002</v>
      </c>
      <c r="Y176" s="33">
        <f t="shared" si="129"/>
        <v>56</v>
      </c>
      <c r="Z176" s="5">
        <v>300</v>
      </c>
      <c r="AA176" s="35">
        <f t="shared" si="192"/>
        <v>11511.36</v>
      </c>
      <c r="AB176" s="3">
        <v>200</v>
      </c>
      <c r="AC176" s="3">
        <v>209</v>
      </c>
      <c r="AD176" s="35">
        <f t="shared" si="193"/>
        <v>7674.2400000000007</v>
      </c>
      <c r="AE176" s="33">
        <f t="shared" si="130"/>
        <v>47</v>
      </c>
      <c r="AF176" s="5">
        <v>500</v>
      </c>
      <c r="AG176" s="35">
        <f t="shared" si="194"/>
        <v>19185.600000000002</v>
      </c>
      <c r="AH176" s="3">
        <v>50</v>
      </c>
      <c r="AI176" s="3">
        <v>95</v>
      </c>
      <c r="AJ176" s="35">
        <f t="shared" si="195"/>
        <v>1918.5600000000002</v>
      </c>
      <c r="AK176" s="33">
        <f t="shared" si="131"/>
        <v>2</v>
      </c>
      <c r="AL176" s="5">
        <v>200</v>
      </c>
      <c r="AM176" s="36">
        <f t="shared" si="196"/>
        <v>7674.2400000000007</v>
      </c>
      <c r="AN176" s="224">
        <v>180</v>
      </c>
      <c r="AO176" s="3">
        <v>160</v>
      </c>
      <c r="AP176" s="35">
        <f t="shared" si="197"/>
        <v>6906.8160000000007</v>
      </c>
      <c r="AQ176" s="33">
        <f t="shared" si="132"/>
        <v>22</v>
      </c>
      <c r="AR176" s="5">
        <v>200</v>
      </c>
      <c r="AS176" s="35">
        <f t="shared" si="198"/>
        <v>7674.2400000000007</v>
      </c>
      <c r="AT176" s="3">
        <v>100</v>
      </c>
      <c r="AU176" s="3">
        <v>116</v>
      </c>
      <c r="AV176" s="35">
        <f t="shared" si="199"/>
        <v>3837.1200000000003</v>
      </c>
      <c r="AW176" s="33">
        <f t="shared" si="133"/>
        <v>6</v>
      </c>
      <c r="AX176" s="4">
        <v>100</v>
      </c>
      <c r="AY176" s="35">
        <f t="shared" si="179"/>
        <v>3837.1200000000003</v>
      </c>
      <c r="AZ176" s="3">
        <v>200</v>
      </c>
      <c r="BA176" s="3">
        <v>139</v>
      </c>
      <c r="BB176" s="35">
        <f t="shared" si="180"/>
        <v>7674.2400000000007</v>
      </c>
      <c r="BC176" s="33">
        <f t="shared" si="134"/>
        <v>67</v>
      </c>
      <c r="BD176" s="4">
        <v>200</v>
      </c>
      <c r="BE176" s="36">
        <f t="shared" si="176"/>
        <v>7674.2400000000007</v>
      </c>
      <c r="BF176" s="3">
        <v>80</v>
      </c>
      <c r="BG176" s="3">
        <v>116</v>
      </c>
      <c r="BH176" s="35">
        <f t="shared" si="138"/>
        <v>3069.6959999999999</v>
      </c>
      <c r="BI176" s="33">
        <f t="shared" si="127"/>
        <v>31</v>
      </c>
      <c r="BJ176" s="4">
        <v>200</v>
      </c>
      <c r="BK176" s="36">
        <f t="shared" si="153"/>
        <v>7674.2400000000007</v>
      </c>
      <c r="BL176" s="3">
        <v>130</v>
      </c>
      <c r="BM176" s="3">
        <v>137</v>
      </c>
      <c r="BN176" s="36">
        <f t="shared" si="141"/>
        <v>4988.2560000000003</v>
      </c>
      <c r="BO176" s="33">
        <f t="shared" si="142"/>
        <v>24</v>
      </c>
      <c r="BP176" s="4">
        <v>200</v>
      </c>
      <c r="BQ176" s="36">
        <f t="shared" si="143"/>
        <v>7674.2400000000007</v>
      </c>
      <c r="BR176" s="204">
        <v>150</v>
      </c>
      <c r="BS176" s="305">
        <v>118</v>
      </c>
      <c r="BT176" s="36">
        <f t="shared" si="144"/>
        <v>5755.68</v>
      </c>
      <c r="BU176" s="33">
        <f t="shared" si="137"/>
        <v>56</v>
      </c>
      <c r="BV176" s="4">
        <v>200</v>
      </c>
      <c r="BW176" s="36">
        <f t="shared" si="145"/>
        <v>7674.2400000000007</v>
      </c>
      <c r="BX176" s="3">
        <v>130</v>
      </c>
      <c r="BY176" s="3">
        <v>120</v>
      </c>
      <c r="BZ176" s="36">
        <f t="shared" si="146"/>
        <v>4988.2560000000003</v>
      </c>
      <c r="CA176" s="33">
        <f t="shared" si="135"/>
        <v>66</v>
      </c>
      <c r="CB176" s="314">
        <v>200</v>
      </c>
      <c r="CC176" s="36">
        <f t="shared" si="147"/>
        <v>7674.2400000000007</v>
      </c>
      <c r="CD176" s="3">
        <f>SUMIFS('12月商业流向数据'!G:G,'12月商业流向数据'!C:C,'2019年进销存明细 '!A176,'12月商业流向数据'!E:E,'2019年进销存明细 '!H176)</f>
        <v>80</v>
      </c>
      <c r="CE176" s="3"/>
      <c r="CF176" s="36">
        <f t="shared" si="148"/>
        <v>3069.6959999999999</v>
      </c>
      <c r="CG176" s="33">
        <f t="shared" si="136"/>
        <v>146</v>
      </c>
      <c r="CH176" s="4">
        <f t="shared" si="149"/>
        <v>2550</v>
      </c>
      <c r="CI176" s="36">
        <f t="shared" si="150"/>
        <v>97846.560000000027</v>
      </c>
      <c r="CJ176" s="4">
        <f t="shared" si="151"/>
        <v>1600</v>
      </c>
      <c r="CK176" s="36">
        <f t="shared" si="139"/>
        <v>61393.920000000013</v>
      </c>
      <c r="CM176" s="18" t="str">
        <f t="shared" si="140"/>
        <v>依叶-上海市黄浦区瑞金二路街道社区卫生服务中心</v>
      </c>
      <c r="CN176" s="18" t="s">
        <v>422</v>
      </c>
    </row>
    <row r="177" spans="1:92" s="18" customFormat="1" ht="14.25" hidden="1" x14ac:dyDescent="0.3">
      <c r="A177" s="1" t="s">
        <v>6</v>
      </c>
      <c r="B177" s="1" t="s">
        <v>637</v>
      </c>
      <c r="C177" s="1" t="s">
        <v>661</v>
      </c>
      <c r="D177" s="1" t="s">
        <v>285</v>
      </c>
      <c r="E177" s="1" t="s">
        <v>831</v>
      </c>
      <c r="F177" s="1" t="s">
        <v>284</v>
      </c>
      <c r="G177" s="1" t="s">
        <v>393</v>
      </c>
      <c r="H177" s="7" t="s">
        <v>116</v>
      </c>
      <c r="I177" s="177">
        <v>38.371200000000002</v>
      </c>
      <c r="J177" s="37">
        <v>100</v>
      </c>
      <c r="K177" s="171">
        <v>108.33333333333333</v>
      </c>
      <c r="L177" s="171">
        <f t="shared" si="187"/>
        <v>4156.88</v>
      </c>
      <c r="M177" s="37">
        <v>50</v>
      </c>
      <c r="N177" s="5">
        <v>150</v>
      </c>
      <c r="O177" s="34">
        <f t="shared" si="188"/>
        <v>5755.68</v>
      </c>
      <c r="P177" s="3">
        <v>300</v>
      </c>
      <c r="Q177" s="3">
        <v>260</v>
      </c>
      <c r="R177" s="35">
        <f t="shared" si="189"/>
        <v>11511.36</v>
      </c>
      <c r="S177" s="33">
        <f t="shared" si="128"/>
        <v>90</v>
      </c>
      <c r="T177" s="5">
        <v>100</v>
      </c>
      <c r="U177" s="35">
        <f t="shared" si="190"/>
        <v>3837.1200000000003</v>
      </c>
      <c r="V177" s="3">
        <v>100</v>
      </c>
      <c r="W177" s="3">
        <v>120</v>
      </c>
      <c r="X177" s="35">
        <f t="shared" si="191"/>
        <v>3837.1200000000003</v>
      </c>
      <c r="Y177" s="33">
        <f t="shared" si="129"/>
        <v>70</v>
      </c>
      <c r="Z177" s="5">
        <v>210</v>
      </c>
      <c r="AA177" s="35">
        <f t="shared" si="192"/>
        <v>8057.9520000000002</v>
      </c>
      <c r="AB177" s="3">
        <v>300</v>
      </c>
      <c r="AC177" s="3">
        <v>260</v>
      </c>
      <c r="AD177" s="35">
        <f t="shared" si="193"/>
        <v>11511.36</v>
      </c>
      <c r="AE177" s="33">
        <f t="shared" si="130"/>
        <v>110</v>
      </c>
      <c r="AF177" s="5">
        <v>340</v>
      </c>
      <c r="AG177" s="35">
        <f t="shared" si="194"/>
        <v>13046.208000000001</v>
      </c>
      <c r="AH177" s="3">
        <v>600</v>
      </c>
      <c r="AI177" s="3">
        <v>70</v>
      </c>
      <c r="AJ177" s="35">
        <f t="shared" si="195"/>
        <v>23022.720000000001</v>
      </c>
      <c r="AK177" s="33">
        <f t="shared" si="131"/>
        <v>640</v>
      </c>
      <c r="AL177" s="5">
        <v>200</v>
      </c>
      <c r="AM177" s="36">
        <f t="shared" si="196"/>
        <v>7674.2400000000007</v>
      </c>
      <c r="AN177" s="224">
        <v>0</v>
      </c>
      <c r="AO177" s="3">
        <v>200</v>
      </c>
      <c r="AP177" s="35">
        <f t="shared" si="197"/>
        <v>0</v>
      </c>
      <c r="AQ177" s="33">
        <f t="shared" si="132"/>
        <v>440</v>
      </c>
      <c r="AR177" s="5">
        <v>200</v>
      </c>
      <c r="AS177" s="35">
        <f t="shared" si="198"/>
        <v>7674.2400000000007</v>
      </c>
      <c r="AT177" s="3">
        <v>0</v>
      </c>
      <c r="AU177" s="3">
        <v>124</v>
      </c>
      <c r="AV177" s="35">
        <f t="shared" si="199"/>
        <v>0</v>
      </c>
      <c r="AW177" s="33">
        <f t="shared" si="133"/>
        <v>316</v>
      </c>
      <c r="AX177" s="4">
        <v>0</v>
      </c>
      <c r="AY177" s="35">
        <f t="shared" si="179"/>
        <v>0</v>
      </c>
      <c r="AZ177" s="3">
        <v>0</v>
      </c>
      <c r="BA177" s="3">
        <v>147</v>
      </c>
      <c r="BB177" s="35">
        <f t="shared" si="180"/>
        <v>0</v>
      </c>
      <c r="BC177" s="33">
        <f t="shared" si="134"/>
        <v>169</v>
      </c>
      <c r="BD177" s="4">
        <v>100</v>
      </c>
      <c r="BE177" s="36">
        <f t="shared" si="176"/>
        <v>3837.1200000000003</v>
      </c>
      <c r="BF177" s="3">
        <v>0</v>
      </c>
      <c r="BG177" s="3">
        <v>147</v>
      </c>
      <c r="BH177" s="35">
        <f t="shared" si="138"/>
        <v>0</v>
      </c>
      <c r="BI177" s="33">
        <f t="shared" si="127"/>
        <v>22</v>
      </c>
      <c r="BJ177" s="4">
        <v>100</v>
      </c>
      <c r="BK177" s="36">
        <f t="shared" si="153"/>
        <v>3837.1200000000003</v>
      </c>
      <c r="BL177" s="3">
        <v>200</v>
      </c>
      <c r="BM177" s="3">
        <v>146</v>
      </c>
      <c r="BN177" s="36">
        <f t="shared" si="141"/>
        <v>7674.2400000000007</v>
      </c>
      <c r="BO177" s="33">
        <f t="shared" si="142"/>
        <v>76</v>
      </c>
      <c r="BP177" s="4">
        <v>100</v>
      </c>
      <c r="BQ177" s="36">
        <f t="shared" si="143"/>
        <v>3837.1200000000003</v>
      </c>
      <c r="BR177" s="204">
        <v>200</v>
      </c>
      <c r="BS177" s="305">
        <v>152</v>
      </c>
      <c r="BT177" s="36">
        <f t="shared" si="144"/>
        <v>7674.2400000000007</v>
      </c>
      <c r="BU177" s="33">
        <f t="shared" si="137"/>
        <v>124</v>
      </c>
      <c r="BV177" s="4">
        <v>200</v>
      </c>
      <c r="BW177" s="36">
        <f t="shared" si="145"/>
        <v>7674.2400000000007</v>
      </c>
      <c r="BX177" s="3">
        <v>400</v>
      </c>
      <c r="BY177" s="3">
        <v>170</v>
      </c>
      <c r="BZ177" s="36">
        <f t="shared" si="146"/>
        <v>15348.480000000001</v>
      </c>
      <c r="CA177" s="33">
        <f t="shared" si="135"/>
        <v>354</v>
      </c>
      <c r="CB177" s="314">
        <v>200</v>
      </c>
      <c r="CC177" s="36">
        <f t="shared" si="147"/>
        <v>7674.2400000000007</v>
      </c>
      <c r="CD177" s="3">
        <f>SUMIFS('12月商业流向数据'!G:G,'12月商业流向数据'!C:C,'2019年进销存明细 '!A177,'12月商业流向数据'!E:E,'2019年进销存明细 '!H177)</f>
        <v>0</v>
      </c>
      <c r="CE177" s="3"/>
      <c r="CF177" s="36">
        <f t="shared" si="148"/>
        <v>0</v>
      </c>
      <c r="CG177" s="33">
        <f t="shared" si="136"/>
        <v>354</v>
      </c>
      <c r="CH177" s="4">
        <f t="shared" si="149"/>
        <v>1900</v>
      </c>
      <c r="CI177" s="36">
        <f t="shared" si="150"/>
        <v>72905.279999999999</v>
      </c>
      <c r="CJ177" s="4">
        <f t="shared" si="151"/>
        <v>2100</v>
      </c>
      <c r="CK177" s="36">
        <f t="shared" si="139"/>
        <v>80579.520000000004</v>
      </c>
      <c r="CM177" s="18" t="str">
        <f t="shared" si="140"/>
        <v>依叶-上海市黄浦区半淞园街道社区卫生服务中心</v>
      </c>
      <c r="CN177" s="18" t="s">
        <v>422</v>
      </c>
    </row>
    <row r="178" spans="1:92" s="18" customFormat="1" ht="14.25" hidden="1" x14ac:dyDescent="0.3">
      <c r="A178" s="1" t="s">
        <v>6</v>
      </c>
      <c r="B178" s="1" t="s">
        <v>637</v>
      </c>
      <c r="C178" s="1" t="s">
        <v>661</v>
      </c>
      <c r="D178" s="1" t="s">
        <v>285</v>
      </c>
      <c r="E178" s="1" t="s">
        <v>831</v>
      </c>
      <c r="F178" s="1" t="s">
        <v>282</v>
      </c>
      <c r="G178" s="1" t="s">
        <v>393</v>
      </c>
      <c r="H178" s="7" t="s">
        <v>154</v>
      </c>
      <c r="I178" s="177">
        <v>38.371200000000002</v>
      </c>
      <c r="J178" s="37">
        <v>0</v>
      </c>
      <c r="K178" s="171">
        <v>0</v>
      </c>
      <c r="L178" s="171">
        <f t="shared" si="187"/>
        <v>0</v>
      </c>
      <c r="M178" s="37">
        <v>0</v>
      </c>
      <c r="N178" s="5"/>
      <c r="O178" s="34">
        <f t="shared" si="188"/>
        <v>0</v>
      </c>
      <c r="P178" s="3">
        <v>0</v>
      </c>
      <c r="Q178" s="3">
        <v>0</v>
      </c>
      <c r="R178" s="35">
        <f t="shared" si="189"/>
        <v>0</v>
      </c>
      <c r="S178" s="33">
        <f t="shared" si="128"/>
        <v>0</v>
      </c>
      <c r="T178" s="5"/>
      <c r="U178" s="35">
        <f t="shared" si="190"/>
        <v>0</v>
      </c>
      <c r="V178" s="3">
        <v>0</v>
      </c>
      <c r="W178" s="3">
        <v>0</v>
      </c>
      <c r="X178" s="35">
        <f t="shared" si="191"/>
        <v>0</v>
      </c>
      <c r="Y178" s="33">
        <f t="shared" si="129"/>
        <v>0</v>
      </c>
      <c r="Z178" s="5"/>
      <c r="AA178" s="35">
        <f t="shared" si="192"/>
        <v>0</v>
      </c>
      <c r="AB178" s="3">
        <v>0</v>
      </c>
      <c r="AC178" s="3">
        <v>0</v>
      </c>
      <c r="AD178" s="35">
        <f t="shared" si="193"/>
        <v>0</v>
      </c>
      <c r="AE178" s="33">
        <f t="shared" si="130"/>
        <v>0</v>
      </c>
      <c r="AF178" s="5"/>
      <c r="AG178" s="35">
        <f t="shared" si="194"/>
        <v>0</v>
      </c>
      <c r="AH178" s="3">
        <v>0</v>
      </c>
      <c r="AI178" s="3">
        <v>0</v>
      </c>
      <c r="AJ178" s="35">
        <f t="shared" si="195"/>
        <v>0</v>
      </c>
      <c r="AK178" s="33">
        <f t="shared" si="131"/>
        <v>0</v>
      </c>
      <c r="AL178" s="5">
        <v>0</v>
      </c>
      <c r="AM178" s="36">
        <f t="shared" si="196"/>
        <v>0</v>
      </c>
      <c r="AN178" s="224">
        <v>0</v>
      </c>
      <c r="AO178" s="3">
        <v>0</v>
      </c>
      <c r="AP178" s="35">
        <f t="shared" si="197"/>
        <v>0</v>
      </c>
      <c r="AQ178" s="33">
        <f t="shared" si="132"/>
        <v>0</v>
      </c>
      <c r="AR178" s="5">
        <v>0</v>
      </c>
      <c r="AS178" s="35">
        <f t="shared" si="198"/>
        <v>0</v>
      </c>
      <c r="AT178" s="3">
        <v>0</v>
      </c>
      <c r="AU178" s="3">
        <v>0</v>
      </c>
      <c r="AV178" s="35">
        <f t="shared" si="199"/>
        <v>0</v>
      </c>
      <c r="AW178" s="33">
        <f t="shared" si="133"/>
        <v>0</v>
      </c>
      <c r="AX178" s="4">
        <v>0</v>
      </c>
      <c r="AY178" s="35">
        <f t="shared" si="179"/>
        <v>0</v>
      </c>
      <c r="AZ178" s="3">
        <v>0</v>
      </c>
      <c r="BA178" s="3">
        <v>0</v>
      </c>
      <c r="BB178" s="35">
        <f t="shared" si="180"/>
        <v>0</v>
      </c>
      <c r="BC178" s="33">
        <f t="shared" si="134"/>
        <v>0</v>
      </c>
      <c r="BD178" s="4">
        <v>0</v>
      </c>
      <c r="BE178" s="36">
        <f t="shared" si="176"/>
        <v>0</v>
      </c>
      <c r="BF178" s="3">
        <v>0</v>
      </c>
      <c r="BG178" s="3">
        <v>0</v>
      </c>
      <c r="BH178" s="35">
        <f t="shared" si="138"/>
        <v>0</v>
      </c>
      <c r="BI178" s="33">
        <f t="shared" si="127"/>
        <v>0</v>
      </c>
      <c r="BJ178" s="4"/>
      <c r="BK178" s="36">
        <f t="shared" si="153"/>
        <v>0</v>
      </c>
      <c r="BL178" s="3">
        <v>0</v>
      </c>
      <c r="BM178" s="3">
        <v>0</v>
      </c>
      <c r="BN178" s="36">
        <f t="shared" si="141"/>
        <v>0</v>
      </c>
      <c r="BO178" s="33">
        <f t="shared" si="142"/>
        <v>0</v>
      </c>
      <c r="BP178" s="4"/>
      <c r="BQ178" s="36">
        <f t="shared" si="143"/>
        <v>0</v>
      </c>
      <c r="BR178" s="204">
        <v>0</v>
      </c>
      <c r="BS178" s="305">
        <v>0</v>
      </c>
      <c r="BT178" s="36">
        <f t="shared" si="144"/>
        <v>0</v>
      </c>
      <c r="BU178" s="33">
        <f t="shared" si="137"/>
        <v>0</v>
      </c>
      <c r="BV178" s="4">
        <v>0</v>
      </c>
      <c r="BW178" s="36">
        <f t="shared" si="145"/>
        <v>0</v>
      </c>
      <c r="BX178" s="3">
        <v>0</v>
      </c>
      <c r="BY178" s="3">
        <v>0</v>
      </c>
      <c r="BZ178" s="36">
        <f t="shared" si="146"/>
        <v>0</v>
      </c>
      <c r="CA178" s="33">
        <f t="shared" si="135"/>
        <v>0</v>
      </c>
      <c r="CB178" s="314">
        <v>0</v>
      </c>
      <c r="CC178" s="36">
        <f t="shared" si="147"/>
        <v>0</v>
      </c>
      <c r="CD178" s="3">
        <f>SUMIFS('12月商业流向数据'!G:G,'12月商业流向数据'!C:C,'2019年进销存明细 '!A178,'12月商业流向数据'!E:E,'2019年进销存明细 '!H178)</f>
        <v>0</v>
      </c>
      <c r="CE178" s="3"/>
      <c r="CF178" s="36">
        <f t="shared" si="148"/>
        <v>0</v>
      </c>
      <c r="CG178" s="33">
        <f t="shared" si="136"/>
        <v>0</v>
      </c>
      <c r="CH178" s="4">
        <f t="shared" si="149"/>
        <v>0</v>
      </c>
      <c r="CI178" s="36">
        <f t="shared" si="150"/>
        <v>0</v>
      </c>
      <c r="CJ178" s="4">
        <f t="shared" si="151"/>
        <v>0</v>
      </c>
      <c r="CK178" s="36">
        <f t="shared" si="139"/>
        <v>0</v>
      </c>
      <c r="CM178" s="18" t="str">
        <f t="shared" si="140"/>
        <v>依叶-上海市黄浦区中西医结合医院</v>
      </c>
      <c r="CN178" s="18" t="s">
        <v>422</v>
      </c>
    </row>
    <row r="179" spans="1:92" s="18" customFormat="1" ht="14.25" hidden="1" x14ac:dyDescent="0.3">
      <c r="A179" s="1" t="s">
        <v>6</v>
      </c>
      <c r="B179" s="6" t="s">
        <v>725</v>
      </c>
      <c r="C179" s="1" t="s">
        <v>661</v>
      </c>
      <c r="D179" s="1" t="s">
        <v>756</v>
      </c>
      <c r="E179" s="1" t="s">
        <v>847</v>
      </c>
      <c r="F179" s="1" t="s">
        <v>282</v>
      </c>
      <c r="G179" s="1" t="s">
        <v>394</v>
      </c>
      <c r="H179" s="7" t="s">
        <v>143</v>
      </c>
      <c r="I179" s="178">
        <v>34.371200000000002</v>
      </c>
      <c r="J179" s="37">
        <v>0</v>
      </c>
      <c r="K179" s="171">
        <v>0</v>
      </c>
      <c r="L179" s="171">
        <f t="shared" si="187"/>
        <v>0</v>
      </c>
      <c r="M179" s="37">
        <v>0</v>
      </c>
      <c r="N179" s="5"/>
      <c r="O179" s="34">
        <f t="shared" si="188"/>
        <v>0</v>
      </c>
      <c r="P179" s="3">
        <v>0</v>
      </c>
      <c r="Q179" s="3">
        <v>0</v>
      </c>
      <c r="R179" s="35">
        <f t="shared" si="189"/>
        <v>0</v>
      </c>
      <c r="S179" s="33">
        <f t="shared" ref="S179:S210" si="200">M179+P179-Q179</f>
        <v>0</v>
      </c>
      <c r="T179" s="5"/>
      <c r="U179" s="35">
        <f t="shared" si="190"/>
        <v>0</v>
      </c>
      <c r="V179" s="3">
        <v>0</v>
      </c>
      <c r="W179" s="3">
        <v>0</v>
      </c>
      <c r="X179" s="35">
        <f t="shared" si="191"/>
        <v>0</v>
      </c>
      <c r="Y179" s="33">
        <f t="shared" ref="Y179:Y210" si="201">S179+V179-W179</f>
        <v>0</v>
      </c>
      <c r="Z179" s="5"/>
      <c r="AA179" s="35">
        <f t="shared" si="192"/>
        <v>0</v>
      </c>
      <c r="AB179" s="3">
        <v>0</v>
      </c>
      <c r="AC179" s="3">
        <v>0</v>
      </c>
      <c r="AD179" s="35">
        <f t="shared" si="193"/>
        <v>0</v>
      </c>
      <c r="AE179" s="33">
        <f t="shared" ref="AE179:AE210" si="202">Y179+AB179-AC179</f>
        <v>0</v>
      </c>
      <c r="AF179" s="5"/>
      <c r="AG179" s="35">
        <f t="shared" si="194"/>
        <v>0</v>
      </c>
      <c r="AH179" s="3">
        <v>0</v>
      </c>
      <c r="AI179" s="3">
        <v>0</v>
      </c>
      <c r="AJ179" s="35">
        <f t="shared" si="195"/>
        <v>0</v>
      </c>
      <c r="AK179" s="33">
        <f t="shared" ref="AK179:AK210" si="203">AE179+AH179-AI179</f>
        <v>0</v>
      </c>
      <c r="AL179" s="5">
        <v>0</v>
      </c>
      <c r="AM179" s="36">
        <f t="shared" si="196"/>
        <v>0</v>
      </c>
      <c r="AN179" s="224">
        <v>0</v>
      </c>
      <c r="AO179" s="3">
        <v>0</v>
      </c>
      <c r="AP179" s="35">
        <f t="shared" si="197"/>
        <v>0</v>
      </c>
      <c r="AQ179" s="33">
        <f t="shared" ref="AQ179:AQ210" si="204">AK179+AN179-AO179</f>
        <v>0</v>
      </c>
      <c r="AR179" s="5">
        <v>0</v>
      </c>
      <c r="AS179" s="35">
        <f t="shared" si="198"/>
        <v>0</v>
      </c>
      <c r="AT179" s="3">
        <v>0</v>
      </c>
      <c r="AU179" s="3">
        <v>0</v>
      </c>
      <c r="AV179" s="35">
        <f t="shared" si="199"/>
        <v>0</v>
      </c>
      <c r="AW179" s="33">
        <f t="shared" ref="AW179:AW210" si="205">AQ179+AT179-AU179</f>
        <v>0</v>
      </c>
      <c r="AX179" s="4">
        <v>0</v>
      </c>
      <c r="AY179" s="35">
        <f t="shared" si="179"/>
        <v>0</v>
      </c>
      <c r="AZ179" s="3">
        <v>0</v>
      </c>
      <c r="BA179" s="3">
        <v>0</v>
      </c>
      <c r="BB179" s="35">
        <f t="shared" si="180"/>
        <v>0</v>
      </c>
      <c r="BC179" s="33">
        <f t="shared" ref="BC179:BC210" si="206">AW179+AZ179-BA179</f>
        <v>0</v>
      </c>
      <c r="BD179" s="4">
        <v>0</v>
      </c>
      <c r="BE179" s="36">
        <f t="shared" si="176"/>
        <v>0</v>
      </c>
      <c r="BF179" s="3">
        <v>0</v>
      </c>
      <c r="BG179" s="3">
        <v>0</v>
      </c>
      <c r="BH179" s="35">
        <f t="shared" si="138"/>
        <v>0</v>
      </c>
      <c r="BI179" s="33">
        <f t="shared" si="127"/>
        <v>0</v>
      </c>
      <c r="BJ179" s="4">
        <v>0</v>
      </c>
      <c r="BK179" s="36">
        <f t="shared" si="153"/>
        <v>0</v>
      </c>
      <c r="BL179" s="3">
        <v>0</v>
      </c>
      <c r="BM179" s="3">
        <v>0</v>
      </c>
      <c r="BN179" s="36">
        <f t="shared" si="141"/>
        <v>0</v>
      </c>
      <c r="BO179" s="33">
        <f t="shared" si="142"/>
        <v>0</v>
      </c>
      <c r="BP179" s="4">
        <v>0</v>
      </c>
      <c r="BQ179" s="36">
        <f t="shared" si="143"/>
        <v>0</v>
      </c>
      <c r="BR179" s="204">
        <v>0</v>
      </c>
      <c r="BS179" s="305">
        <v>0</v>
      </c>
      <c r="BT179" s="36">
        <f t="shared" si="144"/>
        <v>0</v>
      </c>
      <c r="BU179" s="33">
        <f t="shared" si="137"/>
        <v>0</v>
      </c>
      <c r="BV179" s="4">
        <v>0</v>
      </c>
      <c r="BW179" s="36">
        <f t="shared" si="145"/>
        <v>0</v>
      </c>
      <c r="BX179" s="3">
        <v>0</v>
      </c>
      <c r="BY179" s="3">
        <v>0</v>
      </c>
      <c r="BZ179" s="36">
        <f t="shared" si="146"/>
        <v>0</v>
      </c>
      <c r="CA179" s="33">
        <f t="shared" ref="CA179:CA242" si="207">BU179+BX179-BY179</f>
        <v>0</v>
      </c>
      <c r="CB179" s="314">
        <v>0</v>
      </c>
      <c r="CC179" s="36">
        <f t="shared" si="147"/>
        <v>0</v>
      </c>
      <c r="CD179" s="3">
        <f>SUMIFS('12月商业流向数据'!G:G,'12月商业流向数据'!C:C,'2019年进销存明细 '!A179,'12月商业流向数据'!E:E,'2019年进销存明细 '!H179)</f>
        <v>0</v>
      </c>
      <c r="CE179" s="3"/>
      <c r="CF179" s="36">
        <f t="shared" si="148"/>
        <v>0</v>
      </c>
      <c r="CG179" s="33">
        <f t="shared" ref="CG179:CG242" si="208">CA179+CD179-CE179</f>
        <v>0</v>
      </c>
      <c r="CH179" s="4">
        <f t="shared" si="149"/>
        <v>0</v>
      </c>
      <c r="CI179" s="36">
        <f t="shared" si="150"/>
        <v>0</v>
      </c>
      <c r="CJ179" s="4">
        <f t="shared" si="151"/>
        <v>0</v>
      </c>
      <c r="CK179" s="36">
        <f t="shared" si="139"/>
        <v>0</v>
      </c>
      <c r="CM179" s="18" t="str">
        <f t="shared" si="140"/>
        <v>依叶-上海市普陀区中医医院</v>
      </c>
      <c r="CN179" s="18" t="s">
        <v>422</v>
      </c>
    </row>
    <row r="180" spans="1:92" s="18" customFormat="1" ht="14.25" hidden="1" x14ac:dyDescent="0.3">
      <c r="A180" s="1" t="s">
        <v>6</v>
      </c>
      <c r="B180" s="6" t="s">
        <v>725</v>
      </c>
      <c r="C180" s="1" t="s">
        <v>661</v>
      </c>
      <c r="D180" s="1" t="s">
        <v>756</v>
      </c>
      <c r="E180" s="1" t="s">
        <v>848</v>
      </c>
      <c r="F180" s="1" t="s">
        <v>284</v>
      </c>
      <c r="G180" s="1" t="s">
        <v>394</v>
      </c>
      <c r="H180" s="7" t="s">
        <v>66</v>
      </c>
      <c r="I180" s="178">
        <v>34.371200000000002</v>
      </c>
      <c r="J180" s="37">
        <v>0</v>
      </c>
      <c r="K180" s="171">
        <v>0</v>
      </c>
      <c r="L180" s="171">
        <f t="shared" si="187"/>
        <v>0</v>
      </c>
      <c r="M180" s="37">
        <v>0</v>
      </c>
      <c r="N180" s="5"/>
      <c r="O180" s="34">
        <f t="shared" si="188"/>
        <v>0</v>
      </c>
      <c r="P180" s="3">
        <v>0</v>
      </c>
      <c r="Q180" s="3">
        <v>0</v>
      </c>
      <c r="R180" s="35">
        <f t="shared" si="189"/>
        <v>0</v>
      </c>
      <c r="S180" s="33">
        <f t="shared" si="200"/>
        <v>0</v>
      </c>
      <c r="T180" s="5"/>
      <c r="U180" s="35">
        <f t="shared" si="190"/>
        <v>0</v>
      </c>
      <c r="V180" s="3">
        <v>0</v>
      </c>
      <c r="W180" s="3">
        <v>0</v>
      </c>
      <c r="X180" s="35">
        <f t="shared" si="191"/>
        <v>0</v>
      </c>
      <c r="Y180" s="33">
        <f t="shared" si="201"/>
        <v>0</v>
      </c>
      <c r="Z180" s="5"/>
      <c r="AA180" s="35">
        <f t="shared" si="192"/>
        <v>0</v>
      </c>
      <c r="AB180" s="3">
        <v>0</v>
      </c>
      <c r="AC180" s="3">
        <v>0</v>
      </c>
      <c r="AD180" s="35">
        <f t="shared" si="193"/>
        <v>0</v>
      </c>
      <c r="AE180" s="33">
        <f t="shared" si="202"/>
        <v>0</v>
      </c>
      <c r="AF180" s="5"/>
      <c r="AG180" s="35">
        <f t="shared" si="194"/>
        <v>0</v>
      </c>
      <c r="AH180" s="3">
        <v>0</v>
      </c>
      <c r="AI180" s="3">
        <v>0</v>
      </c>
      <c r="AJ180" s="35">
        <f t="shared" si="195"/>
        <v>0</v>
      </c>
      <c r="AK180" s="33">
        <f t="shared" si="203"/>
        <v>0</v>
      </c>
      <c r="AL180" s="5">
        <v>0</v>
      </c>
      <c r="AM180" s="36">
        <f t="shared" si="196"/>
        <v>0</v>
      </c>
      <c r="AN180" s="224">
        <v>0</v>
      </c>
      <c r="AO180" s="3">
        <v>0</v>
      </c>
      <c r="AP180" s="35">
        <f t="shared" si="197"/>
        <v>0</v>
      </c>
      <c r="AQ180" s="33">
        <f t="shared" si="204"/>
        <v>0</v>
      </c>
      <c r="AR180" s="5">
        <v>0</v>
      </c>
      <c r="AS180" s="35">
        <f t="shared" si="198"/>
        <v>0</v>
      </c>
      <c r="AT180" s="3">
        <v>0</v>
      </c>
      <c r="AU180" s="3">
        <v>0</v>
      </c>
      <c r="AV180" s="35">
        <f t="shared" si="199"/>
        <v>0</v>
      </c>
      <c r="AW180" s="33">
        <f t="shared" si="205"/>
        <v>0</v>
      </c>
      <c r="AX180" s="4">
        <v>0</v>
      </c>
      <c r="AY180" s="35">
        <f t="shared" si="179"/>
        <v>0</v>
      </c>
      <c r="AZ180" s="3">
        <v>0</v>
      </c>
      <c r="BA180" s="3">
        <v>0</v>
      </c>
      <c r="BB180" s="35">
        <f t="shared" si="180"/>
        <v>0</v>
      </c>
      <c r="BC180" s="33">
        <f t="shared" si="206"/>
        <v>0</v>
      </c>
      <c r="BD180" s="4">
        <v>0</v>
      </c>
      <c r="BE180" s="36">
        <f t="shared" si="176"/>
        <v>0</v>
      </c>
      <c r="BF180" s="3">
        <v>0</v>
      </c>
      <c r="BG180" s="3">
        <v>0</v>
      </c>
      <c r="BH180" s="35">
        <f t="shared" si="138"/>
        <v>0</v>
      </c>
      <c r="BI180" s="33">
        <f t="shared" si="127"/>
        <v>0</v>
      </c>
      <c r="BJ180" s="4">
        <v>0</v>
      </c>
      <c r="BK180" s="36">
        <f t="shared" si="153"/>
        <v>0</v>
      </c>
      <c r="BL180" s="3">
        <v>0</v>
      </c>
      <c r="BM180" s="3">
        <v>0</v>
      </c>
      <c r="BN180" s="36">
        <f t="shared" si="141"/>
        <v>0</v>
      </c>
      <c r="BO180" s="33">
        <f t="shared" si="142"/>
        <v>0</v>
      </c>
      <c r="BP180" s="4">
        <v>0</v>
      </c>
      <c r="BQ180" s="36">
        <f t="shared" si="143"/>
        <v>0</v>
      </c>
      <c r="BR180" s="204">
        <v>0</v>
      </c>
      <c r="BS180" s="305">
        <v>0</v>
      </c>
      <c r="BT180" s="36">
        <f t="shared" si="144"/>
        <v>0</v>
      </c>
      <c r="BU180" s="33">
        <f t="shared" si="137"/>
        <v>0</v>
      </c>
      <c r="BV180" s="4">
        <v>0</v>
      </c>
      <c r="BW180" s="36">
        <f t="shared" si="145"/>
        <v>0</v>
      </c>
      <c r="BX180" s="3">
        <v>0</v>
      </c>
      <c r="BY180" s="3">
        <v>0</v>
      </c>
      <c r="BZ180" s="36">
        <f t="shared" si="146"/>
        <v>0</v>
      </c>
      <c r="CA180" s="33">
        <f t="shared" si="207"/>
        <v>0</v>
      </c>
      <c r="CB180" s="314">
        <v>0</v>
      </c>
      <c r="CC180" s="36">
        <f t="shared" si="147"/>
        <v>0</v>
      </c>
      <c r="CD180" s="3">
        <f>SUMIFS('12月商业流向数据'!G:G,'12月商业流向数据'!C:C,'2019年进销存明细 '!A180,'12月商业流向数据'!E:E,'2019年进销存明细 '!H180)</f>
        <v>0</v>
      </c>
      <c r="CE180" s="3"/>
      <c r="CF180" s="36">
        <f t="shared" si="148"/>
        <v>0</v>
      </c>
      <c r="CG180" s="33">
        <f t="shared" si="208"/>
        <v>0</v>
      </c>
      <c r="CH180" s="4">
        <f t="shared" si="149"/>
        <v>0</v>
      </c>
      <c r="CI180" s="36">
        <f t="shared" si="150"/>
        <v>0</v>
      </c>
      <c r="CJ180" s="4">
        <f t="shared" si="151"/>
        <v>0</v>
      </c>
      <c r="CK180" s="36">
        <f t="shared" si="139"/>
        <v>0</v>
      </c>
      <c r="CM180" s="18" t="str">
        <f t="shared" si="140"/>
        <v>依叶-上海市普陀区桃浦镇社区卫生服务中心</v>
      </c>
      <c r="CN180" s="18" t="s">
        <v>422</v>
      </c>
    </row>
    <row r="181" spans="1:92" s="18" customFormat="1" ht="14.25" hidden="1" x14ac:dyDescent="0.3">
      <c r="A181" s="1" t="s">
        <v>6</v>
      </c>
      <c r="B181" s="6" t="s">
        <v>725</v>
      </c>
      <c r="C181" s="1" t="s">
        <v>661</v>
      </c>
      <c r="D181" s="1" t="s">
        <v>756</v>
      </c>
      <c r="E181" s="1" t="s">
        <v>848</v>
      </c>
      <c r="F181" s="1" t="s">
        <v>284</v>
      </c>
      <c r="G181" s="1" t="s">
        <v>394</v>
      </c>
      <c r="H181" s="7" t="s">
        <v>237</v>
      </c>
      <c r="I181" s="178">
        <v>34.371200000000002</v>
      </c>
      <c r="J181" s="37">
        <v>0</v>
      </c>
      <c r="K181" s="171">
        <v>0</v>
      </c>
      <c r="L181" s="171">
        <f t="shared" si="187"/>
        <v>0</v>
      </c>
      <c r="M181" s="37">
        <v>0</v>
      </c>
      <c r="N181" s="5"/>
      <c r="O181" s="34">
        <f t="shared" si="188"/>
        <v>0</v>
      </c>
      <c r="P181" s="3">
        <v>0</v>
      </c>
      <c r="Q181" s="3">
        <v>0</v>
      </c>
      <c r="R181" s="35">
        <f t="shared" si="189"/>
        <v>0</v>
      </c>
      <c r="S181" s="33">
        <f t="shared" si="200"/>
        <v>0</v>
      </c>
      <c r="T181" s="5"/>
      <c r="U181" s="35">
        <f t="shared" si="190"/>
        <v>0</v>
      </c>
      <c r="V181" s="3">
        <v>0</v>
      </c>
      <c r="W181" s="3">
        <v>0</v>
      </c>
      <c r="X181" s="35">
        <f t="shared" si="191"/>
        <v>0</v>
      </c>
      <c r="Y181" s="33">
        <f t="shared" si="201"/>
        <v>0</v>
      </c>
      <c r="Z181" s="5"/>
      <c r="AA181" s="35">
        <f t="shared" si="192"/>
        <v>0</v>
      </c>
      <c r="AB181" s="3">
        <v>0</v>
      </c>
      <c r="AC181" s="3">
        <v>0</v>
      </c>
      <c r="AD181" s="35">
        <f t="shared" si="193"/>
        <v>0</v>
      </c>
      <c r="AE181" s="33">
        <f t="shared" si="202"/>
        <v>0</v>
      </c>
      <c r="AF181" s="5"/>
      <c r="AG181" s="35">
        <f t="shared" si="194"/>
        <v>0</v>
      </c>
      <c r="AH181" s="3">
        <v>0</v>
      </c>
      <c r="AI181" s="3">
        <v>0</v>
      </c>
      <c r="AJ181" s="35">
        <f t="shared" si="195"/>
        <v>0</v>
      </c>
      <c r="AK181" s="33">
        <f t="shared" si="203"/>
        <v>0</v>
      </c>
      <c r="AL181" s="5">
        <v>0</v>
      </c>
      <c r="AM181" s="36">
        <f t="shared" si="196"/>
        <v>0</v>
      </c>
      <c r="AN181" s="224">
        <v>0</v>
      </c>
      <c r="AO181" s="3">
        <v>0</v>
      </c>
      <c r="AP181" s="35">
        <f t="shared" si="197"/>
        <v>0</v>
      </c>
      <c r="AQ181" s="33">
        <f t="shared" si="204"/>
        <v>0</v>
      </c>
      <c r="AR181" s="5">
        <v>0</v>
      </c>
      <c r="AS181" s="35">
        <f t="shared" si="198"/>
        <v>0</v>
      </c>
      <c r="AT181" s="3">
        <v>0</v>
      </c>
      <c r="AU181" s="3">
        <v>0</v>
      </c>
      <c r="AV181" s="35">
        <f t="shared" si="199"/>
        <v>0</v>
      </c>
      <c r="AW181" s="33">
        <f t="shared" si="205"/>
        <v>0</v>
      </c>
      <c r="AX181" s="4">
        <v>0</v>
      </c>
      <c r="AY181" s="35">
        <f t="shared" si="179"/>
        <v>0</v>
      </c>
      <c r="AZ181" s="3">
        <v>0</v>
      </c>
      <c r="BA181" s="3">
        <v>0</v>
      </c>
      <c r="BB181" s="35">
        <f t="shared" si="180"/>
        <v>0</v>
      </c>
      <c r="BC181" s="33">
        <f t="shared" si="206"/>
        <v>0</v>
      </c>
      <c r="BD181" s="4">
        <v>0</v>
      </c>
      <c r="BE181" s="36">
        <f t="shared" si="176"/>
        <v>0</v>
      </c>
      <c r="BF181" s="3">
        <v>0</v>
      </c>
      <c r="BG181" s="3">
        <v>0</v>
      </c>
      <c r="BH181" s="35">
        <f t="shared" si="138"/>
        <v>0</v>
      </c>
      <c r="BI181" s="33">
        <f t="shared" si="127"/>
        <v>0</v>
      </c>
      <c r="BJ181" s="4">
        <v>50</v>
      </c>
      <c r="BK181" s="36">
        <f t="shared" si="153"/>
        <v>1718.5600000000002</v>
      </c>
      <c r="BL181" s="3">
        <v>0</v>
      </c>
      <c r="BM181" s="3">
        <v>0</v>
      </c>
      <c r="BN181" s="36">
        <f t="shared" si="141"/>
        <v>0</v>
      </c>
      <c r="BO181" s="33">
        <f t="shared" si="142"/>
        <v>0</v>
      </c>
      <c r="BP181" s="4">
        <v>100</v>
      </c>
      <c r="BQ181" s="36">
        <f t="shared" si="143"/>
        <v>3437.1200000000003</v>
      </c>
      <c r="BR181" s="204">
        <v>0</v>
      </c>
      <c r="BS181" s="305">
        <v>0</v>
      </c>
      <c r="BT181" s="36">
        <f t="shared" si="144"/>
        <v>0</v>
      </c>
      <c r="BU181" s="33">
        <f t="shared" si="137"/>
        <v>0</v>
      </c>
      <c r="BV181" s="4">
        <v>50</v>
      </c>
      <c r="BW181" s="36">
        <f t="shared" si="145"/>
        <v>1718.5600000000002</v>
      </c>
      <c r="BX181" s="3">
        <v>0</v>
      </c>
      <c r="BY181" s="3">
        <v>0</v>
      </c>
      <c r="BZ181" s="36">
        <f t="shared" si="146"/>
        <v>0</v>
      </c>
      <c r="CA181" s="33">
        <f t="shared" si="207"/>
        <v>0</v>
      </c>
      <c r="CB181" s="314">
        <v>100</v>
      </c>
      <c r="CC181" s="36">
        <f t="shared" si="147"/>
        <v>3437.1200000000003</v>
      </c>
      <c r="CD181" s="3">
        <f>SUMIFS('12月商业流向数据'!G:G,'12月商业流向数据'!C:C,'2019年进销存明细 '!A181,'12月商业流向数据'!E:E,'2019年进销存明细 '!H181)</f>
        <v>0</v>
      </c>
      <c r="CE181" s="3"/>
      <c r="CF181" s="36">
        <f t="shared" si="148"/>
        <v>0</v>
      </c>
      <c r="CG181" s="33">
        <f t="shared" si="208"/>
        <v>0</v>
      </c>
      <c r="CH181" s="4">
        <f t="shared" si="149"/>
        <v>300</v>
      </c>
      <c r="CI181" s="36">
        <f t="shared" si="150"/>
        <v>10311.36</v>
      </c>
      <c r="CJ181" s="4">
        <f t="shared" si="151"/>
        <v>0</v>
      </c>
      <c r="CK181" s="36">
        <f t="shared" si="139"/>
        <v>0</v>
      </c>
      <c r="CM181" s="18" t="str">
        <f t="shared" si="140"/>
        <v>依叶-上海市普陀区长风街道长风社区卫生服务中心</v>
      </c>
      <c r="CN181" s="18" t="s">
        <v>422</v>
      </c>
    </row>
    <row r="182" spans="1:92" s="18" customFormat="1" ht="14.25" hidden="1" x14ac:dyDescent="0.3">
      <c r="A182" s="1" t="s">
        <v>6</v>
      </c>
      <c r="B182" s="6" t="s">
        <v>725</v>
      </c>
      <c r="C182" s="1" t="s">
        <v>661</v>
      </c>
      <c r="D182" s="1" t="s">
        <v>756</v>
      </c>
      <c r="E182" s="1" t="s">
        <v>847</v>
      </c>
      <c r="F182" s="1" t="s">
        <v>282</v>
      </c>
      <c r="G182" s="1" t="s">
        <v>394</v>
      </c>
      <c r="H182" s="7" t="s">
        <v>90</v>
      </c>
      <c r="I182" s="178">
        <v>34.371200000000002</v>
      </c>
      <c r="J182" s="37">
        <v>3600</v>
      </c>
      <c r="K182" s="171">
        <v>1850</v>
      </c>
      <c r="L182" s="171">
        <f t="shared" si="187"/>
        <v>63586.720000000001</v>
      </c>
      <c r="M182" s="37">
        <v>2457</v>
      </c>
      <c r="N182" s="5">
        <v>3000</v>
      </c>
      <c r="O182" s="34">
        <f t="shared" si="188"/>
        <v>103113.60000000001</v>
      </c>
      <c r="P182" s="3">
        <v>0</v>
      </c>
      <c r="Q182" s="3">
        <v>2394</v>
      </c>
      <c r="R182" s="35">
        <f t="shared" si="189"/>
        <v>0</v>
      </c>
      <c r="S182" s="33">
        <f t="shared" si="200"/>
        <v>63</v>
      </c>
      <c r="T182" s="5">
        <v>3200</v>
      </c>
      <c r="U182" s="35">
        <f t="shared" si="190"/>
        <v>109987.84000000001</v>
      </c>
      <c r="V182" s="3">
        <v>1800</v>
      </c>
      <c r="W182" s="3">
        <v>1606</v>
      </c>
      <c r="X182" s="35">
        <f t="shared" si="191"/>
        <v>61868.160000000003</v>
      </c>
      <c r="Y182" s="33">
        <f t="shared" si="201"/>
        <v>257</v>
      </c>
      <c r="Z182" s="5">
        <v>6200</v>
      </c>
      <c r="AA182" s="35">
        <f t="shared" si="192"/>
        <v>213101.44</v>
      </c>
      <c r="AB182" s="3">
        <v>3300</v>
      </c>
      <c r="AC182" s="3">
        <v>3183</v>
      </c>
      <c r="AD182" s="35">
        <f t="shared" si="193"/>
        <v>113424.96000000001</v>
      </c>
      <c r="AE182" s="33">
        <f t="shared" si="202"/>
        <v>374</v>
      </c>
      <c r="AF182" s="5">
        <v>7600</v>
      </c>
      <c r="AG182" s="35">
        <f t="shared" si="194"/>
        <v>261221.12000000002</v>
      </c>
      <c r="AH182" s="3">
        <v>2700</v>
      </c>
      <c r="AI182" s="3">
        <v>2906</v>
      </c>
      <c r="AJ182" s="35">
        <f t="shared" si="195"/>
        <v>92802.240000000005</v>
      </c>
      <c r="AK182" s="33">
        <f t="shared" si="203"/>
        <v>168</v>
      </c>
      <c r="AL182" s="5">
        <v>3300</v>
      </c>
      <c r="AM182" s="36">
        <f t="shared" si="196"/>
        <v>113424.96000000001</v>
      </c>
      <c r="AN182" s="224">
        <v>3600</v>
      </c>
      <c r="AO182" s="3">
        <v>2564</v>
      </c>
      <c r="AP182" s="35">
        <f t="shared" si="197"/>
        <v>123736.32000000001</v>
      </c>
      <c r="AQ182" s="33">
        <f t="shared" si="204"/>
        <v>1204</v>
      </c>
      <c r="AR182" s="5">
        <v>3500</v>
      </c>
      <c r="AS182" s="35">
        <f t="shared" si="198"/>
        <v>120299.20000000001</v>
      </c>
      <c r="AT182" s="3">
        <v>2100</v>
      </c>
      <c r="AU182" s="3">
        <v>2406</v>
      </c>
      <c r="AV182" s="35">
        <f t="shared" si="199"/>
        <v>72179.520000000004</v>
      </c>
      <c r="AW182" s="33">
        <f t="shared" si="205"/>
        <v>898</v>
      </c>
      <c r="AX182" s="4">
        <v>2900</v>
      </c>
      <c r="AY182" s="35">
        <f t="shared" si="179"/>
        <v>99676.48000000001</v>
      </c>
      <c r="AZ182" s="3">
        <v>3000</v>
      </c>
      <c r="BA182" s="3">
        <v>3021</v>
      </c>
      <c r="BB182" s="35">
        <f t="shared" si="180"/>
        <v>103113.60000000001</v>
      </c>
      <c r="BC182" s="33">
        <f t="shared" si="206"/>
        <v>877</v>
      </c>
      <c r="BD182" s="4">
        <v>3000</v>
      </c>
      <c r="BE182" s="36">
        <f t="shared" si="176"/>
        <v>103113.60000000001</v>
      </c>
      <c r="BF182" s="3">
        <v>2700</v>
      </c>
      <c r="BG182" s="3">
        <v>3200</v>
      </c>
      <c r="BH182" s="35">
        <f t="shared" si="138"/>
        <v>92802.240000000005</v>
      </c>
      <c r="BI182" s="33">
        <f t="shared" si="127"/>
        <v>377</v>
      </c>
      <c r="BJ182" s="4">
        <v>3200</v>
      </c>
      <c r="BK182" s="36">
        <f t="shared" si="153"/>
        <v>109987.84000000001</v>
      </c>
      <c r="BL182" s="3">
        <v>3300</v>
      </c>
      <c r="BM182" s="3">
        <v>3100</v>
      </c>
      <c r="BN182" s="36">
        <f t="shared" si="141"/>
        <v>113424.96000000001</v>
      </c>
      <c r="BO182" s="33">
        <f t="shared" si="142"/>
        <v>577</v>
      </c>
      <c r="BP182" s="4">
        <v>2800</v>
      </c>
      <c r="BQ182" s="36">
        <f t="shared" si="143"/>
        <v>96239.360000000001</v>
      </c>
      <c r="BR182" s="204">
        <v>3300</v>
      </c>
      <c r="BS182" s="305">
        <v>3100</v>
      </c>
      <c r="BT182" s="36">
        <f t="shared" si="144"/>
        <v>113424.96000000001</v>
      </c>
      <c r="BU182" s="33">
        <f t="shared" si="137"/>
        <v>777</v>
      </c>
      <c r="BV182" s="4">
        <v>3000</v>
      </c>
      <c r="BW182" s="36">
        <f t="shared" si="145"/>
        <v>103113.60000000001</v>
      </c>
      <c r="BX182" s="3">
        <v>2700</v>
      </c>
      <c r="BY182" s="3">
        <v>3100</v>
      </c>
      <c r="BZ182" s="36">
        <f t="shared" si="146"/>
        <v>92802.240000000005</v>
      </c>
      <c r="CA182" s="33">
        <f t="shared" si="207"/>
        <v>377</v>
      </c>
      <c r="CB182" s="314">
        <v>3100</v>
      </c>
      <c r="CC182" s="36">
        <f t="shared" si="147"/>
        <v>106550.72</v>
      </c>
      <c r="CD182" s="3">
        <f>SUMIFS('12月商业流向数据'!G:G,'12月商业流向数据'!C:C,'2019年进销存明细 '!A182,'12月商业流向数据'!E:E,'2019年进销存明细 '!H182)</f>
        <v>1500</v>
      </c>
      <c r="CE182" s="3"/>
      <c r="CF182" s="36">
        <f t="shared" si="148"/>
        <v>51556.800000000003</v>
      </c>
      <c r="CG182" s="33">
        <f t="shared" si="208"/>
        <v>1877</v>
      </c>
      <c r="CH182" s="4">
        <f t="shared" si="149"/>
        <v>44800</v>
      </c>
      <c r="CI182" s="36">
        <f t="shared" si="150"/>
        <v>1539829.7600000002</v>
      </c>
      <c r="CJ182" s="4">
        <f t="shared" si="151"/>
        <v>30000</v>
      </c>
      <c r="CK182" s="36">
        <f t="shared" si="139"/>
        <v>1031136</v>
      </c>
      <c r="CM182" s="18" t="str">
        <f t="shared" si="140"/>
        <v>依叶-上海市普陀区利群医院</v>
      </c>
      <c r="CN182" s="18" t="s">
        <v>422</v>
      </c>
    </row>
    <row r="183" spans="1:92" s="18" customFormat="1" ht="14.25" hidden="1" x14ac:dyDescent="0.3">
      <c r="A183" s="205" t="s">
        <v>6</v>
      </c>
      <c r="B183" s="6" t="s">
        <v>725</v>
      </c>
      <c r="C183" s="1" t="s">
        <v>661</v>
      </c>
      <c r="D183" s="1" t="s">
        <v>756</v>
      </c>
      <c r="E183" s="1" t="s">
        <v>848</v>
      </c>
      <c r="F183" s="1" t="s">
        <v>284</v>
      </c>
      <c r="G183" s="1" t="s">
        <v>394</v>
      </c>
      <c r="H183" s="7" t="s">
        <v>553</v>
      </c>
      <c r="I183" s="178">
        <v>34.371200000000002</v>
      </c>
      <c r="J183" s="37">
        <v>0</v>
      </c>
      <c r="K183" s="171">
        <v>0</v>
      </c>
      <c r="L183" s="171">
        <f t="shared" si="187"/>
        <v>0</v>
      </c>
      <c r="M183" s="37">
        <v>0</v>
      </c>
      <c r="N183" s="5"/>
      <c r="O183" s="34">
        <f t="shared" si="188"/>
        <v>0</v>
      </c>
      <c r="P183" s="3">
        <v>0</v>
      </c>
      <c r="Q183" s="3">
        <v>0</v>
      </c>
      <c r="R183" s="35">
        <f t="shared" si="189"/>
        <v>0</v>
      </c>
      <c r="S183" s="33">
        <f t="shared" si="200"/>
        <v>0</v>
      </c>
      <c r="T183" s="5"/>
      <c r="U183" s="35">
        <f t="shared" si="190"/>
        <v>0</v>
      </c>
      <c r="V183" s="3">
        <v>0</v>
      </c>
      <c r="W183" s="3">
        <v>0</v>
      </c>
      <c r="X183" s="35">
        <f t="shared" si="191"/>
        <v>0</v>
      </c>
      <c r="Y183" s="33">
        <f t="shared" si="201"/>
        <v>0</v>
      </c>
      <c r="Z183" s="5"/>
      <c r="AA183" s="35">
        <f t="shared" si="192"/>
        <v>0</v>
      </c>
      <c r="AB183" s="3">
        <v>0</v>
      </c>
      <c r="AC183" s="3">
        <v>0</v>
      </c>
      <c r="AD183" s="35">
        <f t="shared" si="193"/>
        <v>0</v>
      </c>
      <c r="AE183" s="33">
        <f t="shared" si="202"/>
        <v>0</v>
      </c>
      <c r="AF183" s="5"/>
      <c r="AG183" s="35">
        <f t="shared" si="194"/>
        <v>0</v>
      </c>
      <c r="AH183" s="3">
        <v>0</v>
      </c>
      <c r="AI183" s="3">
        <v>0</v>
      </c>
      <c r="AJ183" s="35">
        <f t="shared" si="195"/>
        <v>0</v>
      </c>
      <c r="AK183" s="33">
        <f t="shared" si="203"/>
        <v>0</v>
      </c>
      <c r="AL183" s="5">
        <v>0</v>
      </c>
      <c r="AM183" s="36">
        <f t="shared" si="196"/>
        <v>0</v>
      </c>
      <c r="AN183" s="224">
        <v>0</v>
      </c>
      <c r="AO183" s="3">
        <v>0</v>
      </c>
      <c r="AP183" s="35">
        <f t="shared" si="197"/>
        <v>0</v>
      </c>
      <c r="AQ183" s="33">
        <f t="shared" si="204"/>
        <v>0</v>
      </c>
      <c r="AR183" s="5">
        <v>0</v>
      </c>
      <c r="AS183" s="35">
        <f t="shared" si="198"/>
        <v>0</v>
      </c>
      <c r="AT183" s="3">
        <v>0</v>
      </c>
      <c r="AU183" s="3">
        <v>0</v>
      </c>
      <c r="AV183" s="35">
        <f t="shared" si="199"/>
        <v>0</v>
      </c>
      <c r="AW183" s="33">
        <f t="shared" si="205"/>
        <v>0</v>
      </c>
      <c r="AX183" s="4">
        <v>0</v>
      </c>
      <c r="AY183" s="35">
        <f t="shared" si="179"/>
        <v>0</v>
      </c>
      <c r="AZ183" s="3">
        <v>0</v>
      </c>
      <c r="BA183" s="3">
        <v>0</v>
      </c>
      <c r="BB183" s="35">
        <f t="shared" si="180"/>
        <v>0</v>
      </c>
      <c r="BC183" s="33">
        <f t="shared" si="206"/>
        <v>0</v>
      </c>
      <c r="BD183" s="4">
        <v>0</v>
      </c>
      <c r="BE183" s="36">
        <f t="shared" si="176"/>
        <v>0</v>
      </c>
      <c r="BF183" s="3">
        <v>0</v>
      </c>
      <c r="BG183" s="3">
        <v>0</v>
      </c>
      <c r="BH183" s="35">
        <f t="shared" si="138"/>
        <v>0</v>
      </c>
      <c r="BI183" s="33">
        <f t="shared" si="127"/>
        <v>0</v>
      </c>
      <c r="BJ183" s="4">
        <v>0</v>
      </c>
      <c r="BK183" s="36">
        <f t="shared" si="153"/>
        <v>0</v>
      </c>
      <c r="BL183" s="3">
        <v>0</v>
      </c>
      <c r="BM183" s="3">
        <v>0</v>
      </c>
      <c r="BN183" s="36">
        <f t="shared" si="141"/>
        <v>0</v>
      </c>
      <c r="BO183" s="33">
        <f t="shared" si="142"/>
        <v>0</v>
      </c>
      <c r="BP183" s="4">
        <v>0</v>
      </c>
      <c r="BQ183" s="36">
        <f t="shared" si="143"/>
        <v>0</v>
      </c>
      <c r="BR183" s="204">
        <v>0</v>
      </c>
      <c r="BS183" s="305">
        <v>0</v>
      </c>
      <c r="BT183" s="36">
        <f t="shared" si="144"/>
        <v>0</v>
      </c>
      <c r="BU183" s="33">
        <f t="shared" si="137"/>
        <v>0</v>
      </c>
      <c r="BV183" s="4">
        <v>0</v>
      </c>
      <c r="BW183" s="36">
        <f t="shared" si="145"/>
        <v>0</v>
      </c>
      <c r="BX183" s="3">
        <v>0</v>
      </c>
      <c r="BY183" s="3">
        <v>0</v>
      </c>
      <c r="BZ183" s="36">
        <f t="shared" si="146"/>
        <v>0</v>
      </c>
      <c r="CA183" s="33">
        <f t="shared" si="207"/>
        <v>0</v>
      </c>
      <c r="CB183" s="314">
        <v>0</v>
      </c>
      <c r="CC183" s="36">
        <f t="shared" si="147"/>
        <v>0</v>
      </c>
      <c r="CD183" s="3">
        <f>SUMIFS('12月商业流向数据'!G:G,'12月商业流向数据'!C:C,'2019年进销存明细 '!A183,'12月商业流向数据'!E:E,'2019年进销存明细 '!H183)</f>
        <v>0</v>
      </c>
      <c r="CE183" s="3"/>
      <c r="CF183" s="36">
        <f t="shared" si="148"/>
        <v>0</v>
      </c>
      <c r="CG183" s="33">
        <f t="shared" si="208"/>
        <v>0</v>
      </c>
      <c r="CH183" s="4">
        <f t="shared" si="149"/>
        <v>0</v>
      </c>
      <c r="CI183" s="36">
        <f t="shared" si="150"/>
        <v>0</v>
      </c>
      <c r="CJ183" s="4">
        <f t="shared" si="151"/>
        <v>0</v>
      </c>
      <c r="CK183" s="36">
        <f t="shared" si="139"/>
        <v>0</v>
      </c>
      <c r="CL183" s="206"/>
      <c r="CM183" s="18" t="str">
        <f t="shared" si="140"/>
        <v>依叶-上海市普陀区桃浦镇第二社区卫生服务中心</v>
      </c>
      <c r="CN183" s="18" t="s">
        <v>422</v>
      </c>
    </row>
    <row r="184" spans="1:92" s="18" customFormat="1" ht="14.25" hidden="1" x14ac:dyDescent="0.3">
      <c r="A184" s="1" t="s">
        <v>6</v>
      </c>
      <c r="B184" s="6" t="s">
        <v>725</v>
      </c>
      <c r="C184" s="1" t="s">
        <v>661</v>
      </c>
      <c r="D184" s="1" t="s">
        <v>756</v>
      </c>
      <c r="E184" s="1" t="s">
        <v>737</v>
      </c>
      <c r="F184" s="1" t="s">
        <v>282</v>
      </c>
      <c r="G184" s="1" t="s">
        <v>394</v>
      </c>
      <c r="H184" s="7" t="s">
        <v>86</v>
      </c>
      <c r="I184" s="178">
        <v>34.371200000000002</v>
      </c>
      <c r="J184" s="37">
        <v>0</v>
      </c>
      <c r="K184" s="171">
        <v>0</v>
      </c>
      <c r="L184" s="171">
        <f t="shared" si="187"/>
        <v>0</v>
      </c>
      <c r="M184" s="37">
        <v>30</v>
      </c>
      <c r="N184" s="5"/>
      <c r="O184" s="34">
        <f t="shared" si="188"/>
        <v>0</v>
      </c>
      <c r="P184" s="3">
        <v>0</v>
      </c>
      <c r="Q184" s="3">
        <v>0</v>
      </c>
      <c r="R184" s="35">
        <f t="shared" si="189"/>
        <v>0</v>
      </c>
      <c r="S184" s="33">
        <f t="shared" si="200"/>
        <v>30</v>
      </c>
      <c r="T184" s="5"/>
      <c r="U184" s="35">
        <f t="shared" si="190"/>
        <v>0</v>
      </c>
      <c r="V184" s="3">
        <v>0</v>
      </c>
      <c r="W184" s="3">
        <v>0</v>
      </c>
      <c r="X184" s="35">
        <f t="shared" si="191"/>
        <v>0</v>
      </c>
      <c r="Y184" s="33">
        <f t="shared" si="201"/>
        <v>30</v>
      </c>
      <c r="Z184" s="5"/>
      <c r="AA184" s="35">
        <f t="shared" si="192"/>
        <v>0</v>
      </c>
      <c r="AB184" s="3">
        <v>0</v>
      </c>
      <c r="AC184" s="3">
        <v>0</v>
      </c>
      <c r="AD184" s="35">
        <f t="shared" si="193"/>
        <v>0</v>
      </c>
      <c r="AE184" s="33">
        <f t="shared" si="202"/>
        <v>30</v>
      </c>
      <c r="AF184" s="5"/>
      <c r="AG184" s="35">
        <f t="shared" si="194"/>
        <v>0</v>
      </c>
      <c r="AH184" s="3">
        <v>0</v>
      </c>
      <c r="AI184" s="3">
        <v>0</v>
      </c>
      <c r="AJ184" s="35">
        <f t="shared" si="195"/>
        <v>0</v>
      </c>
      <c r="AK184" s="33">
        <f t="shared" si="203"/>
        <v>30</v>
      </c>
      <c r="AL184" s="5">
        <v>0</v>
      </c>
      <c r="AM184" s="36">
        <f t="shared" si="196"/>
        <v>0</v>
      </c>
      <c r="AN184" s="224">
        <v>0</v>
      </c>
      <c r="AO184" s="3">
        <v>0</v>
      </c>
      <c r="AP184" s="35">
        <f t="shared" si="197"/>
        <v>0</v>
      </c>
      <c r="AQ184" s="33">
        <f t="shared" si="204"/>
        <v>30</v>
      </c>
      <c r="AR184" s="5">
        <v>0</v>
      </c>
      <c r="AS184" s="35">
        <f t="shared" si="198"/>
        <v>0</v>
      </c>
      <c r="AT184" s="3">
        <v>0</v>
      </c>
      <c r="AU184" s="3">
        <v>0</v>
      </c>
      <c r="AV184" s="35">
        <f t="shared" si="199"/>
        <v>0</v>
      </c>
      <c r="AW184" s="33">
        <f t="shared" si="205"/>
        <v>30</v>
      </c>
      <c r="AX184" s="4">
        <v>0</v>
      </c>
      <c r="AY184" s="35">
        <f t="shared" si="179"/>
        <v>0</v>
      </c>
      <c r="AZ184" s="3">
        <v>0</v>
      </c>
      <c r="BA184" s="3">
        <v>0</v>
      </c>
      <c r="BB184" s="35">
        <f t="shared" si="180"/>
        <v>0</v>
      </c>
      <c r="BC184" s="33">
        <f t="shared" si="206"/>
        <v>30</v>
      </c>
      <c r="BD184" s="4">
        <v>0</v>
      </c>
      <c r="BE184" s="36">
        <f t="shared" si="176"/>
        <v>0</v>
      </c>
      <c r="BF184" s="3">
        <v>0</v>
      </c>
      <c r="BG184" s="3">
        <v>0</v>
      </c>
      <c r="BH184" s="35">
        <f t="shared" si="138"/>
        <v>0</v>
      </c>
      <c r="BI184" s="33">
        <f t="shared" ref="BI184:BI247" si="209">BC184+BF184-BG184</f>
        <v>30</v>
      </c>
      <c r="BJ184" s="4">
        <v>0</v>
      </c>
      <c r="BK184" s="36">
        <f t="shared" si="153"/>
        <v>0</v>
      </c>
      <c r="BL184" s="3">
        <v>0</v>
      </c>
      <c r="BM184" s="3">
        <v>0</v>
      </c>
      <c r="BN184" s="36">
        <f t="shared" si="141"/>
        <v>0</v>
      </c>
      <c r="BO184" s="33">
        <f t="shared" si="142"/>
        <v>30</v>
      </c>
      <c r="BP184" s="4">
        <v>0</v>
      </c>
      <c r="BQ184" s="36">
        <f t="shared" si="143"/>
        <v>0</v>
      </c>
      <c r="BR184" s="204">
        <v>0</v>
      </c>
      <c r="BS184" s="305">
        <v>0</v>
      </c>
      <c r="BT184" s="36">
        <f t="shared" si="144"/>
        <v>0</v>
      </c>
      <c r="BU184" s="33">
        <f t="shared" si="137"/>
        <v>30</v>
      </c>
      <c r="BV184" s="4">
        <v>0</v>
      </c>
      <c r="BW184" s="36">
        <f t="shared" si="145"/>
        <v>0</v>
      </c>
      <c r="BX184" s="3">
        <v>100</v>
      </c>
      <c r="BY184" s="3">
        <v>0</v>
      </c>
      <c r="BZ184" s="36">
        <f t="shared" si="146"/>
        <v>3437.1200000000003</v>
      </c>
      <c r="CA184" s="33">
        <f t="shared" si="207"/>
        <v>130</v>
      </c>
      <c r="CB184" s="314">
        <v>0</v>
      </c>
      <c r="CC184" s="36">
        <f t="shared" si="147"/>
        <v>0</v>
      </c>
      <c r="CD184" s="3">
        <f>SUMIFS('12月商业流向数据'!G:G,'12月商业流向数据'!C:C,'2019年进销存明细 '!A184,'12月商业流向数据'!E:E,'2019年进销存明细 '!H184)</f>
        <v>0</v>
      </c>
      <c r="CE184" s="3"/>
      <c r="CF184" s="36">
        <f t="shared" si="148"/>
        <v>0</v>
      </c>
      <c r="CG184" s="33">
        <f t="shared" si="208"/>
        <v>130</v>
      </c>
      <c r="CH184" s="4">
        <f t="shared" si="149"/>
        <v>0</v>
      </c>
      <c r="CI184" s="36">
        <f t="shared" si="150"/>
        <v>0</v>
      </c>
      <c r="CJ184" s="4">
        <f t="shared" si="151"/>
        <v>100</v>
      </c>
      <c r="CK184" s="36">
        <f t="shared" si="139"/>
        <v>3437.1200000000003</v>
      </c>
      <c r="CM184" s="18" t="str">
        <f t="shared" si="140"/>
        <v>依叶-上海市普陀区人民医院</v>
      </c>
      <c r="CN184" s="18" t="s">
        <v>422</v>
      </c>
    </row>
    <row r="185" spans="1:92" s="18" customFormat="1" ht="14.25" hidden="1" x14ac:dyDescent="0.3">
      <c r="A185" s="1" t="s">
        <v>6</v>
      </c>
      <c r="B185" s="6" t="s">
        <v>725</v>
      </c>
      <c r="C185" s="1" t="s">
        <v>661</v>
      </c>
      <c r="D185" s="1" t="s">
        <v>756</v>
      </c>
      <c r="E185" s="1" t="s">
        <v>848</v>
      </c>
      <c r="F185" s="1" t="s">
        <v>284</v>
      </c>
      <c r="G185" s="1" t="s">
        <v>394</v>
      </c>
      <c r="H185" s="7" t="s">
        <v>236</v>
      </c>
      <c r="I185" s="178">
        <v>34.371200000000002</v>
      </c>
      <c r="J185" s="37">
        <v>0</v>
      </c>
      <c r="K185" s="171">
        <v>0</v>
      </c>
      <c r="L185" s="171">
        <f t="shared" si="187"/>
        <v>0</v>
      </c>
      <c r="M185" s="37">
        <v>0</v>
      </c>
      <c r="N185" s="5"/>
      <c r="O185" s="34">
        <f t="shared" si="188"/>
        <v>0</v>
      </c>
      <c r="P185" s="3">
        <v>0</v>
      </c>
      <c r="Q185" s="3">
        <v>0</v>
      </c>
      <c r="R185" s="35">
        <f t="shared" si="189"/>
        <v>0</v>
      </c>
      <c r="S185" s="33">
        <f t="shared" si="200"/>
        <v>0</v>
      </c>
      <c r="T185" s="5"/>
      <c r="U185" s="35">
        <f t="shared" si="190"/>
        <v>0</v>
      </c>
      <c r="V185" s="3">
        <v>0</v>
      </c>
      <c r="W185" s="3">
        <v>0</v>
      </c>
      <c r="X185" s="35">
        <f t="shared" si="191"/>
        <v>0</v>
      </c>
      <c r="Y185" s="33">
        <f t="shared" si="201"/>
        <v>0</v>
      </c>
      <c r="Z185" s="5"/>
      <c r="AA185" s="35">
        <f t="shared" si="192"/>
        <v>0</v>
      </c>
      <c r="AB185" s="3">
        <v>0</v>
      </c>
      <c r="AC185" s="3">
        <v>0</v>
      </c>
      <c r="AD185" s="35">
        <f t="shared" si="193"/>
        <v>0</v>
      </c>
      <c r="AE185" s="33">
        <f t="shared" si="202"/>
        <v>0</v>
      </c>
      <c r="AF185" s="5"/>
      <c r="AG185" s="35">
        <f t="shared" si="194"/>
        <v>0</v>
      </c>
      <c r="AH185" s="3">
        <v>0</v>
      </c>
      <c r="AI185" s="3">
        <v>0</v>
      </c>
      <c r="AJ185" s="35">
        <f t="shared" si="195"/>
        <v>0</v>
      </c>
      <c r="AK185" s="33">
        <f t="shared" si="203"/>
        <v>0</v>
      </c>
      <c r="AL185" s="5">
        <v>0</v>
      </c>
      <c r="AM185" s="36">
        <f t="shared" si="196"/>
        <v>0</v>
      </c>
      <c r="AN185" s="224">
        <v>0</v>
      </c>
      <c r="AO185" s="3">
        <v>0</v>
      </c>
      <c r="AP185" s="35">
        <f t="shared" si="197"/>
        <v>0</v>
      </c>
      <c r="AQ185" s="33">
        <f t="shared" si="204"/>
        <v>0</v>
      </c>
      <c r="AR185" s="5">
        <v>0</v>
      </c>
      <c r="AS185" s="35">
        <f t="shared" si="198"/>
        <v>0</v>
      </c>
      <c r="AT185" s="3">
        <v>0</v>
      </c>
      <c r="AU185" s="3">
        <v>0</v>
      </c>
      <c r="AV185" s="35">
        <f t="shared" si="199"/>
        <v>0</v>
      </c>
      <c r="AW185" s="33">
        <f t="shared" si="205"/>
        <v>0</v>
      </c>
      <c r="AX185" s="4">
        <v>0</v>
      </c>
      <c r="AY185" s="35">
        <f t="shared" si="179"/>
        <v>0</v>
      </c>
      <c r="AZ185" s="3">
        <v>0</v>
      </c>
      <c r="BA185" s="3">
        <v>0</v>
      </c>
      <c r="BB185" s="35">
        <f t="shared" si="180"/>
        <v>0</v>
      </c>
      <c r="BC185" s="33">
        <f t="shared" si="206"/>
        <v>0</v>
      </c>
      <c r="BD185" s="4">
        <v>0</v>
      </c>
      <c r="BE185" s="36">
        <f t="shared" ref="BE185:BE216" si="210">BD185*I185</f>
        <v>0</v>
      </c>
      <c r="BF185" s="3">
        <v>0</v>
      </c>
      <c r="BG185" s="3">
        <v>0</v>
      </c>
      <c r="BH185" s="35">
        <f t="shared" si="138"/>
        <v>0</v>
      </c>
      <c r="BI185" s="33">
        <f t="shared" si="209"/>
        <v>0</v>
      </c>
      <c r="BJ185" s="4">
        <v>0</v>
      </c>
      <c r="BK185" s="36">
        <f t="shared" si="153"/>
        <v>0</v>
      </c>
      <c r="BL185" s="3">
        <v>0</v>
      </c>
      <c r="BM185" s="3">
        <v>0</v>
      </c>
      <c r="BN185" s="36">
        <f t="shared" si="141"/>
        <v>0</v>
      </c>
      <c r="BO185" s="33">
        <f t="shared" si="142"/>
        <v>0</v>
      </c>
      <c r="BP185" s="4">
        <v>0</v>
      </c>
      <c r="BQ185" s="36">
        <f t="shared" si="143"/>
        <v>0</v>
      </c>
      <c r="BR185" s="204">
        <v>0</v>
      </c>
      <c r="BS185" s="305">
        <v>0</v>
      </c>
      <c r="BT185" s="36">
        <f t="shared" si="144"/>
        <v>0</v>
      </c>
      <c r="BU185" s="33">
        <f t="shared" si="137"/>
        <v>0</v>
      </c>
      <c r="BV185" s="4">
        <v>0</v>
      </c>
      <c r="BW185" s="36">
        <f t="shared" si="145"/>
        <v>0</v>
      </c>
      <c r="BX185" s="3">
        <v>0</v>
      </c>
      <c r="BY185" s="3">
        <v>0</v>
      </c>
      <c r="BZ185" s="36">
        <f t="shared" si="146"/>
        <v>0</v>
      </c>
      <c r="CA185" s="33">
        <f t="shared" si="207"/>
        <v>0</v>
      </c>
      <c r="CB185" s="314">
        <v>0</v>
      </c>
      <c r="CC185" s="36">
        <f t="shared" si="147"/>
        <v>0</v>
      </c>
      <c r="CD185" s="3">
        <f>SUMIFS('12月商业流向数据'!G:G,'12月商业流向数据'!C:C,'2019年进销存明细 '!A185,'12月商业流向数据'!E:E,'2019年进销存明细 '!H185)</f>
        <v>0</v>
      </c>
      <c r="CE185" s="3"/>
      <c r="CF185" s="36">
        <f t="shared" si="148"/>
        <v>0</v>
      </c>
      <c r="CG185" s="33">
        <f t="shared" si="208"/>
        <v>0</v>
      </c>
      <c r="CH185" s="4">
        <f t="shared" si="149"/>
        <v>0</v>
      </c>
      <c r="CI185" s="36">
        <f t="shared" si="150"/>
        <v>0</v>
      </c>
      <c r="CJ185" s="4">
        <f t="shared" si="151"/>
        <v>0</v>
      </c>
      <c r="CK185" s="36">
        <f t="shared" si="139"/>
        <v>0</v>
      </c>
      <c r="CM185" s="18" t="str">
        <f t="shared" si="140"/>
        <v>依叶-上海市普陀区长风街道白玉社区卫生服务中心</v>
      </c>
      <c r="CN185" s="18" t="s">
        <v>422</v>
      </c>
    </row>
    <row r="186" spans="1:92" s="18" customFormat="1" ht="14.25" hidden="1" x14ac:dyDescent="0.3">
      <c r="A186" s="1" t="s">
        <v>6</v>
      </c>
      <c r="B186" s="6" t="s">
        <v>725</v>
      </c>
      <c r="C186" s="1" t="s">
        <v>661</v>
      </c>
      <c r="D186" s="1" t="s">
        <v>756</v>
      </c>
      <c r="E186" s="1" t="s">
        <v>737</v>
      </c>
      <c r="F186" s="1" t="s">
        <v>284</v>
      </c>
      <c r="G186" s="1" t="s">
        <v>394</v>
      </c>
      <c r="H186" s="7" t="s">
        <v>679</v>
      </c>
      <c r="I186" s="178">
        <v>34.371200000000002</v>
      </c>
      <c r="J186" s="37">
        <v>100</v>
      </c>
      <c r="K186" s="171">
        <v>10</v>
      </c>
      <c r="L186" s="171">
        <f t="shared" si="187"/>
        <v>343.71199999999999</v>
      </c>
      <c r="M186" s="37">
        <v>120</v>
      </c>
      <c r="N186" s="5">
        <v>300</v>
      </c>
      <c r="O186" s="34">
        <f t="shared" si="188"/>
        <v>10311.36</v>
      </c>
      <c r="P186" s="3">
        <v>100</v>
      </c>
      <c r="Q186" s="3">
        <v>121</v>
      </c>
      <c r="R186" s="35">
        <f t="shared" si="189"/>
        <v>3437.1200000000003</v>
      </c>
      <c r="S186" s="33">
        <f t="shared" si="200"/>
        <v>99</v>
      </c>
      <c r="T186" s="5">
        <v>300</v>
      </c>
      <c r="U186" s="35">
        <f t="shared" si="190"/>
        <v>10311.36</v>
      </c>
      <c r="V186" s="3">
        <v>0</v>
      </c>
      <c r="W186" s="3">
        <v>62</v>
      </c>
      <c r="X186" s="35">
        <f t="shared" si="191"/>
        <v>0</v>
      </c>
      <c r="Y186" s="33">
        <f t="shared" si="201"/>
        <v>37</v>
      </c>
      <c r="Z186" s="5">
        <v>300</v>
      </c>
      <c r="AA186" s="35">
        <f t="shared" si="192"/>
        <v>10311.36</v>
      </c>
      <c r="AB186" s="3">
        <v>0</v>
      </c>
      <c r="AC186" s="3">
        <v>0</v>
      </c>
      <c r="AD186" s="35">
        <f t="shared" si="193"/>
        <v>0</v>
      </c>
      <c r="AE186" s="33">
        <f t="shared" si="202"/>
        <v>37</v>
      </c>
      <c r="AF186" s="5">
        <v>400</v>
      </c>
      <c r="AG186" s="35">
        <f t="shared" si="194"/>
        <v>13748.480000000001</v>
      </c>
      <c r="AH186" s="3">
        <v>0</v>
      </c>
      <c r="AI186" s="3">
        <v>0</v>
      </c>
      <c r="AJ186" s="35">
        <f t="shared" si="195"/>
        <v>0</v>
      </c>
      <c r="AK186" s="33">
        <f t="shared" si="203"/>
        <v>37</v>
      </c>
      <c r="AL186" s="5">
        <v>100</v>
      </c>
      <c r="AM186" s="36">
        <f t="shared" si="196"/>
        <v>3437.1200000000003</v>
      </c>
      <c r="AN186" s="224">
        <v>0</v>
      </c>
      <c r="AO186" s="3">
        <v>20</v>
      </c>
      <c r="AP186" s="35">
        <f t="shared" si="197"/>
        <v>0</v>
      </c>
      <c r="AQ186" s="33">
        <f t="shared" si="204"/>
        <v>17</v>
      </c>
      <c r="AR186" s="5">
        <v>100</v>
      </c>
      <c r="AS186" s="35">
        <f t="shared" si="198"/>
        <v>3437.1200000000003</v>
      </c>
      <c r="AT186" s="3">
        <v>0</v>
      </c>
      <c r="AU186" s="3">
        <v>10</v>
      </c>
      <c r="AV186" s="35">
        <f t="shared" si="199"/>
        <v>0</v>
      </c>
      <c r="AW186" s="33">
        <f t="shared" si="205"/>
        <v>7</v>
      </c>
      <c r="AX186" s="4">
        <v>50</v>
      </c>
      <c r="AY186" s="35">
        <f t="shared" ref="AY186:AY217" si="211">I186*AX186</f>
        <v>1718.5600000000002</v>
      </c>
      <c r="AZ186" s="3">
        <v>10</v>
      </c>
      <c r="BA186" s="3">
        <v>16</v>
      </c>
      <c r="BB186" s="35">
        <f t="shared" ref="BB186:BB217" si="212">I186*AZ186</f>
        <v>343.71199999999999</v>
      </c>
      <c r="BC186" s="33">
        <f t="shared" si="206"/>
        <v>1</v>
      </c>
      <c r="BD186" s="4">
        <v>100</v>
      </c>
      <c r="BE186" s="36">
        <f t="shared" si="210"/>
        <v>3437.1200000000003</v>
      </c>
      <c r="BF186" s="3">
        <v>120</v>
      </c>
      <c r="BG186" s="3">
        <v>47</v>
      </c>
      <c r="BH186" s="35">
        <f t="shared" si="138"/>
        <v>4124.5439999999999</v>
      </c>
      <c r="BI186" s="33">
        <f t="shared" si="209"/>
        <v>74</v>
      </c>
      <c r="BJ186" s="4">
        <v>100</v>
      </c>
      <c r="BK186" s="36">
        <f t="shared" si="153"/>
        <v>3437.1200000000003</v>
      </c>
      <c r="BL186" s="3">
        <v>50</v>
      </c>
      <c r="BM186" s="3">
        <v>67</v>
      </c>
      <c r="BN186" s="36">
        <f t="shared" si="141"/>
        <v>1718.5600000000002</v>
      </c>
      <c r="BO186" s="33">
        <f t="shared" si="142"/>
        <v>57</v>
      </c>
      <c r="BP186" s="4">
        <v>100</v>
      </c>
      <c r="BQ186" s="36">
        <f t="shared" si="143"/>
        <v>3437.1200000000003</v>
      </c>
      <c r="BR186" s="204">
        <v>200</v>
      </c>
      <c r="BS186" s="305">
        <v>90</v>
      </c>
      <c r="BT186" s="36">
        <f t="shared" si="144"/>
        <v>6874.2400000000007</v>
      </c>
      <c r="BU186" s="33">
        <f t="shared" si="137"/>
        <v>167</v>
      </c>
      <c r="BV186" s="4">
        <v>100</v>
      </c>
      <c r="BW186" s="36">
        <f t="shared" si="145"/>
        <v>3437.1200000000003</v>
      </c>
      <c r="BX186" s="3">
        <v>0</v>
      </c>
      <c r="BY186" s="3">
        <v>120</v>
      </c>
      <c r="BZ186" s="36">
        <f t="shared" si="146"/>
        <v>0</v>
      </c>
      <c r="CA186" s="33">
        <f t="shared" si="207"/>
        <v>47</v>
      </c>
      <c r="CB186" s="314">
        <v>100</v>
      </c>
      <c r="CC186" s="36">
        <f t="shared" si="147"/>
        <v>3437.1200000000003</v>
      </c>
      <c r="CD186" s="3">
        <f>SUMIFS('12月商业流向数据'!G:G,'12月商业流向数据'!C:C,'2019年进销存明细 '!A186,'12月商业流向数据'!E:E,'2019年进销存明细 '!H186)</f>
        <v>0</v>
      </c>
      <c r="CE186" s="3"/>
      <c r="CF186" s="36">
        <f t="shared" si="148"/>
        <v>0</v>
      </c>
      <c r="CG186" s="33">
        <f t="shared" si="208"/>
        <v>47</v>
      </c>
      <c r="CH186" s="4">
        <f t="shared" si="149"/>
        <v>2050</v>
      </c>
      <c r="CI186" s="36">
        <f t="shared" si="150"/>
        <v>70460.960000000006</v>
      </c>
      <c r="CJ186" s="4">
        <f t="shared" si="151"/>
        <v>480</v>
      </c>
      <c r="CK186" s="36">
        <f t="shared" si="139"/>
        <v>16498.175999999999</v>
      </c>
      <c r="CM186" s="18" t="str">
        <f t="shared" si="140"/>
        <v>依叶-上海市普陀区长寿街道社区卫生服务中心</v>
      </c>
      <c r="CN186" s="18" t="s">
        <v>422</v>
      </c>
    </row>
    <row r="187" spans="1:92" s="18" customFormat="1" ht="14.25" hidden="1" x14ac:dyDescent="0.3">
      <c r="A187" s="1" t="s">
        <v>6</v>
      </c>
      <c r="B187" s="6" t="s">
        <v>725</v>
      </c>
      <c r="C187" s="1" t="s">
        <v>661</v>
      </c>
      <c r="D187" s="1" t="s">
        <v>756</v>
      </c>
      <c r="E187" s="1" t="s">
        <v>87</v>
      </c>
      <c r="F187" s="1" t="s">
        <v>284</v>
      </c>
      <c r="G187" s="1" t="s">
        <v>394</v>
      </c>
      <c r="H187" s="7" t="s">
        <v>64</v>
      </c>
      <c r="I187" s="178">
        <v>34.371200000000002</v>
      </c>
      <c r="J187" s="37">
        <v>5</v>
      </c>
      <c r="K187" s="171">
        <v>0.41666666666666669</v>
      </c>
      <c r="L187" s="171">
        <f t="shared" si="187"/>
        <v>14.321333333333335</v>
      </c>
      <c r="M187" s="37">
        <v>5</v>
      </c>
      <c r="N187" s="5"/>
      <c r="O187" s="34">
        <f t="shared" si="188"/>
        <v>0</v>
      </c>
      <c r="P187" s="3">
        <v>0</v>
      </c>
      <c r="Q187" s="3">
        <v>0</v>
      </c>
      <c r="R187" s="35">
        <f t="shared" si="189"/>
        <v>0</v>
      </c>
      <c r="S187" s="33">
        <f t="shared" si="200"/>
        <v>5</v>
      </c>
      <c r="T187" s="5"/>
      <c r="U187" s="35">
        <f t="shared" si="190"/>
        <v>0</v>
      </c>
      <c r="V187" s="3">
        <v>0</v>
      </c>
      <c r="W187" s="3">
        <v>0</v>
      </c>
      <c r="X187" s="35">
        <f t="shared" si="191"/>
        <v>0</v>
      </c>
      <c r="Y187" s="33">
        <f t="shared" si="201"/>
        <v>5</v>
      </c>
      <c r="Z187" s="5"/>
      <c r="AA187" s="35">
        <f t="shared" si="192"/>
        <v>0</v>
      </c>
      <c r="AB187" s="3">
        <v>0</v>
      </c>
      <c r="AC187" s="3">
        <v>0</v>
      </c>
      <c r="AD187" s="35">
        <f t="shared" si="193"/>
        <v>0</v>
      </c>
      <c r="AE187" s="33">
        <f t="shared" si="202"/>
        <v>5</v>
      </c>
      <c r="AF187" s="5"/>
      <c r="AG187" s="35">
        <f t="shared" si="194"/>
        <v>0</v>
      </c>
      <c r="AH187" s="3">
        <v>0</v>
      </c>
      <c r="AI187" s="3">
        <v>0</v>
      </c>
      <c r="AJ187" s="35">
        <f t="shared" si="195"/>
        <v>0</v>
      </c>
      <c r="AK187" s="33">
        <f t="shared" si="203"/>
        <v>5</v>
      </c>
      <c r="AL187" s="5">
        <v>0</v>
      </c>
      <c r="AM187" s="36">
        <f t="shared" si="196"/>
        <v>0</v>
      </c>
      <c r="AN187" s="224">
        <v>0</v>
      </c>
      <c r="AO187" s="3">
        <v>0</v>
      </c>
      <c r="AP187" s="35">
        <f t="shared" si="197"/>
        <v>0</v>
      </c>
      <c r="AQ187" s="33">
        <f t="shared" si="204"/>
        <v>5</v>
      </c>
      <c r="AR187" s="5">
        <v>0</v>
      </c>
      <c r="AS187" s="35">
        <f t="shared" si="198"/>
        <v>0</v>
      </c>
      <c r="AT187" s="3">
        <v>0</v>
      </c>
      <c r="AU187" s="3">
        <v>0</v>
      </c>
      <c r="AV187" s="35">
        <f t="shared" si="199"/>
        <v>0</v>
      </c>
      <c r="AW187" s="33">
        <f t="shared" si="205"/>
        <v>5</v>
      </c>
      <c r="AX187" s="4">
        <v>0</v>
      </c>
      <c r="AY187" s="35">
        <f t="shared" si="211"/>
        <v>0</v>
      </c>
      <c r="AZ187" s="3">
        <v>0</v>
      </c>
      <c r="BA187" s="3">
        <v>0</v>
      </c>
      <c r="BB187" s="35">
        <f t="shared" si="212"/>
        <v>0</v>
      </c>
      <c r="BC187" s="33">
        <f t="shared" si="206"/>
        <v>5</v>
      </c>
      <c r="BD187" s="4">
        <v>0</v>
      </c>
      <c r="BE187" s="36">
        <f t="shared" si="210"/>
        <v>0</v>
      </c>
      <c r="BF187" s="3">
        <v>0</v>
      </c>
      <c r="BG187" s="3">
        <v>0</v>
      </c>
      <c r="BH187" s="35">
        <f t="shared" si="138"/>
        <v>0</v>
      </c>
      <c r="BI187" s="33">
        <f t="shared" si="209"/>
        <v>5</v>
      </c>
      <c r="BJ187" s="4">
        <v>0</v>
      </c>
      <c r="BK187" s="36">
        <f t="shared" si="153"/>
        <v>0</v>
      </c>
      <c r="BL187" s="3">
        <v>0</v>
      </c>
      <c r="BM187" s="3">
        <v>0</v>
      </c>
      <c r="BN187" s="36">
        <f t="shared" si="141"/>
        <v>0</v>
      </c>
      <c r="BO187" s="33">
        <f t="shared" si="142"/>
        <v>5</v>
      </c>
      <c r="BP187" s="4">
        <v>0</v>
      </c>
      <c r="BQ187" s="36">
        <f t="shared" si="143"/>
        <v>0</v>
      </c>
      <c r="BR187" s="204">
        <v>0</v>
      </c>
      <c r="BS187" s="305">
        <v>0</v>
      </c>
      <c r="BT187" s="36">
        <f t="shared" si="144"/>
        <v>0</v>
      </c>
      <c r="BU187" s="33">
        <f t="shared" si="137"/>
        <v>5</v>
      </c>
      <c r="BV187" s="4">
        <v>0</v>
      </c>
      <c r="BW187" s="36">
        <f t="shared" si="145"/>
        <v>0</v>
      </c>
      <c r="BX187" s="3">
        <v>0</v>
      </c>
      <c r="BY187" s="3">
        <v>0</v>
      </c>
      <c r="BZ187" s="36">
        <f t="shared" si="146"/>
        <v>0</v>
      </c>
      <c r="CA187" s="33">
        <f t="shared" si="207"/>
        <v>5</v>
      </c>
      <c r="CB187" s="314">
        <v>0</v>
      </c>
      <c r="CC187" s="36">
        <f t="shared" si="147"/>
        <v>0</v>
      </c>
      <c r="CD187" s="3">
        <f>SUMIFS('12月商业流向数据'!G:G,'12月商业流向数据'!C:C,'2019年进销存明细 '!A187,'12月商业流向数据'!E:E,'2019年进销存明细 '!H187)</f>
        <v>0</v>
      </c>
      <c r="CE187" s="3"/>
      <c r="CF187" s="36">
        <f t="shared" si="148"/>
        <v>0</v>
      </c>
      <c r="CG187" s="33">
        <f t="shared" si="208"/>
        <v>5</v>
      </c>
      <c r="CH187" s="4">
        <f t="shared" si="149"/>
        <v>0</v>
      </c>
      <c r="CI187" s="36">
        <f t="shared" si="150"/>
        <v>0</v>
      </c>
      <c r="CJ187" s="4">
        <f t="shared" si="151"/>
        <v>0</v>
      </c>
      <c r="CK187" s="36">
        <f t="shared" si="139"/>
        <v>0</v>
      </c>
      <c r="CM187" s="18" t="str">
        <f t="shared" si="140"/>
        <v>依叶-上海市普陀区真如镇社区卫生服务中心</v>
      </c>
      <c r="CN187" s="18" t="s">
        <v>422</v>
      </c>
    </row>
    <row r="188" spans="1:92" s="18" customFormat="1" ht="14.25" hidden="1" x14ac:dyDescent="0.3">
      <c r="A188" s="1" t="s">
        <v>6</v>
      </c>
      <c r="B188" s="6" t="s">
        <v>725</v>
      </c>
      <c r="C188" s="1" t="s">
        <v>661</v>
      </c>
      <c r="D188" s="1" t="s">
        <v>756</v>
      </c>
      <c r="E188" s="1" t="s">
        <v>737</v>
      </c>
      <c r="F188" s="1" t="s">
        <v>284</v>
      </c>
      <c r="G188" s="1" t="s">
        <v>394</v>
      </c>
      <c r="H188" s="7" t="s">
        <v>62</v>
      </c>
      <c r="I188" s="178">
        <v>34.371200000000002</v>
      </c>
      <c r="J188" s="37">
        <v>0</v>
      </c>
      <c r="K188" s="171">
        <v>0</v>
      </c>
      <c r="L188" s="171">
        <f t="shared" si="187"/>
        <v>0</v>
      </c>
      <c r="M188" s="37">
        <v>0</v>
      </c>
      <c r="N188" s="5"/>
      <c r="O188" s="34">
        <f t="shared" si="188"/>
        <v>0</v>
      </c>
      <c r="P188" s="3">
        <v>0</v>
      </c>
      <c r="Q188" s="3">
        <v>0</v>
      </c>
      <c r="R188" s="35">
        <f t="shared" si="189"/>
        <v>0</v>
      </c>
      <c r="S188" s="33">
        <f t="shared" si="200"/>
        <v>0</v>
      </c>
      <c r="T188" s="5"/>
      <c r="U188" s="35">
        <f t="shared" si="190"/>
        <v>0</v>
      </c>
      <c r="V188" s="3">
        <v>0</v>
      </c>
      <c r="W188" s="3">
        <v>0</v>
      </c>
      <c r="X188" s="35">
        <f t="shared" si="191"/>
        <v>0</v>
      </c>
      <c r="Y188" s="33">
        <f t="shared" si="201"/>
        <v>0</v>
      </c>
      <c r="Z188" s="5"/>
      <c r="AA188" s="35">
        <f t="shared" si="192"/>
        <v>0</v>
      </c>
      <c r="AB188" s="3">
        <v>0</v>
      </c>
      <c r="AC188" s="3">
        <v>0</v>
      </c>
      <c r="AD188" s="35">
        <f t="shared" si="193"/>
        <v>0</v>
      </c>
      <c r="AE188" s="33">
        <f t="shared" si="202"/>
        <v>0</v>
      </c>
      <c r="AF188" s="5"/>
      <c r="AG188" s="35">
        <f t="shared" si="194"/>
        <v>0</v>
      </c>
      <c r="AH188" s="3">
        <v>0</v>
      </c>
      <c r="AI188" s="3">
        <v>0</v>
      </c>
      <c r="AJ188" s="35">
        <f t="shared" si="195"/>
        <v>0</v>
      </c>
      <c r="AK188" s="33">
        <f t="shared" si="203"/>
        <v>0</v>
      </c>
      <c r="AL188" s="5">
        <v>0</v>
      </c>
      <c r="AM188" s="36">
        <f t="shared" si="196"/>
        <v>0</v>
      </c>
      <c r="AN188" s="224">
        <v>0</v>
      </c>
      <c r="AO188" s="3">
        <v>0</v>
      </c>
      <c r="AP188" s="35">
        <f t="shared" si="197"/>
        <v>0</v>
      </c>
      <c r="AQ188" s="33">
        <f t="shared" si="204"/>
        <v>0</v>
      </c>
      <c r="AR188" s="5">
        <v>0</v>
      </c>
      <c r="AS188" s="35">
        <f t="shared" si="198"/>
        <v>0</v>
      </c>
      <c r="AT188" s="3">
        <v>0</v>
      </c>
      <c r="AU188" s="3">
        <v>0</v>
      </c>
      <c r="AV188" s="35">
        <f t="shared" si="199"/>
        <v>0</v>
      </c>
      <c r="AW188" s="33">
        <f t="shared" si="205"/>
        <v>0</v>
      </c>
      <c r="AX188" s="4">
        <v>0</v>
      </c>
      <c r="AY188" s="35">
        <f t="shared" si="211"/>
        <v>0</v>
      </c>
      <c r="AZ188" s="3">
        <v>0</v>
      </c>
      <c r="BA188" s="3">
        <v>0</v>
      </c>
      <c r="BB188" s="35">
        <f t="shared" si="212"/>
        <v>0</v>
      </c>
      <c r="BC188" s="33">
        <f t="shared" si="206"/>
        <v>0</v>
      </c>
      <c r="BD188" s="4">
        <v>0</v>
      </c>
      <c r="BE188" s="36">
        <f t="shared" si="210"/>
        <v>0</v>
      </c>
      <c r="BF188" s="3">
        <v>0</v>
      </c>
      <c r="BG188" s="3">
        <v>0</v>
      </c>
      <c r="BH188" s="35">
        <f t="shared" si="138"/>
        <v>0</v>
      </c>
      <c r="BI188" s="33">
        <f t="shared" si="209"/>
        <v>0</v>
      </c>
      <c r="BJ188" s="4">
        <v>50</v>
      </c>
      <c r="BK188" s="36">
        <f t="shared" si="153"/>
        <v>1718.5600000000002</v>
      </c>
      <c r="BL188" s="3">
        <v>0</v>
      </c>
      <c r="BM188" s="3">
        <v>0</v>
      </c>
      <c r="BN188" s="36">
        <f t="shared" si="141"/>
        <v>0</v>
      </c>
      <c r="BO188" s="33">
        <f t="shared" si="142"/>
        <v>0</v>
      </c>
      <c r="BP188" s="4">
        <v>50</v>
      </c>
      <c r="BQ188" s="36">
        <f t="shared" si="143"/>
        <v>1718.5600000000002</v>
      </c>
      <c r="BR188" s="204">
        <v>0</v>
      </c>
      <c r="BS188" s="305">
        <v>0</v>
      </c>
      <c r="BT188" s="36">
        <f t="shared" si="144"/>
        <v>0</v>
      </c>
      <c r="BU188" s="33">
        <f t="shared" si="137"/>
        <v>0</v>
      </c>
      <c r="BV188" s="4">
        <v>50</v>
      </c>
      <c r="BW188" s="36">
        <f t="shared" si="145"/>
        <v>1718.5600000000002</v>
      </c>
      <c r="BX188" s="3">
        <v>0</v>
      </c>
      <c r="BY188" s="3">
        <v>0</v>
      </c>
      <c r="BZ188" s="36">
        <f t="shared" si="146"/>
        <v>0</v>
      </c>
      <c r="CA188" s="33">
        <f t="shared" si="207"/>
        <v>0</v>
      </c>
      <c r="CB188" s="314">
        <v>50</v>
      </c>
      <c r="CC188" s="36">
        <f t="shared" si="147"/>
        <v>1718.5600000000002</v>
      </c>
      <c r="CD188" s="3">
        <f>SUMIFS('12月商业流向数据'!G:G,'12月商业流向数据'!C:C,'2019年进销存明细 '!A188,'12月商业流向数据'!E:E,'2019年进销存明细 '!H188)</f>
        <v>0</v>
      </c>
      <c r="CE188" s="3"/>
      <c r="CF188" s="36">
        <f t="shared" si="148"/>
        <v>0</v>
      </c>
      <c r="CG188" s="33">
        <f t="shared" si="208"/>
        <v>0</v>
      </c>
      <c r="CH188" s="4">
        <f t="shared" si="149"/>
        <v>200</v>
      </c>
      <c r="CI188" s="36">
        <f t="shared" si="150"/>
        <v>6874.2400000000007</v>
      </c>
      <c r="CJ188" s="4">
        <f t="shared" si="151"/>
        <v>0</v>
      </c>
      <c r="CK188" s="36">
        <f t="shared" si="139"/>
        <v>0</v>
      </c>
      <c r="CM188" s="18" t="str">
        <f t="shared" si="140"/>
        <v>依叶-上海市普陀区宜川街道社区卫生服务中心</v>
      </c>
      <c r="CN188" s="18" t="s">
        <v>422</v>
      </c>
    </row>
    <row r="189" spans="1:92" s="18" customFormat="1" ht="14.25" hidden="1" x14ac:dyDescent="0.3">
      <c r="A189" s="1" t="s">
        <v>6</v>
      </c>
      <c r="B189" s="6" t="s">
        <v>725</v>
      </c>
      <c r="C189" s="1" t="s">
        <v>661</v>
      </c>
      <c r="D189" s="1" t="s">
        <v>756</v>
      </c>
      <c r="E189" s="1" t="s">
        <v>87</v>
      </c>
      <c r="F189" s="1" t="s">
        <v>284</v>
      </c>
      <c r="G189" s="1" t="s">
        <v>394</v>
      </c>
      <c r="H189" s="7" t="s">
        <v>60</v>
      </c>
      <c r="I189" s="178">
        <v>34.371200000000002</v>
      </c>
      <c r="J189" s="37">
        <v>0</v>
      </c>
      <c r="K189" s="171">
        <v>0</v>
      </c>
      <c r="L189" s="171">
        <f t="shared" si="187"/>
        <v>0</v>
      </c>
      <c r="M189" s="37">
        <v>0</v>
      </c>
      <c r="N189" s="5"/>
      <c r="O189" s="34">
        <f t="shared" si="188"/>
        <v>0</v>
      </c>
      <c r="P189" s="3">
        <v>0</v>
      </c>
      <c r="Q189" s="3">
        <v>0</v>
      </c>
      <c r="R189" s="35">
        <f t="shared" si="189"/>
        <v>0</v>
      </c>
      <c r="S189" s="33">
        <f t="shared" si="200"/>
        <v>0</v>
      </c>
      <c r="T189" s="5"/>
      <c r="U189" s="35">
        <f t="shared" si="190"/>
        <v>0</v>
      </c>
      <c r="V189" s="3">
        <v>0</v>
      </c>
      <c r="W189" s="3">
        <v>0</v>
      </c>
      <c r="X189" s="35">
        <f t="shared" si="191"/>
        <v>0</v>
      </c>
      <c r="Y189" s="33">
        <f t="shared" si="201"/>
        <v>0</v>
      </c>
      <c r="Z189" s="5"/>
      <c r="AA189" s="35">
        <f t="shared" si="192"/>
        <v>0</v>
      </c>
      <c r="AB189" s="3">
        <v>0</v>
      </c>
      <c r="AC189" s="3">
        <v>0</v>
      </c>
      <c r="AD189" s="35">
        <f t="shared" si="193"/>
        <v>0</v>
      </c>
      <c r="AE189" s="33">
        <f t="shared" si="202"/>
        <v>0</v>
      </c>
      <c r="AF189" s="5"/>
      <c r="AG189" s="35">
        <f t="shared" si="194"/>
        <v>0</v>
      </c>
      <c r="AH189" s="3">
        <v>0</v>
      </c>
      <c r="AI189" s="3">
        <v>0</v>
      </c>
      <c r="AJ189" s="35">
        <f t="shared" si="195"/>
        <v>0</v>
      </c>
      <c r="AK189" s="33">
        <f t="shared" si="203"/>
        <v>0</v>
      </c>
      <c r="AL189" s="5">
        <v>0</v>
      </c>
      <c r="AM189" s="36">
        <f t="shared" si="196"/>
        <v>0</v>
      </c>
      <c r="AN189" s="224">
        <v>0</v>
      </c>
      <c r="AO189" s="3">
        <v>0</v>
      </c>
      <c r="AP189" s="35">
        <f t="shared" si="197"/>
        <v>0</v>
      </c>
      <c r="AQ189" s="33">
        <f t="shared" si="204"/>
        <v>0</v>
      </c>
      <c r="AR189" s="5">
        <v>0</v>
      </c>
      <c r="AS189" s="35">
        <f t="shared" si="198"/>
        <v>0</v>
      </c>
      <c r="AT189" s="3">
        <v>0</v>
      </c>
      <c r="AU189" s="3">
        <v>0</v>
      </c>
      <c r="AV189" s="35">
        <f t="shared" si="199"/>
        <v>0</v>
      </c>
      <c r="AW189" s="33">
        <f t="shared" si="205"/>
        <v>0</v>
      </c>
      <c r="AX189" s="4">
        <v>0</v>
      </c>
      <c r="AY189" s="35">
        <f t="shared" si="211"/>
        <v>0</v>
      </c>
      <c r="AZ189" s="3">
        <v>0</v>
      </c>
      <c r="BA189" s="3">
        <v>0</v>
      </c>
      <c r="BB189" s="35">
        <f t="shared" si="212"/>
        <v>0</v>
      </c>
      <c r="BC189" s="33">
        <f t="shared" si="206"/>
        <v>0</v>
      </c>
      <c r="BD189" s="4">
        <v>0</v>
      </c>
      <c r="BE189" s="36">
        <f t="shared" si="210"/>
        <v>0</v>
      </c>
      <c r="BF189" s="3">
        <v>0</v>
      </c>
      <c r="BG189" s="3">
        <v>0</v>
      </c>
      <c r="BH189" s="35">
        <f t="shared" si="138"/>
        <v>0</v>
      </c>
      <c r="BI189" s="33">
        <f t="shared" si="209"/>
        <v>0</v>
      </c>
      <c r="BJ189" s="4">
        <v>0</v>
      </c>
      <c r="BK189" s="36">
        <f t="shared" si="153"/>
        <v>0</v>
      </c>
      <c r="BL189" s="3">
        <v>0</v>
      </c>
      <c r="BM189" s="3">
        <v>0</v>
      </c>
      <c r="BN189" s="36">
        <f t="shared" si="141"/>
        <v>0</v>
      </c>
      <c r="BO189" s="33">
        <f t="shared" si="142"/>
        <v>0</v>
      </c>
      <c r="BP189" s="4">
        <v>0</v>
      </c>
      <c r="BQ189" s="36">
        <f t="shared" si="143"/>
        <v>0</v>
      </c>
      <c r="BR189" s="204">
        <v>0</v>
      </c>
      <c r="BS189" s="305">
        <v>0</v>
      </c>
      <c r="BT189" s="36">
        <f t="shared" si="144"/>
        <v>0</v>
      </c>
      <c r="BU189" s="33">
        <f t="shared" si="137"/>
        <v>0</v>
      </c>
      <c r="BV189" s="4">
        <v>0</v>
      </c>
      <c r="BW189" s="36">
        <f t="shared" si="145"/>
        <v>0</v>
      </c>
      <c r="BX189" s="3">
        <v>0</v>
      </c>
      <c r="BY189" s="3">
        <v>0</v>
      </c>
      <c r="BZ189" s="36">
        <f t="shared" si="146"/>
        <v>0</v>
      </c>
      <c r="CA189" s="33">
        <f t="shared" si="207"/>
        <v>0</v>
      </c>
      <c r="CB189" s="314">
        <v>0</v>
      </c>
      <c r="CC189" s="36">
        <f t="shared" si="147"/>
        <v>0</v>
      </c>
      <c r="CD189" s="3">
        <f>SUMIFS('12月商业流向数据'!G:G,'12月商业流向数据'!C:C,'2019年进销存明细 '!A189,'12月商业流向数据'!E:E,'2019年进销存明细 '!H189)</f>
        <v>0</v>
      </c>
      <c r="CE189" s="3"/>
      <c r="CF189" s="36">
        <f t="shared" si="148"/>
        <v>0</v>
      </c>
      <c r="CG189" s="33">
        <f t="shared" si="208"/>
        <v>0</v>
      </c>
      <c r="CH189" s="4">
        <f t="shared" si="149"/>
        <v>0</v>
      </c>
      <c r="CI189" s="36">
        <f t="shared" si="150"/>
        <v>0</v>
      </c>
      <c r="CJ189" s="4">
        <f t="shared" si="151"/>
        <v>0</v>
      </c>
      <c r="CK189" s="36">
        <f t="shared" si="139"/>
        <v>0</v>
      </c>
      <c r="CM189" s="18" t="str">
        <f t="shared" si="140"/>
        <v>依叶-上海市普陀区甘泉街道社区卫生服务中心</v>
      </c>
      <c r="CN189" s="18" t="s">
        <v>422</v>
      </c>
    </row>
    <row r="190" spans="1:92" s="18" customFormat="1" ht="14.25" hidden="1" x14ac:dyDescent="0.3">
      <c r="A190" s="1" t="s">
        <v>6</v>
      </c>
      <c r="B190" s="6" t="s">
        <v>725</v>
      </c>
      <c r="C190" s="1" t="s">
        <v>661</v>
      </c>
      <c r="D190" s="1" t="s">
        <v>756</v>
      </c>
      <c r="E190" s="1" t="s">
        <v>860</v>
      </c>
      <c r="F190" s="1" t="s">
        <v>284</v>
      </c>
      <c r="G190" s="1" t="s">
        <v>394</v>
      </c>
      <c r="H190" s="7" t="s">
        <v>63</v>
      </c>
      <c r="I190" s="178">
        <v>34.371200000000002</v>
      </c>
      <c r="J190" s="37">
        <v>0</v>
      </c>
      <c r="K190" s="171">
        <v>0</v>
      </c>
      <c r="L190" s="171">
        <f t="shared" ref="L190:L221" si="213">K190*I190</f>
        <v>0</v>
      </c>
      <c r="M190" s="37">
        <v>0</v>
      </c>
      <c r="N190" s="5"/>
      <c r="O190" s="34">
        <f t="shared" ref="O190:O221" si="214">N190*I190</f>
        <v>0</v>
      </c>
      <c r="P190" s="3">
        <v>0</v>
      </c>
      <c r="Q190" s="3">
        <v>0</v>
      </c>
      <c r="R190" s="35">
        <f t="shared" ref="R190:R221" si="215">P190*I190</f>
        <v>0</v>
      </c>
      <c r="S190" s="33">
        <f t="shared" si="200"/>
        <v>0</v>
      </c>
      <c r="T190" s="5"/>
      <c r="U190" s="35">
        <f t="shared" ref="U190:U221" si="216">T190*I190</f>
        <v>0</v>
      </c>
      <c r="V190" s="3">
        <v>0</v>
      </c>
      <c r="W190" s="3">
        <v>0</v>
      </c>
      <c r="X190" s="35">
        <f t="shared" ref="X190:X221" si="217">V190*I190</f>
        <v>0</v>
      </c>
      <c r="Y190" s="33">
        <f t="shared" si="201"/>
        <v>0</v>
      </c>
      <c r="Z190" s="5">
        <v>100</v>
      </c>
      <c r="AA190" s="35">
        <f t="shared" ref="AA190:AA221" si="218">Z190*I190</f>
        <v>3437.1200000000003</v>
      </c>
      <c r="AB190" s="3">
        <v>0</v>
      </c>
      <c r="AC190" s="3">
        <v>0</v>
      </c>
      <c r="AD190" s="35">
        <f t="shared" ref="AD190:AD221" si="219">AB190*I190</f>
        <v>0</v>
      </c>
      <c r="AE190" s="33">
        <f t="shared" si="202"/>
        <v>0</v>
      </c>
      <c r="AF190" s="5">
        <v>500</v>
      </c>
      <c r="AG190" s="35">
        <f t="shared" ref="AG190:AG221" si="220">AF190*I190</f>
        <v>17185.600000000002</v>
      </c>
      <c r="AH190" s="3">
        <v>0</v>
      </c>
      <c r="AI190" s="3">
        <v>0</v>
      </c>
      <c r="AJ190" s="35">
        <f t="shared" ref="AJ190:AJ221" si="221">AH190*I190</f>
        <v>0</v>
      </c>
      <c r="AK190" s="33">
        <f t="shared" si="203"/>
        <v>0</v>
      </c>
      <c r="AL190" s="5">
        <v>50</v>
      </c>
      <c r="AM190" s="36">
        <f t="shared" ref="AM190:AM221" si="222">AL190*I190</f>
        <v>1718.5600000000002</v>
      </c>
      <c r="AN190" s="224">
        <v>0</v>
      </c>
      <c r="AO190" s="3">
        <v>0</v>
      </c>
      <c r="AP190" s="35">
        <f t="shared" ref="AP190:AP221" si="223">I190*AN190</f>
        <v>0</v>
      </c>
      <c r="AQ190" s="33">
        <f t="shared" si="204"/>
        <v>0</v>
      </c>
      <c r="AR190" s="5">
        <v>100</v>
      </c>
      <c r="AS190" s="35">
        <f t="shared" ref="AS190:AS221" si="224">I190*AR190</f>
        <v>3437.1200000000003</v>
      </c>
      <c r="AT190" s="3">
        <v>0</v>
      </c>
      <c r="AU190" s="3">
        <v>0</v>
      </c>
      <c r="AV190" s="35">
        <f t="shared" ref="AV190:AV221" si="225">AT190*I190</f>
        <v>0</v>
      </c>
      <c r="AW190" s="33">
        <f t="shared" si="205"/>
        <v>0</v>
      </c>
      <c r="AX190" s="4">
        <v>100</v>
      </c>
      <c r="AY190" s="35">
        <f t="shared" si="211"/>
        <v>3437.1200000000003</v>
      </c>
      <c r="AZ190" s="3">
        <v>0</v>
      </c>
      <c r="BA190" s="3">
        <v>0</v>
      </c>
      <c r="BB190" s="35">
        <f t="shared" si="212"/>
        <v>0</v>
      </c>
      <c r="BC190" s="33">
        <f t="shared" si="206"/>
        <v>0</v>
      </c>
      <c r="BD190" s="4">
        <v>300</v>
      </c>
      <c r="BE190" s="36">
        <f t="shared" si="210"/>
        <v>10311.36</v>
      </c>
      <c r="BF190" s="3">
        <v>0</v>
      </c>
      <c r="BG190" s="3">
        <v>0</v>
      </c>
      <c r="BH190" s="35">
        <f t="shared" si="138"/>
        <v>0</v>
      </c>
      <c r="BI190" s="33">
        <f t="shared" si="209"/>
        <v>0</v>
      </c>
      <c r="BJ190" s="4">
        <v>300</v>
      </c>
      <c r="BK190" s="36">
        <f t="shared" si="153"/>
        <v>10311.36</v>
      </c>
      <c r="BL190" s="3">
        <v>0</v>
      </c>
      <c r="BM190" s="3">
        <v>0</v>
      </c>
      <c r="BN190" s="36">
        <f t="shared" si="141"/>
        <v>0</v>
      </c>
      <c r="BO190" s="33">
        <f t="shared" si="142"/>
        <v>0</v>
      </c>
      <c r="BP190" s="4">
        <v>300</v>
      </c>
      <c r="BQ190" s="36">
        <f t="shared" si="143"/>
        <v>10311.36</v>
      </c>
      <c r="BR190" s="204">
        <v>0</v>
      </c>
      <c r="BS190" s="305">
        <v>0</v>
      </c>
      <c r="BT190" s="36">
        <f t="shared" si="144"/>
        <v>0</v>
      </c>
      <c r="BU190" s="33">
        <f t="shared" si="137"/>
        <v>0</v>
      </c>
      <c r="BV190" s="4">
        <v>300</v>
      </c>
      <c r="BW190" s="36">
        <f t="shared" si="145"/>
        <v>10311.36</v>
      </c>
      <c r="BX190" s="3">
        <v>0</v>
      </c>
      <c r="BY190" s="3">
        <v>0</v>
      </c>
      <c r="BZ190" s="36">
        <f t="shared" si="146"/>
        <v>0</v>
      </c>
      <c r="CA190" s="33">
        <f t="shared" si="207"/>
        <v>0</v>
      </c>
      <c r="CB190" s="314">
        <v>300</v>
      </c>
      <c r="CC190" s="36">
        <f t="shared" si="147"/>
        <v>10311.36</v>
      </c>
      <c r="CD190" s="3">
        <f>SUMIFS('12月商业流向数据'!G:G,'12月商业流向数据'!C:C,'2019年进销存明细 '!A190,'12月商业流向数据'!E:E,'2019年进销存明细 '!H190)</f>
        <v>0</v>
      </c>
      <c r="CE190" s="3"/>
      <c r="CF190" s="36">
        <f t="shared" si="148"/>
        <v>0</v>
      </c>
      <c r="CG190" s="33">
        <f t="shared" si="208"/>
        <v>0</v>
      </c>
      <c r="CH190" s="4">
        <f t="shared" si="149"/>
        <v>2350</v>
      </c>
      <c r="CI190" s="36">
        <f t="shared" si="150"/>
        <v>80772.320000000007</v>
      </c>
      <c r="CJ190" s="4">
        <f t="shared" si="151"/>
        <v>0</v>
      </c>
      <c r="CK190" s="36">
        <f t="shared" si="139"/>
        <v>0</v>
      </c>
      <c r="CM190" s="18" t="str">
        <f t="shared" si="140"/>
        <v>依叶-上海市普陀区石泉街道社区卫生服务中心</v>
      </c>
      <c r="CN190" s="18" t="s">
        <v>422</v>
      </c>
    </row>
    <row r="191" spans="1:92" s="18" customFormat="1" ht="14.25" hidden="1" x14ac:dyDescent="0.3">
      <c r="A191" s="1" t="s">
        <v>6</v>
      </c>
      <c r="B191" s="6" t="s">
        <v>725</v>
      </c>
      <c r="C191" s="1" t="s">
        <v>661</v>
      </c>
      <c r="D191" s="1" t="s">
        <v>756</v>
      </c>
      <c r="E191" s="1" t="s">
        <v>737</v>
      </c>
      <c r="F191" s="1" t="s">
        <v>283</v>
      </c>
      <c r="G191" s="1" t="s">
        <v>394</v>
      </c>
      <c r="H191" s="7" t="s">
        <v>680</v>
      </c>
      <c r="I191" s="177">
        <v>38.371200000000002</v>
      </c>
      <c r="J191" s="37">
        <v>900</v>
      </c>
      <c r="K191" s="171">
        <v>634.16666666666663</v>
      </c>
      <c r="L191" s="171">
        <f t="shared" si="213"/>
        <v>24333.736000000001</v>
      </c>
      <c r="M191" s="37">
        <v>113</v>
      </c>
      <c r="N191" s="5">
        <v>1200</v>
      </c>
      <c r="O191" s="34">
        <f t="shared" si="214"/>
        <v>46045.440000000002</v>
      </c>
      <c r="P191" s="3">
        <v>950</v>
      </c>
      <c r="Q191" s="3">
        <v>879</v>
      </c>
      <c r="R191" s="35">
        <f t="shared" si="215"/>
        <v>36452.639999999999</v>
      </c>
      <c r="S191" s="33">
        <f t="shared" si="200"/>
        <v>184</v>
      </c>
      <c r="T191" s="5">
        <v>1300</v>
      </c>
      <c r="U191" s="35">
        <f t="shared" si="216"/>
        <v>49882.560000000005</v>
      </c>
      <c r="V191" s="3">
        <v>600</v>
      </c>
      <c r="W191" s="3">
        <v>588</v>
      </c>
      <c r="X191" s="35">
        <f t="shared" si="217"/>
        <v>23022.720000000001</v>
      </c>
      <c r="Y191" s="33">
        <f t="shared" si="201"/>
        <v>196</v>
      </c>
      <c r="Z191" s="5">
        <v>1200</v>
      </c>
      <c r="AA191" s="35">
        <f t="shared" si="218"/>
        <v>46045.440000000002</v>
      </c>
      <c r="AB191" s="3">
        <v>600</v>
      </c>
      <c r="AC191" s="3">
        <v>620</v>
      </c>
      <c r="AD191" s="35">
        <f t="shared" si="219"/>
        <v>23022.720000000001</v>
      </c>
      <c r="AE191" s="33">
        <f t="shared" si="202"/>
        <v>176</v>
      </c>
      <c r="AF191" s="5">
        <v>1400</v>
      </c>
      <c r="AG191" s="35">
        <f t="shared" si="220"/>
        <v>53719.68</v>
      </c>
      <c r="AH191" s="3">
        <v>500</v>
      </c>
      <c r="AI191" s="3">
        <v>527</v>
      </c>
      <c r="AJ191" s="35">
        <f t="shared" si="221"/>
        <v>19185.600000000002</v>
      </c>
      <c r="AK191" s="33">
        <f t="shared" si="203"/>
        <v>149</v>
      </c>
      <c r="AL191" s="5">
        <v>600</v>
      </c>
      <c r="AM191" s="36">
        <f t="shared" si="222"/>
        <v>23022.720000000001</v>
      </c>
      <c r="AN191" s="224">
        <v>600</v>
      </c>
      <c r="AO191" s="3">
        <v>508</v>
      </c>
      <c r="AP191" s="35">
        <f t="shared" si="223"/>
        <v>23022.720000000001</v>
      </c>
      <c r="AQ191" s="33">
        <f t="shared" si="204"/>
        <v>241</v>
      </c>
      <c r="AR191" s="5">
        <v>650</v>
      </c>
      <c r="AS191" s="35">
        <f t="shared" si="224"/>
        <v>24941.280000000002</v>
      </c>
      <c r="AT191" s="3">
        <v>450</v>
      </c>
      <c r="AU191" s="3">
        <v>589</v>
      </c>
      <c r="AV191" s="35">
        <f t="shared" si="225"/>
        <v>17267.04</v>
      </c>
      <c r="AW191" s="33">
        <f t="shared" si="205"/>
        <v>102</v>
      </c>
      <c r="AX191" s="4">
        <v>500</v>
      </c>
      <c r="AY191" s="35">
        <f t="shared" si="211"/>
        <v>19185.600000000002</v>
      </c>
      <c r="AZ191" s="3">
        <v>600</v>
      </c>
      <c r="BA191" s="3">
        <v>608</v>
      </c>
      <c r="BB191" s="35">
        <f t="shared" si="212"/>
        <v>23022.720000000001</v>
      </c>
      <c r="BC191" s="33">
        <f t="shared" si="206"/>
        <v>94</v>
      </c>
      <c r="BD191" s="4">
        <v>700</v>
      </c>
      <c r="BE191" s="36">
        <f t="shared" si="210"/>
        <v>26859.84</v>
      </c>
      <c r="BF191" s="3">
        <v>550</v>
      </c>
      <c r="BG191" s="3">
        <v>605</v>
      </c>
      <c r="BH191" s="35">
        <f t="shared" si="138"/>
        <v>21104.16</v>
      </c>
      <c r="BI191" s="33">
        <f t="shared" si="209"/>
        <v>39</v>
      </c>
      <c r="BJ191" s="4">
        <v>700</v>
      </c>
      <c r="BK191" s="36">
        <f t="shared" si="153"/>
        <v>26859.84</v>
      </c>
      <c r="BL191" s="3">
        <v>600</v>
      </c>
      <c r="BM191" s="3">
        <v>620</v>
      </c>
      <c r="BN191" s="36">
        <f t="shared" si="141"/>
        <v>23022.720000000001</v>
      </c>
      <c r="BO191" s="33">
        <f t="shared" si="142"/>
        <v>19</v>
      </c>
      <c r="BP191" s="4">
        <v>500</v>
      </c>
      <c r="BQ191" s="36">
        <f t="shared" si="143"/>
        <v>19185.600000000002</v>
      </c>
      <c r="BR191" s="204">
        <v>400</v>
      </c>
      <c r="BS191" s="305">
        <v>400</v>
      </c>
      <c r="BT191" s="36">
        <f t="shared" si="144"/>
        <v>15348.480000000001</v>
      </c>
      <c r="BU191" s="33">
        <f t="shared" ref="BU191:BU254" si="226">BO191+BR191-BS191</f>
        <v>19</v>
      </c>
      <c r="BV191" s="4">
        <v>600</v>
      </c>
      <c r="BW191" s="36">
        <f t="shared" si="145"/>
        <v>23022.720000000001</v>
      </c>
      <c r="BX191" s="3">
        <v>200</v>
      </c>
      <c r="BY191" s="3">
        <v>210</v>
      </c>
      <c r="BZ191" s="36">
        <f t="shared" si="146"/>
        <v>7674.2400000000007</v>
      </c>
      <c r="CA191" s="33">
        <f t="shared" si="207"/>
        <v>9</v>
      </c>
      <c r="CB191" s="314">
        <v>600</v>
      </c>
      <c r="CC191" s="36">
        <f t="shared" si="147"/>
        <v>23022.720000000001</v>
      </c>
      <c r="CD191" s="3">
        <f>SUMIFS('12月商业流向数据'!G:G,'12月商业流向数据'!C:C,'2019年进销存明细 '!A191,'12月商业流向数据'!E:E,'2019年进销存明细 '!H191)</f>
        <v>200</v>
      </c>
      <c r="CE191" s="3"/>
      <c r="CF191" s="36">
        <f t="shared" si="148"/>
        <v>7674.2400000000007</v>
      </c>
      <c r="CG191" s="33">
        <f t="shared" si="208"/>
        <v>209</v>
      </c>
      <c r="CH191" s="4">
        <f t="shared" si="149"/>
        <v>9950</v>
      </c>
      <c r="CI191" s="36">
        <f t="shared" si="150"/>
        <v>381793.43999999994</v>
      </c>
      <c r="CJ191" s="4">
        <f t="shared" si="151"/>
        <v>6250</v>
      </c>
      <c r="CK191" s="36">
        <f t="shared" si="139"/>
        <v>239820</v>
      </c>
      <c r="CM191" s="18" t="str">
        <f t="shared" si="140"/>
        <v>依叶-上海市同济医院</v>
      </c>
      <c r="CN191" s="18" t="s">
        <v>422</v>
      </c>
    </row>
    <row r="192" spans="1:92" s="18" customFormat="1" ht="14.25" hidden="1" x14ac:dyDescent="0.3">
      <c r="A192" s="1" t="s">
        <v>6</v>
      </c>
      <c r="B192" s="6" t="s">
        <v>725</v>
      </c>
      <c r="C192" s="1" t="s">
        <v>661</v>
      </c>
      <c r="D192" s="1" t="s">
        <v>756</v>
      </c>
      <c r="E192" s="1" t="s">
        <v>870</v>
      </c>
      <c r="F192" s="1" t="s">
        <v>282</v>
      </c>
      <c r="G192" s="1" t="s">
        <v>394</v>
      </c>
      <c r="H192" s="7" t="s">
        <v>88</v>
      </c>
      <c r="I192" s="178">
        <v>34.371200000000002</v>
      </c>
      <c r="J192" s="37">
        <v>4800</v>
      </c>
      <c r="K192" s="171">
        <v>2328.3333333333335</v>
      </c>
      <c r="L192" s="171">
        <f t="shared" si="213"/>
        <v>80027.610666666675</v>
      </c>
      <c r="M192" s="37">
        <v>655</v>
      </c>
      <c r="N192" s="5">
        <v>4000</v>
      </c>
      <c r="O192" s="34">
        <f t="shared" si="214"/>
        <v>137484.80000000002</v>
      </c>
      <c r="P192" s="3">
        <v>1500</v>
      </c>
      <c r="Q192" s="3">
        <v>1987</v>
      </c>
      <c r="R192" s="35">
        <f t="shared" si="215"/>
        <v>51556.800000000003</v>
      </c>
      <c r="S192" s="33">
        <f t="shared" si="200"/>
        <v>168</v>
      </c>
      <c r="T192" s="5">
        <v>4200</v>
      </c>
      <c r="U192" s="35">
        <f t="shared" si="216"/>
        <v>144359.04000000001</v>
      </c>
      <c r="V192" s="3">
        <v>1200</v>
      </c>
      <c r="W192" s="3">
        <v>1200</v>
      </c>
      <c r="X192" s="35">
        <f t="shared" si="217"/>
        <v>41245.440000000002</v>
      </c>
      <c r="Y192" s="33">
        <f t="shared" si="201"/>
        <v>168</v>
      </c>
      <c r="Z192" s="5">
        <v>7600</v>
      </c>
      <c r="AA192" s="35">
        <f t="shared" si="218"/>
        <v>261221.12000000002</v>
      </c>
      <c r="AB192" s="3">
        <v>1500</v>
      </c>
      <c r="AC192" s="3">
        <v>1510</v>
      </c>
      <c r="AD192" s="35">
        <f t="shared" si="219"/>
        <v>51556.800000000003</v>
      </c>
      <c r="AE192" s="33">
        <f t="shared" si="202"/>
        <v>158</v>
      </c>
      <c r="AF192" s="5">
        <v>9500</v>
      </c>
      <c r="AG192" s="35">
        <f t="shared" si="220"/>
        <v>326526.40000000002</v>
      </c>
      <c r="AH192" s="3">
        <v>1800</v>
      </c>
      <c r="AI192" s="3">
        <v>500</v>
      </c>
      <c r="AJ192" s="35">
        <f t="shared" si="221"/>
        <v>61868.160000000003</v>
      </c>
      <c r="AK192" s="33">
        <f t="shared" si="203"/>
        <v>1458</v>
      </c>
      <c r="AL192" s="5">
        <v>2200</v>
      </c>
      <c r="AM192" s="36">
        <f t="shared" si="222"/>
        <v>75616.639999999999</v>
      </c>
      <c r="AN192" s="224">
        <v>1500</v>
      </c>
      <c r="AO192" s="3">
        <v>1500</v>
      </c>
      <c r="AP192" s="35">
        <f t="shared" si="223"/>
        <v>51556.800000000003</v>
      </c>
      <c r="AQ192" s="33">
        <f t="shared" si="204"/>
        <v>1458</v>
      </c>
      <c r="AR192" s="5">
        <v>2300</v>
      </c>
      <c r="AS192" s="35">
        <f t="shared" si="224"/>
        <v>79053.760000000009</v>
      </c>
      <c r="AT192" s="3">
        <v>1500</v>
      </c>
      <c r="AU192" s="3">
        <v>1225</v>
      </c>
      <c r="AV192" s="35">
        <f t="shared" si="225"/>
        <v>51556.800000000003</v>
      </c>
      <c r="AW192" s="33">
        <f t="shared" si="205"/>
        <v>1733</v>
      </c>
      <c r="AX192" s="4">
        <v>2400</v>
      </c>
      <c r="AY192" s="35">
        <f t="shared" si="211"/>
        <v>82490.880000000005</v>
      </c>
      <c r="AZ192" s="3">
        <v>1820</v>
      </c>
      <c r="BA192" s="3">
        <v>1968</v>
      </c>
      <c r="BB192" s="35">
        <f t="shared" si="212"/>
        <v>62555.584000000003</v>
      </c>
      <c r="BC192" s="33">
        <f t="shared" si="206"/>
        <v>1585</v>
      </c>
      <c r="BD192" s="4">
        <v>2400</v>
      </c>
      <c r="BE192" s="36">
        <f t="shared" si="210"/>
        <v>82490.880000000005</v>
      </c>
      <c r="BF192" s="3">
        <v>1230</v>
      </c>
      <c r="BG192" s="3">
        <v>1876</v>
      </c>
      <c r="BH192" s="35">
        <f t="shared" si="138"/>
        <v>42276.576000000001</v>
      </c>
      <c r="BI192" s="33">
        <f t="shared" si="209"/>
        <v>939</v>
      </c>
      <c r="BJ192" s="4">
        <v>2600</v>
      </c>
      <c r="BK192" s="36">
        <f t="shared" si="153"/>
        <v>89365.12000000001</v>
      </c>
      <c r="BL192" s="3">
        <v>1870</v>
      </c>
      <c r="BM192" s="3">
        <v>1600</v>
      </c>
      <c r="BN192" s="36">
        <f t="shared" si="141"/>
        <v>64274.144</v>
      </c>
      <c r="BO192" s="33">
        <f t="shared" si="142"/>
        <v>1209</v>
      </c>
      <c r="BP192" s="4">
        <v>2500</v>
      </c>
      <c r="BQ192" s="36">
        <f t="shared" si="143"/>
        <v>85928</v>
      </c>
      <c r="BR192" s="204">
        <v>1200</v>
      </c>
      <c r="BS192" s="305">
        <v>1503</v>
      </c>
      <c r="BT192" s="36">
        <f t="shared" si="144"/>
        <v>41245.440000000002</v>
      </c>
      <c r="BU192" s="33">
        <f t="shared" si="226"/>
        <v>906</v>
      </c>
      <c r="BV192" s="4">
        <v>2640</v>
      </c>
      <c r="BW192" s="36">
        <f t="shared" si="145"/>
        <v>90739.968000000008</v>
      </c>
      <c r="BX192" s="3">
        <v>1840</v>
      </c>
      <c r="BY192" s="3">
        <v>1500</v>
      </c>
      <c r="BZ192" s="36">
        <f t="shared" si="146"/>
        <v>63243.008000000002</v>
      </c>
      <c r="CA192" s="33">
        <f t="shared" si="207"/>
        <v>1246</v>
      </c>
      <c r="CB192" s="314">
        <v>2650</v>
      </c>
      <c r="CC192" s="36">
        <f t="shared" si="147"/>
        <v>91083.680000000008</v>
      </c>
      <c r="CD192" s="3">
        <f>SUMIFS('12月商业流向数据'!G:G,'12月商业流向数据'!C:C,'2019年进销存明细 '!A192,'12月商业流向数据'!E:E,'2019年进销存明细 '!H192)</f>
        <v>1500</v>
      </c>
      <c r="CE192" s="3"/>
      <c r="CF192" s="36">
        <f t="shared" si="148"/>
        <v>51556.800000000003</v>
      </c>
      <c r="CG192" s="33">
        <f t="shared" si="208"/>
        <v>2746</v>
      </c>
      <c r="CH192" s="4">
        <f t="shared" si="149"/>
        <v>44990</v>
      </c>
      <c r="CI192" s="36">
        <f t="shared" si="150"/>
        <v>1546360.2880000002</v>
      </c>
      <c r="CJ192" s="4">
        <f t="shared" si="151"/>
        <v>18460</v>
      </c>
      <c r="CK192" s="36">
        <f t="shared" si="139"/>
        <v>634492.35199999996</v>
      </c>
      <c r="CM192" s="18" t="str">
        <f t="shared" si="140"/>
        <v>依叶-上海市普陀区中心医院</v>
      </c>
      <c r="CN192" s="18" t="s">
        <v>422</v>
      </c>
    </row>
    <row r="193" spans="1:92" s="18" customFormat="1" ht="14.25" hidden="1" x14ac:dyDescent="0.3">
      <c r="A193" s="1" t="s">
        <v>6</v>
      </c>
      <c r="B193" s="6" t="s">
        <v>725</v>
      </c>
      <c r="C193" s="1" t="s">
        <v>661</v>
      </c>
      <c r="D193" s="1" t="s">
        <v>756</v>
      </c>
      <c r="E193" s="1" t="s">
        <v>870</v>
      </c>
      <c r="F193" s="1" t="s">
        <v>284</v>
      </c>
      <c r="G193" s="1" t="s">
        <v>394</v>
      </c>
      <c r="H193" s="7" t="s">
        <v>59</v>
      </c>
      <c r="I193" s="178">
        <v>34.371200000000002</v>
      </c>
      <c r="J193" s="37">
        <v>0</v>
      </c>
      <c r="K193" s="171">
        <v>0</v>
      </c>
      <c r="L193" s="171">
        <f t="shared" si="213"/>
        <v>0</v>
      </c>
      <c r="M193" s="37">
        <v>0</v>
      </c>
      <c r="N193" s="5"/>
      <c r="O193" s="34">
        <f t="shared" si="214"/>
        <v>0</v>
      </c>
      <c r="P193" s="3">
        <v>0</v>
      </c>
      <c r="Q193" s="3">
        <v>0</v>
      </c>
      <c r="R193" s="35">
        <f t="shared" si="215"/>
        <v>0</v>
      </c>
      <c r="S193" s="33">
        <f t="shared" si="200"/>
        <v>0</v>
      </c>
      <c r="T193" s="5"/>
      <c r="U193" s="35">
        <f t="shared" si="216"/>
        <v>0</v>
      </c>
      <c r="V193" s="3">
        <v>0</v>
      </c>
      <c r="W193" s="3">
        <v>0</v>
      </c>
      <c r="X193" s="35">
        <f t="shared" si="217"/>
        <v>0</v>
      </c>
      <c r="Y193" s="33">
        <f t="shared" si="201"/>
        <v>0</v>
      </c>
      <c r="Z193" s="5"/>
      <c r="AA193" s="35">
        <f t="shared" si="218"/>
        <v>0</v>
      </c>
      <c r="AB193" s="3">
        <v>0</v>
      </c>
      <c r="AC193" s="3">
        <v>0</v>
      </c>
      <c r="AD193" s="35">
        <f t="shared" si="219"/>
        <v>0</v>
      </c>
      <c r="AE193" s="33">
        <f t="shared" si="202"/>
        <v>0</v>
      </c>
      <c r="AF193" s="5"/>
      <c r="AG193" s="35">
        <f t="shared" si="220"/>
        <v>0</v>
      </c>
      <c r="AH193" s="3">
        <v>0</v>
      </c>
      <c r="AI193" s="3">
        <v>0</v>
      </c>
      <c r="AJ193" s="35">
        <f t="shared" si="221"/>
        <v>0</v>
      </c>
      <c r="AK193" s="33">
        <f t="shared" si="203"/>
        <v>0</v>
      </c>
      <c r="AL193" s="5">
        <v>0</v>
      </c>
      <c r="AM193" s="36">
        <f t="shared" si="222"/>
        <v>0</v>
      </c>
      <c r="AN193" s="224">
        <v>0</v>
      </c>
      <c r="AO193" s="3">
        <v>0</v>
      </c>
      <c r="AP193" s="35">
        <f t="shared" si="223"/>
        <v>0</v>
      </c>
      <c r="AQ193" s="33">
        <f t="shared" si="204"/>
        <v>0</v>
      </c>
      <c r="AR193" s="5">
        <v>0</v>
      </c>
      <c r="AS193" s="35">
        <f t="shared" si="224"/>
        <v>0</v>
      </c>
      <c r="AT193" s="3">
        <v>0</v>
      </c>
      <c r="AU193" s="3">
        <v>0</v>
      </c>
      <c r="AV193" s="35">
        <f t="shared" si="225"/>
        <v>0</v>
      </c>
      <c r="AW193" s="33">
        <f t="shared" si="205"/>
        <v>0</v>
      </c>
      <c r="AX193" s="4">
        <v>0</v>
      </c>
      <c r="AY193" s="35">
        <f t="shared" si="211"/>
        <v>0</v>
      </c>
      <c r="AZ193" s="3">
        <v>0</v>
      </c>
      <c r="BA193" s="3">
        <v>0</v>
      </c>
      <c r="BB193" s="35">
        <f t="shared" si="212"/>
        <v>0</v>
      </c>
      <c r="BC193" s="33">
        <f t="shared" si="206"/>
        <v>0</v>
      </c>
      <c r="BD193" s="4">
        <v>0</v>
      </c>
      <c r="BE193" s="36">
        <f t="shared" si="210"/>
        <v>0</v>
      </c>
      <c r="BF193" s="3">
        <v>0</v>
      </c>
      <c r="BG193" s="3">
        <v>0</v>
      </c>
      <c r="BH193" s="35">
        <f t="shared" si="138"/>
        <v>0</v>
      </c>
      <c r="BI193" s="33">
        <f t="shared" si="209"/>
        <v>0</v>
      </c>
      <c r="BJ193" s="4">
        <v>0</v>
      </c>
      <c r="BK193" s="36">
        <f t="shared" si="153"/>
        <v>0</v>
      </c>
      <c r="BL193" s="3">
        <v>0</v>
      </c>
      <c r="BM193" s="3">
        <v>0</v>
      </c>
      <c r="BN193" s="36">
        <f t="shared" si="141"/>
        <v>0</v>
      </c>
      <c r="BO193" s="33">
        <f t="shared" si="142"/>
        <v>0</v>
      </c>
      <c r="BP193" s="4">
        <v>50</v>
      </c>
      <c r="BQ193" s="36">
        <f t="shared" si="143"/>
        <v>1718.5600000000002</v>
      </c>
      <c r="BR193" s="204">
        <v>0</v>
      </c>
      <c r="BS193" s="305">
        <v>0</v>
      </c>
      <c r="BT193" s="36">
        <f t="shared" si="144"/>
        <v>0</v>
      </c>
      <c r="BU193" s="33">
        <f t="shared" si="226"/>
        <v>0</v>
      </c>
      <c r="BV193" s="4">
        <v>50</v>
      </c>
      <c r="BW193" s="36">
        <f t="shared" si="145"/>
        <v>1718.5600000000002</v>
      </c>
      <c r="BX193" s="3">
        <v>0</v>
      </c>
      <c r="BY193" s="3">
        <v>0</v>
      </c>
      <c r="BZ193" s="36">
        <f t="shared" si="146"/>
        <v>0</v>
      </c>
      <c r="CA193" s="33">
        <f t="shared" si="207"/>
        <v>0</v>
      </c>
      <c r="CB193" s="314">
        <v>50</v>
      </c>
      <c r="CC193" s="36">
        <f t="shared" si="147"/>
        <v>1718.5600000000002</v>
      </c>
      <c r="CD193" s="3">
        <f>SUMIFS('12月商业流向数据'!G:G,'12月商业流向数据'!C:C,'2019年进销存明细 '!A193,'12月商业流向数据'!E:E,'2019年进销存明细 '!H193)</f>
        <v>0</v>
      </c>
      <c r="CE193" s="3"/>
      <c r="CF193" s="36">
        <f t="shared" si="148"/>
        <v>0</v>
      </c>
      <c r="CG193" s="33">
        <f t="shared" si="208"/>
        <v>0</v>
      </c>
      <c r="CH193" s="4">
        <f t="shared" si="149"/>
        <v>150</v>
      </c>
      <c r="CI193" s="36">
        <f t="shared" si="150"/>
        <v>5155.68</v>
      </c>
      <c r="CJ193" s="4">
        <f t="shared" si="151"/>
        <v>0</v>
      </c>
      <c r="CK193" s="36">
        <f t="shared" si="139"/>
        <v>0</v>
      </c>
      <c r="CM193" s="18" t="str">
        <f t="shared" si="140"/>
        <v>依叶-上海市普陀区曹杨街道社区卫生服务中心</v>
      </c>
      <c r="CN193" s="18" t="s">
        <v>422</v>
      </c>
    </row>
    <row r="194" spans="1:92" s="18" customFormat="1" ht="14.25" hidden="1" x14ac:dyDescent="0.3">
      <c r="A194" s="1" t="s">
        <v>6</v>
      </c>
      <c r="B194" s="6" t="s">
        <v>725</v>
      </c>
      <c r="C194" s="1" t="s">
        <v>661</v>
      </c>
      <c r="D194" s="1" t="s">
        <v>756</v>
      </c>
      <c r="E194" s="1" t="s">
        <v>870</v>
      </c>
      <c r="F194" s="1" t="s">
        <v>284</v>
      </c>
      <c r="G194" s="1" t="s">
        <v>394</v>
      </c>
      <c r="H194" s="7" t="s">
        <v>65</v>
      </c>
      <c r="I194" s="178">
        <v>34.371200000000002</v>
      </c>
      <c r="J194" s="37">
        <v>0</v>
      </c>
      <c r="K194" s="171">
        <v>0</v>
      </c>
      <c r="L194" s="171">
        <f t="shared" si="213"/>
        <v>0</v>
      </c>
      <c r="M194" s="37">
        <v>0</v>
      </c>
      <c r="N194" s="5"/>
      <c r="O194" s="34">
        <f t="shared" si="214"/>
        <v>0</v>
      </c>
      <c r="P194" s="3">
        <v>0</v>
      </c>
      <c r="Q194" s="3">
        <v>0</v>
      </c>
      <c r="R194" s="35">
        <f t="shared" si="215"/>
        <v>0</v>
      </c>
      <c r="S194" s="33">
        <f t="shared" si="200"/>
        <v>0</v>
      </c>
      <c r="T194" s="5"/>
      <c r="U194" s="35">
        <f t="shared" si="216"/>
        <v>0</v>
      </c>
      <c r="V194" s="3">
        <v>0</v>
      </c>
      <c r="W194" s="3">
        <v>0</v>
      </c>
      <c r="X194" s="35">
        <f t="shared" si="217"/>
        <v>0</v>
      </c>
      <c r="Y194" s="33">
        <f t="shared" si="201"/>
        <v>0</v>
      </c>
      <c r="Z194" s="5"/>
      <c r="AA194" s="35">
        <f t="shared" si="218"/>
        <v>0</v>
      </c>
      <c r="AB194" s="3">
        <v>0</v>
      </c>
      <c r="AC194" s="3">
        <v>0</v>
      </c>
      <c r="AD194" s="35">
        <f t="shared" si="219"/>
        <v>0</v>
      </c>
      <c r="AE194" s="33">
        <f t="shared" si="202"/>
        <v>0</v>
      </c>
      <c r="AF194" s="5"/>
      <c r="AG194" s="35">
        <f t="shared" si="220"/>
        <v>0</v>
      </c>
      <c r="AH194" s="3">
        <v>0</v>
      </c>
      <c r="AI194" s="3">
        <v>0</v>
      </c>
      <c r="AJ194" s="35">
        <f t="shared" si="221"/>
        <v>0</v>
      </c>
      <c r="AK194" s="33">
        <f t="shared" si="203"/>
        <v>0</v>
      </c>
      <c r="AL194" s="5">
        <v>0</v>
      </c>
      <c r="AM194" s="36">
        <f t="shared" si="222"/>
        <v>0</v>
      </c>
      <c r="AN194" s="224">
        <v>0</v>
      </c>
      <c r="AO194" s="3">
        <v>0</v>
      </c>
      <c r="AP194" s="35">
        <f t="shared" si="223"/>
        <v>0</v>
      </c>
      <c r="AQ194" s="33">
        <f t="shared" si="204"/>
        <v>0</v>
      </c>
      <c r="AR194" s="5">
        <v>0</v>
      </c>
      <c r="AS194" s="35">
        <f t="shared" si="224"/>
        <v>0</v>
      </c>
      <c r="AT194" s="3">
        <v>0</v>
      </c>
      <c r="AU194" s="3">
        <v>0</v>
      </c>
      <c r="AV194" s="35">
        <f t="shared" si="225"/>
        <v>0</v>
      </c>
      <c r="AW194" s="33">
        <f t="shared" si="205"/>
        <v>0</v>
      </c>
      <c r="AX194" s="4">
        <v>0</v>
      </c>
      <c r="AY194" s="35">
        <f t="shared" si="211"/>
        <v>0</v>
      </c>
      <c r="AZ194" s="3">
        <v>0</v>
      </c>
      <c r="BA194" s="3">
        <v>0</v>
      </c>
      <c r="BB194" s="35">
        <f t="shared" si="212"/>
        <v>0</v>
      </c>
      <c r="BC194" s="33">
        <f t="shared" si="206"/>
        <v>0</v>
      </c>
      <c r="BD194" s="4">
        <v>0</v>
      </c>
      <c r="BE194" s="36">
        <f t="shared" si="210"/>
        <v>0</v>
      </c>
      <c r="BF194" s="3">
        <v>0</v>
      </c>
      <c r="BG194" s="3">
        <v>0</v>
      </c>
      <c r="BH194" s="35">
        <f t="shared" ref="BH194:BH257" si="227">BF194*I194</f>
        <v>0</v>
      </c>
      <c r="BI194" s="33">
        <f t="shared" si="209"/>
        <v>0</v>
      </c>
      <c r="BJ194" s="4">
        <v>50</v>
      </c>
      <c r="BK194" s="36">
        <f t="shared" si="153"/>
        <v>1718.5600000000002</v>
      </c>
      <c r="BL194" s="3">
        <v>0</v>
      </c>
      <c r="BM194" s="3">
        <v>0</v>
      </c>
      <c r="BN194" s="36">
        <f t="shared" si="141"/>
        <v>0</v>
      </c>
      <c r="BO194" s="33">
        <f t="shared" si="142"/>
        <v>0</v>
      </c>
      <c r="BP194" s="4">
        <v>50</v>
      </c>
      <c r="BQ194" s="36">
        <f t="shared" si="143"/>
        <v>1718.5600000000002</v>
      </c>
      <c r="BR194" s="204">
        <v>0</v>
      </c>
      <c r="BS194" s="305">
        <v>0</v>
      </c>
      <c r="BT194" s="36">
        <f t="shared" si="144"/>
        <v>0</v>
      </c>
      <c r="BU194" s="33">
        <f t="shared" si="226"/>
        <v>0</v>
      </c>
      <c r="BV194" s="4">
        <v>50</v>
      </c>
      <c r="BW194" s="36">
        <f t="shared" si="145"/>
        <v>1718.5600000000002</v>
      </c>
      <c r="BX194" s="3">
        <v>0</v>
      </c>
      <c r="BY194" s="3">
        <v>0</v>
      </c>
      <c r="BZ194" s="36">
        <f t="shared" si="146"/>
        <v>0</v>
      </c>
      <c r="CA194" s="33">
        <f t="shared" si="207"/>
        <v>0</v>
      </c>
      <c r="CB194" s="314">
        <v>50</v>
      </c>
      <c r="CC194" s="36">
        <f t="shared" si="147"/>
        <v>1718.5600000000002</v>
      </c>
      <c r="CD194" s="3">
        <f>SUMIFS('12月商业流向数据'!G:G,'12月商业流向数据'!C:C,'2019年进销存明细 '!A194,'12月商业流向数据'!E:E,'2019年进销存明细 '!H194)</f>
        <v>0</v>
      </c>
      <c r="CE194" s="3"/>
      <c r="CF194" s="36">
        <f t="shared" si="148"/>
        <v>0</v>
      </c>
      <c r="CG194" s="33">
        <f t="shared" si="208"/>
        <v>0</v>
      </c>
      <c r="CH194" s="4">
        <f t="shared" si="149"/>
        <v>200</v>
      </c>
      <c r="CI194" s="36">
        <f t="shared" si="150"/>
        <v>6874.2400000000007</v>
      </c>
      <c r="CJ194" s="4">
        <f t="shared" si="151"/>
        <v>0</v>
      </c>
      <c r="CK194" s="36">
        <f t="shared" ref="CK194:CK257" si="228">R194+X194+AD194+AJ194+AP194+AV194+BB194+BH194+BN194+BT194+BZ194+CF194</f>
        <v>0</v>
      </c>
      <c r="CM194" s="18" t="str">
        <f t="shared" ref="CM194:CM257" si="229">A194&amp;"-"&amp;H194</f>
        <v>依叶-上海市普陀区长征镇社区卫生服务中心</v>
      </c>
      <c r="CN194" s="18" t="s">
        <v>422</v>
      </c>
    </row>
    <row r="195" spans="1:92" s="18" customFormat="1" ht="14.25" hidden="1" x14ac:dyDescent="0.3">
      <c r="A195" s="1" t="s">
        <v>6</v>
      </c>
      <c r="B195" s="1" t="s">
        <v>637</v>
      </c>
      <c r="C195" s="1" t="s">
        <v>661</v>
      </c>
      <c r="D195" s="1" t="s">
        <v>696</v>
      </c>
      <c r="E195" s="1" t="s">
        <v>841</v>
      </c>
      <c r="F195" s="1" t="s">
        <v>282</v>
      </c>
      <c r="G195" s="1" t="s">
        <v>395</v>
      </c>
      <c r="H195" s="2" t="s">
        <v>43</v>
      </c>
      <c r="I195" s="177">
        <v>38.371200000000002</v>
      </c>
      <c r="J195" s="37">
        <v>0</v>
      </c>
      <c r="K195" s="171">
        <v>25</v>
      </c>
      <c r="L195" s="171">
        <f t="shared" si="213"/>
        <v>959.28000000000009</v>
      </c>
      <c r="M195" s="37">
        <v>16</v>
      </c>
      <c r="N195" s="5">
        <v>100</v>
      </c>
      <c r="O195" s="34">
        <f t="shared" si="214"/>
        <v>3837.1200000000003</v>
      </c>
      <c r="P195" s="3">
        <v>50</v>
      </c>
      <c r="Q195" s="3">
        <v>35</v>
      </c>
      <c r="R195" s="35">
        <f t="shared" si="215"/>
        <v>1918.5600000000002</v>
      </c>
      <c r="S195" s="33">
        <f t="shared" si="200"/>
        <v>31</v>
      </c>
      <c r="T195" s="5">
        <v>100</v>
      </c>
      <c r="U195" s="35">
        <f t="shared" si="216"/>
        <v>3837.1200000000003</v>
      </c>
      <c r="V195" s="3">
        <v>0</v>
      </c>
      <c r="W195" s="3">
        <v>13</v>
      </c>
      <c r="X195" s="35">
        <f t="shared" si="217"/>
        <v>0</v>
      </c>
      <c r="Y195" s="33">
        <f t="shared" si="201"/>
        <v>18</v>
      </c>
      <c r="Z195" s="5">
        <v>900</v>
      </c>
      <c r="AA195" s="35">
        <f t="shared" si="218"/>
        <v>34534.080000000002</v>
      </c>
      <c r="AB195" s="3">
        <v>50</v>
      </c>
      <c r="AC195" s="3">
        <v>41</v>
      </c>
      <c r="AD195" s="35">
        <f t="shared" si="219"/>
        <v>1918.5600000000002</v>
      </c>
      <c r="AE195" s="33">
        <f t="shared" si="202"/>
        <v>27</v>
      </c>
      <c r="AF195" s="5">
        <v>1280</v>
      </c>
      <c r="AG195" s="35">
        <f t="shared" si="220"/>
        <v>49115.135999999999</v>
      </c>
      <c r="AH195" s="3">
        <v>50</v>
      </c>
      <c r="AI195" s="3">
        <v>23</v>
      </c>
      <c r="AJ195" s="35">
        <f t="shared" si="221"/>
        <v>1918.5600000000002</v>
      </c>
      <c r="AK195" s="33">
        <f t="shared" si="203"/>
        <v>54</v>
      </c>
      <c r="AL195" s="5">
        <v>200</v>
      </c>
      <c r="AM195" s="36">
        <f t="shared" si="222"/>
        <v>7674.2400000000007</v>
      </c>
      <c r="AN195" s="224">
        <v>50</v>
      </c>
      <c r="AO195" s="3">
        <v>24</v>
      </c>
      <c r="AP195" s="35">
        <f t="shared" si="223"/>
        <v>1918.5600000000002</v>
      </c>
      <c r="AQ195" s="33">
        <f t="shared" si="204"/>
        <v>80</v>
      </c>
      <c r="AR195" s="5">
        <v>520</v>
      </c>
      <c r="AS195" s="35">
        <f t="shared" si="224"/>
        <v>19953.024000000001</v>
      </c>
      <c r="AT195" s="3">
        <v>50</v>
      </c>
      <c r="AU195" s="3">
        <v>29</v>
      </c>
      <c r="AV195" s="35">
        <f t="shared" si="225"/>
        <v>1918.5600000000002</v>
      </c>
      <c r="AW195" s="33">
        <f t="shared" si="205"/>
        <v>101</v>
      </c>
      <c r="AX195" s="4">
        <v>150</v>
      </c>
      <c r="AY195" s="35">
        <f t="shared" si="211"/>
        <v>5755.68</v>
      </c>
      <c r="AZ195" s="3">
        <v>0</v>
      </c>
      <c r="BA195" s="3">
        <v>45</v>
      </c>
      <c r="BB195" s="35">
        <f t="shared" si="212"/>
        <v>0</v>
      </c>
      <c r="BC195" s="33">
        <f t="shared" si="206"/>
        <v>56</v>
      </c>
      <c r="BD195" s="4">
        <v>200</v>
      </c>
      <c r="BE195" s="36">
        <f t="shared" si="210"/>
        <v>7674.2400000000007</v>
      </c>
      <c r="BF195" s="3">
        <v>50</v>
      </c>
      <c r="BG195" s="3">
        <v>52</v>
      </c>
      <c r="BH195" s="35">
        <f t="shared" si="227"/>
        <v>1918.5600000000002</v>
      </c>
      <c r="BI195" s="33">
        <f t="shared" si="209"/>
        <v>54</v>
      </c>
      <c r="BJ195" s="4">
        <v>150</v>
      </c>
      <c r="BK195" s="36">
        <f t="shared" si="153"/>
        <v>5755.68</v>
      </c>
      <c r="BL195" s="3">
        <v>100</v>
      </c>
      <c r="BM195" s="3">
        <v>82</v>
      </c>
      <c r="BN195" s="36">
        <f t="shared" ref="BN195:BN258" si="230">BL195*I195</f>
        <v>3837.1200000000003</v>
      </c>
      <c r="BO195" s="33">
        <f t="shared" ref="BO195:BO258" si="231">BI195+BL195-BM195</f>
        <v>72</v>
      </c>
      <c r="BP195" s="4">
        <v>200</v>
      </c>
      <c r="BQ195" s="36">
        <f t="shared" ref="BQ195:BQ258" si="232">I195*BP195</f>
        <v>7674.2400000000007</v>
      </c>
      <c r="BR195" s="204">
        <v>50</v>
      </c>
      <c r="BS195" s="305">
        <v>82</v>
      </c>
      <c r="BT195" s="36">
        <f t="shared" ref="BT195:BT258" si="233">BR195*I195</f>
        <v>1918.5600000000002</v>
      </c>
      <c r="BU195" s="33">
        <f t="shared" si="226"/>
        <v>40</v>
      </c>
      <c r="BV195" s="4">
        <v>200</v>
      </c>
      <c r="BW195" s="36">
        <f t="shared" ref="BW195:BW258" si="234">I195*BV195</f>
        <v>7674.2400000000007</v>
      </c>
      <c r="BX195" s="3">
        <v>150</v>
      </c>
      <c r="BY195" s="3">
        <v>120</v>
      </c>
      <c r="BZ195" s="36">
        <f t="shared" ref="BZ195:BZ258" si="235">I195*BX195</f>
        <v>5755.68</v>
      </c>
      <c r="CA195" s="33">
        <f t="shared" si="207"/>
        <v>70</v>
      </c>
      <c r="CB195" s="314">
        <v>300</v>
      </c>
      <c r="CC195" s="36">
        <f t="shared" ref="CC195:CC258" si="236">I195*CB195</f>
        <v>11511.36</v>
      </c>
      <c r="CD195" s="3">
        <f>SUMIFS('12月商业流向数据'!G:G,'12月商业流向数据'!C:C,'2019年进销存明细 '!A195,'12月商业流向数据'!E:E,'2019年进销存明细 '!H195)</f>
        <v>100</v>
      </c>
      <c r="CE195" s="3"/>
      <c r="CF195" s="36">
        <f t="shared" ref="CF195:CF258" si="237">I195*CD195</f>
        <v>3837.1200000000003</v>
      </c>
      <c r="CG195" s="33">
        <f t="shared" si="208"/>
        <v>170</v>
      </c>
      <c r="CH195" s="4">
        <f t="shared" ref="CH195:CH258" si="238">N195+T195+Z195+AF195+AL195+AR195+AX195+BD195+BJ195+BP195+BV195+CB195</f>
        <v>4300</v>
      </c>
      <c r="CI195" s="36">
        <f t="shared" ref="CI195:CI258" si="239">O195+U195+AA195+AG195+AM195+AS195+AY195+BE195+BK195+BQ195+BW195+CC195</f>
        <v>164996.15999999997</v>
      </c>
      <c r="CJ195" s="4">
        <f t="shared" ref="CJ195:CJ258" si="240">P195+V195+AB195+AH195+AN195+AT195+AZ195+BF195+BL195+BR195+BX195+CD195</f>
        <v>700</v>
      </c>
      <c r="CK195" s="36">
        <f t="shared" si="228"/>
        <v>26859.84</v>
      </c>
      <c r="CM195" s="18" t="str">
        <f t="shared" si="229"/>
        <v>依叶-上海市松江区方塔中医医院</v>
      </c>
      <c r="CN195" s="18" t="s">
        <v>422</v>
      </c>
    </row>
    <row r="196" spans="1:92" s="18" customFormat="1" ht="14.25" hidden="1" x14ac:dyDescent="0.3">
      <c r="A196" s="1" t="s">
        <v>6</v>
      </c>
      <c r="B196" s="6" t="s">
        <v>725</v>
      </c>
      <c r="C196" s="1" t="s">
        <v>661</v>
      </c>
      <c r="D196" s="1" t="s">
        <v>756</v>
      </c>
      <c r="E196" s="1" t="s">
        <v>738</v>
      </c>
      <c r="F196" s="1" t="s">
        <v>282</v>
      </c>
      <c r="G196" s="1" t="s">
        <v>399</v>
      </c>
      <c r="H196" s="2" t="s">
        <v>134</v>
      </c>
      <c r="I196" s="178">
        <v>34.371200000000002</v>
      </c>
      <c r="J196" s="37">
        <v>0</v>
      </c>
      <c r="K196" s="171">
        <v>0</v>
      </c>
      <c r="L196" s="171">
        <f t="shared" si="213"/>
        <v>0</v>
      </c>
      <c r="M196" s="37">
        <v>0</v>
      </c>
      <c r="N196" s="5"/>
      <c r="O196" s="34">
        <f t="shared" si="214"/>
        <v>0</v>
      </c>
      <c r="P196" s="3">
        <v>0</v>
      </c>
      <c r="Q196" s="3">
        <v>0</v>
      </c>
      <c r="R196" s="35">
        <f t="shared" si="215"/>
        <v>0</v>
      </c>
      <c r="S196" s="33">
        <f t="shared" si="200"/>
        <v>0</v>
      </c>
      <c r="T196" s="5"/>
      <c r="U196" s="35">
        <f t="shared" si="216"/>
        <v>0</v>
      </c>
      <c r="V196" s="3">
        <v>0</v>
      </c>
      <c r="W196" s="3">
        <v>0</v>
      </c>
      <c r="X196" s="35">
        <f t="shared" si="217"/>
        <v>0</v>
      </c>
      <c r="Y196" s="33">
        <f t="shared" si="201"/>
        <v>0</v>
      </c>
      <c r="Z196" s="5"/>
      <c r="AA196" s="35">
        <f t="shared" si="218"/>
        <v>0</v>
      </c>
      <c r="AB196" s="3">
        <v>0</v>
      </c>
      <c r="AC196" s="3">
        <v>0</v>
      </c>
      <c r="AD196" s="35">
        <f t="shared" si="219"/>
        <v>0</v>
      </c>
      <c r="AE196" s="33">
        <f t="shared" si="202"/>
        <v>0</v>
      </c>
      <c r="AF196" s="5"/>
      <c r="AG196" s="35">
        <f t="shared" si="220"/>
        <v>0</v>
      </c>
      <c r="AH196" s="3">
        <v>0</v>
      </c>
      <c r="AI196" s="3">
        <v>0</v>
      </c>
      <c r="AJ196" s="35">
        <f t="shared" si="221"/>
        <v>0</v>
      </c>
      <c r="AK196" s="33">
        <f t="shared" si="203"/>
        <v>0</v>
      </c>
      <c r="AL196" s="5">
        <v>0</v>
      </c>
      <c r="AM196" s="36">
        <f t="shared" si="222"/>
        <v>0</v>
      </c>
      <c r="AN196" s="224">
        <v>0</v>
      </c>
      <c r="AO196" s="3">
        <v>0</v>
      </c>
      <c r="AP196" s="35">
        <f t="shared" si="223"/>
        <v>0</v>
      </c>
      <c r="AQ196" s="33">
        <f t="shared" si="204"/>
        <v>0</v>
      </c>
      <c r="AR196" s="5">
        <v>0</v>
      </c>
      <c r="AS196" s="35">
        <f t="shared" si="224"/>
        <v>0</v>
      </c>
      <c r="AT196" s="3">
        <v>0</v>
      </c>
      <c r="AU196" s="3">
        <v>0</v>
      </c>
      <c r="AV196" s="35">
        <f t="shared" si="225"/>
        <v>0</v>
      </c>
      <c r="AW196" s="33">
        <f t="shared" si="205"/>
        <v>0</v>
      </c>
      <c r="AX196" s="4">
        <v>0</v>
      </c>
      <c r="AY196" s="35">
        <f t="shared" si="211"/>
        <v>0</v>
      </c>
      <c r="AZ196" s="3">
        <v>0</v>
      </c>
      <c r="BA196" s="3">
        <v>0</v>
      </c>
      <c r="BB196" s="35">
        <f t="shared" si="212"/>
        <v>0</v>
      </c>
      <c r="BC196" s="33">
        <f t="shared" si="206"/>
        <v>0</v>
      </c>
      <c r="BD196" s="4">
        <v>0</v>
      </c>
      <c r="BE196" s="36">
        <f t="shared" si="210"/>
        <v>0</v>
      </c>
      <c r="BF196" s="3">
        <v>0</v>
      </c>
      <c r="BG196" s="3">
        <v>0</v>
      </c>
      <c r="BH196" s="35">
        <f t="shared" si="227"/>
        <v>0</v>
      </c>
      <c r="BI196" s="33">
        <f t="shared" si="209"/>
        <v>0</v>
      </c>
      <c r="BJ196" s="4">
        <v>0</v>
      </c>
      <c r="BK196" s="36">
        <f t="shared" ref="BK196:BK259" si="241">BJ196*I196</f>
        <v>0</v>
      </c>
      <c r="BL196" s="3">
        <v>0</v>
      </c>
      <c r="BM196" s="3">
        <v>0</v>
      </c>
      <c r="BN196" s="36">
        <f t="shared" si="230"/>
        <v>0</v>
      </c>
      <c r="BO196" s="33">
        <f t="shared" si="231"/>
        <v>0</v>
      </c>
      <c r="BP196" s="4">
        <v>0</v>
      </c>
      <c r="BQ196" s="36">
        <f t="shared" si="232"/>
        <v>0</v>
      </c>
      <c r="BR196" s="204">
        <v>0</v>
      </c>
      <c r="BS196" s="305">
        <v>0</v>
      </c>
      <c r="BT196" s="36">
        <f t="shared" si="233"/>
        <v>0</v>
      </c>
      <c r="BU196" s="33">
        <f t="shared" si="226"/>
        <v>0</v>
      </c>
      <c r="BV196" s="4"/>
      <c r="BW196" s="36">
        <f t="shared" si="234"/>
        <v>0</v>
      </c>
      <c r="BX196" s="3">
        <v>0</v>
      </c>
      <c r="BY196" s="3">
        <v>0</v>
      </c>
      <c r="BZ196" s="36">
        <f t="shared" si="235"/>
        <v>0</v>
      </c>
      <c r="CA196" s="33">
        <f t="shared" si="207"/>
        <v>0</v>
      </c>
      <c r="CB196" s="314"/>
      <c r="CC196" s="36">
        <f t="shared" si="236"/>
        <v>0</v>
      </c>
      <c r="CD196" s="3">
        <f>SUMIFS('12月商业流向数据'!G:G,'12月商业流向数据'!C:C,'2019年进销存明细 '!A196,'12月商业流向数据'!E:E,'2019年进销存明细 '!H196)</f>
        <v>0</v>
      </c>
      <c r="CE196" s="3"/>
      <c r="CF196" s="36">
        <f t="shared" si="237"/>
        <v>0</v>
      </c>
      <c r="CG196" s="33">
        <f t="shared" si="208"/>
        <v>0</v>
      </c>
      <c r="CH196" s="4">
        <f t="shared" si="238"/>
        <v>0</v>
      </c>
      <c r="CI196" s="36">
        <f t="shared" si="239"/>
        <v>0</v>
      </c>
      <c r="CJ196" s="4">
        <f t="shared" si="240"/>
        <v>0</v>
      </c>
      <c r="CK196" s="36">
        <f t="shared" si="228"/>
        <v>0</v>
      </c>
      <c r="CM196" s="18" t="str">
        <f t="shared" si="229"/>
        <v>依叶-上海市第五人民医院</v>
      </c>
      <c r="CN196" s="18" t="s">
        <v>422</v>
      </c>
    </row>
    <row r="197" spans="1:92" s="18" customFormat="1" ht="14.25" hidden="1" x14ac:dyDescent="0.3">
      <c r="A197" s="1" t="s">
        <v>6</v>
      </c>
      <c r="B197" s="6" t="s">
        <v>725</v>
      </c>
      <c r="C197" s="1" t="s">
        <v>661</v>
      </c>
      <c r="D197" s="1" t="s">
        <v>756</v>
      </c>
      <c r="E197" s="1" t="s">
        <v>829</v>
      </c>
      <c r="F197" s="1" t="s">
        <v>282</v>
      </c>
      <c r="G197" s="1" t="s">
        <v>399</v>
      </c>
      <c r="H197" s="2" t="s">
        <v>133</v>
      </c>
      <c r="I197" s="178">
        <v>34.371200000000002</v>
      </c>
      <c r="J197" s="37">
        <v>0</v>
      </c>
      <c r="K197" s="171">
        <v>0</v>
      </c>
      <c r="L197" s="171">
        <f t="shared" si="213"/>
        <v>0</v>
      </c>
      <c r="M197" s="37">
        <v>0</v>
      </c>
      <c r="N197" s="5"/>
      <c r="O197" s="34">
        <f t="shared" si="214"/>
        <v>0</v>
      </c>
      <c r="P197" s="3">
        <v>0</v>
      </c>
      <c r="Q197" s="3">
        <v>0</v>
      </c>
      <c r="R197" s="35">
        <f t="shared" si="215"/>
        <v>0</v>
      </c>
      <c r="S197" s="33">
        <f t="shared" si="200"/>
        <v>0</v>
      </c>
      <c r="T197" s="5"/>
      <c r="U197" s="35">
        <f t="shared" si="216"/>
        <v>0</v>
      </c>
      <c r="V197" s="3">
        <v>0</v>
      </c>
      <c r="W197" s="3">
        <v>0</v>
      </c>
      <c r="X197" s="35">
        <f t="shared" si="217"/>
        <v>0</v>
      </c>
      <c r="Y197" s="33">
        <f t="shared" si="201"/>
        <v>0</v>
      </c>
      <c r="Z197" s="5"/>
      <c r="AA197" s="35">
        <f t="shared" si="218"/>
        <v>0</v>
      </c>
      <c r="AB197" s="3">
        <v>0</v>
      </c>
      <c r="AC197" s="3">
        <v>0</v>
      </c>
      <c r="AD197" s="35">
        <f t="shared" si="219"/>
        <v>0</v>
      </c>
      <c r="AE197" s="33">
        <f t="shared" si="202"/>
        <v>0</v>
      </c>
      <c r="AF197" s="5"/>
      <c r="AG197" s="35">
        <f t="shared" si="220"/>
        <v>0</v>
      </c>
      <c r="AH197" s="3">
        <v>0</v>
      </c>
      <c r="AI197" s="3">
        <v>0</v>
      </c>
      <c r="AJ197" s="35">
        <f t="shared" si="221"/>
        <v>0</v>
      </c>
      <c r="AK197" s="33">
        <f t="shared" si="203"/>
        <v>0</v>
      </c>
      <c r="AL197" s="5">
        <v>0</v>
      </c>
      <c r="AM197" s="36">
        <f t="shared" si="222"/>
        <v>0</v>
      </c>
      <c r="AN197" s="224">
        <v>0</v>
      </c>
      <c r="AO197" s="3">
        <v>0</v>
      </c>
      <c r="AP197" s="35">
        <f t="shared" si="223"/>
        <v>0</v>
      </c>
      <c r="AQ197" s="33">
        <f t="shared" si="204"/>
        <v>0</v>
      </c>
      <c r="AR197" s="5">
        <v>0</v>
      </c>
      <c r="AS197" s="35">
        <f t="shared" si="224"/>
        <v>0</v>
      </c>
      <c r="AT197" s="3">
        <v>0</v>
      </c>
      <c r="AU197" s="3">
        <v>0</v>
      </c>
      <c r="AV197" s="35">
        <f t="shared" si="225"/>
        <v>0</v>
      </c>
      <c r="AW197" s="33">
        <f t="shared" si="205"/>
        <v>0</v>
      </c>
      <c r="AX197" s="4">
        <v>0</v>
      </c>
      <c r="AY197" s="35">
        <f t="shared" si="211"/>
        <v>0</v>
      </c>
      <c r="AZ197" s="3">
        <v>0</v>
      </c>
      <c r="BA197" s="3">
        <v>0</v>
      </c>
      <c r="BB197" s="35">
        <f t="shared" si="212"/>
        <v>0</v>
      </c>
      <c r="BC197" s="33">
        <f t="shared" si="206"/>
        <v>0</v>
      </c>
      <c r="BD197" s="4">
        <v>0</v>
      </c>
      <c r="BE197" s="36">
        <f t="shared" si="210"/>
        <v>0</v>
      </c>
      <c r="BF197" s="3">
        <v>0</v>
      </c>
      <c r="BG197" s="3">
        <v>0</v>
      </c>
      <c r="BH197" s="35">
        <f t="shared" si="227"/>
        <v>0</v>
      </c>
      <c r="BI197" s="33">
        <f t="shared" si="209"/>
        <v>0</v>
      </c>
      <c r="BJ197" s="4">
        <v>0</v>
      </c>
      <c r="BK197" s="36">
        <f t="shared" si="241"/>
        <v>0</v>
      </c>
      <c r="BL197" s="3">
        <v>0</v>
      </c>
      <c r="BM197" s="3">
        <v>0</v>
      </c>
      <c r="BN197" s="36">
        <f t="shared" si="230"/>
        <v>0</v>
      </c>
      <c r="BO197" s="33">
        <f t="shared" si="231"/>
        <v>0</v>
      </c>
      <c r="BP197" s="4">
        <v>0</v>
      </c>
      <c r="BQ197" s="36">
        <f t="shared" si="232"/>
        <v>0</v>
      </c>
      <c r="BR197" s="204">
        <v>0</v>
      </c>
      <c r="BS197" s="305">
        <v>0</v>
      </c>
      <c r="BT197" s="36">
        <f t="shared" si="233"/>
        <v>0</v>
      </c>
      <c r="BU197" s="33">
        <f t="shared" si="226"/>
        <v>0</v>
      </c>
      <c r="BV197" s="4"/>
      <c r="BW197" s="36">
        <f t="shared" si="234"/>
        <v>0</v>
      </c>
      <c r="BX197" s="3">
        <v>0</v>
      </c>
      <c r="BY197" s="3">
        <v>0</v>
      </c>
      <c r="BZ197" s="36">
        <f t="shared" si="235"/>
        <v>0</v>
      </c>
      <c r="CA197" s="33">
        <f t="shared" si="207"/>
        <v>0</v>
      </c>
      <c r="CB197" s="314"/>
      <c r="CC197" s="36">
        <f t="shared" si="236"/>
        <v>0</v>
      </c>
      <c r="CD197" s="3">
        <f>SUMIFS('12月商业流向数据'!G:G,'12月商业流向数据'!C:C,'2019年进销存明细 '!A197,'12月商业流向数据'!E:E,'2019年进销存明细 '!H197)</f>
        <v>0</v>
      </c>
      <c r="CE197" s="3"/>
      <c r="CF197" s="36">
        <f t="shared" si="237"/>
        <v>0</v>
      </c>
      <c r="CG197" s="33">
        <f t="shared" si="208"/>
        <v>0</v>
      </c>
      <c r="CH197" s="4">
        <f t="shared" si="238"/>
        <v>0</v>
      </c>
      <c r="CI197" s="36">
        <f t="shared" si="239"/>
        <v>0</v>
      </c>
      <c r="CJ197" s="4">
        <f t="shared" si="240"/>
        <v>0</v>
      </c>
      <c r="CK197" s="36">
        <f t="shared" si="228"/>
        <v>0</v>
      </c>
      <c r="CM197" s="18" t="str">
        <f t="shared" si="229"/>
        <v>依叶-上海市闵行区中心医院</v>
      </c>
      <c r="CN197" s="18" t="s">
        <v>422</v>
      </c>
    </row>
    <row r="198" spans="1:92" s="18" customFormat="1" ht="14.25" hidden="1" x14ac:dyDescent="0.3">
      <c r="A198" s="1" t="s">
        <v>6</v>
      </c>
      <c r="B198" s="6" t="s">
        <v>725</v>
      </c>
      <c r="C198" s="1" t="s">
        <v>661</v>
      </c>
      <c r="D198" s="1" t="s">
        <v>756</v>
      </c>
      <c r="E198" s="1" t="s">
        <v>738</v>
      </c>
      <c r="F198" s="1" t="s">
        <v>284</v>
      </c>
      <c r="G198" s="1" t="s">
        <v>399</v>
      </c>
      <c r="H198" s="2" t="s">
        <v>32</v>
      </c>
      <c r="I198" s="178">
        <v>34.371200000000002</v>
      </c>
      <c r="J198" s="37">
        <v>60</v>
      </c>
      <c r="K198" s="171">
        <v>59.166666666666664</v>
      </c>
      <c r="L198" s="171">
        <f t="shared" si="213"/>
        <v>2033.6293333333333</v>
      </c>
      <c r="M198" s="37">
        <v>33</v>
      </c>
      <c r="N198" s="5">
        <v>100</v>
      </c>
      <c r="O198" s="34">
        <f t="shared" si="214"/>
        <v>3437.1200000000003</v>
      </c>
      <c r="P198" s="3">
        <v>90</v>
      </c>
      <c r="Q198" s="3">
        <v>103</v>
      </c>
      <c r="R198" s="35">
        <f t="shared" si="215"/>
        <v>3093.4080000000004</v>
      </c>
      <c r="S198" s="33">
        <f t="shared" si="200"/>
        <v>20</v>
      </c>
      <c r="T198" s="5">
        <v>100</v>
      </c>
      <c r="U198" s="35">
        <f t="shared" si="216"/>
        <v>3437.1200000000003</v>
      </c>
      <c r="V198" s="3">
        <v>95</v>
      </c>
      <c r="W198" s="3">
        <v>97</v>
      </c>
      <c r="X198" s="35">
        <f t="shared" si="217"/>
        <v>3265.2640000000001</v>
      </c>
      <c r="Y198" s="33">
        <f t="shared" si="201"/>
        <v>18</v>
      </c>
      <c r="Z198" s="5">
        <v>200</v>
      </c>
      <c r="AA198" s="35">
        <f t="shared" si="218"/>
        <v>6874.2400000000007</v>
      </c>
      <c r="AB198" s="3">
        <v>143</v>
      </c>
      <c r="AC198" s="3">
        <v>126</v>
      </c>
      <c r="AD198" s="35">
        <f t="shared" si="219"/>
        <v>4915.0816000000004</v>
      </c>
      <c r="AE198" s="33">
        <f t="shared" si="202"/>
        <v>35</v>
      </c>
      <c r="AF198" s="5">
        <v>300</v>
      </c>
      <c r="AG198" s="35">
        <f t="shared" si="220"/>
        <v>10311.36</v>
      </c>
      <c r="AH198" s="3">
        <v>120</v>
      </c>
      <c r="AI198" s="3">
        <v>118</v>
      </c>
      <c r="AJ198" s="35">
        <f t="shared" si="221"/>
        <v>4124.5439999999999</v>
      </c>
      <c r="AK198" s="33">
        <f t="shared" si="203"/>
        <v>37</v>
      </c>
      <c r="AL198" s="5">
        <v>200</v>
      </c>
      <c r="AM198" s="36">
        <f t="shared" si="222"/>
        <v>6874.2400000000007</v>
      </c>
      <c r="AN198" s="224">
        <v>115</v>
      </c>
      <c r="AO198" s="3">
        <v>129</v>
      </c>
      <c r="AP198" s="35">
        <f t="shared" si="223"/>
        <v>3952.6880000000001</v>
      </c>
      <c r="AQ198" s="33">
        <f t="shared" si="204"/>
        <v>23</v>
      </c>
      <c r="AR198" s="5">
        <v>120</v>
      </c>
      <c r="AS198" s="35">
        <f t="shared" si="224"/>
        <v>4124.5439999999999</v>
      </c>
      <c r="AT198" s="3">
        <v>155</v>
      </c>
      <c r="AU198" s="3">
        <v>152</v>
      </c>
      <c r="AV198" s="35">
        <f t="shared" si="225"/>
        <v>5327.5360000000001</v>
      </c>
      <c r="AW198" s="33">
        <f t="shared" si="205"/>
        <v>26</v>
      </c>
      <c r="AX198" s="4">
        <v>150</v>
      </c>
      <c r="AY198" s="35">
        <f t="shared" si="211"/>
        <v>5155.68</v>
      </c>
      <c r="AZ198" s="3">
        <v>140</v>
      </c>
      <c r="BA198" s="3">
        <v>148</v>
      </c>
      <c r="BB198" s="35">
        <f t="shared" si="212"/>
        <v>4811.9679999999998</v>
      </c>
      <c r="BC198" s="33">
        <f t="shared" si="206"/>
        <v>18</v>
      </c>
      <c r="BD198" s="4">
        <v>150</v>
      </c>
      <c r="BE198" s="36">
        <f t="shared" si="210"/>
        <v>5155.68</v>
      </c>
      <c r="BF198" s="3">
        <v>120</v>
      </c>
      <c r="BG198" s="3">
        <v>110</v>
      </c>
      <c r="BH198" s="35">
        <f t="shared" si="227"/>
        <v>4124.5439999999999</v>
      </c>
      <c r="BI198" s="33">
        <f t="shared" si="209"/>
        <v>28</v>
      </c>
      <c r="BJ198" s="4">
        <v>200</v>
      </c>
      <c r="BK198" s="36">
        <f t="shared" si="241"/>
        <v>6874.2400000000007</v>
      </c>
      <c r="BL198" s="3">
        <v>145</v>
      </c>
      <c r="BM198" s="3">
        <v>140</v>
      </c>
      <c r="BN198" s="36">
        <f t="shared" si="230"/>
        <v>4983.8240000000005</v>
      </c>
      <c r="BO198" s="33">
        <f t="shared" si="231"/>
        <v>33</v>
      </c>
      <c r="BP198" s="4">
        <v>200</v>
      </c>
      <c r="BQ198" s="36">
        <f t="shared" si="232"/>
        <v>6874.2400000000007</v>
      </c>
      <c r="BR198" s="204">
        <v>155</v>
      </c>
      <c r="BS198" s="305">
        <v>167</v>
      </c>
      <c r="BT198" s="36">
        <f t="shared" si="233"/>
        <v>5327.5360000000001</v>
      </c>
      <c r="BU198" s="33">
        <f t="shared" si="226"/>
        <v>21</v>
      </c>
      <c r="BV198" s="4">
        <v>150</v>
      </c>
      <c r="BW198" s="36">
        <f t="shared" si="234"/>
        <v>5155.68</v>
      </c>
      <c r="BX198" s="3">
        <v>165</v>
      </c>
      <c r="BY198" s="3">
        <v>157</v>
      </c>
      <c r="BZ198" s="36">
        <f t="shared" si="235"/>
        <v>5671.2480000000005</v>
      </c>
      <c r="CA198" s="33">
        <f t="shared" si="207"/>
        <v>29</v>
      </c>
      <c r="CB198" s="314">
        <v>120</v>
      </c>
      <c r="CC198" s="36">
        <f t="shared" si="236"/>
        <v>4124.5439999999999</v>
      </c>
      <c r="CD198" s="3">
        <f>SUMIFS('12月商业流向数据'!G:G,'12月商业流向数据'!C:C,'2019年进销存明细 '!A198,'12月商业流向数据'!E:E,'2019年进销存明细 '!H198)</f>
        <v>100</v>
      </c>
      <c r="CE198" s="3"/>
      <c r="CF198" s="36">
        <f t="shared" si="237"/>
        <v>3437.1200000000003</v>
      </c>
      <c r="CG198" s="33">
        <f t="shared" si="208"/>
        <v>129</v>
      </c>
      <c r="CH198" s="4">
        <f t="shared" si="238"/>
        <v>1990</v>
      </c>
      <c r="CI198" s="36">
        <f t="shared" si="239"/>
        <v>68398.687999999995</v>
      </c>
      <c r="CJ198" s="4">
        <f t="shared" si="240"/>
        <v>1543</v>
      </c>
      <c r="CK198" s="36">
        <f t="shared" si="228"/>
        <v>53034.761600000005</v>
      </c>
      <c r="CM198" s="18" t="str">
        <f t="shared" si="229"/>
        <v>依叶-上海市闵行区古美社区卫生服务中心</v>
      </c>
      <c r="CN198" s="18" t="s">
        <v>422</v>
      </c>
    </row>
    <row r="199" spans="1:92" s="18" customFormat="1" ht="14.25" hidden="1" x14ac:dyDescent="0.3">
      <c r="A199" s="1" t="s">
        <v>6</v>
      </c>
      <c r="B199" s="6" t="s">
        <v>725</v>
      </c>
      <c r="C199" s="1" t="s">
        <v>661</v>
      </c>
      <c r="D199" s="1" t="s">
        <v>756</v>
      </c>
      <c r="E199" s="1" t="s">
        <v>829</v>
      </c>
      <c r="F199" s="1" t="s">
        <v>284</v>
      </c>
      <c r="G199" s="1" t="s">
        <v>399</v>
      </c>
      <c r="H199" s="2" t="s">
        <v>527</v>
      </c>
      <c r="I199" s="178">
        <v>34.371200000000002</v>
      </c>
      <c r="J199" s="37">
        <v>260</v>
      </c>
      <c r="K199" s="171">
        <v>190.83333333333334</v>
      </c>
      <c r="L199" s="171">
        <f t="shared" si="213"/>
        <v>6559.1706666666669</v>
      </c>
      <c r="M199" s="37">
        <v>0</v>
      </c>
      <c r="N199" s="5"/>
      <c r="O199" s="34">
        <f t="shared" si="214"/>
        <v>0</v>
      </c>
      <c r="P199" s="3">
        <v>0</v>
      </c>
      <c r="Q199" s="3">
        <v>0</v>
      </c>
      <c r="R199" s="35">
        <f t="shared" si="215"/>
        <v>0</v>
      </c>
      <c r="S199" s="33">
        <f t="shared" si="200"/>
        <v>0</v>
      </c>
      <c r="T199" s="5"/>
      <c r="U199" s="35">
        <f t="shared" si="216"/>
        <v>0</v>
      </c>
      <c r="V199" s="3">
        <v>0</v>
      </c>
      <c r="W199" s="3">
        <v>0</v>
      </c>
      <c r="X199" s="35">
        <f t="shared" si="217"/>
        <v>0</v>
      </c>
      <c r="Y199" s="33">
        <f t="shared" si="201"/>
        <v>0</v>
      </c>
      <c r="Z199" s="5"/>
      <c r="AA199" s="35">
        <f t="shared" si="218"/>
        <v>0</v>
      </c>
      <c r="AB199" s="3">
        <v>0</v>
      </c>
      <c r="AC199" s="3">
        <v>0</v>
      </c>
      <c r="AD199" s="35">
        <f t="shared" si="219"/>
        <v>0</v>
      </c>
      <c r="AE199" s="33">
        <f t="shared" si="202"/>
        <v>0</v>
      </c>
      <c r="AF199" s="5"/>
      <c r="AG199" s="35">
        <f t="shared" si="220"/>
        <v>0</v>
      </c>
      <c r="AH199" s="3">
        <v>0</v>
      </c>
      <c r="AI199" s="3">
        <v>0</v>
      </c>
      <c r="AJ199" s="35">
        <f t="shared" si="221"/>
        <v>0</v>
      </c>
      <c r="AK199" s="33">
        <f t="shared" si="203"/>
        <v>0</v>
      </c>
      <c r="AL199" s="5">
        <v>0</v>
      </c>
      <c r="AM199" s="36">
        <f t="shared" si="222"/>
        <v>0</v>
      </c>
      <c r="AN199" s="224">
        <v>0</v>
      </c>
      <c r="AO199" s="3">
        <v>0</v>
      </c>
      <c r="AP199" s="35">
        <f t="shared" si="223"/>
        <v>0</v>
      </c>
      <c r="AQ199" s="33">
        <f t="shared" si="204"/>
        <v>0</v>
      </c>
      <c r="AR199" s="5">
        <v>0</v>
      </c>
      <c r="AS199" s="35">
        <f t="shared" si="224"/>
        <v>0</v>
      </c>
      <c r="AT199" s="3">
        <v>0</v>
      </c>
      <c r="AU199" s="3">
        <v>0</v>
      </c>
      <c r="AV199" s="35">
        <f t="shared" si="225"/>
        <v>0</v>
      </c>
      <c r="AW199" s="33">
        <f t="shared" si="205"/>
        <v>0</v>
      </c>
      <c r="AX199" s="4">
        <v>0</v>
      </c>
      <c r="AY199" s="35">
        <f t="shared" si="211"/>
        <v>0</v>
      </c>
      <c r="AZ199" s="3">
        <v>0</v>
      </c>
      <c r="BA199" s="3">
        <v>0</v>
      </c>
      <c r="BB199" s="35">
        <f t="shared" si="212"/>
        <v>0</v>
      </c>
      <c r="BC199" s="33">
        <f t="shared" si="206"/>
        <v>0</v>
      </c>
      <c r="BD199" s="4">
        <v>0</v>
      </c>
      <c r="BE199" s="36">
        <f t="shared" si="210"/>
        <v>0</v>
      </c>
      <c r="BF199" s="3">
        <v>0</v>
      </c>
      <c r="BG199" s="3">
        <v>0</v>
      </c>
      <c r="BH199" s="35">
        <f t="shared" si="227"/>
        <v>0</v>
      </c>
      <c r="BI199" s="33">
        <f t="shared" si="209"/>
        <v>0</v>
      </c>
      <c r="BJ199" s="4">
        <v>0</v>
      </c>
      <c r="BK199" s="36">
        <f t="shared" si="241"/>
        <v>0</v>
      </c>
      <c r="BL199" s="3">
        <v>0</v>
      </c>
      <c r="BM199" s="3">
        <v>0</v>
      </c>
      <c r="BN199" s="36">
        <f t="shared" si="230"/>
        <v>0</v>
      </c>
      <c r="BO199" s="33">
        <f t="shared" si="231"/>
        <v>0</v>
      </c>
      <c r="BP199" s="4">
        <v>0</v>
      </c>
      <c r="BQ199" s="36">
        <f t="shared" si="232"/>
        <v>0</v>
      </c>
      <c r="BR199" s="204">
        <v>0</v>
      </c>
      <c r="BS199" s="305">
        <v>0</v>
      </c>
      <c r="BT199" s="36">
        <f t="shared" si="233"/>
        <v>0</v>
      </c>
      <c r="BU199" s="33">
        <f t="shared" si="226"/>
        <v>0</v>
      </c>
      <c r="BV199" s="4"/>
      <c r="BW199" s="36">
        <f t="shared" si="234"/>
        <v>0</v>
      </c>
      <c r="BX199" s="3">
        <v>0</v>
      </c>
      <c r="BY199" s="3">
        <v>0</v>
      </c>
      <c r="BZ199" s="36">
        <f t="shared" si="235"/>
        <v>0</v>
      </c>
      <c r="CA199" s="33">
        <f t="shared" si="207"/>
        <v>0</v>
      </c>
      <c r="CB199" s="314"/>
      <c r="CC199" s="36">
        <f t="shared" si="236"/>
        <v>0</v>
      </c>
      <c r="CD199" s="3">
        <f>SUMIFS('12月商业流向数据'!G:G,'12月商业流向数据'!C:C,'2019年进销存明细 '!A199,'12月商业流向数据'!E:E,'2019年进销存明细 '!H199)</f>
        <v>0</v>
      </c>
      <c r="CE199" s="3"/>
      <c r="CF199" s="36">
        <f t="shared" si="237"/>
        <v>0</v>
      </c>
      <c r="CG199" s="33">
        <f t="shared" si="208"/>
        <v>0</v>
      </c>
      <c r="CH199" s="4">
        <f t="shared" si="238"/>
        <v>0</v>
      </c>
      <c r="CI199" s="36">
        <f t="shared" si="239"/>
        <v>0</v>
      </c>
      <c r="CJ199" s="4">
        <f t="shared" si="240"/>
        <v>0</v>
      </c>
      <c r="CK199" s="36">
        <f t="shared" si="228"/>
        <v>0</v>
      </c>
      <c r="CM199" s="18" t="str">
        <f t="shared" si="229"/>
        <v>依叶-上海市闵行区龙柏社区卫生服务中心</v>
      </c>
      <c r="CN199" s="18" t="s">
        <v>422</v>
      </c>
    </row>
    <row r="200" spans="1:92" s="18" customFormat="1" ht="14.25" hidden="1" x14ac:dyDescent="0.3">
      <c r="A200" s="1" t="s">
        <v>6</v>
      </c>
      <c r="B200" s="6" t="s">
        <v>725</v>
      </c>
      <c r="C200" s="1" t="s">
        <v>661</v>
      </c>
      <c r="D200" s="1" t="s">
        <v>756</v>
      </c>
      <c r="E200" s="1" t="s">
        <v>738</v>
      </c>
      <c r="F200" s="1" t="s">
        <v>284</v>
      </c>
      <c r="G200" s="1" t="s">
        <v>399</v>
      </c>
      <c r="H200" s="2" t="s">
        <v>33</v>
      </c>
      <c r="I200" s="178">
        <v>34.371200000000002</v>
      </c>
      <c r="J200" s="37">
        <v>20</v>
      </c>
      <c r="K200" s="171">
        <v>6.666666666666667</v>
      </c>
      <c r="L200" s="171">
        <f t="shared" si="213"/>
        <v>229.14133333333336</v>
      </c>
      <c r="M200" s="37">
        <v>17</v>
      </c>
      <c r="N200" s="5"/>
      <c r="O200" s="34">
        <f t="shared" si="214"/>
        <v>0</v>
      </c>
      <c r="P200" s="3">
        <v>20</v>
      </c>
      <c r="Q200" s="3">
        <v>0</v>
      </c>
      <c r="R200" s="35">
        <f t="shared" si="215"/>
        <v>687.42399999999998</v>
      </c>
      <c r="S200" s="33">
        <f t="shared" si="200"/>
        <v>37</v>
      </c>
      <c r="T200" s="5"/>
      <c r="U200" s="35">
        <f t="shared" si="216"/>
        <v>0</v>
      </c>
      <c r="V200" s="3">
        <v>25</v>
      </c>
      <c r="W200" s="3">
        <v>0</v>
      </c>
      <c r="X200" s="35">
        <f t="shared" si="217"/>
        <v>859.28000000000009</v>
      </c>
      <c r="Y200" s="33">
        <f t="shared" si="201"/>
        <v>62</v>
      </c>
      <c r="Z200" s="5"/>
      <c r="AA200" s="35">
        <f t="shared" si="218"/>
        <v>0</v>
      </c>
      <c r="AB200" s="3">
        <v>20</v>
      </c>
      <c r="AC200" s="3">
        <v>20</v>
      </c>
      <c r="AD200" s="35">
        <f t="shared" si="219"/>
        <v>687.42399999999998</v>
      </c>
      <c r="AE200" s="33">
        <f t="shared" si="202"/>
        <v>62</v>
      </c>
      <c r="AF200" s="5"/>
      <c r="AG200" s="35">
        <f t="shared" si="220"/>
        <v>0</v>
      </c>
      <c r="AH200" s="3">
        <v>20</v>
      </c>
      <c r="AI200" s="3">
        <v>10</v>
      </c>
      <c r="AJ200" s="35">
        <f t="shared" si="221"/>
        <v>687.42399999999998</v>
      </c>
      <c r="AK200" s="33">
        <f t="shared" si="203"/>
        <v>72</v>
      </c>
      <c r="AL200" s="5">
        <v>50</v>
      </c>
      <c r="AM200" s="36">
        <f t="shared" si="222"/>
        <v>1718.5600000000002</v>
      </c>
      <c r="AN200" s="224">
        <v>10</v>
      </c>
      <c r="AO200" s="3">
        <v>10</v>
      </c>
      <c r="AP200" s="35">
        <f t="shared" si="223"/>
        <v>343.71199999999999</v>
      </c>
      <c r="AQ200" s="33">
        <f t="shared" si="204"/>
        <v>72</v>
      </c>
      <c r="AR200" s="5">
        <v>50</v>
      </c>
      <c r="AS200" s="35">
        <f t="shared" si="224"/>
        <v>1718.5600000000002</v>
      </c>
      <c r="AT200" s="3">
        <v>20</v>
      </c>
      <c r="AU200" s="3">
        <v>22</v>
      </c>
      <c r="AV200" s="35">
        <f t="shared" si="225"/>
        <v>687.42399999999998</v>
      </c>
      <c r="AW200" s="33">
        <f t="shared" si="205"/>
        <v>70</v>
      </c>
      <c r="AX200" s="4">
        <v>50</v>
      </c>
      <c r="AY200" s="35">
        <f t="shared" si="211"/>
        <v>1718.5600000000002</v>
      </c>
      <c r="AZ200" s="3">
        <v>20</v>
      </c>
      <c r="BA200" s="3">
        <v>18</v>
      </c>
      <c r="BB200" s="35">
        <f t="shared" si="212"/>
        <v>687.42399999999998</v>
      </c>
      <c r="BC200" s="33">
        <f t="shared" si="206"/>
        <v>72</v>
      </c>
      <c r="BD200" s="4">
        <v>50</v>
      </c>
      <c r="BE200" s="36">
        <f t="shared" si="210"/>
        <v>1718.5600000000002</v>
      </c>
      <c r="BF200" s="3">
        <v>40</v>
      </c>
      <c r="BG200" s="3">
        <v>31</v>
      </c>
      <c r="BH200" s="35">
        <f t="shared" si="227"/>
        <v>1374.848</v>
      </c>
      <c r="BI200" s="33">
        <f t="shared" si="209"/>
        <v>81</v>
      </c>
      <c r="BJ200" s="4">
        <v>50</v>
      </c>
      <c r="BK200" s="36">
        <f t="shared" si="241"/>
        <v>1718.5600000000002</v>
      </c>
      <c r="BL200" s="3">
        <v>40</v>
      </c>
      <c r="BM200" s="3">
        <v>34</v>
      </c>
      <c r="BN200" s="36">
        <f t="shared" si="230"/>
        <v>1374.848</v>
      </c>
      <c r="BO200" s="33">
        <f t="shared" si="231"/>
        <v>87</v>
      </c>
      <c r="BP200" s="4">
        <v>50</v>
      </c>
      <c r="BQ200" s="36">
        <f t="shared" si="232"/>
        <v>1718.5600000000002</v>
      </c>
      <c r="BR200" s="204">
        <v>45</v>
      </c>
      <c r="BS200" s="305">
        <v>34</v>
      </c>
      <c r="BT200" s="36">
        <f t="shared" si="233"/>
        <v>1546.7040000000002</v>
      </c>
      <c r="BU200" s="33">
        <f t="shared" si="226"/>
        <v>98</v>
      </c>
      <c r="BV200" s="4">
        <v>60</v>
      </c>
      <c r="BW200" s="36">
        <f t="shared" si="234"/>
        <v>2062.2719999999999</v>
      </c>
      <c r="BX200" s="3">
        <v>50</v>
      </c>
      <c r="BY200" s="3">
        <v>34</v>
      </c>
      <c r="BZ200" s="36">
        <f t="shared" si="235"/>
        <v>1718.5600000000002</v>
      </c>
      <c r="CA200" s="33">
        <f t="shared" si="207"/>
        <v>114</v>
      </c>
      <c r="CB200" s="314">
        <v>100</v>
      </c>
      <c r="CC200" s="36">
        <f t="shared" si="236"/>
        <v>3437.1200000000003</v>
      </c>
      <c r="CD200" s="3">
        <f>SUMIFS('12月商业流向数据'!G:G,'12月商业流向数据'!C:C,'2019年进销存明细 '!A200,'12月商业流向数据'!E:E,'2019年进销存明细 '!H200)</f>
        <v>20</v>
      </c>
      <c r="CE200" s="3"/>
      <c r="CF200" s="36">
        <f t="shared" si="237"/>
        <v>687.42399999999998</v>
      </c>
      <c r="CG200" s="33">
        <f t="shared" si="208"/>
        <v>134</v>
      </c>
      <c r="CH200" s="4">
        <f t="shared" si="238"/>
        <v>460</v>
      </c>
      <c r="CI200" s="36">
        <f t="shared" si="239"/>
        <v>15810.752000000002</v>
      </c>
      <c r="CJ200" s="4">
        <f t="shared" si="240"/>
        <v>330</v>
      </c>
      <c r="CK200" s="36">
        <f t="shared" si="228"/>
        <v>11342.495999999999</v>
      </c>
      <c r="CM200" s="18" t="str">
        <f t="shared" si="229"/>
        <v>依叶-上海市闵行区颛桥社区卫生服务中心</v>
      </c>
      <c r="CN200" s="18" t="s">
        <v>422</v>
      </c>
    </row>
    <row r="201" spans="1:92" s="18" customFormat="1" ht="14.25" hidden="1" x14ac:dyDescent="0.3">
      <c r="A201" s="1" t="s">
        <v>6</v>
      </c>
      <c r="B201" s="6" t="s">
        <v>725</v>
      </c>
      <c r="C201" s="1" t="s">
        <v>661</v>
      </c>
      <c r="D201" s="1" t="s">
        <v>756</v>
      </c>
      <c r="E201" s="1" t="s">
        <v>829</v>
      </c>
      <c r="F201" s="1" t="s">
        <v>284</v>
      </c>
      <c r="G201" s="1" t="s">
        <v>399</v>
      </c>
      <c r="H201" s="2" t="s">
        <v>34</v>
      </c>
      <c r="I201" s="178">
        <v>34.371200000000002</v>
      </c>
      <c r="J201" s="37">
        <v>490</v>
      </c>
      <c r="K201" s="171">
        <v>260</v>
      </c>
      <c r="L201" s="171">
        <f t="shared" si="213"/>
        <v>8936.5120000000006</v>
      </c>
      <c r="M201" s="37">
        <v>465</v>
      </c>
      <c r="N201" s="5">
        <v>500</v>
      </c>
      <c r="O201" s="34">
        <f t="shared" si="214"/>
        <v>17185.600000000002</v>
      </c>
      <c r="P201" s="3">
        <v>730</v>
      </c>
      <c r="Q201" s="3">
        <v>755</v>
      </c>
      <c r="R201" s="35">
        <f t="shared" si="215"/>
        <v>25090.976000000002</v>
      </c>
      <c r="S201" s="33">
        <f t="shared" si="200"/>
        <v>440</v>
      </c>
      <c r="T201" s="5">
        <v>500</v>
      </c>
      <c r="U201" s="35">
        <f t="shared" si="216"/>
        <v>17185.600000000002</v>
      </c>
      <c r="V201" s="3">
        <v>570</v>
      </c>
      <c r="W201" s="3">
        <v>788</v>
      </c>
      <c r="X201" s="35">
        <f t="shared" si="217"/>
        <v>19591.584000000003</v>
      </c>
      <c r="Y201" s="33">
        <f t="shared" si="201"/>
        <v>222</v>
      </c>
      <c r="Z201" s="5">
        <v>600</v>
      </c>
      <c r="AA201" s="35">
        <f t="shared" si="218"/>
        <v>20622.72</v>
      </c>
      <c r="AB201" s="3">
        <v>870</v>
      </c>
      <c r="AC201" s="3">
        <v>935</v>
      </c>
      <c r="AD201" s="35">
        <f t="shared" si="219"/>
        <v>29902.944000000003</v>
      </c>
      <c r="AE201" s="33">
        <f t="shared" si="202"/>
        <v>157</v>
      </c>
      <c r="AF201" s="5">
        <v>600</v>
      </c>
      <c r="AG201" s="35">
        <f t="shared" si="220"/>
        <v>20622.72</v>
      </c>
      <c r="AH201" s="3">
        <v>930</v>
      </c>
      <c r="AI201" s="3">
        <v>1038</v>
      </c>
      <c r="AJ201" s="35">
        <f t="shared" si="221"/>
        <v>31965.216</v>
      </c>
      <c r="AK201" s="33">
        <f t="shared" si="203"/>
        <v>49</v>
      </c>
      <c r="AL201" s="5">
        <v>1100</v>
      </c>
      <c r="AM201" s="36">
        <f t="shared" si="222"/>
        <v>37808.32</v>
      </c>
      <c r="AN201" s="224">
        <v>1190</v>
      </c>
      <c r="AO201" s="3">
        <v>992</v>
      </c>
      <c r="AP201" s="35">
        <f t="shared" si="223"/>
        <v>40901.728000000003</v>
      </c>
      <c r="AQ201" s="33">
        <f t="shared" si="204"/>
        <v>247</v>
      </c>
      <c r="AR201" s="5">
        <v>1100</v>
      </c>
      <c r="AS201" s="35">
        <f t="shared" si="224"/>
        <v>37808.32</v>
      </c>
      <c r="AT201" s="3">
        <v>900</v>
      </c>
      <c r="AU201" s="3">
        <v>950</v>
      </c>
      <c r="AV201" s="35">
        <f t="shared" si="225"/>
        <v>30934.080000000002</v>
      </c>
      <c r="AW201" s="33">
        <f t="shared" si="205"/>
        <v>197</v>
      </c>
      <c r="AX201" s="4">
        <v>1000</v>
      </c>
      <c r="AY201" s="35">
        <f t="shared" si="211"/>
        <v>34371.200000000004</v>
      </c>
      <c r="AZ201" s="3">
        <v>1210</v>
      </c>
      <c r="BA201" s="3">
        <v>1177</v>
      </c>
      <c r="BB201" s="35">
        <f t="shared" si="212"/>
        <v>41589.152000000002</v>
      </c>
      <c r="BC201" s="33">
        <f t="shared" si="206"/>
        <v>230</v>
      </c>
      <c r="BD201" s="4">
        <v>1100</v>
      </c>
      <c r="BE201" s="36">
        <f t="shared" si="210"/>
        <v>37808.32</v>
      </c>
      <c r="BF201" s="3">
        <v>1100</v>
      </c>
      <c r="BG201" s="3">
        <v>1157</v>
      </c>
      <c r="BH201" s="35">
        <f t="shared" si="227"/>
        <v>37808.32</v>
      </c>
      <c r="BI201" s="33">
        <f t="shared" si="209"/>
        <v>173</v>
      </c>
      <c r="BJ201" s="4">
        <v>1200</v>
      </c>
      <c r="BK201" s="36">
        <f t="shared" si="241"/>
        <v>41245.440000000002</v>
      </c>
      <c r="BL201" s="3">
        <v>1400</v>
      </c>
      <c r="BM201" s="3">
        <v>1249</v>
      </c>
      <c r="BN201" s="36">
        <f t="shared" si="230"/>
        <v>48119.68</v>
      </c>
      <c r="BO201" s="33">
        <f t="shared" si="231"/>
        <v>324</v>
      </c>
      <c r="BP201" s="4">
        <v>1300</v>
      </c>
      <c r="BQ201" s="36">
        <f t="shared" si="232"/>
        <v>44682.560000000005</v>
      </c>
      <c r="BR201" s="204">
        <v>1500</v>
      </c>
      <c r="BS201" s="305">
        <v>1456</v>
      </c>
      <c r="BT201" s="36">
        <f t="shared" si="233"/>
        <v>51556.800000000003</v>
      </c>
      <c r="BU201" s="33">
        <f t="shared" si="226"/>
        <v>368</v>
      </c>
      <c r="BV201" s="4">
        <v>1300</v>
      </c>
      <c r="BW201" s="36">
        <f t="shared" si="234"/>
        <v>44682.560000000005</v>
      </c>
      <c r="BX201" s="3">
        <v>1490</v>
      </c>
      <c r="BY201" s="3">
        <v>1560</v>
      </c>
      <c r="BZ201" s="36">
        <f t="shared" si="235"/>
        <v>51213.088000000003</v>
      </c>
      <c r="CA201" s="33">
        <f t="shared" si="207"/>
        <v>298</v>
      </c>
      <c r="CB201" s="314">
        <v>1420</v>
      </c>
      <c r="CC201" s="36">
        <f t="shared" si="236"/>
        <v>48807.103999999999</v>
      </c>
      <c r="CD201" s="3">
        <f>SUMIFS('12月商业流向数据'!G:G,'12月商业流向数据'!C:C,'2019年进销存明细 '!A201,'12月商业流向数据'!E:E,'2019年进销存明细 '!H201)</f>
        <v>1230</v>
      </c>
      <c r="CE201" s="3"/>
      <c r="CF201" s="36">
        <f t="shared" si="237"/>
        <v>42276.576000000001</v>
      </c>
      <c r="CG201" s="33">
        <f t="shared" si="208"/>
        <v>1528</v>
      </c>
      <c r="CH201" s="4">
        <f t="shared" si="238"/>
        <v>11720</v>
      </c>
      <c r="CI201" s="36">
        <f t="shared" si="239"/>
        <v>402830.46400000004</v>
      </c>
      <c r="CJ201" s="4">
        <f t="shared" si="240"/>
        <v>13120</v>
      </c>
      <c r="CK201" s="36">
        <f t="shared" si="228"/>
        <v>450950.14400000003</v>
      </c>
      <c r="CM201" s="18" t="str">
        <f t="shared" si="229"/>
        <v>依叶-上海市闵行区虹桥社区卫生服务中心</v>
      </c>
      <c r="CN201" s="18" t="s">
        <v>422</v>
      </c>
    </row>
    <row r="202" spans="1:92" s="18" customFormat="1" ht="14.25" hidden="1" x14ac:dyDescent="0.3">
      <c r="A202" s="1" t="s">
        <v>6</v>
      </c>
      <c r="B202" s="6" t="s">
        <v>725</v>
      </c>
      <c r="C202" s="1" t="s">
        <v>661</v>
      </c>
      <c r="D202" s="1" t="s">
        <v>756</v>
      </c>
      <c r="E202" s="1" t="s">
        <v>738</v>
      </c>
      <c r="F202" s="1" t="s">
        <v>284</v>
      </c>
      <c r="G202" s="1" t="s">
        <v>399</v>
      </c>
      <c r="H202" s="2" t="s">
        <v>35</v>
      </c>
      <c r="I202" s="178">
        <v>34.371200000000002</v>
      </c>
      <c r="J202" s="37">
        <v>0</v>
      </c>
      <c r="K202" s="171">
        <v>15.833333333333334</v>
      </c>
      <c r="L202" s="171">
        <f t="shared" si="213"/>
        <v>544.21066666666673</v>
      </c>
      <c r="M202" s="37">
        <v>55</v>
      </c>
      <c r="N202" s="5"/>
      <c r="O202" s="34">
        <f t="shared" si="214"/>
        <v>0</v>
      </c>
      <c r="P202" s="3">
        <v>50</v>
      </c>
      <c r="Q202" s="3">
        <v>0</v>
      </c>
      <c r="R202" s="35">
        <f t="shared" si="215"/>
        <v>1718.5600000000002</v>
      </c>
      <c r="S202" s="33">
        <f t="shared" si="200"/>
        <v>105</v>
      </c>
      <c r="T202" s="5"/>
      <c r="U202" s="35">
        <f t="shared" si="216"/>
        <v>0</v>
      </c>
      <c r="V202" s="3">
        <v>40</v>
      </c>
      <c r="W202" s="3">
        <v>0</v>
      </c>
      <c r="X202" s="35">
        <f t="shared" si="217"/>
        <v>1374.848</v>
      </c>
      <c r="Y202" s="33">
        <f t="shared" si="201"/>
        <v>145</v>
      </c>
      <c r="Z202" s="5"/>
      <c r="AA202" s="35">
        <f t="shared" si="218"/>
        <v>0</v>
      </c>
      <c r="AB202" s="3">
        <v>60</v>
      </c>
      <c r="AC202" s="3">
        <v>60</v>
      </c>
      <c r="AD202" s="35">
        <f t="shared" si="219"/>
        <v>2062.2719999999999</v>
      </c>
      <c r="AE202" s="33">
        <f t="shared" si="202"/>
        <v>145</v>
      </c>
      <c r="AF202" s="5"/>
      <c r="AG202" s="35">
        <f t="shared" si="220"/>
        <v>0</v>
      </c>
      <c r="AH202" s="3">
        <v>20</v>
      </c>
      <c r="AI202" s="3">
        <v>13</v>
      </c>
      <c r="AJ202" s="35">
        <f t="shared" si="221"/>
        <v>687.42399999999998</v>
      </c>
      <c r="AK202" s="33">
        <f t="shared" si="203"/>
        <v>152</v>
      </c>
      <c r="AL202" s="5">
        <v>60</v>
      </c>
      <c r="AM202" s="36">
        <f t="shared" si="222"/>
        <v>2062.2719999999999</v>
      </c>
      <c r="AN202" s="224">
        <v>70</v>
      </c>
      <c r="AO202" s="3">
        <v>61</v>
      </c>
      <c r="AP202" s="35">
        <f t="shared" si="223"/>
        <v>2405.9839999999999</v>
      </c>
      <c r="AQ202" s="33">
        <f t="shared" si="204"/>
        <v>161</v>
      </c>
      <c r="AR202" s="5">
        <v>50</v>
      </c>
      <c r="AS202" s="35">
        <f t="shared" si="224"/>
        <v>1718.5600000000002</v>
      </c>
      <c r="AT202" s="3">
        <v>50</v>
      </c>
      <c r="AU202" s="3">
        <v>61</v>
      </c>
      <c r="AV202" s="35">
        <f t="shared" si="225"/>
        <v>1718.5600000000002</v>
      </c>
      <c r="AW202" s="33">
        <f t="shared" si="205"/>
        <v>150</v>
      </c>
      <c r="AX202" s="4">
        <v>100</v>
      </c>
      <c r="AY202" s="35">
        <f t="shared" si="211"/>
        <v>3437.1200000000003</v>
      </c>
      <c r="AZ202" s="3">
        <v>70</v>
      </c>
      <c r="BA202" s="3">
        <v>51</v>
      </c>
      <c r="BB202" s="35">
        <f t="shared" si="212"/>
        <v>2405.9839999999999</v>
      </c>
      <c r="BC202" s="33">
        <f t="shared" si="206"/>
        <v>169</v>
      </c>
      <c r="BD202" s="4">
        <v>100</v>
      </c>
      <c r="BE202" s="36">
        <f t="shared" si="210"/>
        <v>3437.1200000000003</v>
      </c>
      <c r="BF202" s="3">
        <v>30</v>
      </c>
      <c r="BG202" s="3">
        <v>51</v>
      </c>
      <c r="BH202" s="35">
        <f t="shared" si="227"/>
        <v>1031.136</v>
      </c>
      <c r="BI202" s="33">
        <f t="shared" si="209"/>
        <v>148</v>
      </c>
      <c r="BJ202" s="4">
        <v>100</v>
      </c>
      <c r="BK202" s="36">
        <f t="shared" si="241"/>
        <v>3437.1200000000003</v>
      </c>
      <c r="BL202" s="3">
        <v>100</v>
      </c>
      <c r="BM202" s="3">
        <v>51</v>
      </c>
      <c r="BN202" s="36">
        <f t="shared" si="230"/>
        <v>3437.1200000000003</v>
      </c>
      <c r="BO202" s="33">
        <f t="shared" si="231"/>
        <v>197</v>
      </c>
      <c r="BP202" s="4">
        <v>100</v>
      </c>
      <c r="BQ202" s="36">
        <f t="shared" si="232"/>
        <v>3437.1200000000003</v>
      </c>
      <c r="BR202" s="204">
        <v>50</v>
      </c>
      <c r="BS202" s="305">
        <v>55</v>
      </c>
      <c r="BT202" s="36">
        <f t="shared" si="233"/>
        <v>1718.5600000000002</v>
      </c>
      <c r="BU202" s="33">
        <f t="shared" si="226"/>
        <v>192</v>
      </c>
      <c r="BV202" s="4">
        <v>100</v>
      </c>
      <c r="BW202" s="36">
        <f t="shared" si="234"/>
        <v>3437.1200000000003</v>
      </c>
      <c r="BX202" s="3">
        <v>20</v>
      </c>
      <c r="BY202" s="3">
        <v>37</v>
      </c>
      <c r="BZ202" s="36">
        <f t="shared" si="235"/>
        <v>687.42399999999998</v>
      </c>
      <c r="CA202" s="33">
        <f t="shared" si="207"/>
        <v>175</v>
      </c>
      <c r="CB202" s="314">
        <v>80</v>
      </c>
      <c r="CC202" s="36">
        <f t="shared" si="236"/>
        <v>2749.6959999999999</v>
      </c>
      <c r="CD202" s="3">
        <f>SUMIFS('12月商业流向数据'!G:G,'12月商业流向数据'!C:C,'2019年进销存明细 '!A202,'12月商业流向数据'!E:E,'2019年进销存明细 '!H202)</f>
        <v>50</v>
      </c>
      <c r="CE202" s="3"/>
      <c r="CF202" s="36">
        <f t="shared" si="237"/>
        <v>1718.5600000000002</v>
      </c>
      <c r="CG202" s="33">
        <f t="shared" si="208"/>
        <v>225</v>
      </c>
      <c r="CH202" s="4">
        <f t="shared" si="238"/>
        <v>690</v>
      </c>
      <c r="CI202" s="36">
        <f t="shared" si="239"/>
        <v>23716.128000000001</v>
      </c>
      <c r="CJ202" s="4">
        <f t="shared" si="240"/>
        <v>610</v>
      </c>
      <c r="CK202" s="36">
        <f t="shared" si="228"/>
        <v>20966.432000000001</v>
      </c>
      <c r="CM202" s="18" t="str">
        <f t="shared" si="229"/>
        <v>依叶-上海市闵行区华漕社区卫生服务中心</v>
      </c>
      <c r="CN202" s="18" t="s">
        <v>422</v>
      </c>
    </row>
    <row r="203" spans="1:92" s="18" customFormat="1" ht="14.25" hidden="1" x14ac:dyDescent="0.3">
      <c r="A203" s="1" t="s">
        <v>6</v>
      </c>
      <c r="B203" s="6" t="s">
        <v>725</v>
      </c>
      <c r="C203" s="1" t="s">
        <v>661</v>
      </c>
      <c r="D203" s="1" t="s">
        <v>756</v>
      </c>
      <c r="E203" s="1" t="s">
        <v>829</v>
      </c>
      <c r="F203" s="1" t="s">
        <v>284</v>
      </c>
      <c r="G203" s="1" t="s">
        <v>399</v>
      </c>
      <c r="H203" s="2" t="s">
        <v>36</v>
      </c>
      <c r="I203" s="178">
        <v>34.371200000000002</v>
      </c>
      <c r="J203" s="37">
        <v>80</v>
      </c>
      <c r="K203" s="171">
        <v>10.833333333333334</v>
      </c>
      <c r="L203" s="171">
        <f t="shared" si="213"/>
        <v>372.35466666666673</v>
      </c>
      <c r="M203" s="37">
        <v>87</v>
      </c>
      <c r="N203" s="5">
        <v>100</v>
      </c>
      <c r="O203" s="34">
        <f t="shared" si="214"/>
        <v>3437.1200000000003</v>
      </c>
      <c r="P203" s="3">
        <v>120</v>
      </c>
      <c r="Q203" s="3">
        <v>123</v>
      </c>
      <c r="R203" s="35">
        <f t="shared" si="215"/>
        <v>4124.5439999999999</v>
      </c>
      <c r="S203" s="33">
        <f t="shared" si="200"/>
        <v>84</v>
      </c>
      <c r="T203" s="5">
        <v>200</v>
      </c>
      <c r="U203" s="35">
        <f t="shared" si="216"/>
        <v>6874.2400000000007</v>
      </c>
      <c r="V203" s="3">
        <v>110</v>
      </c>
      <c r="W203" s="3">
        <v>156</v>
      </c>
      <c r="X203" s="35">
        <f t="shared" si="217"/>
        <v>3780.8320000000003</v>
      </c>
      <c r="Y203" s="33">
        <f t="shared" si="201"/>
        <v>38</v>
      </c>
      <c r="Z203" s="5">
        <v>200</v>
      </c>
      <c r="AA203" s="35">
        <f t="shared" si="218"/>
        <v>6874.2400000000007</v>
      </c>
      <c r="AB203" s="3">
        <v>180</v>
      </c>
      <c r="AC203" s="3">
        <v>191</v>
      </c>
      <c r="AD203" s="35">
        <f t="shared" si="219"/>
        <v>6186.8160000000007</v>
      </c>
      <c r="AE203" s="33">
        <f t="shared" si="202"/>
        <v>27</v>
      </c>
      <c r="AF203" s="5">
        <v>300</v>
      </c>
      <c r="AG203" s="35">
        <f t="shared" si="220"/>
        <v>10311.36</v>
      </c>
      <c r="AH203" s="3">
        <v>50</v>
      </c>
      <c r="AI203" s="3">
        <v>48</v>
      </c>
      <c r="AJ203" s="35">
        <f t="shared" si="221"/>
        <v>1718.5600000000002</v>
      </c>
      <c r="AK203" s="33">
        <f t="shared" si="203"/>
        <v>29</v>
      </c>
      <c r="AL203" s="5">
        <v>100</v>
      </c>
      <c r="AM203" s="36">
        <f t="shared" si="222"/>
        <v>3437.1200000000003</v>
      </c>
      <c r="AN203" s="224">
        <v>100</v>
      </c>
      <c r="AO203" s="3">
        <v>44</v>
      </c>
      <c r="AP203" s="35">
        <f t="shared" si="223"/>
        <v>3437.1200000000003</v>
      </c>
      <c r="AQ203" s="33">
        <f t="shared" si="204"/>
        <v>85</v>
      </c>
      <c r="AR203" s="5">
        <v>100</v>
      </c>
      <c r="AS203" s="35">
        <f t="shared" si="224"/>
        <v>3437.1200000000003</v>
      </c>
      <c r="AT203" s="3">
        <v>0</v>
      </c>
      <c r="AU203" s="3">
        <v>32</v>
      </c>
      <c r="AV203" s="35">
        <f t="shared" si="225"/>
        <v>0</v>
      </c>
      <c r="AW203" s="33">
        <f t="shared" si="205"/>
        <v>53</v>
      </c>
      <c r="AX203" s="4">
        <v>100</v>
      </c>
      <c r="AY203" s="35">
        <f t="shared" si="211"/>
        <v>3437.1200000000003</v>
      </c>
      <c r="AZ203" s="3">
        <v>0</v>
      </c>
      <c r="BA203" s="3">
        <v>24</v>
      </c>
      <c r="BB203" s="35">
        <f t="shared" si="212"/>
        <v>0</v>
      </c>
      <c r="BC203" s="33">
        <f t="shared" si="206"/>
        <v>29</v>
      </c>
      <c r="BD203" s="4">
        <v>100</v>
      </c>
      <c r="BE203" s="36">
        <f t="shared" si="210"/>
        <v>3437.1200000000003</v>
      </c>
      <c r="BF203" s="3">
        <v>0</v>
      </c>
      <c r="BG203" s="3">
        <v>29</v>
      </c>
      <c r="BH203" s="35">
        <f t="shared" si="227"/>
        <v>0</v>
      </c>
      <c r="BI203" s="33">
        <f t="shared" si="209"/>
        <v>0</v>
      </c>
      <c r="BJ203" s="4">
        <v>100</v>
      </c>
      <c r="BK203" s="36">
        <f t="shared" si="241"/>
        <v>3437.1200000000003</v>
      </c>
      <c r="BL203" s="3">
        <v>50</v>
      </c>
      <c r="BM203" s="3">
        <v>37</v>
      </c>
      <c r="BN203" s="36">
        <f t="shared" si="230"/>
        <v>1718.5600000000002</v>
      </c>
      <c r="BO203" s="33">
        <f t="shared" si="231"/>
        <v>13</v>
      </c>
      <c r="BP203" s="4">
        <v>100</v>
      </c>
      <c r="BQ203" s="36">
        <f t="shared" si="232"/>
        <v>3437.1200000000003</v>
      </c>
      <c r="BR203" s="204">
        <v>50</v>
      </c>
      <c r="BS203" s="305">
        <v>40</v>
      </c>
      <c r="BT203" s="36">
        <f t="shared" si="233"/>
        <v>1718.5600000000002</v>
      </c>
      <c r="BU203" s="33">
        <f t="shared" si="226"/>
        <v>23</v>
      </c>
      <c r="BV203" s="4">
        <v>50</v>
      </c>
      <c r="BW203" s="36">
        <f t="shared" si="234"/>
        <v>1718.5600000000002</v>
      </c>
      <c r="BX203" s="3">
        <v>50</v>
      </c>
      <c r="BY203" s="3">
        <v>40</v>
      </c>
      <c r="BZ203" s="36">
        <f t="shared" si="235"/>
        <v>1718.5600000000002</v>
      </c>
      <c r="CA203" s="33">
        <f t="shared" si="207"/>
        <v>33</v>
      </c>
      <c r="CB203" s="314">
        <v>0</v>
      </c>
      <c r="CC203" s="36">
        <f t="shared" si="236"/>
        <v>0</v>
      </c>
      <c r="CD203" s="3">
        <f>SUMIFS('12月商业流向数据'!G:G,'12月商业流向数据'!C:C,'2019年进销存明细 '!A203,'12月商业流向数据'!E:E,'2019年进销存明细 '!H203)</f>
        <v>50</v>
      </c>
      <c r="CE203" s="3"/>
      <c r="CF203" s="36">
        <f t="shared" si="237"/>
        <v>1718.5600000000002</v>
      </c>
      <c r="CG203" s="33">
        <f t="shared" si="208"/>
        <v>83</v>
      </c>
      <c r="CH203" s="4">
        <f t="shared" si="238"/>
        <v>1450</v>
      </c>
      <c r="CI203" s="36">
        <f t="shared" si="239"/>
        <v>49838.240000000013</v>
      </c>
      <c r="CJ203" s="4">
        <f t="shared" si="240"/>
        <v>760</v>
      </c>
      <c r="CK203" s="36">
        <f t="shared" si="228"/>
        <v>26122.112000000005</v>
      </c>
      <c r="CM203" s="18" t="str">
        <f t="shared" si="229"/>
        <v>依叶-上海市闵行区新虹社区卫生服务中心</v>
      </c>
      <c r="CN203" s="18" t="s">
        <v>422</v>
      </c>
    </row>
    <row r="204" spans="1:92" s="18" customFormat="1" ht="14.25" hidden="1" x14ac:dyDescent="0.3">
      <c r="A204" s="1" t="s">
        <v>6</v>
      </c>
      <c r="B204" s="6" t="s">
        <v>725</v>
      </c>
      <c r="C204" s="1" t="s">
        <v>661</v>
      </c>
      <c r="D204" s="1" t="s">
        <v>756</v>
      </c>
      <c r="E204" s="1" t="s">
        <v>738</v>
      </c>
      <c r="F204" s="1" t="s">
        <v>284</v>
      </c>
      <c r="G204" s="1" t="s">
        <v>399</v>
      </c>
      <c r="H204" s="2" t="s">
        <v>519</v>
      </c>
      <c r="I204" s="178">
        <v>34.371200000000002</v>
      </c>
      <c r="J204" s="37">
        <v>200</v>
      </c>
      <c r="K204" s="171">
        <v>142.5</v>
      </c>
      <c r="L204" s="171">
        <f t="shared" si="213"/>
        <v>4897.8960000000006</v>
      </c>
      <c r="M204" s="37">
        <v>131</v>
      </c>
      <c r="N204" s="5">
        <v>300</v>
      </c>
      <c r="O204" s="34">
        <f t="shared" si="214"/>
        <v>10311.36</v>
      </c>
      <c r="P204" s="3">
        <v>180</v>
      </c>
      <c r="Q204" s="3">
        <v>246</v>
      </c>
      <c r="R204" s="35">
        <f t="shared" si="215"/>
        <v>6186.8160000000007</v>
      </c>
      <c r="S204" s="33">
        <f t="shared" si="200"/>
        <v>65</v>
      </c>
      <c r="T204" s="5">
        <v>300</v>
      </c>
      <c r="U204" s="35">
        <f t="shared" si="216"/>
        <v>10311.36</v>
      </c>
      <c r="V204" s="3">
        <v>200</v>
      </c>
      <c r="W204" s="3">
        <v>214</v>
      </c>
      <c r="X204" s="35">
        <f t="shared" si="217"/>
        <v>6874.2400000000007</v>
      </c>
      <c r="Y204" s="33">
        <f t="shared" si="201"/>
        <v>51</v>
      </c>
      <c r="Z204" s="5">
        <v>300</v>
      </c>
      <c r="AA204" s="35">
        <f t="shared" si="218"/>
        <v>10311.36</v>
      </c>
      <c r="AB204" s="3">
        <v>160</v>
      </c>
      <c r="AC204" s="3">
        <v>186</v>
      </c>
      <c r="AD204" s="35">
        <f t="shared" si="219"/>
        <v>5499.3919999999998</v>
      </c>
      <c r="AE204" s="33">
        <f t="shared" si="202"/>
        <v>25</v>
      </c>
      <c r="AF204" s="5">
        <v>500</v>
      </c>
      <c r="AG204" s="35">
        <f t="shared" si="220"/>
        <v>17185.600000000002</v>
      </c>
      <c r="AH204" s="3">
        <v>270</v>
      </c>
      <c r="AI204" s="3">
        <v>222</v>
      </c>
      <c r="AJ204" s="35">
        <f t="shared" si="221"/>
        <v>9280.2240000000002</v>
      </c>
      <c r="AK204" s="33">
        <f t="shared" si="203"/>
        <v>73</v>
      </c>
      <c r="AL204" s="5">
        <v>300</v>
      </c>
      <c r="AM204" s="36">
        <f t="shared" si="222"/>
        <v>10311.36</v>
      </c>
      <c r="AN204" s="224">
        <v>190</v>
      </c>
      <c r="AO204" s="3">
        <v>179</v>
      </c>
      <c r="AP204" s="35">
        <f t="shared" si="223"/>
        <v>6530.5280000000002</v>
      </c>
      <c r="AQ204" s="33">
        <f t="shared" si="204"/>
        <v>84</v>
      </c>
      <c r="AR204" s="5">
        <v>200</v>
      </c>
      <c r="AS204" s="35">
        <f t="shared" si="224"/>
        <v>6874.2400000000007</v>
      </c>
      <c r="AT204" s="3">
        <v>220</v>
      </c>
      <c r="AU204" s="3">
        <v>228</v>
      </c>
      <c r="AV204" s="35">
        <f t="shared" si="225"/>
        <v>7561.6640000000007</v>
      </c>
      <c r="AW204" s="33">
        <f t="shared" si="205"/>
        <v>76</v>
      </c>
      <c r="AX204" s="4">
        <v>200</v>
      </c>
      <c r="AY204" s="35">
        <f t="shared" si="211"/>
        <v>6874.2400000000007</v>
      </c>
      <c r="AZ204" s="3">
        <v>170</v>
      </c>
      <c r="BA204" s="3">
        <v>229</v>
      </c>
      <c r="BB204" s="35">
        <f t="shared" si="212"/>
        <v>5843.1040000000003</v>
      </c>
      <c r="BC204" s="33">
        <f t="shared" si="206"/>
        <v>17</v>
      </c>
      <c r="BD204" s="4">
        <v>200</v>
      </c>
      <c r="BE204" s="36">
        <f t="shared" si="210"/>
        <v>6874.2400000000007</v>
      </c>
      <c r="BF204" s="3">
        <v>240</v>
      </c>
      <c r="BG204" s="3">
        <v>181</v>
      </c>
      <c r="BH204" s="35">
        <f t="shared" si="227"/>
        <v>8249.0879999999997</v>
      </c>
      <c r="BI204" s="33">
        <f t="shared" si="209"/>
        <v>76</v>
      </c>
      <c r="BJ204" s="4">
        <v>200</v>
      </c>
      <c r="BK204" s="36">
        <f t="shared" si="241"/>
        <v>6874.2400000000007</v>
      </c>
      <c r="BL204" s="3">
        <v>150</v>
      </c>
      <c r="BM204" s="3">
        <v>198</v>
      </c>
      <c r="BN204" s="36">
        <f t="shared" si="230"/>
        <v>5155.68</v>
      </c>
      <c r="BO204" s="33">
        <f t="shared" si="231"/>
        <v>28</v>
      </c>
      <c r="BP204" s="4">
        <v>200</v>
      </c>
      <c r="BQ204" s="36">
        <f t="shared" si="232"/>
        <v>6874.2400000000007</v>
      </c>
      <c r="BR204" s="204">
        <v>170</v>
      </c>
      <c r="BS204" s="305">
        <v>154</v>
      </c>
      <c r="BT204" s="36">
        <f t="shared" si="233"/>
        <v>5843.1040000000003</v>
      </c>
      <c r="BU204" s="33">
        <f t="shared" si="226"/>
        <v>44</v>
      </c>
      <c r="BV204" s="4">
        <v>200</v>
      </c>
      <c r="BW204" s="36">
        <f t="shared" si="234"/>
        <v>6874.2400000000007</v>
      </c>
      <c r="BX204" s="3">
        <v>180</v>
      </c>
      <c r="BY204" s="3">
        <v>181</v>
      </c>
      <c r="BZ204" s="36">
        <f t="shared" si="235"/>
        <v>6186.8160000000007</v>
      </c>
      <c r="CA204" s="33">
        <f t="shared" si="207"/>
        <v>43</v>
      </c>
      <c r="CB204" s="314">
        <v>180</v>
      </c>
      <c r="CC204" s="36">
        <f t="shared" si="236"/>
        <v>6186.8160000000007</v>
      </c>
      <c r="CD204" s="3">
        <f>SUMIFS('12月商业流向数据'!G:G,'12月商业流向数据'!C:C,'2019年进销存明细 '!A204,'12月商业流向数据'!E:E,'2019年进销存明细 '!H204)</f>
        <v>120</v>
      </c>
      <c r="CE204" s="3"/>
      <c r="CF204" s="36">
        <f t="shared" si="237"/>
        <v>4124.5439999999999</v>
      </c>
      <c r="CG204" s="33">
        <f t="shared" si="208"/>
        <v>163</v>
      </c>
      <c r="CH204" s="4">
        <f t="shared" si="238"/>
        <v>3080</v>
      </c>
      <c r="CI204" s="36">
        <f t="shared" si="239"/>
        <v>105863.29600000003</v>
      </c>
      <c r="CJ204" s="4">
        <f t="shared" si="240"/>
        <v>2250</v>
      </c>
      <c r="CK204" s="36">
        <f t="shared" si="228"/>
        <v>77335.199999999997</v>
      </c>
      <c r="CM204" s="18" t="str">
        <f t="shared" si="229"/>
        <v>依叶-上海市闵行区梅陇社区卫生服务中心</v>
      </c>
      <c r="CN204" s="18" t="s">
        <v>422</v>
      </c>
    </row>
    <row r="205" spans="1:92" s="18" customFormat="1" ht="14.25" hidden="1" x14ac:dyDescent="0.3">
      <c r="A205" s="1" t="s">
        <v>6</v>
      </c>
      <c r="B205" s="6" t="s">
        <v>725</v>
      </c>
      <c r="C205" s="1" t="s">
        <v>661</v>
      </c>
      <c r="D205" s="1" t="s">
        <v>756</v>
      </c>
      <c r="E205" s="1" t="s">
        <v>87</v>
      </c>
      <c r="F205" s="1" t="s">
        <v>284</v>
      </c>
      <c r="G205" s="1" t="s">
        <v>399</v>
      </c>
      <c r="H205" s="2" t="s">
        <v>37</v>
      </c>
      <c r="I205" s="178">
        <v>34.371200000000002</v>
      </c>
      <c r="J205" s="37">
        <v>0</v>
      </c>
      <c r="K205" s="171">
        <v>0</v>
      </c>
      <c r="L205" s="171">
        <f t="shared" si="213"/>
        <v>0</v>
      </c>
      <c r="M205" s="37">
        <v>8</v>
      </c>
      <c r="N205" s="5"/>
      <c r="O205" s="34">
        <f t="shared" si="214"/>
        <v>0</v>
      </c>
      <c r="P205" s="3">
        <v>0</v>
      </c>
      <c r="Q205" s="3">
        <v>0</v>
      </c>
      <c r="R205" s="35">
        <f t="shared" si="215"/>
        <v>0</v>
      </c>
      <c r="S205" s="33">
        <f t="shared" si="200"/>
        <v>8</v>
      </c>
      <c r="T205" s="5"/>
      <c r="U205" s="35">
        <f t="shared" si="216"/>
        <v>0</v>
      </c>
      <c r="V205" s="3">
        <v>0</v>
      </c>
      <c r="W205" s="3">
        <v>0</v>
      </c>
      <c r="X205" s="35">
        <f t="shared" si="217"/>
        <v>0</v>
      </c>
      <c r="Y205" s="33">
        <f t="shared" si="201"/>
        <v>8</v>
      </c>
      <c r="Z205" s="5"/>
      <c r="AA205" s="35">
        <f t="shared" si="218"/>
        <v>0</v>
      </c>
      <c r="AB205" s="3">
        <v>0</v>
      </c>
      <c r="AC205" s="3">
        <v>0</v>
      </c>
      <c r="AD205" s="35">
        <f t="shared" si="219"/>
        <v>0</v>
      </c>
      <c r="AE205" s="33">
        <f t="shared" si="202"/>
        <v>8</v>
      </c>
      <c r="AF205" s="5"/>
      <c r="AG205" s="35">
        <f t="shared" si="220"/>
        <v>0</v>
      </c>
      <c r="AH205" s="3">
        <v>0</v>
      </c>
      <c r="AI205" s="3">
        <v>0</v>
      </c>
      <c r="AJ205" s="35">
        <f t="shared" si="221"/>
        <v>0</v>
      </c>
      <c r="AK205" s="33">
        <f t="shared" si="203"/>
        <v>8</v>
      </c>
      <c r="AL205" s="5">
        <v>0</v>
      </c>
      <c r="AM205" s="36">
        <f t="shared" si="222"/>
        <v>0</v>
      </c>
      <c r="AN205" s="224">
        <v>0</v>
      </c>
      <c r="AO205" s="3">
        <v>0</v>
      </c>
      <c r="AP205" s="35">
        <f t="shared" si="223"/>
        <v>0</v>
      </c>
      <c r="AQ205" s="33">
        <f t="shared" si="204"/>
        <v>8</v>
      </c>
      <c r="AR205" s="5">
        <v>0</v>
      </c>
      <c r="AS205" s="35">
        <f t="shared" si="224"/>
        <v>0</v>
      </c>
      <c r="AT205" s="3">
        <v>0</v>
      </c>
      <c r="AU205" s="3">
        <v>0</v>
      </c>
      <c r="AV205" s="35">
        <f t="shared" si="225"/>
        <v>0</v>
      </c>
      <c r="AW205" s="33">
        <f t="shared" si="205"/>
        <v>8</v>
      </c>
      <c r="AX205" s="4">
        <v>0</v>
      </c>
      <c r="AY205" s="35">
        <f t="shared" si="211"/>
        <v>0</v>
      </c>
      <c r="AZ205" s="3">
        <v>0</v>
      </c>
      <c r="BA205" s="3">
        <v>0</v>
      </c>
      <c r="BB205" s="35">
        <f t="shared" si="212"/>
        <v>0</v>
      </c>
      <c r="BC205" s="33">
        <f t="shared" si="206"/>
        <v>8</v>
      </c>
      <c r="BD205" s="4">
        <v>0</v>
      </c>
      <c r="BE205" s="36">
        <f t="shared" si="210"/>
        <v>0</v>
      </c>
      <c r="BF205" s="3">
        <v>0</v>
      </c>
      <c r="BG205" s="3">
        <v>0</v>
      </c>
      <c r="BH205" s="35">
        <f t="shared" si="227"/>
        <v>0</v>
      </c>
      <c r="BI205" s="33">
        <f t="shared" si="209"/>
        <v>8</v>
      </c>
      <c r="BJ205" s="4">
        <v>0</v>
      </c>
      <c r="BK205" s="36">
        <f t="shared" si="241"/>
        <v>0</v>
      </c>
      <c r="BL205" s="3">
        <v>0</v>
      </c>
      <c r="BM205" s="3">
        <v>0</v>
      </c>
      <c r="BN205" s="36">
        <f t="shared" si="230"/>
        <v>0</v>
      </c>
      <c r="BO205" s="33">
        <f t="shared" si="231"/>
        <v>8</v>
      </c>
      <c r="BP205" s="4">
        <v>0</v>
      </c>
      <c r="BQ205" s="36">
        <f t="shared" si="232"/>
        <v>0</v>
      </c>
      <c r="BR205" s="204">
        <v>0</v>
      </c>
      <c r="BS205" s="305">
        <v>0</v>
      </c>
      <c r="BT205" s="36">
        <f t="shared" si="233"/>
        <v>0</v>
      </c>
      <c r="BU205" s="33">
        <f t="shared" si="226"/>
        <v>8</v>
      </c>
      <c r="BV205" s="4">
        <v>0</v>
      </c>
      <c r="BW205" s="36">
        <f t="shared" si="234"/>
        <v>0</v>
      </c>
      <c r="BX205" s="3">
        <v>0</v>
      </c>
      <c r="BY205" s="3">
        <v>0</v>
      </c>
      <c r="BZ205" s="36">
        <f t="shared" si="235"/>
        <v>0</v>
      </c>
      <c r="CA205" s="33">
        <f t="shared" si="207"/>
        <v>8</v>
      </c>
      <c r="CB205" s="314">
        <v>0</v>
      </c>
      <c r="CC205" s="36">
        <f t="shared" si="236"/>
        <v>0</v>
      </c>
      <c r="CD205" s="3">
        <f>SUMIFS('12月商业流向数据'!G:G,'12月商业流向数据'!C:C,'2019年进销存明细 '!A205,'12月商业流向数据'!E:E,'2019年进销存明细 '!H205)</f>
        <v>0</v>
      </c>
      <c r="CE205" s="3"/>
      <c r="CF205" s="36">
        <f t="shared" si="237"/>
        <v>0</v>
      </c>
      <c r="CG205" s="33">
        <f t="shared" si="208"/>
        <v>8</v>
      </c>
      <c r="CH205" s="4">
        <f t="shared" si="238"/>
        <v>0</v>
      </c>
      <c r="CI205" s="36">
        <f t="shared" si="239"/>
        <v>0</v>
      </c>
      <c r="CJ205" s="4">
        <f t="shared" si="240"/>
        <v>0</v>
      </c>
      <c r="CK205" s="36">
        <f t="shared" si="228"/>
        <v>0</v>
      </c>
      <c r="CM205" s="18" t="str">
        <f t="shared" si="229"/>
        <v>依叶-上海市闵行区莘庄社区卫生服务中心</v>
      </c>
      <c r="CN205" s="18" t="s">
        <v>422</v>
      </c>
    </row>
    <row r="206" spans="1:92" s="18" customFormat="1" ht="14.25" hidden="1" x14ac:dyDescent="0.3">
      <c r="A206" s="1" t="s">
        <v>6</v>
      </c>
      <c r="B206" s="6" t="s">
        <v>725</v>
      </c>
      <c r="C206" s="1" t="s">
        <v>661</v>
      </c>
      <c r="D206" s="1" t="s">
        <v>756</v>
      </c>
      <c r="E206" s="1" t="s">
        <v>87</v>
      </c>
      <c r="F206" s="1" t="s">
        <v>284</v>
      </c>
      <c r="G206" s="1" t="s">
        <v>399</v>
      </c>
      <c r="H206" s="2" t="s">
        <v>38</v>
      </c>
      <c r="I206" s="178">
        <v>34.371200000000002</v>
      </c>
      <c r="J206" s="37">
        <v>0</v>
      </c>
      <c r="K206" s="171">
        <v>0</v>
      </c>
      <c r="L206" s="171">
        <f t="shared" si="213"/>
        <v>0</v>
      </c>
      <c r="M206" s="37">
        <v>5</v>
      </c>
      <c r="N206" s="5"/>
      <c r="O206" s="34">
        <f t="shared" si="214"/>
        <v>0</v>
      </c>
      <c r="P206" s="3">
        <v>0</v>
      </c>
      <c r="Q206" s="3">
        <v>0</v>
      </c>
      <c r="R206" s="35">
        <f t="shared" si="215"/>
        <v>0</v>
      </c>
      <c r="S206" s="33">
        <f t="shared" si="200"/>
        <v>5</v>
      </c>
      <c r="T206" s="5"/>
      <c r="U206" s="35">
        <f t="shared" si="216"/>
        <v>0</v>
      </c>
      <c r="V206" s="3">
        <v>0</v>
      </c>
      <c r="W206" s="3">
        <v>0</v>
      </c>
      <c r="X206" s="35">
        <f t="shared" si="217"/>
        <v>0</v>
      </c>
      <c r="Y206" s="33">
        <f t="shared" si="201"/>
        <v>5</v>
      </c>
      <c r="Z206" s="5"/>
      <c r="AA206" s="35">
        <f t="shared" si="218"/>
        <v>0</v>
      </c>
      <c r="AB206" s="3">
        <v>0</v>
      </c>
      <c r="AC206" s="3">
        <v>0</v>
      </c>
      <c r="AD206" s="35">
        <f t="shared" si="219"/>
        <v>0</v>
      </c>
      <c r="AE206" s="33">
        <f t="shared" si="202"/>
        <v>5</v>
      </c>
      <c r="AF206" s="5"/>
      <c r="AG206" s="35">
        <f t="shared" si="220"/>
        <v>0</v>
      </c>
      <c r="AH206" s="3">
        <v>0</v>
      </c>
      <c r="AI206" s="3">
        <v>0</v>
      </c>
      <c r="AJ206" s="35">
        <f t="shared" si="221"/>
        <v>0</v>
      </c>
      <c r="AK206" s="33">
        <f t="shared" si="203"/>
        <v>5</v>
      </c>
      <c r="AL206" s="5">
        <v>0</v>
      </c>
      <c r="AM206" s="36">
        <f t="shared" si="222"/>
        <v>0</v>
      </c>
      <c r="AN206" s="224">
        <v>0</v>
      </c>
      <c r="AO206" s="3">
        <v>0</v>
      </c>
      <c r="AP206" s="35">
        <f t="shared" si="223"/>
        <v>0</v>
      </c>
      <c r="AQ206" s="33">
        <f t="shared" si="204"/>
        <v>5</v>
      </c>
      <c r="AR206" s="5">
        <v>0</v>
      </c>
      <c r="AS206" s="35">
        <f t="shared" si="224"/>
        <v>0</v>
      </c>
      <c r="AT206" s="3">
        <v>0</v>
      </c>
      <c r="AU206" s="3">
        <v>0</v>
      </c>
      <c r="AV206" s="35">
        <f t="shared" si="225"/>
        <v>0</v>
      </c>
      <c r="AW206" s="33">
        <f t="shared" si="205"/>
        <v>5</v>
      </c>
      <c r="AX206" s="4">
        <v>0</v>
      </c>
      <c r="AY206" s="35">
        <f t="shared" si="211"/>
        <v>0</v>
      </c>
      <c r="AZ206" s="3">
        <v>0</v>
      </c>
      <c r="BA206" s="3">
        <v>0</v>
      </c>
      <c r="BB206" s="35">
        <f t="shared" si="212"/>
        <v>0</v>
      </c>
      <c r="BC206" s="33">
        <f t="shared" si="206"/>
        <v>5</v>
      </c>
      <c r="BD206" s="4">
        <v>0</v>
      </c>
      <c r="BE206" s="36">
        <f t="shared" si="210"/>
        <v>0</v>
      </c>
      <c r="BF206" s="3">
        <v>0</v>
      </c>
      <c r="BG206" s="3">
        <v>0</v>
      </c>
      <c r="BH206" s="35">
        <f t="shared" si="227"/>
        <v>0</v>
      </c>
      <c r="BI206" s="33">
        <f t="shared" si="209"/>
        <v>5</v>
      </c>
      <c r="BJ206" s="4">
        <v>0</v>
      </c>
      <c r="BK206" s="36">
        <f t="shared" si="241"/>
        <v>0</v>
      </c>
      <c r="BL206" s="3">
        <v>0</v>
      </c>
      <c r="BM206" s="3">
        <v>0</v>
      </c>
      <c r="BN206" s="36">
        <f t="shared" si="230"/>
        <v>0</v>
      </c>
      <c r="BO206" s="33">
        <f t="shared" si="231"/>
        <v>5</v>
      </c>
      <c r="BP206" s="4">
        <v>0</v>
      </c>
      <c r="BQ206" s="36">
        <f t="shared" si="232"/>
        <v>0</v>
      </c>
      <c r="BR206" s="204">
        <v>0</v>
      </c>
      <c r="BS206" s="305">
        <v>0</v>
      </c>
      <c r="BT206" s="36">
        <f t="shared" si="233"/>
        <v>0</v>
      </c>
      <c r="BU206" s="33">
        <f t="shared" si="226"/>
        <v>5</v>
      </c>
      <c r="BV206" s="4">
        <v>0</v>
      </c>
      <c r="BW206" s="36">
        <f t="shared" si="234"/>
        <v>0</v>
      </c>
      <c r="BX206" s="3">
        <v>0</v>
      </c>
      <c r="BY206" s="3">
        <v>0</v>
      </c>
      <c r="BZ206" s="36">
        <f t="shared" si="235"/>
        <v>0</v>
      </c>
      <c r="CA206" s="33">
        <f t="shared" si="207"/>
        <v>5</v>
      </c>
      <c r="CB206" s="314">
        <v>0</v>
      </c>
      <c r="CC206" s="36">
        <f t="shared" si="236"/>
        <v>0</v>
      </c>
      <c r="CD206" s="3">
        <f>SUMIFS('12月商业流向数据'!G:G,'12月商业流向数据'!C:C,'2019年进销存明细 '!A206,'12月商业流向数据'!E:E,'2019年进销存明细 '!H206)</f>
        <v>0</v>
      </c>
      <c r="CE206" s="3"/>
      <c r="CF206" s="36">
        <f t="shared" si="237"/>
        <v>0</v>
      </c>
      <c r="CG206" s="33">
        <f t="shared" si="208"/>
        <v>5</v>
      </c>
      <c r="CH206" s="4">
        <f t="shared" si="238"/>
        <v>0</v>
      </c>
      <c r="CI206" s="36">
        <f t="shared" si="239"/>
        <v>0</v>
      </c>
      <c r="CJ206" s="4">
        <f t="shared" si="240"/>
        <v>0</v>
      </c>
      <c r="CK206" s="36">
        <f t="shared" si="228"/>
        <v>0</v>
      </c>
      <c r="CM206" s="18" t="str">
        <f t="shared" si="229"/>
        <v>依叶-上海市闵行区江川社区卫生服务中心</v>
      </c>
      <c r="CN206" s="18" t="s">
        <v>422</v>
      </c>
    </row>
    <row r="207" spans="1:92" s="18" customFormat="1" ht="14.25" hidden="1" x14ac:dyDescent="0.3">
      <c r="A207" s="1" t="s">
        <v>6</v>
      </c>
      <c r="B207" s="6" t="s">
        <v>725</v>
      </c>
      <c r="C207" s="1" t="s">
        <v>661</v>
      </c>
      <c r="D207" s="1" t="s">
        <v>756</v>
      </c>
      <c r="E207" s="1" t="s">
        <v>87</v>
      </c>
      <c r="F207" s="1" t="s">
        <v>284</v>
      </c>
      <c r="G207" s="1" t="s">
        <v>399</v>
      </c>
      <c r="H207" s="2" t="s">
        <v>263</v>
      </c>
      <c r="I207" s="178">
        <v>34.371200000000002</v>
      </c>
      <c r="J207" s="37">
        <v>0</v>
      </c>
      <c r="K207" s="171">
        <v>0</v>
      </c>
      <c r="L207" s="171">
        <f t="shared" si="213"/>
        <v>0</v>
      </c>
      <c r="M207" s="37">
        <v>0</v>
      </c>
      <c r="N207" s="5"/>
      <c r="O207" s="34">
        <f t="shared" si="214"/>
        <v>0</v>
      </c>
      <c r="P207" s="3">
        <v>0</v>
      </c>
      <c r="Q207" s="3">
        <v>0</v>
      </c>
      <c r="R207" s="35">
        <f t="shared" si="215"/>
        <v>0</v>
      </c>
      <c r="S207" s="33">
        <f t="shared" si="200"/>
        <v>0</v>
      </c>
      <c r="T207" s="5"/>
      <c r="U207" s="35">
        <f t="shared" si="216"/>
        <v>0</v>
      </c>
      <c r="V207" s="3">
        <v>0</v>
      </c>
      <c r="W207" s="3">
        <v>0</v>
      </c>
      <c r="X207" s="35">
        <f t="shared" si="217"/>
        <v>0</v>
      </c>
      <c r="Y207" s="33">
        <f t="shared" si="201"/>
        <v>0</v>
      </c>
      <c r="Z207" s="5"/>
      <c r="AA207" s="35">
        <f t="shared" si="218"/>
        <v>0</v>
      </c>
      <c r="AB207" s="3">
        <v>0</v>
      </c>
      <c r="AC207" s="3">
        <v>0</v>
      </c>
      <c r="AD207" s="35">
        <f t="shared" si="219"/>
        <v>0</v>
      </c>
      <c r="AE207" s="33">
        <f t="shared" si="202"/>
        <v>0</v>
      </c>
      <c r="AF207" s="5"/>
      <c r="AG207" s="35">
        <f t="shared" si="220"/>
        <v>0</v>
      </c>
      <c r="AH207" s="3">
        <v>0</v>
      </c>
      <c r="AI207" s="3">
        <v>0</v>
      </c>
      <c r="AJ207" s="35">
        <f t="shared" si="221"/>
        <v>0</v>
      </c>
      <c r="AK207" s="33">
        <f t="shared" si="203"/>
        <v>0</v>
      </c>
      <c r="AL207" s="5">
        <v>0</v>
      </c>
      <c r="AM207" s="36">
        <f t="shared" si="222"/>
        <v>0</v>
      </c>
      <c r="AN207" s="224">
        <v>0</v>
      </c>
      <c r="AO207" s="3">
        <v>0</v>
      </c>
      <c r="AP207" s="35">
        <f t="shared" si="223"/>
        <v>0</v>
      </c>
      <c r="AQ207" s="33">
        <f t="shared" si="204"/>
        <v>0</v>
      </c>
      <c r="AR207" s="5">
        <v>0</v>
      </c>
      <c r="AS207" s="35">
        <f t="shared" si="224"/>
        <v>0</v>
      </c>
      <c r="AT207" s="3">
        <v>0</v>
      </c>
      <c r="AU207" s="3">
        <v>0</v>
      </c>
      <c r="AV207" s="35">
        <f t="shared" si="225"/>
        <v>0</v>
      </c>
      <c r="AW207" s="33">
        <f t="shared" si="205"/>
        <v>0</v>
      </c>
      <c r="AX207" s="4">
        <v>0</v>
      </c>
      <c r="AY207" s="35">
        <f t="shared" si="211"/>
        <v>0</v>
      </c>
      <c r="AZ207" s="3">
        <v>0</v>
      </c>
      <c r="BA207" s="3">
        <v>0</v>
      </c>
      <c r="BB207" s="35">
        <f t="shared" si="212"/>
        <v>0</v>
      </c>
      <c r="BC207" s="33">
        <f t="shared" si="206"/>
        <v>0</v>
      </c>
      <c r="BD207" s="4">
        <v>0</v>
      </c>
      <c r="BE207" s="36">
        <f t="shared" si="210"/>
        <v>0</v>
      </c>
      <c r="BF207" s="3">
        <v>0</v>
      </c>
      <c r="BG207" s="3">
        <v>0</v>
      </c>
      <c r="BH207" s="35">
        <f t="shared" si="227"/>
        <v>0</v>
      </c>
      <c r="BI207" s="33">
        <f t="shared" si="209"/>
        <v>0</v>
      </c>
      <c r="BJ207" s="4">
        <v>0</v>
      </c>
      <c r="BK207" s="36">
        <f t="shared" si="241"/>
        <v>0</v>
      </c>
      <c r="BL207" s="3">
        <v>0</v>
      </c>
      <c r="BM207" s="3">
        <v>0</v>
      </c>
      <c r="BN207" s="36">
        <f t="shared" si="230"/>
        <v>0</v>
      </c>
      <c r="BO207" s="33">
        <f t="shared" si="231"/>
        <v>0</v>
      </c>
      <c r="BP207" s="4">
        <v>0</v>
      </c>
      <c r="BQ207" s="36">
        <f t="shared" si="232"/>
        <v>0</v>
      </c>
      <c r="BR207" s="204">
        <v>0</v>
      </c>
      <c r="BS207" s="305">
        <v>0</v>
      </c>
      <c r="BT207" s="36">
        <f t="shared" si="233"/>
        <v>0</v>
      </c>
      <c r="BU207" s="33">
        <f t="shared" si="226"/>
        <v>0</v>
      </c>
      <c r="BV207" s="4">
        <v>0</v>
      </c>
      <c r="BW207" s="36">
        <f t="shared" si="234"/>
        <v>0</v>
      </c>
      <c r="BX207" s="3">
        <v>0</v>
      </c>
      <c r="BY207" s="3">
        <v>0</v>
      </c>
      <c r="BZ207" s="36">
        <f t="shared" si="235"/>
        <v>0</v>
      </c>
      <c r="CA207" s="33">
        <f t="shared" si="207"/>
        <v>0</v>
      </c>
      <c r="CB207" s="314">
        <v>0</v>
      </c>
      <c r="CC207" s="36">
        <f t="shared" si="236"/>
        <v>0</v>
      </c>
      <c r="CD207" s="3">
        <f>SUMIFS('12月商业流向数据'!G:G,'12月商业流向数据'!C:C,'2019年进销存明细 '!A207,'12月商业流向数据'!E:E,'2019年进销存明细 '!H207)</f>
        <v>0</v>
      </c>
      <c r="CE207" s="3"/>
      <c r="CF207" s="36">
        <f t="shared" si="237"/>
        <v>0</v>
      </c>
      <c r="CG207" s="33">
        <f t="shared" si="208"/>
        <v>0</v>
      </c>
      <c r="CH207" s="4">
        <f t="shared" si="238"/>
        <v>0</v>
      </c>
      <c r="CI207" s="36">
        <f t="shared" si="239"/>
        <v>0</v>
      </c>
      <c r="CJ207" s="4">
        <f t="shared" si="240"/>
        <v>0</v>
      </c>
      <c r="CK207" s="36">
        <f t="shared" si="228"/>
        <v>0</v>
      </c>
      <c r="CM207" s="18" t="str">
        <f t="shared" si="229"/>
        <v>依叶-上海市闵行区吴泾社区卫生服务中心</v>
      </c>
      <c r="CN207" s="18" t="s">
        <v>422</v>
      </c>
    </row>
    <row r="208" spans="1:92" s="18" customFormat="1" ht="14.25" hidden="1" x14ac:dyDescent="0.3">
      <c r="A208" s="1" t="s">
        <v>6</v>
      </c>
      <c r="B208" s="6" t="s">
        <v>725</v>
      </c>
      <c r="C208" s="1" t="s">
        <v>661</v>
      </c>
      <c r="D208" s="1" t="s">
        <v>756</v>
      </c>
      <c r="E208" s="1" t="s">
        <v>829</v>
      </c>
      <c r="F208" s="1" t="s">
        <v>284</v>
      </c>
      <c r="G208" s="1" t="s">
        <v>399</v>
      </c>
      <c r="H208" s="2" t="s">
        <v>489</v>
      </c>
      <c r="I208" s="178">
        <v>34.371200000000002</v>
      </c>
      <c r="J208" s="37">
        <v>0</v>
      </c>
      <c r="K208" s="171">
        <v>2.5</v>
      </c>
      <c r="L208" s="171">
        <f t="shared" si="213"/>
        <v>85.927999999999997</v>
      </c>
      <c r="M208" s="37">
        <v>63</v>
      </c>
      <c r="N208" s="5">
        <v>300</v>
      </c>
      <c r="O208" s="34">
        <f t="shared" si="214"/>
        <v>10311.36</v>
      </c>
      <c r="P208" s="3">
        <v>700</v>
      </c>
      <c r="Q208" s="3">
        <v>455</v>
      </c>
      <c r="R208" s="35">
        <f t="shared" si="215"/>
        <v>24059.84</v>
      </c>
      <c r="S208" s="33">
        <f t="shared" si="200"/>
        <v>308</v>
      </c>
      <c r="T208" s="5">
        <v>300</v>
      </c>
      <c r="U208" s="35">
        <f t="shared" si="216"/>
        <v>10311.36</v>
      </c>
      <c r="V208" s="3">
        <v>110</v>
      </c>
      <c r="W208" s="3">
        <v>332</v>
      </c>
      <c r="X208" s="35">
        <f t="shared" si="217"/>
        <v>3780.8320000000003</v>
      </c>
      <c r="Y208" s="33">
        <f t="shared" si="201"/>
        <v>86</v>
      </c>
      <c r="Z208" s="5">
        <v>500</v>
      </c>
      <c r="AA208" s="35">
        <f t="shared" si="218"/>
        <v>17185.600000000002</v>
      </c>
      <c r="AB208" s="3">
        <v>210</v>
      </c>
      <c r="AC208" s="3">
        <v>296</v>
      </c>
      <c r="AD208" s="35">
        <f t="shared" si="219"/>
        <v>7217.9520000000002</v>
      </c>
      <c r="AE208" s="33">
        <f t="shared" si="202"/>
        <v>0</v>
      </c>
      <c r="AF208" s="5">
        <v>600</v>
      </c>
      <c r="AG208" s="35">
        <f t="shared" si="220"/>
        <v>20622.72</v>
      </c>
      <c r="AH208" s="3">
        <v>80</v>
      </c>
      <c r="AI208" s="3">
        <v>80</v>
      </c>
      <c r="AJ208" s="35">
        <f t="shared" si="221"/>
        <v>2749.6959999999999</v>
      </c>
      <c r="AK208" s="33">
        <f t="shared" si="203"/>
        <v>0</v>
      </c>
      <c r="AL208" s="5">
        <v>100</v>
      </c>
      <c r="AM208" s="36">
        <f t="shared" si="222"/>
        <v>3437.1200000000003</v>
      </c>
      <c r="AN208" s="224">
        <v>320</v>
      </c>
      <c r="AO208" s="3">
        <v>243</v>
      </c>
      <c r="AP208" s="35">
        <f t="shared" si="223"/>
        <v>10998.784</v>
      </c>
      <c r="AQ208" s="33">
        <f t="shared" si="204"/>
        <v>77</v>
      </c>
      <c r="AR208" s="5">
        <v>300</v>
      </c>
      <c r="AS208" s="35">
        <f t="shared" si="224"/>
        <v>10311.36</v>
      </c>
      <c r="AT208" s="3">
        <v>140</v>
      </c>
      <c r="AU208" s="3">
        <v>195</v>
      </c>
      <c r="AV208" s="35">
        <f t="shared" si="225"/>
        <v>4811.9679999999998</v>
      </c>
      <c r="AW208" s="33">
        <f t="shared" si="205"/>
        <v>22</v>
      </c>
      <c r="AX208" s="4">
        <v>150</v>
      </c>
      <c r="AY208" s="35">
        <f t="shared" si="211"/>
        <v>5155.68</v>
      </c>
      <c r="AZ208" s="3">
        <v>210</v>
      </c>
      <c r="BA208" s="3">
        <v>185</v>
      </c>
      <c r="BB208" s="35">
        <f t="shared" si="212"/>
        <v>7217.9520000000002</v>
      </c>
      <c r="BC208" s="33">
        <f t="shared" si="206"/>
        <v>47</v>
      </c>
      <c r="BD208" s="4">
        <v>150</v>
      </c>
      <c r="BE208" s="36">
        <f t="shared" si="210"/>
        <v>5155.68</v>
      </c>
      <c r="BF208" s="3">
        <v>140</v>
      </c>
      <c r="BG208" s="3">
        <v>175</v>
      </c>
      <c r="BH208" s="35">
        <f t="shared" si="227"/>
        <v>4811.9679999999998</v>
      </c>
      <c r="BI208" s="33">
        <f t="shared" si="209"/>
        <v>12</v>
      </c>
      <c r="BJ208" s="4">
        <v>200</v>
      </c>
      <c r="BK208" s="36">
        <f t="shared" si="241"/>
        <v>6874.2400000000007</v>
      </c>
      <c r="BL208" s="3">
        <v>120</v>
      </c>
      <c r="BM208" s="3">
        <v>87</v>
      </c>
      <c r="BN208" s="36">
        <f t="shared" si="230"/>
        <v>4124.5439999999999</v>
      </c>
      <c r="BO208" s="33">
        <f t="shared" si="231"/>
        <v>45</v>
      </c>
      <c r="BP208" s="4">
        <v>200</v>
      </c>
      <c r="BQ208" s="36">
        <f t="shared" si="232"/>
        <v>6874.2400000000007</v>
      </c>
      <c r="BR208" s="204">
        <v>42</v>
      </c>
      <c r="BS208" s="305">
        <v>64</v>
      </c>
      <c r="BT208" s="36">
        <f t="shared" si="233"/>
        <v>1443.5904</v>
      </c>
      <c r="BU208" s="33">
        <f t="shared" si="226"/>
        <v>23</v>
      </c>
      <c r="BV208" s="4">
        <v>50</v>
      </c>
      <c r="BW208" s="36">
        <f t="shared" si="234"/>
        <v>1718.5600000000002</v>
      </c>
      <c r="BX208" s="3">
        <v>60</v>
      </c>
      <c r="BY208" s="3">
        <v>59</v>
      </c>
      <c r="BZ208" s="36">
        <f t="shared" si="235"/>
        <v>2062.2719999999999</v>
      </c>
      <c r="CA208" s="33">
        <f t="shared" si="207"/>
        <v>24</v>
      </c>
      <c r="CB208" s="314">
        <v>50</v>
      </c>
      <c r="CC208" s="36">
        <f t="shared" si="236"/>
        <v>1718.5600000000002</v>
      </c>
      <c r="CD208" s="3">
        <f>SUMIFS('12月商业流向数据'!G:G,'12月商业流向数据'!C:C,'2019年进销存明细 '!A208,'12月商业流向数据'!E:E,'2019年进销存明细 '!H208)</f>
        <v>80</v>
      </c>
      <c r="CE208" s="3"/>
      <c r="CF208" s="36">
        <f t="shared" si="237"/>
        <v>2749.6959999999999</v>
      </c>
      <c r="CG208" s="33">
        <f t="shared" si="208"/>
        <v>104</v>
      </c>
      <c r="CH208" s="4">
        <f t="shared" si="238"/>
        <v>2900</v>
      </c>
      <c r="CI208" s="36">
        <f t="shared" si="239"/>
        <v>99676.48000000001</v>
      </c>
      <c r="CJ208" s="4">
        <f t="shared" si="240"/>
        <v>2212</v>
      </c>
      <c r="CK208" s="36">
        <f t="shared" si="228"/>
        <v>76029.094399999973</v>
      </c>
      <c r="CM208" s="18" t="str">
        <f t="shared" si="229"/>
        <v>依叶-上海市闵行区七宝社区卫生服务中心</v>
      </c>
      <c r="CN208" s="18" t="s">
        <v>422</v>
      </c>
    </row>
    <row r="209" spans="1:92" s="18" customFormat="1" ht="14.25" hidden="1" x14ac:dyDescent="0.3">
      <c r="A209" s="1" t="s">
        <v>6</v>
      </c>
      <c r="B209" s="6" t="s">
        <v>725</v>
      </c>
      <c r="C209" s="1" t="s">
        <v>661</v>
      </c>
      <c r="D209" s="1" t="s">
        <v>756</v>
      </c>
      <c r="E209" s="1" t="s">
        <v>87</v>
      </c>
      <c r="F209" s="1" t="s">
        <v>284</v>
      </c>
      <c r="G209" s="1" t="s">
        <v>399</v>
      </c>
      <c r="H209" s="2" t="s">
        <v>264</v>
      </c>
      <c r="I209" s="178">
        <v>34.371200000000002</v>
      </c>
      <c r="J209" s="37">
        <v>0</v>
      </c>
      <c r="K209" s="171">
        <v>0</v>
      </c>
      <c r="L209" s="171">
        <f t="shared" si="213"/>
        <v>0</v>
      </c>
      <c r="M209" s="37">
        <v>0</v>
      </c>
      <c r="N209" s="5"/>
      <c r="O209" s="34">
        <f t="shared" si="214"/>
        <v>0</v>
      </c>
      <c r="P209" s="3">
        <v>0</v>
      </c>
      <c r="Q209" s="3">
        <v>0</v>
      </c>
      <c r="R209" s="35">
        <f t="shared" si="215"/>
        <v>0</v>
      </c>
      <c r="S209" s="33">
        <f t="shared" si="200"/>
        <v>0</v>
      </c>
      <c r="T209" s="5"/>
      <c r="U209" s="35">
        <f t="shared" si="216"/>
        <v>0</v>
      </c>
      <c r="V209" s="3">
        <v>0</v>
      </c>
      <c r="W209" s="3">
        <v>0</v>
      </c>
      <c r="X209" s="35">
        <f t="shared" si="217"/>
        <v>0</v>
      </c>
      <c r="Y209" s="33">
        <f t="shared" si="201"/>
        <v>0</v>
      </c>
      <c r="Z209" s="5"/>
      <c r="AA209" s="35">
        <f t="shared" si="218"/>
        <v>0</v>
      </c>
      <c r="AB209" s="3">
        <v>0</v>
      </c>
      <c r="AC209" s="3">
        <v>0</v>
      </c>
      <c r="AD209" s="35">
        <f t="shared" si="219"/>
        <v>0</v>
      </c>
      <c r="AE209" s="33">
        <f t="shared" si="202"/>
        <v>0</v>
      </c>
      <c r="AF209" s="5"/>
      <c r="AG209" s="35">
        <f t="shared" si="220"/>
        <v>0</v>
      </c>
      <c r="AH209" s="3">
        <v>0</v>
      </c>
      <c r="AI209" s="3">
        <v>0</v>
      </c>
      <c r="AJ209" s="35">
        <f t="shared" si="221"/>
        <v>0</v>
      </c>
      <c r="AK209" s="33">
        <f t="shared" si="203"/>
        <v>0</v>
      </c>
      <c r="AL209" s="5">
        <v>0</v>
      </c>
      <c r="AM209" s="36">
        <f t="shared" si="222"/>
        <v>0</v>
      </c>
      <c r="AN209" s="224">
        <v>0</v>
      </c>
      <c r="AO209" s="3">
        <v>0</v>
      </c>
      <c r="AP209" s="35">
        <f t="shared" si="223"/>
        <v>0</v>
      </c>
      <c r="AQ209" s="33">
        <f t="shared" si="204"/>
        <v>0</v>
      </c>
      <c r="AR209" s="5">
        <v>0</v>
      </c>
      <c r="AS209" s="35">
        <f t="shared" si="224"/>
        <v>0</v>
      </c>
      <c r="AT209" s="3">
        <v>0</v>
      </c>
      <c r="AU209" s="3">
        <v>0</v>
      </c>
      <c r="AV209" s="35">
        <f t="shared" si="225"/>
        <v>0</v>
      </c>
      <c r="AW209" s="33">
        <f t="shared" si="205"/>
        <v>0</v>
      </c>
      <c r="AX209" s="4">
        <v>0</v>
      </c>
      <c r="AY209" s="35">
        <f t="shared" si="211"/>
        <v>0</v>
      </c>
      <c r="AZ209" s="3">
        <v>0</v>
      </c>
      <c r="BA209" s="3">
        <v>0</v>
      </c>
      <c r="BB209" s="35">
        <f t="shared" si="212"/>
        <v>0</v>
      </c>
      <c r="BC209" s="33">
        <f t="shared" si="206"/>
        <v>0</v>
      </c>
      <c r="BD209" s="4">
        <v>0</v>
      </c>
      <c r="BE209" s="36">
        <f t="shared" si="210"/>
        <v>0</v>
      </c>
      <c r="BF209" s="3">
        <v>0</v>
      </c>
      <c r="BG209" s="3">
        <v>0</v>
      </c>
      <c r="BH209" s="35">
        <f t="shared" si="227"/>
        <v>0</v>
      </c>
      <c r="BI209" s="33">
        <f t="shared" si="209"/>
        <v>0</v>
      </c>
      <c r="BJ209" s="4">
        <v>0</v>
      </c>
      <c r="BK209" s="36">
        <f t="shared" si="241"/>
        <v>0</v>
      </c>
      <c r="BL209" s="3">
        <v>0</v>
      </c>
      <c r="BM209" s="3">
        <v>0</v>
      </c>
      <c r="BN209" s="36">
        <f t="shared" si="230"/>
        <v>0</v>
      </c>
      <c r="BO209" s="33">
        <f t="shared" si="231"/>
        <v>0</v>
      </c>
      <c r="BP209" s="4">
        <v>0</v>
      </c>
      <c r="BQ209" s="36">
        <f t="shared" si="232"/>
        <v>0</v>
      </c>
      <c r="BR209" s="204">
        <v>0</v>
      </c>
      <c r="BS209" s="305">
        <v>0</v>
      </c>
      <c r="BT209" s="36">
        <f t="shared" si="233"/>
        <v>0</v>
      </c>
      <c r="BU209" s="33">
        <f t="shared" si="226"/>
        <v>0</v>
      </c>
      <c r="BV209" s="4">
        <v>0</v>
      </c>
      <c r="BW209" s="36">
        <f t="shared" si="234"/>
        <v>0</v>
      </c>
      <c r="BX209" s="3">
        <v>0</v>
      </c>
      <c r="BY209" s="3">
        <v>0</v>
      </c>
      <c r="BZ209" s="36">
        <f t="shared" si="235"/>
        <v>0</v>
      </c>
      <c r="CA209" s="33">
        <f t="shared" si="207"/>
        <v>0</v>
      </c>
      <c r="CB209" s="314">
        <v>0</v>
      </c>
      <c r="CC209" s="36">
        <f t="shared" si="236"/>
        <v>0</v>
      </c>
      <c r="CD209" s="3">
        <f>SUMIFS('12月商业流向数据'!G:G,'12月商业流向数据'!C:C,'2019年进销存明细 '!A209,'12月商业流向数据'!E:E,'2019年进销存明细 '!H209)</f>
        <v>0</v>
      </c>
      <c r="CE209" s="3"/>
      <c r="CF209" s="36">
        <f t="shared" si="237"/>
        <v>0</v>
      </c>
      <c r="CG209" s="33">
        <f t="shared" si="208"/>
        <v>0</v>
      </c>
      <c r="CH209" s="4">
        <f t="shared" si="238"/>
        <v>0</v>
      </c>
      <c r="CI209" s="36">
        <f t="shared" si="239"/>
        <v>0</v>
      </c>
      <c r="CJ209" s="4">
        <f t="shared" si="240"/>
        <v>0</v>
      </c>
      <c r="CK209" s="36">
        <f t="shared" si="228"/>
        <v>0</v>
      </c>
      <c r="CM209" s="18" t="str">
        <f t="shared" si="229"/>
        <v>依叶-上海市闵行区浦江社区卫生服务中心</v>
      </c>
      <c r="CN209" s="18" t="s">
        <v>422</v>
      </c>
    </row>
    <row r="210" spans="1:92" s="18" customFormat="1" ht="14.25" hidden="1" x14ac:dyDescent="0.3">
      <c r="A210" s="1" t="s">
        <v>6</v>
      </c>
      <c r="B210" s="6" t="s">
        <v>725</v>
      </c>
      <c r="C210" s="1" t="s">
        <v>661</v>
      </c>
      <c r="D210" s="1" t="s">
        <v>756</v>
      </c>
      <c r="E210" s="1" t="s">
        <v>87</v>
      </c>
      <c r="F210" s="1" t="s">
        <v>284</v>
      </c>
      <c r="G210" s="1" t="s">
        <v>399</v>
      </c>
      <c r="H210" s="2" t="s">
        <v>265</v>
      </c>
      <c r="I210" s="178">
        <v>34.371200000000002</v>
      </c>
      <c r="J210" s="37">
        <v>0</v>
      </c>
      <c r="K210" s="171">
        <v>0</v>
      </c>
      <c r="L210" s="171">
        <f t="shared" si="213"/>
        <v>0</v>
      </c>
      <c r="M210" s="37">
        <v>0</v>
      </c>
      <c r="N210" s="5"/>
      <c r="O210" s="34">
        <f t="shared" si="214"/>
        <v>0</v>
      </c>
      <c r="P210" s="3">
        <v>0</v>
      </c>
      <c r="Q210" s="3">
        <v>0</v>
      </c>
      <c r="R210" s="35">
        <f t="shared" si="215"/>
        <v>0</v>
      </c>
      <c r="S210" s="33">
        <f t="shared" si="200"/>
        <v>0</v>
      </c>
      <c r="T210" s="5"/>
      <c r="U210" s="35">
        <f t="shared" si="216"/>
        <v>0</v>
      </c>
      <c r="V210" s="3">
        <v>0</v>
      </c>
      <c r="W210" s="3">
        <v>0</v>
      </c>
      <c r="X210" s="35">
        <f t="shared" si="217"/>
        <v>0</v>
      </c>
      <c r="Y210" s="33">
        <f t="shared" si="201"/>
        <v>0</v>
      </c>
      <c r="Z210" s="5"/>
      <c r="AA210" s="35">
        <f t="shared" si="218"/>
        <v>0</v>
      </c>
      <c r="AB210" s="3">
        <v>0</v>
      </c>
      <c r="AC210" s="3">
        <v>0</v>
      </c>
      <c r="AD210" s="35">
        <f t="shared" si="219"/>
        <v>0</v>
      </c>
      <c r="AE210" s="33">
        <f t="shared" si="202"/>
        <v>0</v>
      </c>
      <c r="AF210" s="5"/>
      <c r="AG210" s="35">
        <f t="shared" si="220"/>
        <v>0</v>
      </c>
      <c r="AH210" s="3">
        <v>0</v>
      </c>
      <c r="AI210" s="3">
        <v>0</v>
      </c>
      <c r="AJ210" s="35">
        <f t="shared" si="221"/>
        <v>0</v>
      </c>
      <c r="AK210" s="33">
        <f t="shared" si="203"/>
        <v>0</v>
      </c>
      <c r="AL210" s="5">
        <v>0</v>
      </c>
      <c r="AM210" s="36">
        <f t="shared" si="222"/>
        <v>0</v>
      </c>
      <c r="AN210" s="224">
        <v>0</v>
      </c>
      <c r="AO210" s="3">
        <v>0</v>
      </c>
      <c r="AP210" s="35">
        <f t="shared" si="223"/>
        <v>0</v>
      </c>
      <c r="AQ210" s="33">
        <f t="shared" si="204"/>
        <v>0</v>
      </c>
      <c r="AR210" s="5">
        <v>0</v>
      </c>
      <c r="AS210" s="35">
        <f t="shared" si="224"/>
        <v>0</v>
      </c>
      <c r="AT210" s="3">
        <v>0</v>
      </c>
      <c r="AU210" s="3">
        <v>0</v>
      </c>
      <c r="AV210" s="35">
        <f t="shared" si="225"/>
        <v>0</v>
      </c>
      <c r="AW210" s="33">
        <f t="shared" si="205"/>
        <v>0</v>
      </c>
      <c r="AX210" s="4">
        <v>0</v>
      </c>
      <c r="AY210" s="35">
        <f t="shared" si="211"/>
        <v>0</v>
      </c>
      <c r="AZ210" s="3">
        <v>0</v>
      </c>
      <c r="BA210" s="3">
        <v>0</v>
      </c>
      <c r="BB210" s="35">
        <f t="shared" si="212"/>
        <v>0</v>
      </c>
      <c r="BC210" s="33">
        <f t="shared" si="206"/>
        <v>0</v>
      </c>
      <c r="BD210" s="4">
        <v>0</v>
      </c>
      <c r="BE210" s="36">
        <f t="shared" si="210"/>
        <v>0</v>
      </c>
      <c r="BF210" s="3">
        <v>0</v>
      </c>
      <c r="BG210" s="3">
        <v>0</v>
      </c>
      <c r="BH210" s="35">
        <f t="shared" si="227"/>
        <v>0</v>
      </c>
      <c r="BI210" s="33">
        <f t="shared" si="209"/>
        <v>0</v>
      </c>
      <c r="BJ210" s="4">
        <v>0</v>
      </c>
      <c r="BK210" s="36">
        <f t="shared" si="241"/>
        <v>0</v>
      </c>
      <c r="BL210" s="3">
        <v>0</v>
      </c>
      <c r="BM210" s="3">
        <v>0</v>
      </c>
      <c r="BN210" s="36">
        <f t="shared" si="230"/>
        <v>0</v>
      </c>
      <c r="BO210" s="33">
        <f t="shared" si="231"/>
        <v>0</v>
      </c>
      <c r="BP210" s="4">
        <v>0</v>
      </c>
      <c r="BQ210" s="36">
        <f t="shared" si="232"/>
        <v>0</v>
      </c>
      <c r="BR210" s="204">
        <v>0</v>
      </c>
      <c r="BS210" s="305">
        <v>0</v>
      </c>
      <c r="BT210" s="36">
        <f t="shared" si="233"/>
        <v>0</v>
      </c>
      <c r="BU210" s="33">
        <f t="shared" si="226"/>
        <v>0</v>
      </c>
      <c r="BV210" s="4">
        <v>0</v>
      </c>
      <c r="BW210" s="36">
        <f t="shared" si="234"/>
        <v>0</v>
      </c>
      <c r="BX210" s="3">
        <v>0</v>
      </c>
      <c r="BY210" s="3">
        <v>0</v>
      </c>
      <c r="BZ210" s="36">
        <f t="shared" si="235"/>
        <v>0</v>
      </c>
      <c r="CA210" s="33">
        <f t="shared" si="207"/>
        <v>0</v>
      </c>
      <c r="CB210" s="314">
        <v>0</v>
      </c>
      <c r="CC210" s="36">
        <f t="shared" si="236"/>
        <v>0</v>
      </c>
      <c r="CD210" s="3">
        <f>SUMIFS('12月商业流向数据'!G:G,'12月商业流向数据'!C:C,'2019年进销存明细 '!A210,'12月商业流向数据'!E:E,'2019年进销存明细 '!H210)</f>
        <v>0</v>
      </c>
      <c r="CE210" s="3"/>
      <c r="CF210" s="36">
        <f t="shared" si="237"/>
        <v>0</v>
      </c>
      <c r="CG210" s="33">
        <f t="shared" si="208"/>
        <v>0</v>
      </c>
      <c r="CH210" s="4">
        <f t="shared" si="238"/>
        <v>0</v>
      </c>
      <c r="CI210" s="36">
        <f t="shared" si="239"/>
        <v>0</v>
      </c>
      <c r="CJ210" s="4">
        <f t="shared" si="240"/>
        <v>0</v>
      </c>
      <c r="CK210" s="36">
        <f t="shared" si="228"/>
        <v>0</v>
      </c>
      <c r="CM210" s="18" t="str">
        <f t="shared" si="229"/>
        <v>依叶-上海市闵行区马桥社区卫生服务中心</v>
      </c>
      <c r="CN210" s="18" t="s">
        <v>422</v>
      </c>
    </row>
    <row r="211" spans="1:92" s="18" customFormat="1" ht="14.25" hidden="1" x14ac:dyDescent="0.3">
      <c r="A211" s="1" t="s">
        <v>6</v>
      </c>
      <c r="B211" s="1" t="s">
        <v>637</v>
      </c>
      <c r="C211" s="1" t="s">
        <v>661</v>
      </c>
      <c r="D211" s="1" t="s">
        <v>696</v>
      </c>
      <c r="E211" s="1" t="s">
        <v>841</v>
      </c>
      <c r="F211" s="1" t="s">
        <v>282</v>
      </c>
      <c r="G211" s="1" t="s">
        <v>395</v>
      </c>
      <c r="H211" s="2" t="s">
        <v>39</v>
      </c>
      <c r="I211" s="177">
        <v>38.371200000000002</v>
      </c>
      <c r="J211" s="37">
        <v>1800</v>
      </c>
      <c r="K211" s="171">
        <v>1000</v>
      </c>
      <c r="L211" s="171">
        <f t="shared" si="213"/>
        <v>38371.200000000004</v>
      </c>
      <c r="M211" s="37">
        <v>708</v>
      </c>
      <c r="N211" s="5">
        <v>1500</v>
      </c>
      <c r="O211" s="34">
        <f t="shared" si="214"/>
        <v>57556.800000000003</v>
      </c>
      <c r="P211" s="3">
        <v>1800</v>
      </c>
      <c r="Q211" s="3">
        <v>1762</v>
      </c>
      <c r="R211" s="35">
        <f t="shared" si="215"/>
        <v>69068.160000000003</v>
      </c>
      <c r="S211" s="33">
        <f t="shared" ref="S211:S242" si="242">M211+P211-Q211</f>
        <v>746</v>
      </c>
      <c r="T211" s="5">
        <v>1500</v>
      </c>
      <c r="U211" s="35">
        <f t="shared" si="216"/>
        <v>57556.800000000003</v>
      </c>
      <c r="V211" s="3">
        <v>900</v>
      </c>
      <c r="W211" s="3">
        <v>1260</v>
      </c>
      <c r="X211" s="35">
        <f t="shared" si="217"/>
        <v>34534.080000000002</v>
      </c>
      <c r="Y211" s="33">
        <f t="shared" ref="Y211:Y242" si="243">S211+V211-W211</f>
        <v>386</v>
      </c>
      <c r="Z211" s="5">
        <v>2100</v>
      </c>
      <c r="AA211" s="35">
        <f t="shared" si="218"/>
        <v>80579.520000000004</v>
      </c>
      <c r="AB211" s="3">
        <v>1800</v>
      </c>
      <c r="AC211" s="3">
        <v>1763</v>
      </c>
      <c r="AD211" s="35">
        <f t="shared" si="219"/>
        <v>69068.160000000003</v>
      </c>
      <c r="AE211" s="33">
        <f t="shared" ref="AE211:AE242" si="244">Y211+AB211-AC211</f>
        <v>423</v>
      </c>
      <c r="AF211" s="5">
        <v>2100</v>
      </c>
      <c r="AG211" s="35">
        <f t="shared" si="220"/>
        <v>80579.520000000004</v>
      </c>
      <c r="AH211" s="3">
        <v>1500</v>
      </c>
      <c r="AI211" s="3">
        <v>1504</v>
      </c>
      <c r="AJ211" s="35">
        <f t="shared" si="221"/>
        <v>57556.800000000003</v>
      </c>
      <c r="AK211" s="33">
        <f t="shared" ref="AK211:AK242" si="245">AE211+AH211-AI211</f>
        <v>419</v>
      </c>
      <c r="AL211" s="5">
        <v>2000</v>
      </c>
      <c r="AM211" s="36">
        <f t="shared" si="222"/>
        <v>76742.400000000009</v>
      </c>
      <c r="AN211" s="224">
        <v>1200</v>
      </c>
      <c r="AO211" s="3">
        <v>1315</v>
      </c>
      <c r="AP211" s="35">
        <f t="shared" si="223"/>
        <v>46045.440000000002</v>
      </c>
      <c r="AQ211" s="33">
        <f t="shared" ref="AQ211:AQ242" si="246">AK211+AN211-AO211</f>
        <v>304</v>
      </c>
      <c r="AR211" s="5">
        <v>2500</v>
      </c>
      <c r="AS211" s="35">
        <f t="shared" si="224"/>
        <v>95928</v>
      </c>
      <c r="AT211" s="3">
        <v>1800</v>
      </c>
      <c r="AU211" s="3">
        <v>1397</v>
      </c>
      <c r="AV211" s="35">
        <f t="shared" si="225"/>
        <v>69068.160000000003</v>
      </c>
      <c r="AW211" s="33">
        <f t="shared" ref="AW211:AW242" si="247">AQ211+AT211-AU211</f>
        <v>707</v>
      </c>
      <c r="AX211" s="4">
        <v>1850</v>
      </c>
      <c r="AY211" s="35">
        <f t="shared" si="211"/>
        <v>70986.720000000001</v>
      </c>
      <c r="AZ211" s="3">
        <v>1200</v>
      </c>
      <c r="BA211" s="3">
        <v>1455</v>
      </c>
      <c r="BB211" s="35">
        <f t="shared" si="212"/>
        <v>46045.440000000002</v>
      </c>
      <c r="BC211" s="33">
        <f t="shared" ref="BC211:BC242" si="248">AW211+AZ211-BA211</f>
        <v>452</v>
      </c>
      <c r="BD211" s="4">
        <v>1950</v>
      </c>
      <c r="BE211" s="36">
        <f t="shared" si="210"/>
        <v>74823.839999999997</v>
      </c>
      <c r="BF211" s="3">
        <v>2400</v>
      </c>
      <c r="BG211" s="3">
        <v>1457</v>
      </c>
      <c r="BH211" s="35">
        <f t="shared" si="227"/>
        <v>92090.880000000005</v>
      </c>
      <c r="BI211" s="33">
        <f t="shared" si="209"/>
        <v>1395</v>
      </c>
      <c r="BJ211" s="4">
        <v>1800</v>
      </c>
      <c r="BK211" s="36">
        <f t="shared" si="241"/>
        <v>69068.160000000003</v>
      </c>
      <c r="BL211" s="3">
        <v>1200</v>
      </c>
      <c r="BM211" s="3">
        <v>1467</v>
      </c>
      <c r="BN211" s="36">
        <f t="shared" si="230"/>
        <v>46045.440000000002</v>
      </c>
      <c r="BO211" s="33">
        <f t="shared" si="231"/>
        <v>1128</v>
      </c>
      <c r="BP211" s="4">
        <v>1800</v>
      </c>
      <c r="BQ211" s="36">
        <f t="shared" si="232"/>
        <v>69068.160000000003</v>
      </c>
      <c r="BR211" s="204">
        <v>1300</v>
      </c>
      <c r="BS211" s="305">
        <v>1550</v>
      </c>
      <c r="BT211" s="36">
        <f t="shared" si="233"/>
        <v>49882.560000000005</v>
      </c>
      <c r="BU211" s="33">
        <f t="shared" si="226"/>
        <v>878</v>
      </c>
      <c r="BV211" s="4">
        <v>2000</v>
      </c>
      <c r="BW211" s="36">
        <f t="shared" si="234"/>
        <v>76742.400000000009</v>
      </c>
      <c r="BX211" s="3">
        <v>2000</v>
      </c>
      <c r="BY211" s="3">
        <v>1667</v>
      </c>
      <c r="BZ211" s="36">
        <f t="shared" si="235"/>
        <v>76742.400000000009</v>
      </c>
      <c r="CA211" s="33">
        <f t="shared" si="207"/>
        <v>1211</v>
      </c>
      <c r="CB211" s="314">
        <v>2300</v>
      </c>
      <c r="CC211" s="36">
        <f t="shared" si="236"/>
        <v>88253.760000000009</v>
      </c>
      <c r="CD211" s="3">
        <f>SUMIFS('12月商业流向数据'!G:G,'12月商业流向数据'!C:C,'2019年进销存明细 '!A211,'12月商业流向数据'!E:E,'2019年进销存明细 '!H211)</f>
        <v>600</v>
      </c>
      <c r="CE211" s="3"/>
      <c r="CF211" s="36">
        <f t="shared" si="237"/>
        <v>23022.720000000001</v>
      </c>
      <c r="CG211" s="33">
        <f t="shared" si="208"/>
        <v>1811</v>
      </c>
      <c r="CH211" s="4">
        <f t="shared" si="238"/>
        <v>23400</v>
      </c>
      <c r="CI211" s="36">
        <f t="shared" si="239"/>
        <v>897886.08000000007</v>
      </c>
      <c r="CJ211" s="4">
        <f t="shared" si="240"/>
        <v>17700</v>
      </c>
      <c r="CK211" s="36">
        <f t="shared" si="228"/>
        <v>679170.24000000011</v>
      </c>
      <c r="CM211" s="18" t="str">
        <f t="shared" si="229"/>
        <v>依叶-上海市松江区泗泾医院</v>
      </c>
      <c r="CN211" s="18" t="s">
        <v>422</v>
      </c>
    </row>
    <row r="212" spans="1:92" s="18" customFormat="1" ht="14.25" hidden="1" x14ac:dyDescent="0.3">
      <c r="A212" s="1" t="s">
        <v>6</v>
      </c>
      <c r="B212" s="1" t="s">
        <v>637</v>
      </c>
      <c r="C212" s="1" t="s">
        <v>661</v>
      </c>
      <c r="D212" s="1" t="s">
        <v>696</v>
      </c>
      <c r="E212" s="1" t="s">
        <v>841</v>
      </c>
      <c r="F212" s="1" t="s">
        <v>284</v>
      </c>
      <c r="G212" s="1" t="s">
        <v>395</v>
      </c>
      <c r="H212" s="2" t="s">
        <v>272</v>
      </c>
      <c r="I212" s="177">
        <v>38.371200000000002</v>
      </c>
      <c r="J212" s="37">
        <v>60</v>
      </c>
      <c r="K212" s="171">
        <v>58.333333333333336</v>
      </c>
      <c r="L212" s="171">
        <f t="shared" si="213"/>
        <v>2238.3200000000002</v>
      </c>
      <c r="M212" s="37">
        <v>18</v>
      </c>
      <c r="N212" s="5">
        <v>100</v>
      </c>
      <c r="O212" s="34">
        <f t="shared" si="214"/>
        <v>3837.1200000000003</v>
      </c>
      <c r="P212" s="3">
        <v>360</v>
      </c>
      <c r="Q212" s="3">
        <v>213</v>
      </c>
      <c r="R212" s="35">
        <f t="shared" si="215"/>
        <v>13813.632000000001</v>
      </c>
      <c r="S212" s="33">
        <f t="shared" si="242"/>
        <v>165</v>
      </c>
      <c r="T212" s="5">
        <v>100</v>
      </c>
      <c r="U212" s="35">
        <f t="shared" si="216"/>
        <v>3837.1200000000003</v>
      </c>
      <c r="V212" s="3">
        <v>150</v>
      </c>
      <c r="W212" s="3">
        <v>166</v>
      </c>
      <c r="X212" s="35">
        <f t="shared" si="217"/>
        <v>5755.68</v>
      </c>
      <c r="Y212" s="33">
        <f t="shared" si="243"/>
        <v>149</v>
      </c>
      <c r="Z212" s="5">
        <v>200</v>
      </c>
      <c r="AA212" s="35">
        <f t="shared" si="218"/>
        <v>7674.2400000000007</v>
      </c>
      <c r="AB212" s="3">
        <v>200</v>
      </c>
      <c r="AC212" s="3">
        <v>201</v>
      </c>
      <c r="AD212" s="35">
        <f t="shared" si="219"/>
        <v>7674.2400000000007</v>
      </c>
      <c r="AE212" s="33">
        <f t="shared" si="244"/>
        <v>148</v>
      </c>
      <c r="AF212" s="5">
        <v>300</v>
      </c>
      <c r="AG212" s="35">
        <f t="shared" si="220"/>
        <v>11511.36</v>
      </c>
      <c r="AH212" s="3">
        <v>300</v>
      </c>
      <c r="AI212" s="3">
        <v>327</v>
      </c>
      <c r="AJ212" s="35">
        <f t="shared" si="221"/>
        <v>11511.36</v>
      </c>
      <c r="AK212" s="33">
        <f t="shared" si="245"/>
        <v>121</v>
      </c>
      <c r="AL212" s="5">
        <v>450</v>
      </c>
      <c r="AM212" s="36">
        <f t="shared" si="222"/>
        <v>17267.04</v>
      </c>
      <c r="AN212" s="224">
        <v>400</v>
      </c>
      <c r="AO212" s="3">
        <v>338</v>
      </c>
      <c r="AP212" s="35">
        <f t="shared" si="223"/>
        <v>15348.480000000001</v>
      </c>
      <c r="AQ212" s="33">
        <f t="shared" si="246"/>
        <v>183</v>
      </c>
      <c r="AR212" s="5">
        <v>600</v>
      </c>
      <c r="AS212" s="35">
        <f t="shared" si="224"/>
        <v>23022.720000000001</v>
      </c>
      <c r="AT212" s="3">
        <v>200</v>
      </c>
      <c r="AU212" s="3">
        <v>283</v>
      </c>
      <c r="AV212" s="35">
        <f t="shared" si="225"/>
        <v>7674.2400000000007</v>
      </c>
      <c r="AW212" s="33">
        <f t="shared" si="247"/>
        <v>100</v>
      </c>
      <c r="AX212" s="4">
        <v>300</v>
      </c>
      <c r="AY212" s="35">
        <f t="shared" si="211"/>
        <v>11511.36</v>
      </c>
      <c r="AZ212" s="3">
        <v>450</v>
      </c>
      <c r="BA212" s="3">
        <v>295</v>
      </c>
      <c r="BB212" s="35">
        <f t="shared" si="212"/>
        <v>17267.04</v>
      </c>
      <c r="BC212" s="33">
        <f t="shared" si="248"/>
        <v>255</v>
      </c>
      <c r="BD212" s="4">
        <v>500</v>
      </c>
      <c r="BE212" s="36">
        <f t="shared" si="210"/>
        <v>19185.600000000002</v>
      </c>
      <c r="BF212" s="3">
        <v>200</v>
      </c>
      <c r="BG212" s="3">
        <v>310</v>
      </c>
      <c r="BH212" s="35">
        <f t="shared" si="227"/>
        <v>7674.2400000000007</v>
      </c>
      <c r="BI212" s="33">
        <f t="shared" si="209"/>
        <v>145</v>
      </c>
      <c r="BJ212" s="4">
        <v>350</v>
      </c>
      <c r="BK212" s="36">
        <f t="shared" si="241"/>
        <v>13429.92</v>
      </c>
      <c r="BL212" s="3">
        <v>500</v>
      </c>
      <c r="BM212" s="3">
        <v>362</v>
      </c>
      <c r="BN212" s="36">
        <f t="shared" si="230"/>
        <v>19185.600000000002</v>
      </c>
      <c r="BO212" s="33">
        <f t="shared" si="231"/>
        <v>283</v>
      </c>
      <c r="BP212" s="4">
        <v>400</v>
      </c>
      <c r="BQ212" s="36">
        <f t="shared" si="232"/>
        <v>15348.480000000001</v>
      </c>
      <c r="BR212" s="204">
        <v>450</v>
      </c>
      <c r="BS212" s="305">
        <v>385</v>
      </c>
      <c r="BT212" s="36">
        <f t="shared" si="233"/>
        <v>17267.04</v>
      </c>
      <c r="BU212" s="33">
        <f t="shared" si="226"/>
        <v>348</v>
      </c>
      <c r="BV212" s="4">
        <v>500</v>
      </c>
      <c r="BW212" s="36">
        <f t="shared" si="234"/>
        <v>19185.600000000002</v>
      </c>
      <c r="BX212" s="3">
        <v>100</v>
      </c>
      <c r="BY212" s="3">
        <v>358</v>
      </c>
      <c r="BZ212" s="36">
        <f t="shared" si="235"/>
        <v>3837.1200000000003</v>
      </c>
      <c r="CA212" s="33">
        <f t="shared" si="207"/>
        <v>90</v>
      </c>
      <c r="CB212" s="314">
        <v>650</v>
      </c>
      <c r="CC212" s="36">
        <f t="shared" si="236"/>
        <v>24941.280000000002</v>
      </c>
      <c r="CD212" s="3">
        <f>SUMIFS('12月商业流向数据'!G:G,'12月商业流向数据'!C:C,'2019年进销存明细 '!A212,'12月商业流向数据'!E:E,'2019年进销存明细 '!H212)</f>
        <v>200</v>
      </c>
      <c r="CE212" s="3"/>
      <c r="CF212" s="36">
        <f t="shared" si="237"/>
        <v>7674.2400000000007</v>
      </c>
      <c r="CG212" s="33">
        <f t="shared" si="208"/>
        <v>290</v>
      </c>
      <c r="CH212" s="4">
        <f t="shared" si="238"/>
        <v>4450</v>
      </c>
      <c r="CI212" s="36">
        <f t="shared" si="239"/>
        <v>170751.84</v>
      </c>
      <c r="CJ212" s="4">
        <f t="shared" si="240"/>
        <v>3510</v>
      </c>
      <c r="CK212" s="36">
        <f t="shared" si="228"/>
        <v>134682.91200000001</v>
      </c>
      <c r="CM212" s="18" t="str">
        <f t="shared" si="229"/>
        <v>依叶-上海市松江区洞泾镇社区卫生服务中心</v>
      </c>
      <c r="CN212" s="18" t="s">
        <v>422</v>
      </c>
    </row>
    <row r="213" spans="1:92" s="18" customFormat="1" ht="14.25" hidden="1" x14ac:dyDescent="0.3">
      <c r="A213" s="1" t="s">
        <v>6</v>
      </c>
      <c r="B213" s="1" t="s">
        <v>637</v>
      </c>
      <c r="C213" s="1" t="s">
        <v>661</v>
      </c>
      <c r="D213" s="1" t="s">
        <v>696</v>
      </c>
      <c r="E213" s="1" t="s">
        <v>643</v>
      </c>
      <c r="F213" s="1" t="s">
        <v>284</v>
      </c>
      <c r="G213" s="1" t="s">
        <v>395</v>
      </c>
      <c r="H213" s="2" t="s">
        <v>41</v>
      </c>
      <c r="I213" s="177">
        <v>38.371200000000002</v>
      </c>
      <c r="J213" s="37">
        <v>60</v>
      </c>
      <c r="K213" s="171">
        <v>86.666666666666671</v>
      </c>
      <c r="L213" s="171">
        <f t="shared" si="213"/>
        <v>3325.5040000000004</v>
      </c>
      <c r="M213" s="37">
        <v>62</v>
      </c>
      <c r="N213" s="5">
        <v>100</v>
      </c>
      <c r="O213" s="34">
        <f t="shared" si="214"/>
        <v>3837.1200000000003</v>
      </c>
      <c r="P213" s="3">
        <v>220</v>
      </c>
      <c r="Q213" s="3">
        <v>163</v>
      </c>
      <c r="R213" s="35">
        <f t="shared" si="215"/>
        <v>8441.6640000000007</v>
      </c>
      <c r="S213" s="33">
        <f t="shared" si="242"/>
        <v>119</v>
      </c>
      <c r="T213" s="5">
        <v>150</v>
      </c>
      <c r="U213" s="35">
        <f t="shared" si="216"/>
        <v>5755.68</v>
      </c>
      <c r="V213" s="3">
        <v>120</v>
      </c>
      <c r="W213" s="3">
        <v>114</v>
      </c>
      <c r="X213" s="35">
        <f t="shared" si="217"/>
        <v>4604.5439999999999</v>
      </c>
      <c r="Y213" s="33">
        <f t="shared" si="243"/>
        <v>125</v>
      </c>
      <c r="Z213" s="5">
        <v>200</v>
      </c>
      <c r="AA213" s="35">
        <f t="shared" si="218"/>
        <v>7674.2400000000007</v>
      </c>
      <c r="AB213" s="3">
        <v>190</v>
      </c>
      <c r="AC213" s="3">
        <v>179</v>
      </c>
      <c r="AD213" s="35">
        <f t="shared" si="219"/>
        <v>7290.5280000000002</v>
      </c>
      <c r="AE213" s="33">
        <f t="shared" si="244"/>
        <v>136</v>
      </c>
      <c r="AF213" s="5">
        <v>300</v>
      </c>
      <c r="AG213" s="35">
        <f t="shared" si="220"/>
        <v>11511.36</v>
      </c>
      <c r="AH213" s="3">
        <v>150</v>
      </c>
      <c r="AI213" s="3">
        <v>143</v>
      </c>
      <c r="AJ213" s="35">
        <f t="shared" si="221"/>
        <v>5755.68</v>
      </c>
      <c r="AK213" s="33">
        <f t="shared" si="245"/>
        <v>143</v>
      </c>
      <c r="AL213" s="5">
        <v>260</v>
      </c>
      <c r="AM213" s="36">
        <f t="shared" si="222"/>
        <v>9976.5120000000006</v>
      </c>
      <c r="AN213" s="224">
        <v>230</v>
      </c>
      <c r="AO213" s="3">
        <v>175</v>
      </c>
      <c r="AP213" s="35">
        <f t="shared" si="223"/>
        <v>8825.3760000000002</v>
      </c>
      <c r="AQ213" s="33">
        <f t="shared" si="246"/>
        <v>198</v>
      </c>
      <c r="AR213" s="5">
        <v>150</v>
      </c>
      <c r="AS213" s="35">
        <f t="shared" si="224"/>
        <v>5755.68</v>
      </c>
      <c r="AT213" s="3">
        <v>160</v>
      </c>
      <c r="AU213" s="3">
        <v>198</v>
      </c>
      <c r="AV213" s="35">
        <f t="shared" si="225"/>
        <v>6139.3919999999998</v>
      </c>
      <c r="AW213" s="33">
        <f t="shared" si="247"/>
        <v>160</v>
      </c>
      <c r="AX213" s="4">
        <v>250</v>
      </c>
      <c r="AY213" s="35">
        <f t="shared" si="211"/>
        <v>9592.8000000000011</v>
      </c>
      <c r="AZ213" s="3">
        <v>180</v>
      </c>
      <c r="BA213" s="3">
        <v>189</v>
      </c>
      <c r="BB213" s="35">
        <f t="shared" si="212"/>
        <v>6906.8160000000007</v>
      </c>
      <c r="BC213" s="33">
        <f t="shared" si="248"/>
        <v>151</v>
      </c>
      <c r="BD213" s="4">
        <v>350</v>
      </c>
      <c r="BE213" s="36">
        <f t="shared" si="210"/>
        <v>13429.92</v>
      </c>
      <c r="BF213" s="3">
        <v>130</v>
      </c>
      <c r="BG213" s="3">
        <v>189</v>
      </c>
      <c r="BH213" s="35">
        <f t="shared" si="227"/>
        <v>4988.2560000000003</v>
      </c>
      <c r="BI213" s="33">
        <f t="shared" si="209"/>
        <v>92</v>
      </c>
      <c r="BJ213" s="4">
        <v>250</v>
      </c>
      <c r="BK213" s="36">
        <f t="shared" si="241"/>
        <v>9592.8000000000011</v>
      </c>
      <c r="BL213" s="3">
        <v>180</v>
      </c>
      <c r="BM213" s="3">
        <v>186</v>
      </c>
      <c r="BN213" s="36">
        <f t="shared" si="230"/>
        <v>6906.8160000000007</v>
      </c>
      <c r="BO213" s="33">
        <f t="shared" si="231"/>
        <v>86</v>
      </c>
      <c r="BP213" s="4">
        <v>300</v>
      </c>
      <c r="BQ213" s="36">
        <f t="shared" si="232"/>
        <v>11511.36</v>
      </c>
      <c r="BR213" s="204">
        <v>170</v>
      </c>
      <c r="BS213" s="305">
        <v>178</v>
      </c>
      <c r="BT213" s="36">
        <f t="shared" si="233"/>
        <v>6523.1040000000003</v>
      </c>
      <c r="BU213" s="33">
        <f t="shared" si="226"/>
        <v>78</v>
      </c>
      <c r="BV213" s="4">
        <v>250</v>
      </c>
      <c r="BW213" s="36">
        <f t="shared" si="234"/>
        <v>9592.8000000000011</v>
      </c>
      <c r="BX213" s="3">
        <v>310</v>
      </c>
      <c r="BY213" s="3">
        <v>162</v>
      </c>
      <c r="BZ213" s="36">
        <f t="shared" si="235"/>
        <v>11895.072</v>
      </c>
      <c r="CA213" s="33">
        <f t="shared" si="207"/>
        <v>226</v>
      </c>
      <c r="CB213" s="314">
        <v>300</v>
      </c>
      <c r="CC213" s="36">
        <f t="shared" si="236"/>
        <v>11511.36</v>
      </c>
      <c r="CD213" s="3">
        <f>SUMIFS('12月商业流向数据'!G:G,'12月商业流向数据'!C:C,'2019年进销存明细 '!A213,'12月商业流向数据'!E:E,'2019年进销存明细 '!H213)</f>
        <v>0</v>
      </c>
      <c r="CE213" s="3"/>
      <c r="CF213" s="36">
        <f t="shared" si="237"/>
        <v>0</v>
      </c>
      <c r="CG213" s="33">
        <f t="shared" si="208"/>
        <v>226</v>
      </c>
      <c r="CH213" s="4">
        <f t="shared" si="238"/>
        <v>2860</v>
      </c>
      <c r="CI213" s="36">
        <f t="shared" si="239"/>
        <v>109741.63200000001</v>
      </c>
      <c r="CJ213" s="4">
        <f t="shared" si="240"/>
        <v>2040</v>
      </c>
      <c r="CK213" s="36">
        <f t="shared" si="228"/>
        <v>78277.248000000007</v>
      </c>
      <c r="CM213" s="18" t="str">
        <f t="shared" si="229"/>
        <v>依叶-上海市松江区方松街道社区卫生服务中心</v>
      </c>
      <c r="CN213" s="18" t="s">
        <v>422</v>
      </c>
    </row>
    <row r="214" spans="1:92" s="18" customFormat="1" ht="14.25" hidden="1" x14ac:dyDescent="0.3">
      <c r="A214" s="1" t="s">
        <v>6</v>
      </c>
      <c r="B214" s="1" t="s">
        <v>637</v>
      </c>
      <c r="C214" s="1" t="s">
        <v>661</v>
      </c>
      <c r="D214" s="1" t="s">
        <v>696</v>
      </c>
      <c r="E214" s="1" t="s">
        <v>446</v>
      </c>
      <c r="F214" s="1" t="s">
        <v>284</v>
      </c>
      <c r="G214" s="1" t="s">
        <v>395</v>
      </c>
      <c r="H214" s="2" t="s">
        <v>127</v>
      </c>
      <c r="I214" s="177">
        <v>38.371200000000002</v>
      </c>
      <c r="J214" s="37">
        <v>250</v>
      </c>
      <c r="K214" s="171">
        <v>73.333333333333329</v>
      </c>
      <c r="L214" s="171">
        <f t="shared" si="213"/>
        <v>2813.8879999999999</v>
      </c>
      <c r="M214" s="37">
        <v>153</v>
      </c>
      <c r="N214" s="5">
        <v>450</v>
      </c>
      <c r="O214" s="34">
        <f t="shared" si="214"/>
        <v>17267.04</v>
      </c>
      <c r="P214" s="3">
        <v>140</v>
      </c>
      <c r="Q214" s="3">
        <v>115</v>
      </c>
      <c r="R214" s="35">
        <f t="shared" si="215"/>
        <v>5371.9679999999998</v>
      </c>
      <c r="S214" s="33">
        <f t="shared" si="242"/>
        <v>178</v>
      </c>
      <c r="T214" s="5">
        <v>450</v>
      </c>
      <c r="U214" s="35">
        <f t="shared" si="216"/>
        <v>17267.04</v>
      </c>
      <c r="V214" s="3">
        <v>0</v>
      </c>
      <c r="W214" s="3">
        <v>135</v>
      </c>
      <c r="X214" s="35">
        <f t="shared" si="217"/>
        <v>0</v>
      </c>
      <c r="Y214" s="33">
        <f t="shared" si="243"/>
        <v>43</v>
      </c>
      <c r="Z214" s="5">
        <v>100</v>
      </c>
      <c r="AA214" s="35">
        <f t="shared" si="218"/>
        <v>3837.1200000000003</v>
      </c>
      <c r="AB214" s="3">
        <v>300</v>
      </c>
      <c r="AC214" s="3">
        <v>288</v>
      </c>
      <c r="AD214" s="35">
        <f t="shared" si="219"/>
        <v>11511.36</v>
      </c>
      <c r="AE214" s="33">
        <f t="shared" si="244"/>
        <v>55</v>
      </c>
      <c r="AF214" s="5">
        <v>100</v>
      </c>
      <c r="AG214" s="35">
        <f t="shared" si="220"/>
        <v>3837.1200000000003</v>
      </c>
      <c r="AH214" s="3">
        <v>200</v>
      </c>
      <c r="AI214" s="3">
        <v>205</v>
      </c>
      <c r="AJ214" s="35">
        <f t="shared" si="221"/>
        <v>7674.2400000000007</v>
      </c>
      <c r="AK214" s="33">
        <f t="shared" si="245"/>
        <v>50</v>
      </c>
      <c r="AL214" s="5">
        <v>350</v>
      </c>
      <c r="AM214" s="36">
        <f t="shared" si="222"/>
        <v>13429.92</v>
      </c>
      <c r="AN214" s="224">
        <v>130</v>
      </c>
      <c r="AO214" s="3">
        <v>125</v>
      </c>
      <c r="AP214" s="35">
        <f t="shared" si="223"/>
        <v>4988.2560000000003</v>
      </c>
      <c r="AQ214" s="33">
        <f t="shared" si="246"/>
        <v>55</v>
      </c>
      <c r="AR214" s="5">
        <v>150</v>
      </c>
      <c r="AS214" s="35">
        <f t="shared" si="224"/>
        <v>5755.68</v>
      </c>
      <c r="AT214" s="3">
        <v>230</v>
      </c>
      <c r="AU214" s="3">
        <v>225</v>
      </c>
      <c r="AV214" s="35">
        <f t="shared" si="225"/>
        <v>8825.3760000000002</v>
      </c>
      <c r="AW214" s="33">
        <f t="shared" si="247"/>
        <v>60</v>
      </c>
      <c r="AX214" s="4">
        <v>250</v>
      </c>
      <c r="AY214" s="35">
        <f t="shared" si="211"/>
        <v>9592.8000000000011</v>
      </c>
      <c r="AZ214" s="3">
        <v>80</v>
      </c>
      <c r="BA214" s="3">
        <v>114</v>
      </c>
      <c r="BB214" s="35">
        <f t="shared" si="212"/>
        <v>3069.6959999999999</v>
      </c>
      <c r="BC214" s="33">
        <f t="shared" si="248"/>
        <v>26</v>
      </c>
      <c r="BD214" s="4">
        <v>350</v>
      </c>
      <c r="BE214" s="36">
        <f t="shared" si="210"/>
        <v>13429.92</v>
      </c>
      <c r="BF214" s="3">
        <v>430</v>
      </c>
      <c r="BG214" s="3">
        <v>236</v>
      </c>
      <c r="BH214" s="35">
        <f t="shared" si="227"/>
        <v>16499.616000000002</v>
      </c>
      <c r="BI214" s="33">
        <f t="shared" si="209"/>
        <v>220</v>
      </c>
      <c r="BJ214" s="4">
        <v>400</v>
      </c>
      <c r="BK214" s="36">
        <f t="shared" si="241"/>
        <v>15348.480000000001</v>
      </c>
      <c r="BL214" s="3">
        <v>300</v>
      </c>
      <c r="BM214" s="3">
        <v>254</v>
      </c>
      <c r="BN214" s="36">
        <f t="shared" si="230"/>
        <v>11511.36</v>
      </c>
      <c r="BO214" s="33">
        <f t="shared" si="231"/>
        <v>266</v>
      </c>
      <c r="BP214" s="4">
        <v>350</v>
      </c>
      <c r="BQ214" s="36">
        <f t="shared" si="232"/>
        <v>13429.92</v>
      </c>
      <c r="BR214" s="204">
        <v>60</v>
      </c>
      <c r="BS214" s="305">
        <v>162</v>
      </c>
      <c r="BT214" s="36">
        <f t="shared" si="233"/>
        <v>2302.2719999999999</v>
      </c>
      <c r="BU214" s="33">
        <f t="shared" si="226"/>
        <v>164</v>
      </c>
      <c r="BV214" s="4">
        <v>400</v>
      </c>
      <c r="BW214" s="36">
        <f t="shared" si="234"/>
        <v>15348.480000000001</v>
      </c>
      <c r="BX214" s="3">
        <v>300</v>
      </c>
      <c r="BY214" s="3">
        <v>294</v>
      </c>
      <c r="BZ214" s="36">
        <f t="shared" si="235"/>
        <v>11511.36</v>
      </c>
      <c r="CA214" s="33">
        <f t="shared" si="207"/>
        <v>170</v>
      </c>
      <c r="CB214" s="314">
        <v>450</v>
      </c>
      <c r="CC214" s="36">
        <f t="shared" si="236"/>
        <v>17267.04</v>
      </c>
      <c r="CD214" s="3">
        <f>SUMIFS('12月商业流向数据'!G:G,'12月商业流向数据'!C:C,'2019年进销存明细 '!A214,'12月商业流向数据'!E:E,'2019年进销存明细 '!H214)</f>
        <v>100</v>
      </c>
      <c r="CE214" s="3"/>
      <c r="CF214" s="36">
        <f t="shared" si="237"/>
        <v>3837.1200000000003</v>
      </c>
      <c r="CG214" s="33">
        <f t="shared" si="208"/>
        <v>270</v>
      </c>
      <c r="CH214" s="4">
        <f t="shared" si="238"/>
        <v>3800</v>
      </c>
      <c r="CI214" s="36">
        <f t="shared" si="239"/>
        <v>145810.56</v>
      </c>
      <c r="CJ214" s="4">
        <f t="shared" si="240"/>
        <v>2270</v>
      </c>
      <c r="CK214" s="36">
        <f t="shared" si="228"/>
        <v>87102.623999999996</v>
      </c>
      <c r="CM214" s="18" t="str">
        <f t="shared" si="229"/>
        <v>依叶-上海市松江区泖港镇社区卫生服务中心</v>
      </c>
      <c r="CN214" s="18" t="s">
        <v>422</v>
      </c>
    </row>
    <row r="215" spans="1:92" s="18" customFormat="1" ht="14.25" hidden="1" x14ac:dyDescent="0.3">
      <c r="A215" s="1" t="s">
        <v>6</v>
      </c>
      <c r="B215" s="1" t="s">
        <v>637</v>
      </c>
      <c r="C215" s="1" t="s">
        <v>661</v>
      </c>
      <c r="D215" s="1" t="s">
        <v>696</v>
      </c>
      <c r="E215" s="1" t="s">
        <v>446</v>
      </c>
      <c r="F215" s="1" t="s">
        <v>284</v>
      </c>
      <c r="G215" s="1" t="s">
        <v>395</v>
      </c>
      <c r="H215" s="2" t="s">
        <v>267</v>
      </c>
      <c r="I215" s="177">
        <v>38.371200000000002</v>
      </c>
      <c r="J215" s="37">
        <v>100</v>
      </c>
      <c r="K215" s="171">
        <v>18.75</v>
      </c>
      <c r="L215" s="171">
        <f t="shared" si="213"/>
        <v>719.46</v>
      </c>
      <c r="M215" s="37">
        <v>10</v>
      </c>
      <c r="N215" s="5">
        <v>100</v>
      </c>
      <c r="O215" s="34">
        <f t="shared" si="214"/>
        <v>3837.1200000000003</v>
      </c>
      <c r="P215" s="3">
        <v>230</v>
      </c>
      <c r="Q215" s="3">
        <v>162</v>
      </c>
      <c r="R215" s="35">
        <f t="shared" si="215"/>
        <v>8825.3760000000002</v>
      </c>
      <c r="S215" s="33">
        <f t="shared" si="242"/>
        <v>78</v>
      </c>
      <c r="T215" s="5">
        <v>100</v>
      </c>
      <c r="U215" s="35">
        <f t="shared" si="216"/>
        <v>3837.1200000000003</v>
      </c>
      <c r="V215" s="3">
        <v>150</v>
      </c>
      <c r="W215" s="3">
        <v>156</v>
      </c>
      <c r="X215" s="35">
        <f t="shared" si="217"/>
        <v>5755.68</v>
      </c>
      <c r="Y215" s="33">
        <f t="shared" si="243"/>
        <v>72</v>
      </c>
      <c r="Z215" s="5">
        <v>200</v>
      </c>
      <c r="AA215" s="35">
        <f t="shared" si="218"/>
        <v>7674.2400000000007</v>
      </c>
      <c r="AB215" s="3">
        <v>190</v>
      </c>
      <c r="AC215" s="3">
        <v>215</v>
      </c>
      <c r="AD215" s="35">
        <f t="shared" si="219"/>
        <v>7290.5280000000002</v>
      </c>
      <c r="AE215" s="33">
        <f t="shared" si="244"/>
        <v>47</v>
      </c>
      <c r="AF215" s="5">
        <v>200</v>
      </c>
      <c r="AG215" s="35">
        <f t="shared" si="220"/>
        <v>7674.2400000000007</v>
      </c>
      <c r="AH215" s="3">
        <v>420</v>
      </c>
      <c r="AI215" s="3">
        <v>356</v>
      </c>
      <c r="AJ215" s="35">
        <f t="shared" si="221"/>
        <v>16115.904</v>
      </c>
      <c r="AK215" s="33">
        <f t="shared" si="245"/>
        <v>111</v>
      </c>
      <c r="AL215" s="5">
        <v>400</v>
      </c>
      <c r="AM215" s="36">
        <f t="shared" si="222"/>
        <v>15348.480000000001</v>
      </c>
      <c r="AN215" s="224">
        <v>330</v>
      </c>
      <c r="AO215" s="3">
        <v>385</v>
      </c>
      <c r="AP215" s="35">
        <f t="shared" si="223"/>
        <v>12662.496000000001</v>
      </c>
      <c r="AQ215" s="33">
        <f t="shared" si="246"/>
        <v>56</v>
      </c>
      <c r="AR215" s="5">
        <v>300</v>
      </c>
      <c r="AS215" s="35">
        <f t="shared" si="224"/>
        <v>11511.36</v>
      </c>
      <c r="AT215" s="3">
        <v>360</v>
      </c>
      <c r="AU215" s="3">
        <v>395</v>
      </c>
      <c r="AV215" s="35">
        <f t="shared" si="225"/>
        <v>13813.632000000001</v>
      </c>
      <c r="AW215" s="33">
        <f t="shared" si="247"/>
        <v>21</v>
      </c>
      <c r="AX215" s="4">
        <v>400</v>
      </c>
      <c r="AY215" s="35">
        <f t="shared" si="211"/>
        <v>15348.480000000001</v>
      </c>
      <c r="AZ215" s="3">
        <v>780</v>
      </c>
      <c r="BA215" s="3">
        <v>663</v>
      </c>
      <c r="BB215" s="35">
        <f t="shared" si="212"/>
        <v>29929.536</v>
      </c>
      <c r="BC215" s="33">
        <f t="shared" si="248"/>
        <v>138</v>
      </c>
      <c r="BD215" s="4">
        <v>450</v>
      </c>
      <c r="BE215" s="36">
        <f t="shared" si="210"/>
        <v>17267.04</v>
      </c>
      <c r="BF215" s="3">
        <v>600</v>
      </c>
      <c r="BG215" s="3">
        <v>688</v>
      </c>
      <c r="BH215" s="35">
        <f t="shared" si="227"/>
        <v>23022.720000000001</v>
      </c>
      <c r="BI215" s="33">
        <f t="shared" si="209"/>
        <v>50</v>
      </c>
      <c r="BJ215" s="4">
        <v>600</v>
      </c>
      <c r="BK215" s="36">
        <f t="shared" si="241"/>
        <v>23022.720000000001</v>
      </c>
      <c r="BL215" s="3">
        <v>800</v>
      </c>
      <c r="BM215" s="3">
        <v>696</v>
      </c>
      <c r="BN215" s="36">
        <f t="shared" si="230"/>
        <v>30696.960000000003</v>
      </c>
      <c r="BO215" s="33">
        <f t="shared" si="231"/>
        <v>154</v>
      </c>
      <c r="BP215" s="4">
        <v>600</v>
      </c>
      <c r="BQ215" s="36">
        <f t="shared" si="232"/>
        <v>23022.720000000001</v>
      </c>
      <c r="BR215" s="204">
        <v>350</v>
      </c>
      <c r="BS215" s="305">
        <v>408</v>
      </c>
      <c r="BT215" s="36">
        <f t="shared" si="233"/>
        <v>13429.92</v>
      </c>
      <c r="BU215" s="33">
        <f t="shared" si="226"/>
        <v>96</v>
      </c>
      <c r="BV215" s="4">
        <v>650</v>
      </c>
      <c r="BW215" s="36">
        <f t="shared" si="234"/>
        <v>24941.280000000002</v>
      </c>
      <c r="BX215" s="3">
        <v>500</v>
      </c>
      <c r="BY215" s="3">
        <v>508</v>
      </c>
      <c r="BZ215" s="36">
        <f t="shared" si="235"/>
        <v>19185.600000000002</v>
      </c>
      <c r="CA215" s="33">
        <f t="shared" si="207"/>
        <v>88</v>
      </c>
      <c r="CB215" s="314">
        <v>700</v>
      </c>
      <c r="CC215" s="36">
        <f t="shared" si="236"/>
        <v>26859.84</v>
      </c>
      <c r="CD215" s="3">
        <f>SUMIFS('12月商业流向数据'!G:G,'12月商业流向数据'!C:C,'2019年进销存明细 '!A215,'12月商业流向数据'!E:E,'2019年进销存明细 '!H215)</f>
        <v>400</v>
      </c>
      <c r="CE215" s="3"/>
      <c r="CF215" s="36">
        <f t="shared" si="237"/>
        <v>15348.480000000001</v>
      </c>
      <c r="CG215" s="33">
        <f t="shared" si="208"/>
        <v>488</v>
      </c>
      <c r="CH215" s="4">
        <f t="shared" si="238"/>
        <v>4700</v>
      </c>
      <c r="CI215" s="36">
        <f t="shared" si="239"/>
        <v>180344.64</v>
      </c>
      <c r="CJ215" s="4">
        <f t="shared" si="240"/>
        <v>5110</v>
      </c>
      <c r="CK215" s="36">
        <f t="shared" si="228"/>
        <v>196076.83200000002</v>
      </c>
      <c r="CM215" s="18" t="str">
        <f t="shared" si="229"/>
        <v>依叶-上海市松江区佘山镇社区卫生服务中心</v>
      </c>
      <c r="CN215" s="18" t="s">
        <v>422</v>
      </c>
    </row>
    <row r="216" spans="1:92" s="18" customFormat="1" ht="14.25" hidden="1" x14ac:dyDescent="0.3">
      <c r="A216" s="1" t="s">
        <v>6</v>
      </c>
      <c r="B216" s="1" t="s">
        <v>637</v>
      </c>
      <c r="C216" s="1" t="s">
        <v>661</v>
      </c>
      <c r="D216" s="1" t="s">
        <v>696</v>
      </c>
      <c r="E216" s="1" t="s">
        <v>446</v>
      </c>
      <c r="F216" s="1" t="s">
        <v>284</v>
      </c>
      <c r="G216" s="1" t="s">
        <v>395</v>
      </c>
      <c r="H216" s="2" t="s">
        <v>174</v>
      </c>
      <c r="I216" s="177">
        <v>38.371200000000002</v>
      </c>
      <c r="J216" s="37">
        <v>240</v>
      </c>
      <c r="K216" s="171">
        <v>41.666666666666664</v>
      </c>
      <c r="L216" s="171">
        <f t="shared" si="213"/>
        <v>1598.8</v>
      </c>
      <c r="M216" s="37">
        <v>278</v>
      </c>
      <c r="N216" s="5">
        <v>100</v>
      </c>
      <c r="O216" s="34">
        <f t="shared" si="214"/>
        <v>3837.1200000000003</v>
      </c>
      <c r="P216" s="3">
        <v>250</v>
      </c>
      <c r="Q216" s="3">
        <v>260</v>
      </c>
      <c r="R216" s="35">
        <f t="shared" si="215"/>
        <v>9592.8000000000011</v>
      </c>
      <c r="S216" s="33">
        <f t="shared" si="242"/>
        <v>268</v>
      </c>
      <c r="T216" s="5">
        <v>200</v>
      </c>
      <c r="U216" s="35">
        <f t="shared" si="216"/>
        <v>7674.2400000000007</v>
      </c>
      <c r="V216" s="3">
        <v>50</v>
      </c>
      <c r="W216" s="3">
        <v>234</v>
      </c>
      <c r="X216" s="35">
        <f t="shared" si="217"/>
        <v>1918.5600000000002</v>
      </c>
      <c r="Y216" s="33">
        <f t="shared" si="243"/>
        <v>84</v>
      </c>
      <c r="Z216" s="5">
        <v>300</v>
      </c>
      <c r="AA216" s="35">
        <f t="shared" si="218"/>
        <v>11511.36</v>
      </c>
      <c r="AB216" s="3">
        <v>250</v>
      </c>
      <c r="AC216" s="3">
        <v>254</v>
      </c>
      <c r="AD216" s="35">
        <f t="shared" si="219"/>
        <v>9592.8000000000011</v>
      </c>
      <c r="AE216" s="33">
        <f t="shared" si="244"/>
        <v>80</v>
      </c>
      <c r="AF216" s="5">
        <v>500</v>
      </c>
      <c r="AG216" s="35">
        <f t="shared" si="220"/>
        <v>19185.600000000002</v>
      </c>
      <c r="AH216" s="3">
        <v>460</v>
      </c>
      <c r="AI216" s="3">
        <v>332</v>
      </c>
      <c r="AJ216" s="35">
        <f t="shared" si="221"/>
        <v>17650.752</v>
      </c>
      <c r="AK216" s="33">
        <f t="shared" si="245"/>
        <v>208</v>
      </c>
      <c r="AL216" s="5">
        <v>400</v>
      </c>
      <c r="AM216" s="36">
        <f t="shared" si="222"/>
        <v>15348.480000000001</v>
      </c>
      <c r="AN216" s="224">
        <v>130</v>
      </c>
      <c r="AO216" s="3">
        <v>205</v>
      </c>
      <c r="AP216" s="35">
        <f t="shared" si="223"/>
        <v>4988.2560000000003</v>
      </c>
      <c r="AQ216" s="33">
        <f t="shared" si="246"/>
        <v>133</v>
      </c>
      <c r="AR216" s="5">
        <v>150</v>
      </c>
      <c r="AS216" s="35">
        <f t="shared" si="224"/>
        <v>5755.68</v>
      </c>
      <c r="AT216" s="3">
        <v>230</v>
      </c>
      <c r="AU216" s="3">
        <v>246</v>
      </c>
      <c r="AV216" s="35">
        <f t="shared" si="225"/>
        <v>8825.3760000000002</v>
      </c>
      <c r="AW216" s="33">
        <f t="shared" si="247"/>
        <v>117</v>
      </c>
      <c r="AX216" s="4">
        <v>400</v>
      </c>
      <c r="AY216" s="35">
        <f t="shared" si="211"/>
        <v>15348.480000000001</v>
      </c>
      <c r="AZ216" s="3">
        <v>180</v>
      </c>
      <c r="BA216" s="3">
        <v>195</v>
      </c>
      <c r="BB216" s="35">
        <f t="shared" si="212"/>
        <v>6906.8160000000007</v>
      </c>
      <c r="BC216" s="33">
        <f t="shared" si="248"/>
        <v>102</v>
      </c>
      <c r="BD216" s="4">
        <v>450</v>
      </c>
      <c r="BE216" s="36">
        <f t="shared" si="210"/>
        <v>17267.04</v>
      </c>
      <c r="BF216" s="3">
        <v>250</v>
      </c>
      <c r="BG216" s="3">
        <v>234</v>
      </c>
      <c r="BH216" s="35">
        <f t="shared" si="227"/>
        <v>9592.8000000000011</v>
      </c>
      <c r="BI216" s="33">
        <f t="shared" si="209"/>
        <v>118</v>
      </c>
      <c r="BJ216" s="4">
        <v>450</v>
      </c>
      <c r="BK216" s="36">
        <f t="shared" si="241"/>
        <v>17267.04</v>
      </c>
      <c r="BL216" s="3">
        <v>220</v>
      </c>
      <c r="BM216" s="3">
        <v>224</v>
      </c>
      <c r="BN216" s="36">
        <f t="shared" si="230"/>
        <v>8441.6640000000007</v>
      </c>
      <c r="BO216" s="33">
        <f t="shared" si="231"/>
        <v>114</v>
      </c>
      <c r="BP216" s="4">
        <v>450</v>
      </c>
      <c r="BQ216" s="36">
        <f t="shared" si="232"/>
        <v>17267.04</v>
      </c>
      <c r="BR216" s="204">
        <v>200</v>
      </c>
      <c r="BS216" s="305">
        <v>264</v>
      </c>
      <c r="BT216" s="36">
        <f t="shared" si="233"/>
        <v>7674.2400000000007</v>
      </c>
      <c r="BU216" s="33">
        <f t="shared" si="226"/>
        <v>50</v>
      </c>
      <c r="BV216" s="4">
        <v>450</v>
      </c>
      <c r="BW216" s="36">
        <f t="shared" si="234"/>
        <v>17267.04</v>
      </c>
      <c r="BX216" s="3">
        <v>340</v>
      </c>
      <c r="BY216" s="3">
        <v>310</v>
      </c>
      <c r="BZ216" s="36">
        <f t="shared" si="235"/>
        <v>13046.208000000001</v>
      </c>
      <c r="CA216" s="33">
        <f t="shared" si="207"/>
        <v>80</v>
      </c>
      <c r="CB216" s="314">
        <v>450</v>
      </c>
      <c r="CC216" s="36">
        <f t="shared" si="236"/>
        <v>17267.04</v>
      </c>
      <c r="CD216" s="3">
        <f>SUMIFS('12月商业流向数据'!G:G,'12月商业流向数据'!C:C,'2019年进销存明细 '!A216,'12月商业流向数据'!E:E,'2019年进销存明细 '!H216)</f>
        <v>150</v>
      </c>
      <c r="CE216" s="3"/>
      <c r="CF216" s="36">
        <f t="shared" si="237"/>
        <v>5755.68</v>
      </c>
      <c r="CG216" s="33">
        <f t="shared" si="208"/>
        <v>230</v>
      </c>
      <c r="CH216" s="4">
        <f t="shared" si="238"/>
        <v>4300</v>
      </c>
      <c r="CI216" s="36">
        <f t="shared" si="239"/>
        <v>164996.16000000003</v>
      </c>
      <c r="CJ216" s="4">
        <f t="shared" si="240"/>
        <v>2710</v>
      </c>
      <c r="CK216" s="36">
        <f t="shared" si="228"/>
        <v>103985.95200000002</v>
      </c>
      <c r="CM216" s="18" t="str">
        <f t="shared" si="229"/>
        <v>依叶-上海市松江区新桥镇社区卫生服务中心</v>
      </c>
      <c r="CN216" s="18" t="s">
        <v>422</v>
      </c>
    </row>
    <row r="217" spans="1:92" s="18" customFormat="1" ht="14.25" hidden="1" x14ac:dyDescent="0.3">
      <c r="A217" s="1" t="s">
        <v>6</v>
      </c>
      <c r="B217" s="1" t="s">
        <v>637</v>
      </c>
      <c r="C217" s="1" t="s">
        <v>661</v>
      </c>
      <c r="D217" s="1" t="s">
        <v>696</v>
      </c>
      <c r="E217" s="1" t="s">
        <v>643</v>
      </c>
      <c r="F217" s="1" t="s">
        <v>284</v>
      </c>
      <c r="G217" s="1" t="s">
        <v>395</v>
      </c>
      <c r="H217" s="2" t="s">
        <v>128</v>
      </c>
      <c r="I217" s="177">
        <v>38.371200000000002</v>
      </c>
      <c r="J217" s="37">
        <v>0</v>
      </c>
      <c r="K217" s="171">
        <v>6.666666666666667</v>
      </c>
      <c r="L217" s="171">
        <f t="shared" si="213"/>
        <v>255.80800000000002</v>
      </c>
      <c r="M217" s="37">
        <v>20</v>
      </c>
      <c r="N217" s="5">
        <v>350</v>
      </c>
      <c r="O217" s="34">
        <f t="shared" si="214"/>
        <v>13429.92</v>
      </c>
      <c r="P217" s="3">
        <v>0</v>
      </c>
      <c r="Q217" s="3">
        <v>0</v>
      </c>
      <c r="R217" s="35">
        <f t="shared" si="215"/>
        <v>0</v>
      </c>
      <c r="S217" s="33">
        <f t="shared" si="242"/>
        <v>20</v>
      </c>
      <c r="T217" s="5">
        <v>400</v>
      </c>
      <c r="U217" s="35">
        <f t="shared" si="216"/>
        <v>15348.480000000001</v>
      </c>
      <c r="V217" s="3">
        <v>0</v>
      </c>
      <c r="W217" s="3">
        <v>0</v>
      </c>
      <c r="X217" s="35">
        <f t="shared" si="217"/>
        <v>0</v>
      </c>
      <c r="Y217" s="33">
        <f t="shared" si="243"/>
        <v>20</v>
      </c>
      <c r="Z217" s="5">
        <v>100</v>
      </c>
      <c r="AA217" s="35">
        <f t="shared" si="218"/>
        <v>3837.1200000000003</v>
      </c>
      <c r="AB217" s="3">
        <v>80</v>
      </c>
      <c r="AC217" s="3">
        <v>72</v>
      </c>
      <c r="AD217" s="35">
        <f t="shared" si="219"/>
        <v>3069.6959999999999</v>
      </c>
      <c r="AE217" s="33">
        <f t="shared" si="244"/>
        <v>28</v>
      </c>
      <c r="AF217" s="5">
        <v>200</v>
      </c>
      <c r="AG217" s="35">
        <f t="shared" si="220"/>
        <v>7674.2400000000007</v>
      </c>
      <c r="AH217" s="3">
        <v>130</v>
      </c>
      <c r="AI217" s="3">
        <v>98</v>
      </c>
      <c r="AJ217" s="35">
        <f t="shared" si="221"/>
        <v>4988.2560000000003</v>
      </c>
      <c r="AK217" s="33">
        <f t="shared" si="245"/>
        <v>60</v>
      </c>
      <c r="AL217" s="5">
        <v>150</v>
      </c>
      <c r="AM217" s="36">
        <f t="shared" si="222"/>
        <v>5755.68</v>
      </c>
      <c r="AN217" s="224">
        <v>110</v>
      </c>
      <c r="AO217" s="3">
        <v>140</v>
      </c>
      <c r="AP217" s="35">
        <f t="shared" si="223"/>
        <v>4220.8320000000003</v>
      </c>
      <c r="AQ217" s="33">
        <f t="shared" si="246"/>
        <v>30</v>
      </c>
      <c r="AR217" s="5">
        <v>150</v>
      </c>
      <c r="AS217" s="35">
        <f t="shared" si="224"/>
        <v>5755.68</v>
      </c>
      <c r="AT217" s="3">
        <v>320</v>
      </c>
      <c r="AU217" s="3">
        <v>279</v>
      </c>
      <c r="AV217" s="35">
        <f t="shared" si="225"/>
        <v>12278.784</v>
      </c>
      <c r="AW217" s="33">
        <f t="shared" si="247"/>
        <v>71</v>
      </c>
      <c r="AX217" s="4">
        <v>350</v>
      </c>
      <c r="AY217" s="35">
        <f t="shared" si="211"/>
        <v>13429.92</v>
      </c>
      <c r="AZ217" s="3">
        <v>550</v>
      </c>
      <c r="BA217" s="3">
        <v>475</v>
      </c>
      <c r="BB217" s="35">
        <f t="shared" si="212"/>
        <v>21104.16</v>
      </c>
      <c r="BC217" s="33">
        <f t="shared" si="248"/>
        <v>146</v>
      </c>
      <c r="BD217" s="4">
        <v>400</v>
      </c>
      <c r="BE217" s="36">
        <f t="shared" ref="BE217:BE248" si="249">BD217*I217</f>
        <v>15348.480000000001</v>
      </c>
      <c r="BF217" s="3">
        <v>400</v>
      </c>
      <c r="BG217" s="3">
        <v>445</v>
      </c>
      <c r="BH217" s="35">
        <f t="shared" si="227"/>
        <v>15348.480000000001</v>
      </c>
      <c r="BI217" s="33">
        <f t="shared" si="209"/>
        <v>101</v>
      </c>
      <c r="BJ217" s="4">
        <v>400</v>
      </c>
      <c r="BK217" s="36">
        <f t="shared" si="241"/>
        <v>15348.480000000001</v>
      </c>
      <c r="BL217" s="3">
        <v>400</v>
      </c>
      <c r="BM217" s="3">
        <v>390</v>
      </c>
      <c r="BN217" s="36">
        <f t="shared" si="230"/>
        <v>15348.480000000001</v>
      </c>
      <c r="BO217" s="33">
        <f t="shared" si="231"/>
        <v>111</v>
      </c>
      <c r="BP217" s="4">
        <v>400</v>
      </c>
      <c r="BQ217" s="36">
        <f t="shared" si="232"/>
        <v>15348.480000000001</v>
      </c>
      <c r="BR217" s="204">
        <v>300</v>
      </c>
      <c r="BS217" s="305">
        <v>309</v>
      </c>
      <c r="BT217" s="36">
        <f t="shared" si="233"/>
        <v>11511.36</v>
      </c>
      <c r="BU217" s="33">
        <f t="shared" si="226"/>
        <v>102</v>
      </c>
      <c r="BV217" s="4">
        <v>450</v>
      </c>
      <c r="BW217" s="36">
        <f t="shared" si="234"/>
        <v>17267.04</v>
      </c>
      <c r="BX217" s="3">
        <v>150</v>
      </c>
      <c r="BY217" s="3">
        <v>208</v>
      </c>
      <c r="BZ217" s="36">
        <f t="shared" si="235"/>
        <v>5755.68</v>
      </c>
      <c r="CA217" s="33">
        <f t="shared" si="207"/>
        <v>44</v>
      </c>
      <c r="CB217" s="314">
        <v>450</v>
      </c>
      <c r="CC217" s="36">
        <f t="shared" si="236"/>
        <v>17267.04</v>
      </c>
      <c r="CD217" s="3">
        <f>SUMIFS('12月商业流向数据'!G:G,'12月商业流向数据'!C:C,'2019年进销存明细 '!A217,'12月商业流向数据'!E:E,'2019年进销存明细 '!H217)</f>
        <v>200</v>
      </c>
      <c r="CE217" s="3"/>
      <c r="CF217" s="36">
        <f t="shared" si="237"/>
        <v>7674.2400000000007</v>
      </c>
      <c r="CG217" s="33">
        <f t="shared" si="208"/>
        <v>244</v>
      </c>
      <c r="CH217" s="4">
        <f t="shared" si="238"/>
        <v>3800</v>
      </c>
      <c r="CI217" s="36">
        <f t="shared" si="239"/>
        <v>145810.56</v>
      </c>
      <c r="CJ217" s="4">
        <f t="shared" si="240"/>
        <v>2640</v>
      </c>
      <c r="CK217" s="36">
        <f t="shared" si="228"/>
        <v>101299.96800000001</v>
      </c>
      <c r="CM217" s="18" t="str">
        <f t="shared" si="229"/>
        <v>依叶-上海市松江区小昆山镇社区卫生服务中心</v>
      </c>
      <c r="CN217" s="18" t="s">
        <v>422</v>
      </c>
    </row>
    <row r="218" spans="1:92" s="18" customFormat="1" ht="14.25" hidden="1" x14ac:dyDescent="0.3">
      <c r="A218" s="1" t="s">
        <v>6</v>
      </c>
      <c r="B218" s="1" t="s">
        <v>637</v>
      </c>
      <c r="C218" s="1" t="s">
        <v>661</v>
      </c>
      <c r="D218" s="1" t="s">
        <v>696</v>
      </c>
      <c r="E218" s="1" t="s">
        <v>643</v>
      </c>
      <c r="F218" s="1" t="s">
        <v>284</v>
      </c>
      <c r="G218" s="1" t="s">
        <v>395</v>
      </c>
      <c r="H218" s="2" t="s">
        <v>268</v>
      </c>
      <c r="I218" s="177">
        <v>38.371200000000002</v>
      </c>
      <c r="J218" s="37">
        <v>200</v>
      </c>
      <c r="K218" s="171">
        <v>25</v>
      </c>
      <c r="L218" s="171">
        <f t="shared" si="213"/>
        <v>959.28000000000009</v>
      </c>
      <c r="M218" s="37">
        <v>200</v>
      </c>
      <c r="N218" s="5">
        <v>200</v>
      </c>
      <c r="O218" s="34">
        <f t="shared" si="214"/>
        <v>7674.2400000000007</v>
      </c>
      <c r="P218" s="3">
        <v>200</v>
      </c>
      <c r="Q218" s="3">
        <v>164</v>
      </c>
      <c r="R218" s="35">
        <f t="shared" si="215"/>
        <v>7674.2400000000007</v>
      </c>
      <c r="S218" s="33">
        <f t="shared" si="242"/>
        <v>236</v>
      </c>
      <c r="T218" s="5">
        <v>250</v>
      </c>
      <c r="U218" s="35">
        <f t="shared" si="216"/>
        <v>9592.8000000000011</v>
      </c>
      <c r="V218" s="3">
        <v>220</v>
      </c>
      <c r="W218" s="3">
        <v>159</v>
      </c>
      <c r="X218" s="35">
        <f t="shared" si="217"/>
        <v>8441.6640000000007</v>
      </c>
      <c r="Y218" s="33">
        <f t="shared" si="243"/>
        <v>297</v>
      </c>
      <c r="Z218" s="5">
        <v>300</v>
      </c>
      <c r="AA218" s="35">
        <f t="shared" si="218"/>
        <v>11511.36</v>
      </c>
      <c r="AB218" s="3">
        <v>520</v>
      </c>
      <c r="AC218" s="3">
        <v>334</v>
      </c>
      <c r="AD218" s="35">
        <f t="shared" si="219"/>
        <v>19953.024000000001</v>
      </c>
      <c r="AE218" s="33">
        <f t="shared" si="244"/>
        <v>483</v>
      </c>
      <c r="AF218" s="5">
        <v>400</v>
      </c>
      <c r="AG218" s="35">
        <f t="shared" si="220"/>
        <v>15348.480000000001</v>
      </c>
      <c r="AH218" s="3">
        <v>300</v>
      </c>
      <c r="AI218" s="3">
        <v>380</v>
      </c>
      <c r="AJ218" s="35">
        <f t="shared" si="221"/>
        <v>11511.36</v>
      </c>
      <c r="AK218" s="33">
        <f t="shared" si="245"/>
        <v>403</v>
      </c>
      <c r="AL218" s="5">
        <v>300</v>
      </c>
      <c r="AM218" s="36">
        <f t="shared" si="222"/>
        <v>11511.36</v>
      </c>
      <c r="AN218" s="224">
        <v>300</v>
      </c>
      <c r="AO218" s="3">
        <v>449</v>
      </c>
      <c r="AP218" s="35">
        <f t="shared" si="223"/>
        <v>11511.36</v>
      </c>
      <c r="AQ218" s="33">
        <f t="shared" si="246"/>
        <v>254</v>
      </c>
      <c r="AR218" s="5">
        <v>300</v>
      </c>
      <c r="AS218" s="35">
        <f t="shared" si="224"/>
        <v>11511.36</v>
      </c>
      <c r="AT218" s="3">
        <v>600</v>
      </c>
      <c r="AU218" s="3">
        <v>412</v>
      </c>
      <c r="AV218" s="35">
        <f t="shared" si="225"/>
        <v>23022.720000000001</v>
      </c>
      <c r="AW218" s="33">
        <f t="shared" si="247"/>
        <v>442</v>
      </c>
      <c r="AX218" s="4">
        <v>350</v>
      </c>
      <c r="AY218" s="35">
        <f t="shared" ref="AY218:AY249" si="250">I218*AX218</f>
        <v>13429.92</v>
      </c>
      <c r="AZ218" s="3">
        <v>300</v>
      </c>
      <c r="BA218" s="3">
        <v>361</v>
      </c>
      <c r="BB218" s="35">
        <f t="shared" ref="BB218:BB249" si="251">I218*AZ218</f>
        <v>11511.36</v>
      </c>
      <c r="BC218" s="33">
        <f t="shared" si="248"/>
        <v>381</v>
      </c>
      <c r="BD218" s="4">
        <v>400</v>
      </c>
      <c r="BE218" s="36">
        <f t="shared" si="249"/>
        <v>15348.480000000001</v>
      </c>
      <c r="BF218" s="3">
        <v>300</v>
      </c>
      <c r="BG218" s="3">
        <v>396</v>
      </c>
      <c r="BH218" s="35">
        <f t="shared" si="227"/>
        <v>11511.36</v>
      </c>
      <c r="BI218" s="33">
        <f t="shared" si="209"/>
        <v>285</v>
      </c>
      <c r="BJ218" s="4">
        <v>350</v>
      </c>
      <c r="BK218" s="36">
        <f t="shared" si="241"/>
        <v>13429.92</v>
      </c>
      <c r="BL218" s="3">
        <v>300</v>
      </c>
      <c r="BM218" s="3">
        <v>390</v>
      </c>
      <c r="BN218" s="36">
        <f t="shared" si="230"/>
        <v>11511.36</v>
      </c>
      <c r="BO218" s="33">
        <f t="shared" si="231"/>
        <v>195</v>
      </c>
      <c r="BP218" s="4">
        <v>350</v>
      </c>
      <c r="BQ218" s="36">
        <f t="shared" si="232"/>
        <v>13429.92</v>
      </c>
      <c r="BR218" s="204">
        <v>600</v>
      </c>
      <c r="BS218" s="305">
        <v>355</v>
      </c>
      <c r="BT218" s="36">
        <f t="shared" si="233"/>
        <v>23022.720000000001</v>
      </c>
      <c r="BU218" s="33">
        <f t="shared" si="226"/>
        <v>440</v>
      </c>
      <c r="BV218" s="4">
        <v>400</v>
      </c>
      <c r="BW218" s="36">
        <f t="shared" si="234"/>
        <v>15348.480000000001</v>
      </c>
      <c r="BX218" s="3">
        <v>0</v>
      </c>
      <c r="BY218" s="3">
        <v>312</v>
      </c>
      <c r="BZ218" s="36">
        <f t="shared" si="235"/>
        <v>0</v>
      </c>
      <c r="CA218" s="33">
        <f t="shared" si="207"/>
        <v>128</v>
      </c>
      <c r="CB218" s="314">
        <v>500</v>
      </c>
      <c r="CC218" s="36">
        <f t="shared" si="236"/>
        <v>19185.600000000002</v>
      </c>
      <c r="CD218" s="3">
        <f>SUMIFS('12月商业流向数据'!G:G,'12月商业流向数据'!C:C,'2019年进销存明细 '!A218,'12月商业流向数据'!E:E,'2019年进销存明细 '!H218)</f>
        <v>300</v>
      </c>
      <c r="CE218" s="3"/>
      <c r="CF218" s="36">
        <f t="shared" si="237"/>
        <v>11511.36</v>
      </c>
      <c r="CG218" s="33">
        <f t="shared" si="208"/>
        <v>428</v>
      </c>
      <c r="CH218" s="4">
        <f t="shared" si="238"/>
        <v>4100</v>
      </c>
      <c r="CI218" s="36">
        <f t="shared" si="239"/>
        <v>157321.92000000001</v>
      </c>
      <c r="CJ218" s="4">
        <f t="shared" si="240"/>
        <v>3940</v>
      </c>
      <c r="CK218" s="36">
        <f t="shared" si="228"/>
        <v>151182.52799999999</v>
      </c>
      <c r="CM218" s="18" t="str">
        <f t="shared" si="229"/>
        <v>依叶-上海市松江区岳阳街道社区卫生服务中心</v>
      </c>
      <c r="CN218" s="18" t="s">
        <v>422</v>
      </c>
    </row>
    <row r="219" spans="1:92" s="18" customFormat="1" ht="14.25" hidden="1" x14ac:dyDescent="0.3">
      <c r="A219" s="1" t="s">
        <v>6</v>
      </c>
      <c r="B219" s="1" t="s">
        <v>637</v>
      </c>
      <c r="C219" s="1" t="s">
        <v>661</v>
      </c>
      <c r="D219" s="1" t="s">
        <v>696</v>
      </c>
      <c r="E219" s="1" t="s">
        <v>446</v>
      </c>
      <c r="F219" s="1" t="s">
        <v>284</v>
      </c>
      <c r="G219" s="1" t="s">
        <v>395</v>
      </c>
      <c r="H219" s="2" t="s">
        <v>129</v>
      </c>
      <c r="I219" s="177">
        <v>38.371200000000002</v>
      </c>
      <c r="J219" s="37">
        <v>300</v>
      </c>
      <c r="K219" s="171">
        <v>86.666666666666671</v>
      </c>
      <c r="L219" s="171">
        <f t="shared" si="213"/>
        <v>3325.5040000000004</v>
      </c>
      <c r="M219" s="37">
        <v>198</v>
      </c>
      <c r="N219" s="5">
        <v>300</v>
      </c>
      <c r="O219" s="34">
        <f t="shared" si="214"/>
        <v>11511.36</v>
      </c>
      <c r="P219" s="3">
        <v>100</v>
      </c>
      <c r="Q219" s="3">
        <v>177</v>
      </c>
      <c r="R219" s="35">
        <f t="shared" si="215"/>
        <v>3837.1200000000003</v>
      </c>
      <c r="S219" s="33">
        <f t="shared" si="242"/>
        <v>121</v>
      </c>
      <c r="T219" s="5">
        <v>300</v>
      </c>
      <c r="U219" s="35">
        <f t="shared" si="216"/>
        <v>11511.36</v>
      </c>
      <c r="V219" s="3">
        <v>100</v>
      </c>
      <c r="W219" s="3">
        <v>132</v>
      </c>
      <c r="X219" s="35">
        <f t="shared" si="217"/>
        <v>3837.1200000000003</v>
      </c>
      <c r="Y219" s="33">
        <f t="shared" si="243"/>
        <v>89</v>
      </c>
      <c r="Z219" s="5">
        <v>600</v>
      </c>
      <c r="AA219" s="35">
        <f t="shared" si="218"/>
        <v>23022.720000000001</v>
      </c>
      <c r="AB219" s="3">
        <v>400</v>
      </c>
      <c r="AC219" s="3">
        <v>220</v>
      </c>
      <c r="AD219" s="35">
        <f t="shared" si="219"/>
        <v>15348.480000000001</v>
      </c>
      <c r="AE219" s="33">
        <f t="shared" si="244"/>
        <v>269</v>
      </c>
      <c r="AF219" s="5">
        <v>800</v>
      </c>
      <c r="AG219" s="35">
        <f t="shared" si="220"/>
        <v>30696.960000000003</v>
      </c>
      <c r="AH219" s="3">
        <v>300</v>
      </c>
      <c r="AI219" s="3">
        <v>209</v>
      </c>
      <c r="AJ219" s="35">
        <f t="shared" si="221"/>
        <v>11511.36</v>
      </c>
      <c r="AK219" s="33">
        <f t="shared" si="245"/>
        <v>360</v>
      </c>
      <c r="AL219" s="5">
        <v>300</v>
      </c>
      <c r="AM219" s="36">
        <f t="shared" si="222"/>
        <v>11511.36</v>
      </c>
      <c r="AN219" s="224">
        <v>200</v>
      </c>
      <c r="AO219" s="3">
        <v>266</v>
      </c>
      <c r="AP219" s="35">
        <f t="shared" si="223"/>
        <v>7674.2400000000007</v>
      </c>
      <c r="AQ219" s="33">
        <f t="shared" si="246"/>
        <v>294</v>
      </c>
      <c r="AR219" s="5">
        <v>200</v>
      </c>
      <c r="AS219" s="35">
        <f t="shared" si="224"/>
        <v>7674.2400000000007</v>
      </c>
      <c r="AT219" s="3">
        <v>200</v>
      </c>
      <c r="AU219" s="3">
        <v>278</v>
      </c>
      <c r="AV219" s="35">
        <f t="shared" si="225"/>
        <v>7674.2400000000007</v>
      </c>
      <c r="AW219" s="33">
        <f t="shared" si="247"/>
        <v>216</v>
      </c>
      <c r="AX219" s="4">
        <v>250</v>
      </c>
      <c r="AY219" s="35">
        <f t="shared" si="250"/>
        <v>9592.8000000000011</v>
      </c>
      <c r="AZ219" s="3">
        <v>300</v>
      </c>
      <c r="BA219" s="3">
        <v>271</v>
      </c>
      <c r="BB219" s="35">
        <f t="shared" si="251"/>
        <v>11511.36</v>
      </c>
      <c r="BC219" s="33">
        <f t="shared" si="248"/>
        <v>245</v>
      </c>
      <c r="BD219" s="4">
        <v>300</v>
      </c>
      <c r="BE219" s="36">
        <f t="shared" si="249"/>
        <v>11511.36</v>
      </c>
      <c r="BF219" s="3">
        <v>0</v>
      </c>
      <c r="BG219" s="3">
        <v>130</v>
      </c>
      <c r="BH219" s="35">
        <f t="shared" si="227"/>
        <v>0</v>
      </c>
      <c r="BI219" s="33">
        <f t="shared" si="209"/>
        <v>115</v>
      </c>
      <c r="BJ219" s="4">
        <v>350</v>
      </c>
      <c r="BK219" s="36">
        <f t="shared" si="241"/>
        <v>13429.92</v>
      </c>
      <c r="BL219" s="3">
        <v>300</v>
      </c>
      <c r="BM219" s="3">
        <v>196</v>
      </c>
      <c r="BN219" s="36">
        <f t="shared" si="230"/>
        <v>11511.36</v>
      </c>
      <c r="BO219" s="33">
        <f t="shared" si="231"/>
        <v>219</v>
      </c>
      <c r="BP219" s="4">
        <v>300</v>
      </c>
      <c r="BQ219" s="36">
        <f t="shared" si="232"/>
        <v>11511.36</v>
      </c>
      <c r="BR219" s="204">
        <v>0</v>
      </c>
      <c r="BS219" s="305">
        <v>108</v>
      </c>
      <c r="BT219" s="36">
        <f t="shared" si="233"/>
        <v>0</v>
      </c>
      <c r="BU219" s="33">
        <f t="shared" si="226"/>
        <v>111</v>
      </c>
      <c r="BV219" s="4">
        <v>300</v>
      </c>
      <c r="BW219" s="36">
        <f t="shared" si="234"/>
        <v>11511.36</v>
      </c>
      <c r="BX219" s="3">
        <v>0</v>
      </c>
      <c r="BY219" s="3">
        <v>56</v>
      </c>
      <c r="BZ219" s="36">
        <f t="shared" si="235"/>
        <v>0</v>
      </c>
      <c r="CA219" s="33">
        <f t="shared" si="207"/>
        <v>55</v>
      </c>
      <c r="CB219" s="314">
        <v>300</v>
      </c>
      <c r="CC219" s="36">
        <f t="shared" si="236"/>
        <v>11511.36</v>
      </c>
      <c r="CD219" s="3">
        <f>SUMIFS('12月商业流向数据'!G:G,'12月商业流向数据'!C:C,'2019年进销存明细 '!A219,'12月商业流向数据'!E:E,'2019年进销存明细 '!H219)</f>
        <v>0</v>
      </c>
      <c r="CE219" s="3"/>
      <c r="CF219" s="36">
        <f t="shared" si="237"/>
        <v>0</v>
      </c>
      <c r="CG219" s="33">
        <f t="shared" si="208"/>
        <v>55</v>
      </c>
      <c r="CH219" s="4">
        <f t="shared" si="238"/>
        <v>4300</v>
      </c>
      <c r="CI219" s="36">
        <f t="shared" si="239"/>
        <v>164996.15999999997</v>
      </c>
      <c r="CJ219" s="4">
        <f t="shared" si="240"/>
        <v>1900</v>
      </c>
      <c r="CK219" s="36">
        <f t="shared" si="228"/>
        <v>72905.279999999999</v>
      </c>
      <c r="CM219" s="18" t="str">
        <f t="shared" si="229"/>
        <v>依叶-上海市松江区车墩镇社区卫生服务中心</v>
      </c>
      <c r="CN219" s="18" t="s">
        <v>422</v>
      </c>
    </row>
    <row r="220" spans="1:92" s="18" customFormat="1" ht="14.25" hidden="1" x14ac:dyDescent="0.3">
      <c r="A220" s="1" t="s">
        <v>6</v>
      </c>
      <c r="B220" s="1" t="s">
        <v>637</v>
      </c>
      <c r="C220" s="1" t="s">
        <v>661</v>
      </c>
      <c r="D220" s="1" t="s">
        <v>696</v>
      </c>
      <c r="E220" s="1" t="s">
        <v>643</v>
      </c>
      <c r="F220" s="1" t="s">
        <v>284</v>
      </c>
      <c r="G220" s="1" t="s">
        <v>395</v>
      </c>
      <c r="H220" s="2" t="s">
        <v>269</v>
      </c>
      <c r="I220" s="177">
        <v>38.371200000000002</v>
      </c>
      <c r="J220" s="37">
        <v>0</v>
      </c>
      <c r="K220" s="171">
        <v>0.83333333333333337</v>
      </c>
      <c r="L220" s="171">
        <f t="shared" si="213"/>
        <v>31.976000000000003</v>
      </c>
      <c r="M220" s="37">
        <v>10</v>
      </c>
      <c r="N220" s="5">
        <v>100</v>
      </c>
      <c r="O220" s="34">
        <f t="shared" si="214"/>
        <v>3837.1200000000003</v>
      </c>
      <c r="P220" s="3">
        <v>50</v>
      </c>
      <c r="Q220" s="3">
        <v>34</v>
      </c>
      <c r="R220" s="35">
        <f t="shared" si="215"/>
        <v>1918.5600000000002</v>
      </c>
      <c r="S220" s="33">
        <f t="shared" si="242"/>
        <v>26</v>
      </c>
      <c r="T220" s="5">
        <v>100</v>
      </c>
      <c r="U220" s="35">
        <f t="shared" si="216"/>
        <v>3837.1200000000003</v>
      </c>
      <c r="V220" s="3">
        <v>50</v>
      </c>
      <c r="W220" s="3">
        <v>25</v>
      </c>
      <c r="X220" s="35">
        <f t="shared" si="217"/>
        <v>1918.5600000000002</v>
      </c>
      <c r="Y220" s="33">
        <f t="shared" si="243"/>
        <v>51</v>
      </c>
      <c r="Z220" s="5">
        <v>500</v>
      </c>
      <c r="AA220" s="35">
        <f t="shared" si="218"/>
        <v>19185.600000000002</v>
      </c>
      <c r="AB220" s="3">
        <v>80</v>
      </c>
      <c r="AC220" s="3">
        <v>22</v>
      </c>
      <c r="AD220" s="35">
        <f t="shared" si="219"/>
        <v>3069.6959999999999</v>
      </c>
      <c r="AE220" s="33">
        <f t="shared" si="244"/>
        <v>109</v>
      </c>
      <c r="AF220" s="5">
        <v>700</v>
      </c>
      <c r="AG220" s="35">
        <f t="shared" si="220"/>
        <v>26859.84</v>
      </c>
      <c r="AH220" s="3">
        <v>0</v>
      </c>
      <c r="AI220" s="3">
        <v>16</v>
      </c>
      <c r="AJ220" s="35">
        <f t="shared" si="221"/>
        <v>0</v>
      </c>
      <c r="AK220" s="33">
        <f t="shared" si="245"/>
        <v>93</v>
      </c>
      <c r="AL220" s="5">
        <v>100</v>
      </c>
      <c r="AM220" s="36">
        <f t="shared" si="222"/>
        <v>3837.1200000000003</v>
      </c>
      <c r="AN220" s="224">
        <v>0</v>
      </c>
      <c r="AO220" s="3">
        <v>20</v>
      </c>
      <c r="AP220" s="35">
        <f t="shared" si="223"/>
        <v>0</v>
      </c>
      <c r="AQ220" s="33">
        <f t="shared" si="246"/>
        <v>73</v>
      </c>
      <c r="AR220" s="5">
        <v>30</v>
      </c>
      <c r="AS220" s="35">
        <f t="shared" si="224"/>
        <v>1151.136</v>
      </c>
      <c r="AT220" s="3">
        <v>30</v>
      </c>
      <c r="AU220" s="3">
        <v>41</v>
      </c>
      <c r="AV220" s="35">
        <f t="shared" si="225"/>
        <v>1151.136</v>
      </c>
      <c r="AW220" s="33">
        <f t="shared" si="247"/>
        <v>62</v>
      </c>
      <c r="AX220" s="4">
        <v>150</v>
      </c>
      <c r="AY220" s="35">
        <f t="shared" si="250"/>
        <v>5755.68</v>
      </c>
      <c r="AZ220" s="3">
        <v>50</v>
      </c>
      <c r="BA220" s="3">
        <v>44</v>
      </c>
      <c r="BB220" s="35">
        <f t="shared" si="251"/>
        <v>1918.5600000000002</v>
      </c>
      <c r="BC220" s="33">
        <f t="shared" si="248"/>
        <v>68</v>
      </c>
      <c r="BD220" s="4">
        <v>200</v>
      </c>
      <c r="BE220" s="36">
        <f t="shared" si="249"/>
        <v>7674.2400000000007</v>
      </c>
      <c r="BF220" s="3">
        <v>60</v>
      </c>
      <c r="BG220" s="3">
        <v>56</v>
      </c>
      <c r="BH220" s="35">
        <f t="shared" si="227"/>
        <v>2302.2719999999999</v>
      </c>
      <c r="BI220" s="33">
        <f t="shared" si="209"/>
        <v>72</v>
      </c>
      <c r="BJ220" s="4">
        <v>150</v>
      </c>
      <c r="BK220" s="36">
        <f t="shared" si="241"/>
        <v>5755.68</v>
      </c>
      <c r="BL220" s="3">
        <v>100</v>
      </c>
      <c r="BM220" s="3">
        <v>68</v>
      </c>
      <c r="BN220" s="36">
        <f t="shared" si="230"/>
        <v>3837.1200000000003</v>
      </c>
      <c r="BO220" s="33">
        <f t="shared" si="231"/>
        <v>104</v>
      </c>
      <c r="BP220" s="4">
        <v>200</v>
      </c>
      <c r="BQ220" s="36">
        <f t="shared" si="232"/>
        <v>7674.2400000000007</v>
      </c>
      <c r="BR220" s="204">
        <v>50</v>
      </c>
      <c r="BS220" s="305">
        <v>76</v>
      </c>
      <c r="BT220" s="36">
        <f t="shared" si="233"/>
        <v>1918.5600000000002</v>
      </c>
      <c r="BU220" s="33">
        <f t="shared" si="226"/>
        <v>78</v>
      </c>
      <c r="BV220" s="4">
        <v>100</v>
      </c>
      <c r="BW220" s="36">
        <f t="shared" si="234"/>
        <v>3837.1200000000003</v>
      </c>
      <c r="BX220" s="3">
        <v>100</v>
      </c>
      <c r="BY220" s="3">
        <v>82</v>
      </c>
      <c r="BZ220" s="36">
        <f t="shared" si="235"/>
        <v>3837.1200000000003</v>
      </c>
      <c r="CA220" s="33">
        <f t="shared" si="207"/>
        <v>96</v>
      </c>
      <c r="CB220" s="314">
        <v>150</v>
      </c>
      <c r="CC220" s="36">
        <f t="shared" si="236"/>
        <v>5755.68</v>
      </c>
      <c r="CD220" s="3">
        <f>SUMIFS('12月商业流向数据'!G:G,'12月商业流向数据'!C:C,'2019年进销存明细 '!A220,'12月商业流向数据'!E:E,'2019年进销存明细 '!H220)</f>
        <v>150</v>
      </c>
      <c r="CE220" s="3"/>
      <c r="CF220" s="36">
        <f t="shared" si="237"/>
        <v>5755.68</v>
      </c>
      <c r="CG220" s="33">
        <f t="shared" si="208"/>
        <v>246</v>
      </c>
      <c r="CH220" s="4">
        <f t="shared" si="238"/>
        <v>2480</v>
      </c>
      <c r="CI220" s="36">
        <f t="shared" si="239"/>
        <v>95160.57600000003</v>
      </c>
      <c r="CJ220" s="4">
        <f t="shared" si="240"/>
        <v>720</v>
      </c>
      <c r="CK220" s="36">
        <f t="shared" si="228"/>
        <v>27627.263999999999</v>
      </c>
      <c r="CM220" s="18" t="str">
        <f t="shared" si="229"/>
        <v>依叶-上海市松江区叶榭镇社区卫生服务中心</v>
      </c>
      <c r="CN220" s="18" t="s">
        <v>422</v>
      </c>
    </row>
    <row r="221" spans="1:92" s="18" customFormat="1" ht="14.25" hidden="1" x14ac:dyDescent="0.3">
      <c r="A221" s="1" t="s">
        <v>6</v>
      </c>
      <c r="B221" s="1" t="s">
        <v>637</v>
      </c>
      <c r="C221" s="1" t="s">
        <v>661</v>
      </c>
      <c r="D221" s="1" t="s">
        <v>696</v>
      </c>
      <c r="E221" s="1" t="s">
        <v>643</v>
      </c>
      <c r="F221" s="1" t="s">
        <v>284</v>
      </c>
      <c r="G221" s="1" t="s">
        <v>395</v>
      </c>
      <c r="H221" s="2" t="s">
        <v>270</v>
      </c>
      <c r="I221" s="177">
        <v>38.371200000000002</v>
      </c>
      <c r="J221" s="37">
        <v>0</v>
      </c>
      <c r="K221" s="171">
        <v>4.166666666666667</v>
      </c>
      <c r="L221" s="171">
        <f t="shared" si="213"/>
        <v>159.88000000000002</v>
      </c>
      <c r="M221" s="37">
        <v>50</v>
      </c>
      <c r="N221" s="5">
        <v>50</v>
      </c>
      <c r="O221" s="34">
        <f t="shared" si="214"/>
        <v>1918.5600000000002</v>
      </c>
      <c r="P221" s="3">
        <v>0</v>
      </c>
      <c r="Q221" s="3">
        <v>0</v>
      </c>
      <c r="R221" s="35">
        <f t="shared" si="215"/>
        <v>0</v>
      </c>
      <c r="S221" s="33">
        <f t="shared" si="242"/>
        <v>50</v>
      </c>
      <c r="T221" s="5">
        <v>50</v>
      </c>
      <c r="U221" s="35">
        <f t="shared" si="216"/>
        <v>1918.5600000000002</v>
      </c>
      <c r="V221" s="3">
        <v>50</v>
      </c>
      <c r="W221" s="3">
        <v>28</v>
      </c>
      <c r="X221" s="35">
        <f t="shared" si="217"/>
        <v>1918.5600000000002</v>
      </c>
      <c r="Y221" s="33">
        <f t="shared" si="243"/>
        <v>72</v>
      </c>
      <c r="Z221" s="5">
        <v>200</v>
      </c>
      <c r="AA221" s="35">
        <f t="shared" si="218"/>
        <v>7674.2400000000007</v>
      </c>
      <c r="AB221" s="3">
        <v>0</v>
      </c>
      <c r="AC221" s="3">
        <v>31</v>
      </c>
      <c r="AD221" s="35">
        <f t="shared" si="219"/>
        <v>0</v>
      </c>
      <c r="AE221" s="33">
        <f t="shared" si="244"/>
        <v>41</v>
      </c>
      <c r="AF221" s="5">
        <v>300</v>
      </c>
      <c r="AG221" s="35">
        <f t="shared" si="220"/>
        <v>11511.36</v>
      </c>
      <c r="AH221" s="3">
        <v>30</v>
      </c>
      <c r="AI221" s="3">
        <v>34</v>
      </c>
      <c r="AJ221" s="35">
        <f t="shared" si="221"/>
        <v>1151.136</v>
      </c>
      <c r="AK221" s="33">
        <f t="shared" si="245"/>
        <v>37</v>
      </c>
      <c r="AL221" s="5">
        <v>100</v>
      </c>
      <c r="AM221" s="36">
        <f t="shared" si="222"/>
        <v>3837.1200000000003</v>
      </c>
      <c r="AN221" s="224">
        <v>0</v>
      </c>
      <c r="AO221" s="3">
        <v>33</v>
      </c>
      <c r="AP221" s="35">
        <f t="shared" si="223"/>
        <v>0</v>
      </c>
      <c r="AQ221" s="33">
        <f t="shared" si="246"/>
        <v>4</v>
      </c>
      <c r="AR221" s="5">
        <v>30</v>
      </c>
      <c r="AS221" s="35">
        <f t="shared" si="224"/>
        <v>1151.136</v>
      </c>
      <c r="AT221" s="3">
        <v>400</v>
      </c>
      <c r="AU221" s="3">
        <v>247</v>
      </c>
      <c r="AV221" s="35">
        <f t="shared" si="225"/>
        <v>15348.480000000001</v>
      </c>
      <c r="AW221" s="33">
        <f t="shared" si="247"/>
        <v>157</v>
      </c>
      <c r="AX221" s="4">
        <v>300</v>
      </c>
      <c r="AY221" s="35">
        <f t="shared" si="250"/>
        <v>11511.36</v>
      </c>
      <c r="AZ221" s="3">
        <v>250</v>
      </c>
      <c r="BA221" s="3">
        <v>336</v>
      </c>
      <c r="BB221" s="35">
        <f t="shared" si="251"/>
        <v>9592.8000000000011</v>
      </c>
      <c r="BC221" s="33">
        <f t="shared" si="248"/>
        <v>71</v>
      </c>
      <c r="BD221" s="4">
        <v>350</v>
      </c>
      <c r="BE221" s="36">
        <f t="shared" si="249"/>
        <v>13429.92</v>
      </c>
      <c r="BF221" s="3">
        <v>650</v>
      </c>
      <c r="BG221" s="3">
        <v>395</v>
      </c>
      <c r="BH221" s="35">
        <f t="shared" si="227"/>
        <v>24941.280000000002</v>
      </c>
      <c r="BI221" s="33">
        <f t="shared" si="209"/>
        <v>326</v>
      </c>
      <c r="BJ221" s="4">
        <v>300</v>
      </c>
      <c r="BK221" s="36">
        <f t="shared" si="241"/>
        <v>11511.36</v>
      </c>
      <c r="BL221" s="3">
        <v>300</v>
      </c>
      <c r="BM221" s="3">
        <v>406</v>
      </c>
      <c r="BN221" s="36">
        <f t="shared" si="230"/>
        <v>11511.36</v>
      </c>
      <c r="BO221" s="33">
        <f t="shared" si="231"/>
        <v>220</v>
      </c>
      <c r="BP221" s="4">
        <v>350</v>
      </c>
      <c r="BQ221" s="36">
        <f t="shared" si="232"/>
        <v>13429.92</v>
      </c>
      <c r="BR221" s="204">
        <v>600</v>
      </c>
      <c r="BS221" s="305">
        <v>466</v>
      </c>
      <c r="BT221" s="36">
        <f t="shared" si="233"/>
        <v>23022.720000000001</v>
      </c>
      <c r="BU221" s="33">
        <f t="shared" si="226"/>
        <v>354</v>
      </c>
      <c r="BV221" s="4">
        <v>400</v>
      </c>
      <c r="BW221" s="36">
        <f t="shared" si="234"/>
        <v>15348.480000000001</v>
      </c>
      <c r="BX221" s="3">
        <v>600</v>
      </c>
      <c r="BY221" s="3">
        <v>408</v>
      </c>
      <c r="BZ221" s="36">
        <f t="shared" si="235"/>
        <v>23022.720000000001</v>
      </c>
      <c r="CA221" s="33">
        <f t="shared" si="207"/>
        <v>546</v>
      </c>
      <c r="CB221" s="314">
        <v>400</v>
      </c>
      <c r="CC221" s="36">
        <f t="shared" si="236"/>
        <v>15348.480000000001</v>
      </c>
      <c r="CD221" s="3">
        <f>SUMIFS('12月商业流向数据'!G:G,'12月商业流向数据'!C:C,'2019年进销存明细 '!A221,'12月商业流向数据'!E:E,'2019年进销存明细 '!H221)</f>
        <v>300</v>
      </c>
      <c r="CE221" s="3"/>
      <c r="CF221" s="36">
        <f t="shared" si="237"/>
        <v>11511.36</v>
      </c>
      <c r="CG221" s="33">
        <f t="shared" si="208"/>
        <v>846</v>
      </c>
      <c r="CH221" s="4">
        <f t="shared" si="238"/>
        <v>2830</v>
      </c>
      <c r="CI221" s="36">
        <f t="shared" si="239"/>
        <v>108590.49599999998</v>
      </c>
      <c r="CJ221" s="4">
        <f t="shared" si="240"/>
        <v>3180</v>
      </c>
      <c r="CK221" s="36">
        <f t="shared" si="228"/>
        <v>122020.41600000001</v>
      </c>
      <c r="CM221" s="18" t="str">
        <f t="shared" si="229"/>
        <v>依叶-上海市松江区永丰街道社区卫生服务中心</v>
      </c>
      <c r="CN221" s="18" t="s">
        <v>422</v>
      </c>
    </row>
    <row r="222" spans="1:92" s="18" customFormat="1" ht="14.25" hidden="1" x14ac:dyDescent="0.3">
      <c r="A222" s="1" t="s">
        <v>6</v>
      </c>
      <c r="B222" s="1" t="s">
        <v>637</v>
      </c>
      <c r="C222" s="1" t="s">
        <v>661</v>
      </c>
      <c r="D222" s="1" t="s">
        <v>696</v>
      </c>
      <c r="E222" s="1" t="s">
        <v>446</v>
      </c>
      <c r="F222" s="1" t="s">
        <v>284</v>
      </c>
      <c r="G222" s="1" t="s">
        <v>395</v>
      </c>
      <c r="H222" s="2" t="s">
        <v>131</v>
      </c>
      <c r="I222" s="177">
        <v>38.371200000000002</v>
      </c>
      <c r="J222" s="37">
        <v>40</v>
      </c>
      <c r="K222" s="171">
        <v>25</v>
      </c>
      <c r="L222" s="171">
        <f t="shared" ref="L222:L253" si="252">K222*I222</f>
        <v>959.28000000000009</v>
      </c>
      <c r="M222" s="37">
        <v>24</v>
      </c>
      <c r="N222" s="5">
        <v>100</v>
      </c>
      <c r="O222" s="34">
        <f t="shared" ref="O222:O253" si="253">N222*I222</f>
        <v>3837.1200000000003</v>
      </c>
      <c r="P222" s="3">
        <v>100</v>
      </c>
      <c r="Q222" s="3">
        <v>80</v>
      </c>
      <c r="R222" s="35">
        <f t="shared" ref="R222:R253" si="254">P222*I222</f>
        <v>3837.1200000000003</v>
      </c>
      <c r="S222" s="33">
        <f t="shared" si="242"/>
        <v>44</v>
      </c>
      <c r="T222" s="5">
        <v>150</v>
      </c>
      <c r="U222" s="35">
        <f t="shared" ref="U222:U253" si="255">T222*I222</f>
        <v>5755.68</v>
      </c>
      <c r="V222" s="3">
        <v>40</v>
      </c>
      <c r="W222" s="3">
        <v>52</v>
      </c>
      <c r="X222" s="35">
        <f t="shared" ref="X222:X253" si="256">V222*I222</f>
        <v>1534.848</v>
      </c>
      <c r="Y222" s="33">
        <f t="shared" si="243"/>
        <v>32</v>
      </c>
      <c r="Z222" s="5">
        <v>100</v>
      </c>
      <c r="AA222" s="35">
        <f t="shared" ref="AA222:AA253" si="257">Z222*I222</f>
        <v>3837.1200000000003</v>
      </c>
      <c r="AB222" s="3">
        <v>180</v>
      </c>
      <c r="AC222" s="3">
        <v>126</v>
      </c>
      <c r="AD222" s="35">
        <f t="shared" ref="AD222:AD253" si="258">AB222*I222</f>
        <v>6906.8160000000007</v>
      </c>
      <c r="AE222" s="33">
        <f t="shared" si="244"/>
        <v>86</v>
      </c>
      <c r="AF222" s="5">
        <v>200</v>
      </c>
      <c r="AG222" s="35">
        <f t="shared" ref="AG222:AG253" si="259">AF222*I222</f>
        <v>7674.2400000000007</v>
      </c>
      <c r="AH222" s="3">
        <v>0</v>
      </c>
      <c r="AI222" s="3">
        <v>49</v>
      </c>
      <c r="AJ222" s="35">
        <f t="shared" ref="AJ222:AJ253" si="260">AH222*I222</f>
        <v>0</v>
      </c>
      <c r="AK222" s="33">
        <f t="shared" si="245"/>
        <v>37</v>
      </c>
      <c r="AL222" s="5">
        <v>240</v>
      </c>
      <c r="AM222" s="36">
        <f t="shared" ref="AM222:AM253" si="261">AL222*I222</f>
        <v>9209.0879999999997</v>
      </c>
      <c r="AN222" s="224">
        <v>40</v>
      </c>
      <c r="AO222" s="3">
        <v>51</v>
      </c>
      <c r="AP222" s="35">
        <f t="shared" ref="AP222:AP253" si="262">I222*AN222</f>
        <v>1534.848</v>
      </c>
      <c r="AQ222" s="33">
        <f t="shared" si="246"/>
        <v>26</v>
      </c>
      <c r="AR222" s="5">
        <v>100</v>
      </c>
      <c r="AS222" s="35">
        <f t="shared" ref="AS222:AS253" si="263">I222*AR222</f>
        <v>3837.1200000000003</v>
      </c>
      <c r="AT222" s="3">
        <v>400</v>
      </c>
      <c r="AU222" s="3">
        <v>354</v>
      </c>
      <c r="AV222" s="35">
        <f t="shared" ref="AV222:AV253" si="264">AT222*I222</f>
        <v>15348.480000000001</v>
      </c>
      <c r="AW222" s="33">
        <f t="shared" si="247"/>
        <v>72</v>
      </c>
      <c r="AX222" s="4">
        <v>300</v>
      </c>
      <c r="AY222" s="35">
        <f t="shared" si="250"/>
        <v>11511.36</v>
      </c>
      <c r="AZ222" s="3">
        <v>2450</v>
      </c>
      <c r="BA222" s="3">
        <v>1274</v>
      </c>
      <c r="BB222" s="35">
        <f t="shared" si="251"/>
        <v>94009.44</v>
      </c>
      <c r="BC222" s="33">
        <f t="shared" si="248"/>
        <v>1248</v>
      </c>
      <c r="BD222" s="4">
        <v>350</v>
      </c>
      <c r="BE222" s="36">
        <f t="shared" si="249"/>
        <v>13429.92</v>
      </c>
      <c r="BF222" s="3">
        <v>2700</v>
      </c>
      <c r="BG222" s="3">
        <v>2100</v>
      </c>
      <c r="BH222" s="35">
        <f t="shared" si="227"/>
        <v>103602.24000000001</v>
      </c>
      <c r="BI222" s="33">
        <f t="shared" si="209"/>
        <v>1848</v>
      </c>
      <c r="BJ222" s="4">
        <v>1200</v>
      </c>
      <c r="BK222" s="36">
        <f t="shared" si="241"/>
        <v>46045.440000000002</v>
      </c>
      <c r="BL222" s="3">
        <v>2700</v>
      </c>
      <c r="BM222" s="3">
        <v>2422</v>
      </c>
      <c r="BN222" s="36">
        <f t="shared" si="230"/>
        <v>103602.24000000001</v>
      </c>
      <c r="BO222" s="33">
        <f t="shared" si="231"/>
        <v>2126</v>
      </c>
      <c r="BP222" s="4">
        <v>1000</v>
      </c>
      <c r="BQ222" s="36">
        <f t="shared" si="232"/>
        <v>38371.200000000004</v>
      </c>
      <c r="BR222" s="204">
        <v>900</v>
      </c>
      <c r="BS222" s="305">
        <v>1880</v>
      </c>
      <c r="BT222" s="36">
        <f t="shared" si="233"/>
        <v>34534.080000000002</v>
      </c>
      <c r="BU222" s="33">
        <f t="shared" si="226"/>
        <v>1146</v>
      </c>
      <c r="BV222" s="4">
        <v>1500</v>
      </c>
      <c r="BW222" s="36">
        <f t="shared" si="234"/>
        <v>57556.800000000003</v>
      </c>
      <c r="BX222" s="3">
        <v>1800</v>
      </c>
      <c r="BY222" s="3">
        <v>1660</v>
      </c>
      <c r="BZ222" s="36">
        <f t="shared" si="235"/>
        <v>69068.160000000003</v>
      </c>
      <c r="CA222" s="33">
        <f t="shared" si="207"/>
        <v>1286</v>
      </c>
      <c r="CB222" s="314">
        <v>1600</v>
      </c>
      <c r="CC222" s="36">
        <f t="shared" si="236"/>
        <v>61393.920000000006</v>
      </c>
      <c r="CD222" s="3">
        <f>SUMIFS('12月商业流向数据'!G:G,'12月商业流向数据'!C:C,'2019年进销存明细 '!A222,'12月商业流向数据'!E:E,'2019年进销存明细 '!H222)</f>
        <v>0</v>
      </c>
      <c r="CE222" s="3"/>
      <c r="CF222" s="36">
        <f t="shared" si="237"/>
        <v>0</v>
      </c>
      <c r="CG222" s="33">
        <f t="shared" si="208"/>
        <v>1286</v>
      </c>
      <c r="CH222" s="4">
        <f t="shared" si="238"/>
        <v>6840</v>
      </c>
      <c r="CI222" s="36">
        <f t="shared" si="239"/>
        <v>262459.00799999997</v>
      </c>
      <c r="CJ222" s="4">
        <f t="shared" si="240"/>
        <v>11310</v>
      </c>
      <c r="CK222" s="36">
        <f t="shared" si="228"/>
        <v>433978.272</v>
      </c>
      <c r="CM222" s="18" t="str">
        <f t="shared" si="229"/>
        <v>依叶-上海市松江区石湖荡镇社区卫生服务中心</v>
      </c>
      <c r="CN222" s="18" t="s">
        <v>422</v>
      </c>
    </row>
    <row r="223" spans="1:92" s="18" customFormat="1" ht="14.25" hidden="1" x14ac:dyDescent="0.3">
      <c r="A223" s="1" t="s">
        <v>6</v>
      </c>
      <c r="B223" s="1" t="s">
        <v>637</v>
      </c>
      <c r="C223" s="1" t="s">
        <v>661</v>
      </c>
      <c r="D223" s="1" t="s">
        <v>696</v>
      </c>
      <c r="E223" s="1" t="s">
        <v>841</v>
      </c>
      <c r="F223" s="1" t="s">
        <v>284</v>
      </c>
      <c r="G223" s="1" t="s">
        <v>395</v>
      </c>
      <c r="H223" s="2" t="s">
        <v>271</v>
      </c>
      <c r="I223" s="177">
        <v>38.371200000000002</v>
      </c>
      <c r="J223" s="37">
        <v>40</v>
      </c>
      <c r="K223" s="171">
        <v>17.5</v>
      </c>
      <c r="L223" s="171">
        <f t="shared" si="252"/>
        <v>671.49599999999998</v>
      </c>
      <c r="M223" s="37">
        <v>10</v>
      </c>
      <c r="N223" s="5">
        <v>200</v>
      </c>
      <c r="O223" s="34">
        <f t="shared" si="253"/>
        <v>7674.2400000000007</v>
      </c>
      <c r="P223" s="3">
        <v>30</v>
      </c>
      <c r="Q223" s="3">
        <v>30</v>
      </c>
      <c r="R223" s="35">
        <f t="shared" si="254"/>
        <v>1151.136</v>
      </c>
      <c r="S223" s="33">
        <f t="shared" si="242"/>
        <v>10</v>
      </c>
      <c r="T223" s="5">
        <v>250</v>
      </c>
      <c r="U223" s="35">
        <f t="shared" si="255"/>
        <v>9592.8000000000011</v>
      </c>
      <c r="V223" s="3">
        <v>60</v>
      </c>
      <c r="W223" s="3">
        <v>60</v>
      </c>
      <c r="X223" s="35">
        <f t="shared" si="256"/>
        <v>2302.2719999999999</v>
      </c>
      <c r="Y223" s="33">
        <f t="shared" si="243"/>
        <v>10</v>
      </c>
      <c r="Z223" s="5">
        <v>590</v>
      </c>
      <c r="AA223" s="35">
        <f t="shared" si="257"/>
        <v>22639.008000000002</v>
      </c>
      <c r="AB223" s="3">
        <v>60</v>
      </c>
      <c r="AC223" s="3">
        <v>60</v>
      </c>
      <c r="AD223" s="35">
        <f t="shared" si="258"/>
        <v>2302.2719999999999</v>
      </c>
      <c r="AE223" s="33">
        <f t="shared" si="244"/>
        <v>10</v>
      </c>
      <c r="AF223" s="5">
        <v>700</v>
      </c>
      <c r="AG223" s="35">
        <f t="shared" si="259"/>
        <v>26859.84</v>
      </c>
      <c r="AH223" s="3">
        <v>60</v>
      </c>
      <c r="AI223" s="3">
        <v>60</v>
      </c>
      <c r="AJ223" s="35">
        <f t="shared" si="260"/>
        <v>2302.2719999999999</v>
      </c>
      <c r="AK223" s="33">
        <f t="shared" si="245"/>
        <v>10</v>
      </c>
      <c r="AL223" s="5">
        <v>140</v>
      </c>
      <c r="AM223" s="36">
        <f t="shared" si="261"/>
        <v>5371.9679999999998</v>
      </c>
      <c r="AN223" s="224">
        <v>80</v>
      </c>
      <c r="AO223" s="3">
        <v>80</v>
      </c>
      <c r="AP223" s="35">
        <f t="shared" si="262"/>
        <v>3069.6959999999999</v>
      </c>
      <c r="AQ223" s="33">
        <f t="shared" si="246"/>
        <v>10</v>
      </c>
      <c r="AR223" s="5">
        <v>200</v>
      </c>
      <c r="AS223" s="35">
        <f t="shared" si="263"/>
        <v>7674.2400000000007</v>
      </c>
      <c r="AT223" s="3">
        <v>0</v>
      </c>
      <c r="AU223" s="3">
        <v>10</v>
      </c>
      <c r="AV223" s="35">
        <f t="shared" si="264"/>
        <v>0</v>
      </c>
      <c r="AW223" s="33">
        <f t="shared" si="247"/>
        <v>0</v>
      </c>
      <c r="AX223" s="4">
        <v>100</v>
      </c>
      <c r="AY223" s="35">
        <f t="shared" si="250"/>
        <v>3837.1200000000003</v>
      </c>
      <c r="AZ223" s="3">
        <v>50</v>
      </c>
      <c r="BA223" s="3">
        <v>50</v>
      </c>
      <c r="BB223" s="35">
        <f t="shared" si="251"/>
        <v>1918.5600000000002</v>
      </c>
      <c r="BC223" s="33">
        <f t="shared" si="248"/>
        <v>0</v>
      </c>
      <c r="BD223" s="4">
        <v>200</v>
      </c>
      <c r="BE223" s="36">
        <f t="shared" si="249"/>
        <v>7674.2400000000007</v>
      </c>
      <c r="BF223" s="3">
        <v>90</v>
      </c>
      <c r="BG223" s="3">
        <v>90</v>
      </c>
      <c r="BH223" s="35">
        <f t="shared" si="227"/>
        <v>3453.4080000000004</v>
      </c>
      <c r="BI223" s="33">
        <f t="shared" si="209"/>
        <v>0</v>
      </c>
      <c r="BJ223" s="4">
        <v>100</v>
      </c>
      <c r="BK223" s="36">
        <f t="shared" si="241"/>
        <v>3837.1200000000003</v>
      </c>
      <c r="BL223" s="3">
        <v>30</v>
      </c>
      <c r="BM223" s="3">
        <v>30</v>
      </c>
      <c r="BN223" s="36">
        <f t="shared" si="230"/>
        <v>1151.136</v>
      </c>
      <c r="BO223" s="33">
        <f t="shared" si="231"/>
        <v>0</v>
      </c>
      <c r="BP223" s="4">
        <v>100</v>
      </c>
      <c r="BQ223" s="36">
        <f t="shared" si="232"/>
        <v>3837.1200000000003</v>
      </c>
      <c r="BR223" s="204">
        <v>100</v>
      </c>
      <c r="BS223" s="305">
        <v>100</v>
      </c>
      <c r="BT223" s="36">
        <f t="shared" si="233"/>
        <v>3837.1200000000003</v>
      </c>
      <c r="BU223" s="33">
        <f t="shared" si="226"/>
        <v>0</v>
      </c>
      <c r="BV223" s="4">
        <v>150</v>
      </c>
      <c r="BW223" s="36">
        <f t="shared" si="234"/>
        <v>5755.68</v>
      </c>
      <c r="BX223" s="3">
        <v>80</v>
      </c>
      <c r="BY223" s="3">
        <v>80</v>
      </c>
      <c r="BZ223" s="36">
        <f t="shared" si="235"/>
        <v>3069.6959999999999</v>
      </c>
      <c r="CA223" s="33">
        <f t="shared" si="207"/>
        <v>0</v>
      </c>
      <c r="CB223" s="314">
        <v>150</v>
      </c>
      <c r="CC223" s="36">
        <f t="shared" si="236"/>
        <v>5755.68</v>
      </c>
      <c r="CD223" s="3">
        <f>SUMIFS('12月商业流向数据'!G:G,'12月商业流向数据'!C:C,'2019年进销存明细 '!A223,'12月商业流向数据'!E:E,'2019年进销存明细 '!H223)</f>
        <v>110</v>
      </c>
      <c r="CE223" s="3"/>
      <c r="CF223" s="36">
        <f t="shared" si="237"/>
        <v>4220.8320000000003</v>
      </c>
      <c r="CG223" s="33">
        <f t="shared" si="208"/>
        <v>110</v>
      </c>
      <c r="CH223" s="4">
        <f t="shared" si="238"/>
        <v>2880</v>
      </c>
      <c r="CI223" s="36">
        <f t="shared" si="239"/>
        <v>110509.05599999998</v>
      </c>
      <c r="CJ223" s="4">
        <f t="shared" si="240"/>
        <v>750</v>
      </c>
      <c r="CK223" s="36">
        <f t="shared" si="228"/>
        <v>28778.400000000001</v>
      </c>
      <c r="CM223" s="18" t="str">
        <f t="shared" si="229"/>
        <v>依叶-上海市松江区中山街道社区卫生服务中心</v>
      </c>
      <c r="CN223" s="18" t="s">
        <v>422</v>
      </c>
    </row>
    <row r="224" spans="1:92" s="18" customFormat="1" ht="14.25" hidden="1" x14ac:dyDescent="0.3">
      <c r="A224" s="1" t="s">
        <v>6</v>
      </c>
      <c r="B224" s="1" t="s">
        <v>637</v>
      </c>
      <c r="C224" s="1" t="s">
        <v>661</v>
      </c>
      <c r="D224" s="1" t="s">
        <v>696</v>
      </c>
      <c r="E224" s="1" t="s">
        <v>446</v>
      </c>
      <c r="F224" s="1" t="s">
        <v>284</v>
      </c>
      <c r="G224" s="1" t="s">
        <v>395</v>
      </c>
      <c r="H224" s="2" t="s">
        <v>130</v>
      </c>
      <c r="I224" s="177">
        <v>38.371200000000002</v>
      </c>
      <c r="J224" s="37">
        <v>400</v>
      </c>
      <c r="K224" s="171">
        <v>136.66666666666666</v>
      </c>
      <c r="L224" s="171">
        <f t="shared" si="252"/>
        <v>5244.0640000000003</v>
      </c>
      <c r="M224" s="37">
        <v>96</v>
      </c>
      <c r="N224" s="5">
        <v>500</v>
      </c>
      <c r="O224" s="34">
        <f t="shared" si="253"/>
        <v>19185.600000000002</v>
      </c>
      <c r="P224" s="3">
        <v>500</v>
      </c>
      <c r="Q224" s="3">
        <v>504</v>
      </c>
      <c r="R224" s="35">
        <f t="shared" si="254"/>
        <v>19185.600000000002</v>
      </c>
      <c r="S224" s="33">
        <f t="shared" si="242"/>
        <v>92</v>
      </c>
      <c r="T224" s="5">
        <v>500</v>
      </c>
      <c r="U224" s="35">
        <f t="shared" si="255"/>
        <v>19185.600000000002</v>
      </c>
      <c r="V224" s="3">
        <v>300</v>
      </c>
      <c r="W224" s="3">
        <v>350</v>
      </c>
      <c r="X224" s="35">
        <f t="shared" si="256"/>
        <v>11511.36</v>
      </c>
      <c r="Y224" s="33">
        <f t="shared" si="243"/>
        <v>42</v>
      </c>
      <c r="Z224" s="5">
        <v>500</v>
      </c>
      <c r="AA224" s="35">
        <f t="shared" si="257"/>
        <v>19185.600000000002</v>
      </c>
      <c r="AB224" s="3">
        <v>300</v>
      </c>
      <c r="AC224" s="3">
        <v>320</v>
      </c>
      <c r="AD224" s="35">
        <f t="shared" si="258"/>
        <v>11511.36</v>
      </c>
      <c r="AE224" s="33">
        <f t="shared" si="244"/>
        <v>22</v>
      </c>
      <c r="AF224" s="5">
        <v>600</v>
      </c>
      <c r="AG224" s="35">
        <f t="shared" si="259"/>
        <v>23022.720000000001</v>
      </c>
      <c r="AH224" s="3">
        <v>400</v>
      </c>
      <c r="AI224" s="3">
        <v>398</v>
      </c>
      <c r="AJ224" s="35">
        <f t="shared" si="260"/>
        <v>15348.480000000001</v>
      </c>
      <c r="AK224" s="33">
        <f t="shared" si="245"/>
        <v>24</v>
      </c>
      <c r="AL224" s="5">
        <v>400</v>
      </c>
      <c r="AM224" s="36">
        <f t="shared" si="261"/>
        <v>15348.480000000001</v>
      </c>
      <c r="AN224" s="224">
        <v>600</v>
      </c>
      <c r="AO224" s="3">
        <v>587</v>
      </c>
      <c r="AP224" s="35">
        <f t="shared" si="262"/>
        <v>23022.720000000001</v>
      </c>
      <c r="AQ224" s="33">
        <f t="shared" si="246"/>
        <v>37</v>
      </c>
      <c r="AR224" s="5">
        <v>500</v>
      </c>
      <c r="AS224" s="35">
        <f t="shared" si="263"/>
        <v>19185.600000000002</v>
      </c>
      <c r="AT224" s="3">
        <v>600</v>
      </c>
      <c r="AU224" s="3">
        <v>596</v>
      </c>
      <c r="AV224" s="35">
        <f t="shared" si="264"/>
        <v>23022.720000000001</v>
      </c>
      <c r="AW224" s="33">
        <f t="shared" si="247"/>
        <v>41</v>
      </c>
      <c r="AX224" s="4">
        <v>750</v>
      </c>
      <c r="AY224" s="35">
        <f t="shared" si="250"/>
        <v>28778.400000000001</v>
      </c>
      <c r="AZ224" s="3">
        <v>300</v>
      </c>
      <c r="BA224" s="3">
        <v>326</v>
      </c>
      <c r="BB224" s="35">
        <f t="shared" si="251"/>
        <v>11511.36</v>
      </c>
      <c r="BC224" s="33">
        <f t="shared" si="248"/>
        <v>15</v>
      </c>
      <c r="BD224" s="4">
        <v>850</v>
      </c>
      <c r="BE224" s="36">
        <f t="shared" si="249"/>
        <v>32615.52</v>
      </c>
      <c r="BF224" s="3">
        <v>600</v>
      </c>
      <c r="BG224" s="3">
        <v>598</v>
      </c>
      <c r="BH224" s="35">
        <f t="shared" si="227"/>
        <v>23022.720000000001</v>
      </c>
      <c r="BI224" s="33">
        <f t="shared" si="209"/>
        <v>17</v>
      </c>
      <c r="BJ224" s="4">
        <v>850</v>
      </c>
      <c r="BK224" s="36">
        <f t="shared" si="241"/>
        <v>32615.52</v>
      </c>
      <c r="BL224" s="3">
        <v>800</v>
      </c>
      <c r="BM224" s="3">
        <v>786</v>
      </c>
      <c r="BN224" s="36">
        <f t="shared" si="230"/>
        <v>30696.960000000003</v>
      </c>
      <c r="BO224" s="33">
        <f t="shared" si="231"/>
        <v>31</v>
      </c>
      <c r="BP224" s="4">
        <v>850</v>
      </c>
      <c r="BQ224" s="36">
        <f t="shared" si="232"/>
        <v>32615.52</v>
      </c>
      <c r="BR224" s="204">
        <v>1400</v>
      </c>
      <c r="BS224" s="305">
        <v>1392</v>
      </c>
      <c r="BT224" s="36">
        <f t="shared" si="233"/>
        <v>53719.68</v>
      </c>
      <c r="BU224" s="33">
        <f t="shared" si="226"/>
        <v>39</v>
      </c>
      <c r="BV224" s="4">
        <v>1000</v>
      </c>
      <c r="BW224" s="36">
        <f t="shared" si="234"/>
        <v>38371.200000000004</v>
      </c>
      <c r="BX224" s="3">
        <v>1200</v>
      </c>
      <c r="BY224" s="3">
        <v>1058</v>
      </c>
      <c r="BZ224" s="36">
        <f t="shared" si="235"/>
        <v>46045.440000000002</v>
      </c>
      <c r="CA224" s="33">
        <f t="shared" si="207"/>
        <v>181</v>
      </c>
      <c r="CB224" s="314">
        <v>1250</v>
      </c>
      <c r="CC224" s="36">
        <f t="shared" si="236"/>
        <v>47964</v>
      </c>
      <c r="CD224" s="3">
        <f>SUMIFS('12月商业流向数据'!G:G,'12月商业流向数据'!C:C,'2019年进销存明细 '!A224,'12月商业流向数据'!E:E,'2019年进销存明细 '!H224)</f>
        <v>900</v>
      </c>
      <c r="CE224" s="3"/>
      <c r="CF224" s="36">
        <f t="shared" si="237"/>
        <v>34534.080000000002</v>
      </c>
      <c r="CG224" s="33">
        <f t="shared" si="208"/>
        <v>1081</v>
      </c>
      <c r="CH224" s="4">
        <f t="shared" si="238"/>
        <v>8550</v>
      </c>
      <c r="CI224" s="36">
        <f t="shared" si="239"/>
        <v>328073.75999999995</v>
      </c>
      <c r="CJ224" s="4">
        <f t="shared" si="240"/>
        <v>7900</v>
      </c>
      <c r="CK224" s="36">
        <f t="shared" si="228"/>
        <v>303132.48000000004</v>
      </c>
      <c r="CM224" s="18" t="str">
        <f t="shared" si="229"/>
        <v>依叶-上海市松江区新浜镇社区卫生服务中心</v>
      </c>
      <c r="CN224" s="18" t="s">
        <v>422</v>
      </c>
    </row>
    <row r="225" spans="1:92" s="18" customFormat="1" ht="14.25" hidden="1" x14ac:dyDescent="0.3">
      <c r="A225" s="1" t="s">
        <v>6</v>
      </c>
      <c r="B225" s="1" t="s">
        <v>637</v>
      </c>
      <c r="C225" s="1" t="s">
        <v>661</v>
      </c>
      <c r="D225" s="1" t="s">
        <v>696</v>
      </c>
      <c r="E225" s="1" t="s">
        <v>841</v>
      </c>
      <c r="F225" s="1" t="s">
        <v>284</v>
      </c>
      <c r="G225" s="1" t="s">
        <v>395</v>
      </c>
      <c r="H225" s="2" t="s">
        <v>40</v>
      </c>
      <c r="I225" s="177">
        <v>38.371200000000002</v>
      </c>
      <c r="J225" s="37">
        <v>900</v>
      </c>
      <c r="K225" s="171">
        <v>566.66666666666663</v>
      </c>
      <c r="L225" s="171">
        <f t="shared" si="252"/>
        <v>21743.68</v>
      </c>
      <c r="M225" s="37">
        <v>339</v>
      </c>
      <c r="N225" s="5">
        <v>900</v>
      </c>
      <c r="O225" s="34">
        <f t="shared" si="253"/>
        <v>34534.080000000002</v>
      </c>
      <c r="P225" s="3">
        <v>600</v>
      </c>
      <c r="Q225" s="3">
        <v>849</v>
      </c>
      <c r="R225" s="35">
        <f t="shared" si="254"/>
        <v>23022.720000000001</v>
      </c>
      <c r="S225" s="33">
        <f t="shared" si="242"/>
        <v>90</v>
      </c>
      <c r="T225" s="5">
        <v>600</v>
      </c>
      <c r="U225" s="35">
        <f t="shared" si="255"/>
        <v>23022.720000000001</v>
      </c>
      <c r="V225" s="3">
        <v>600</v>
      </c>
      <c r="W225" s="3">
        <v>626</v>
      </c>
      <c r="X225" s="35">
        <f t="shared" si="256"/>
        <v>23022.720000000001</v>
      </c>
      <c r="Y225" s="33">
        <f t="shared" si="243"/>
        <v>64</v>
      </c>
      <c r="Z225" s="5">
        <v>1200</v>
      </c>
      <c r="AA225" s="35">
        <f t="shared" si="257"/>
        <v>46045.440000000002</v>
      </c>
      <c r="AB225" s="3">
        <v>900</v>
      </c>
      <c r="AC225" s="3">
        <v>805</v>
      </c>
      <c r="AD225" s="35">
        <f t="shared" si="258"/>
        <v>34534.080000000002</v>
      </c>
      <c r="AE225" s="33">
        <f t="shared" si="244"/>
        <v>159</v>
      </c>
      <c r="AF225" s="5">
        <v>1200</v>
      </c>
      <c r="AG225" s="35">
        <f t="shared" si="259"/>
        <v>46045.440000000002</v>
      </c>
      <c r="AH225" s="3">
        <v>900</v>
      </c>
      <c r="AI225" s="3">
        <v>790</v>
      </c>
      <c r="AJ225" s="35">
        <f t="shared" si="260"/>
        <v>34534.080000000002</v>
      </c>
      <c r="AK225" s="33">
        <f t="shared" si="245"/>
        <v>269</v>
      </c>
      <c r="AL225" s="5">
        <v>1200</v>
      </c>
      <c r="AM225" s="36">
        <f t="shared" si="261"/>
        <v>46045.440000000002</v>
      </c>
      <c r="AN225" s="224">
        <v>600</v>
      </c>
      <c r="AO225" s="3">
        <v>764</v>
      </c>
      <c r="AP225" s="35">
        <f t="shared" si="262"/>
        <v>23022.720000000001</v>
      </c>
      <c r="AQ225" s="33">
        <f t="shared" si="246"/>
        <v>105</v>
      </c>
      <c r="AR225" s="5">
        <v>1500</v>
      </c>
      <c r="AS225" s="35">
        <f t="shared" si="263"/>
        <v>57556.800000000003</v>
      </c>
      <c r="AT225" s="3">
        <v>900</v>
      </c>
      <c r="AU225" s="3">
        <v>736</v>
      </c>
      <c r="AV225" s="35">
        <f t="shared" si="264"/>
        <v>34534.080000000002</v>
      </c>
      <c r="AW225" s="33">
        <f t="shared" si="247"/>
        <v>269</v>
      </c>
      <c r="AX225" s="4">
        <v>1000</v>
      </c>
      <c r="AY225" s="35">
        <f t="shared" si="250"/>
        <v>38371.200000000004</v>
      </c>
      <c r="AZ225" s="3">
        <v>900</v>
      </c>
      <c r="BA225" s="3">
        <v>823</v>
      </c>
      <c r="BB225" s="35">
        <f t="shared" si="251"/>
        <v>34534.080000000002</v>
      </c>
      <c r="BC225" s="33">
        <f t="shared" si="248"/>
        <v>346</v>
      </c>
      <c r="BD225" s="4">
        <v>1100</v>
      </c>
      <c r="BE225" s="36">
        <f t="shared" si="249"/>
        <v>42208.32</v>
      </c>
      <c r="BF225" s="3">
        <v>600</v>
      </c>
      <c r="BG225" s="3">
        <v>831</v>
      </c>
      <c r="BH225" s="35">
        <f t="shared" si="227"/>
        <v>23022.720000000001</v>
      </c>
      <c r="BI225" s="33">
        <f t="shared" si="209"/>
        <v>115</v>
      </c>
      <c r="BJ225" s="4">
        <v>1000</v>
      </c>
      <c r="BK225" s="36">
        <f t="shared" si="241"/>
        <v>38371.200000000004</v>
      </c>
      <c r="BL225" s="3">
        <v>1200</v>
      </c>
      <c r="BM225" s="3">
        <v>906</v>
      </c>
      <c r="BN225" s="36">
        <f t="shared" si="230"/>
        <v>46045.440000000002</v>
      </c>
      <c r="BO225" s="33">
        <f t="shared" si="231"/>
        <v>409</v>
      </c>
      <c r="BP225" s="4">
        <v>1000</v>
      </c>
      <c r="BQ225" s="36">
        <f t="shared" si="232"/>
        <v>38371.200000000004</v>
      </c>
      <c r="BR225" s="204">
        <v>900</v>
      </c>
      <c r="BS225" s="305">
        <v>887</v>
      </c>
      <c r="BT225" s="36">
        <f t="shared" si="233"/>
        <v>34534.080000000002</v>
      </c>
      <c r="BU225" s="33">
        <f t="shared" si="226"/>
        <v>422</v>
      </c>
      <c r="BV225" s="4">
        <v>1200</v>
      </c>
      <c r="BW225" s="36">
        <f t="shared" si="234"/>
        <v>46045.440000000002</v>
      </c>
      <c r="BX225" s="3">
        <v>600</v>
      </c>
      <c r="BY225" s="3">
        <v>906</v>
      </c>
      <c r="BZ225" s="36">
        <f t="shared" si="235"/>
        <v>23022.720000000001</v>
      </c>
      <c r="CA225" s="33">
        <f t="shared" si="207"/>
        <v>116</v>
      </c>
      <c r="CB225" s="314">
        <v>1300</v>
      </c>
      <c r="CC225" s="36">
        <f t="shared" si="236"/>
        <v>49882.560000000005</v>
      </c>
      <c r="CD225" s="3">
        <f>SUMIFS('12月商业流向数据'!G:G,'12月商业流向数据'!C:C,'2019年进销存明细 '!A225,'12月商业流向数据'!E:E,'2019年进销存明细 '!H225)</f>
        <v>1200</v>
      </c>
      <c r="CE225" s="3"/>
      <c r="CF225" s="36">
        <f t="shared" si="237"/>
        <v>46045.440000000002</v>
      </c>
      <c r="CG225" s="33">
        <f t="shared" si="208"/>
        <v>1316</v>
      </c>
      <c r="CH225" s="4">
        <f t="shared" si="238"/>
        <v>13200</v>
      </c>
      <c r="CI225" s="36">
        <f t="shared" si="239"/>
        <v>506499.84000000003</v>
      </c>
      <c r="CJ225" s="4">
        <f t="shared" si="240"/>
        <v>9900</v>
      </c>
      <c r="CK225" s="36">
        <f t="shared" si="228"/>
        <v>379874.88000000006</v>
      </c>
      <c r="CM225" s="18" t="str">
        <f t="shared" si="229"/>
        <v>依叶-上海市松江区泗泾镇社区卫生服务中心</v>
      </c>
      <c r="CN225" s="18" t="s">
        <v>422</v>
      </c>
    </row>
    <row r="226" spans="1:92" s="18" customFormat="1" ht="14.25" hidden="1" x14ac:dyDescent="0.3">
      <c r="A226" s="1" t="s">
        <v>6</v>
      </c>
      <c r="B226" s="1" t="s">
        <v>637</v>
      </c>
      <c r="C226" s="1" t="s">
        <v>661</v>
      </c>
      <c r="D226" s="1" t="s">
        <v>696</v>
      </c>
      <c r="E226" s="1" t="s">
        <v>643</v>
      </c>
      <c r="F226" s="1" t="s">
        <v>282</v>
      </c>
      <c r="G226" s="1" t="s">
        <v>395</v>
      </c>
      <c r="H226" s="2" t="s">
        <v>42</v>
      </c>
      <c r="I226" s="177">
        <v>38.371200000000002</v>
      </c>
      <c r="J226" s="37">
        <v>620</v>
      </c>
      <c r="K226" s="171">
        <v>273.33333333333331</v>
      </c>
      <c r="L226" s="171">
        <f t="shared" si="252"/>
        <v>10488.128000000001</v>
      </c>
      <c r="M226" s="37">
        <v>343</v>
      </c>
      <c r="N226" s="5">
        <v>400</v>
      </c>
      <c r="O226" s="34">
        <f t="shared" si="253"/>
        <v>15348.480000000001</v>
      </c>
      <c r="P226" s="3">
        <v>660</v>
      </c>
      <c r="Q226" s="3">
        <v>470</v>
      </c>
      <c r="R226" s="35">
        <f t="shared" si="254"/>
        <v>25324.992000000002</v>
      </c>
      <c r="S226" s="33">
        <f t="shared" si="242"/>
        <v>533</v>
      </c>
      <c r="T226" s="5">
        <v>450</v>
      </c>
      <c r="U226" s="35">
        <f t="shared" si="255"/>
        <v>17267.04</v>
      </c>
      <c r="V226" s="3">
        <v>0</v>
      </c>
      <c r="W226" s="3">
        <v>308</v>
      </c>
      <c r="X226" s="35">
        <f t="shared" si="256"/>
        <v>0</v>
      </c>
      <c r="Y226" s="33">
        <f t="shared" si="243"/>
        <v>225</v>
      </c>
      <c r="Z226" s="5">
        <v>500</v>
      </c>
      <c r="AA226" s="35">
        <f t="shared" si="257"/>
        <v>19185.600000000002</v>
      </c>
      <c r="AB226" s="3">
        <v>710</v>
      </c>
      <c r="AC226" s="3">
        <v>490</v>
      </c>
      <c r="AD226" s="35">
        <f t="shared" si="258"/>
        <v>27243.552</v>
      </c>
      <c r="AE226" s="33">
        <f t="shared" si="244"/>
        <v>445</v>
      </c>
      <c r="AF226" s="5">
        <v>500</v>
      </c>
      <c r="AG226" s="35">
        <f t="shared" si="259"/>
        <v>19185.600000000002</v>
      </c>
      <c r="AH226" s="3">
        <v>430</v>
      </c>
      <c r="AI226" s="3">
        <v>493</v>
      </c>
      <c r="AJ226" s="35">
        <f t="shared" si="260"/>
        <v>16499.616000000002</v>
      </c>
      <c r="AK226" s="33">
        <f t="shared" si="245"/>
        <v>382</v>
      </c>
      <c r="AL226" s="5">
        <v>700</v>
      </c>
      <c r="AM226" s="36">
        <f t="shared" si="261"/>
        <v>26859.84</v>
      </c>
      <c r="AN226" s="224">
        <v>440</v>
      </c>
      <c r="AO226" s="3">
        <v>504</v>
      </c>
      <c r="AP226" s="35">
        <f t="shared" si="262"/>
        <v>16883.328000000001</v>
      </c>
      <c r="AQ226" s="33">
        <f t="shared" si="246"/>
        <v>318</v>
      </c>
      <c r="AR226" s="5">
        <v>500</v>
      </c>
      <c r="AS226" s="35">
        <f t="shared" si="263"/>
        <v>19185.600000000002</v>
      </c>
      <c r="AT226" s="3">
        <v>630</v>
      </c>
      <c r="AU226" s="3">
        <v>633</v>
      </c>
      <c r="AV226" s="35">
        <f t="shared" si="264"/>
        <v>24173.856</v>
      </c>
      <c r="AW226" s="33">
        <f t="shared" si="247"/>
        <v>315</v>
      </c>
      <c r="AX226" s="4">
        <v>800</v>
      </c>
      <c r="AY226" s="35">
        <f t="shared" si="250"/>
        <v>30696.960000000003</v>
      </c>
      <c r="AZ226" s="3">
        <v>570</v>
      </c>
      <c r="BA226" s="3">
        <v>605</v>
      </c>
      <c r="BB226" s="35">
        <f t="shared" si="251"/>
        <v>21871.584000000003</v>
      </c>
      <c r="BC226" s="33">
        <f t="shared" si="248"/>
        <v>280</v>
      </c>
      <c r="BD226" s="4">
        <v>900</v>
      </c>
      <c r="BE226" s="36">
        <f t="shared" si="249"/>
        <v>34534.080000000002</v>
      </c>
      <c r="BF226" s="3">
        <v>460</v>
      </c>
      <c r="BG226" s="3">
        <v>528</v>
      </c>
      <c r="BH226" s="35">
        <f t="shared" si="227"/>
        <v>17650.752</v>
      </c>
      <c r="BI226" s="33">
        <f t="shared" si="209"/>
        <v>212</v>
      </c>
      <c r="BJ226" s="4">
        <v>800</v>
      </c>
      <c r="BK226" s="36">
        <f t="shared" si="241"/>
        <v>30696.960000000003</v>
      </c>
      <c r="BL226" s="3">
        <v>630</v>
      </c>
      <c r="BM226" s="3">
        <v>612</v>
      </c>
      <c r="BN226" s="36">
        <f t="shared" si="230"/>
        <v>24173.856</v>
      </c>
      <c r="BO226" s="33">
        <f t="shared" si="231"/>
        <v>230</v>
      </c>
      <c r="BP226" s="4">
        <v>850</v>
      </c>
      <c r="BQ226" s="36">
        <f t="shared" si="232"/>
        <v>32615.52</v>
      </c>
      <c r="BR226" s="204">
        <v>630</v>
      </c>
      <c r="BS226" s="305">
        <v>558</v>
      </c>
      <c r="BT226" s="36">
        <f t="shared" si="233"/>
        <v>24173.856</v>
      </c>
      <c r="BU226" s="33">
        <f t="shared" si="226"/>
        <v>302</v>
      </c>
      <c r="BV226" s="4">
        <v>800</v>
      </c>
      <c r="BW226" s="36">
        <f t="shared" si="234"/>
        <v>30696.960000000003</v>
      </c>
      <c r="BX226" s="3">
        <v>400</v>
      </c>
      <c r="BY226" s="3">
        <v>528</v>
      </c>
      <c r="BZ226" s="36">
        <f t="shared" si="235"/>
        <v>15348.480000000001</v>
      </c>
      <c r="CA226" s="33">
        <f t="shared" si="207"/>
        <v>174</v>
      </c>
      <c r="CB226" s="314">
        <v>900</v>
      </c>
      <c r="CC226" s="36">
        <f t="shared" si="236"/>
        <v>34534.080000000002</v>
      </c>
      <c r="CD226" s="3">
        <f>SUMIFS('12月商业流向数据'!G:G,'12月商业流向数据'!C:C,'2019年进销存明细 '!A226,'12月商业流向数据'!E:E,'2019年进销存明细 '!H226)</f>
        <v>440</v>
      </c>
      <c r="CE226" s="3"/>
      <c r="CF226" s="36">
        <f t="shared" si="237"/>
        <v>16883.328000000001</v>
      </c>
      <c r="CG226" s="33">
        <f t="shared" si="208"/>
        <v>614</v>
      </c>
      <c r="CH226" s="4">
        <f t="shared" si="238"/>
        <v>8100</v>
      </c>
      <c r="CI226" s="36">
        <f t="shared" si="239"/>
        <v>310806.72000000003</v>
      </c>
      <c r="CJ226" s="4">
        <f t="shared" si="240"/>
        <v>6000</v>
      </c>
      <c r="CK226" s="36">
        <f t="shared" si="228"/>
        <v>230227.20000000004</v>
      </c>
      <c r="CM226" s="18" t="str">
        <f t="shared" si="229"/>
        <v>依叶-上海市松江区中心医院</v>
      </c>
      <c r="CN226" s="18" t="s">
        <v>422</v>
      </c>
    </row>
    <row r="227" spans="1:92" s="18" customFormat="1" ht="14.25" hidden="1" x14ac:dyDescent="0.3">
      <c r="A227" s="1" t="s">
        <v>6</v>
      </c>
      <c r="B227" s="1" t="s">
        <v>637</v>
      </c>
      <c r="C227" s="1" t="s">
        <v>661</v>
      </c>
      <c r="D227" s="1" t="s">
        <v>696</v>
      </c>
      <c r="E227" s="1" t="s">
        <v>446</v>
      </c>
      <c r="F227" s="1" t="s">
        <v>284</v>
      </c>
      <c r="G227" s="1" t="s">
        <v>395</v>
      </c>
      <c r="H227" s="2" t="s">
        <v>266</v>
      </c>
      <c r="I227" s="177">
        <v>38.371200000000002</v>
      </c>
      <c r="J227" s="37">
        <v>130</v>
      </c>
      <c r="K227" s="171">
        <v>20</v>
      </c>
      <c r="L227" s="171">
        <f t="shared" si="252"/>
        <v>767.42399999999998</v>
      </c>
      <c r="M227" s="37">
        <v>144</v>
      </c>
      <c r="N227" s="5">
        <v>150</v>
      </c>
      <c r="O227" s="34">
        <f t="shared" si="253"/>
        <v>5755.68</v>
      </c>
      <c r="P227" s="3">
        <v>50</v>
      </c>
      <c r="Q227" s="3">
        <v>66</v>
      </c>
      <c r="R227" s="35">
        <f t="shared" si="254"/>
        <v>1918.5600000000002</v>
      </c>
      <c r="S227" s="33">
        <f t="shared" si="242"/>
        <v>128</v>
      </c>
      <c r="T227" s="5">
        <v>250</v>
      </c>
      <c r="U227" s="35">
        <f t="shared" si="255"/>
        <v>9592.8000000000011</v>
      </c>
      <c r="V227" s="3">
        <v>50</v>
      </c>
      <c r="W227" s="3">
        <v>104</v>
      </c>
      <c r="X227" s="35">
        <f t="shared" si="256"/>
        <v>1918.5600000000002</v>
      </c>
      <c r="Y227" s="33">
        <f t="shared" si="243"/>
        <v>74</v>
      </c>
      <c r="Z227" s="5">
        <v>200</v>
      </c>
      <c r="AA227" s="35">
        <f t="shared" si="257"/>
        <v>7674.2400000000007</v>
      </c>
      <c r="AB227" s="3">
        <v>100</v>
      </c>
      <c r="AC227" s="3">
        <v>108</v>
      </c>
      <c r="AD227" s="35">
        <f t="shared" si="258"/>
        <v>3837.1200000000003</v>
      </c>
      <c r="AE227" s="33">
        <f t="shared" si="244"/>
        <v>66</v>
      </c>
      <c r="AF227" s="5">
        <v>200</v>
      </c>
      <c r="AG227" s="35">
        <f t="shared" si="259"/>
        <v>7674.2400000000007</v>
      </c>
      <c r="AH227" s="3">
        <v>150</v>
      </c>
      <c r="AI227" s="3">
        <v>119</v>
      </c>
      <c r="AJ227" s="35">
        <f t="shared" si="260"/>
        <v>5755.68</v>
      </c>
      <c r="AK227" s="33">
        <f t="shared" si="245"/>
        <v>97</v>
      </c>
      <c r="AL227" s="5">
        <v>200</v>
      </c>
      <c r="AM227" s="36">
        <f t="shared" si="261"/>
        <v>7674.2400000000007</v>
      </c>
      <c r="AN227" s="224">
        <v>100</v>
      </c>
      <c r="AO227" s="3">
        <v>158</v>
      </c>
      <c r="AP227" s="35">
        <f t="shared" si="262"/>
        <v>3837.1200000000003</v>
      </c>
      <c r="AQ227" s="33">
        <f t="shared" si="246"/>
        <v>39</v>
      </c>
      <c r="AR227" s="5">
        <v>100</v>
      </c>
      <c r="AS227" s="35">
        <f t="shared" si="263"/>
        <v>3837.1200000000003</v>
      </c>
      <c r="AT227" s="3">
        <v>310</v>
      </c>
      <c r="AU227" s="3">
        <v>282</v>
      </c>
      <c r="AV227" s="35">
        <f t="shared" si="264"/>
        <v>11895.072</v>
      </c>
      <c r="AW227" s="33">
        <f t="shared" si="247"/>
        <v>67</v>
      </c>
      <c r="AX227" s="4">
        <v>300</v>
      </c>
      <c r="AY227" s="35">
        <f t="shared" si="250"/>
        <v>11511.36</v>
      </c>
      <c r="AZ227" s="3">
        <v>450</v>
      </c>
      <c r="BA227" s="3">
        <v>426</v>
      </c>
      <c r="BB227" s="35">
        <f t="shared" si="251"/>
        <v>17267.04</v>
      </c>
      <c r="BC227" s="33">
        <f t="shared" si="248"/>
        <v>91</v>
      </c>
      <c r="BD227" s="4">
        <v>350</v>
      </c>
      <c r="BE227" s="36">
        <f t="shared" si="249"/>
        <v>13429.92</v>
      </c>
      <c r="BF227" s="3">
        <v>240</v>
      </c>
      <c r="BG227" s="3">
        <v>245</v>
      </c>
      <c r="BH227" s="35">
        <f t="shared" si="227"/>
        <v>9209.0879999999997</v>
      </c>
      <c r="BI227" s="33">
        <f t="shared" si="209"/>
        <v>86</v>
      </c>
      <c r="BJ227" s="4">
        <v>450</v>
      </c>
      <c r="BK227" s="36">
        <f t="shared" si="241"/>
        <v>17267.04</v>
      </c>
      <c r="BL227" s="3">
        <v>400</v>
      </c>
      <c r="BM227" s="3">
        <v>298</v>
      </c>
      <c r="BN227" s="36">
        <f t="shared" si="230"/>
        <v>15348.480000000001</v>
      </c>
      <c r="BO227" s="33">
        <f t="shared" si="231"/>
        <v>188</v>
      </c>
      <c r="BP227" s="4">
        <v>350</v>
      </c>
      <c r="BQ227" s="36">
        <f t="shared" si="232"/>
        <v>13429.92</v>
      </c>
      <c r="BR227" s="204">
        <v>150</v>
      </c>
      <c r="BS227" s="305">
        <v>276</v>
      </c>
      <c r="BT227" s="36">
        <f t="shared" si="233"/>
        <v>5755.68</v>
      </c>
      <c r="BU227" s="33">
        <f t="shared" si="226"/>
        <v>62</v>
      </c>
      <c r="BV227" s="4">
        <v>300</v>
      </c>
      <c r="BW227" s="36">
        <f t="shared" si="234"/>
        <v>11511.36</v>
      </c>
      <c r="BX227" s="3">
        <v>160</v>
      </c>
      <c r="BY227" s="3">
        <v>182</v>
      </c>
      <c r="BZ227" s="36">
        <f t="shared" si="235"/>
        <v>6139.3919999999998</v>
      </c>
      <c r="CA227" s="33">
        <f t="shared" si="207"/>
        <v>40</v>
      </c>
      <c r="CB227" s="314">
        <v>400</v>
      </c>
      <c r="CC227" s="36">
        <f t="shared" si="236"/>
        <v>15348.480000000001</v>
      </c>
      <c r="CD227" s="3">
        <f>SUMIFS('12月商业流向数据'!G:G,'12月商业流向数据'!C:C,'2019年进销存明细 '!A227,'12月商业流向数据'!E:E,'2019年进销存明细 '!H227)</f>
        <v>330</v>
      </c>
      <c r="CE227" s="3"/>
      <c r="CF227" s="36">
        <f t="shared" si="237"/>
        <v>12662.496000000001</v>
      </c>
      <c r="CG227" s="33">
        <f t="shared" si="208"/>
        <v>370</v>
      </c>
      <c r="CH227" s="4">
        <f t="shared" si="238"/>
        <v>3250</v>
      </c>
      <c r="CI227" s="36">
        <f t="shared" si="239"/>
        <v>124706.40000000001</v>
      </c>
      <c r="CJ227" s="4">
        <f t="shared" si="240"/>
        <v>2490</v>
      </c>
      <c r="CK227" s="36">
        <f t="shared" si="228"/>
        <v>95544.287999999986</v>
      </c>
      <c r="CM227" s="18" t="str">
        <f t="shared" si="229"/>
        <v>依叶-上海市松江区九亭镇社区卫生服务中心</v>
      </c>
      <c r="CN227" s="18" t="s">
        <v>422</v>
      </c>
    </row>
    <row r="228" spans="1:92" s="18" customFormat="1" ht="14.25" hidden="1" x14ac:dyDescent="0.3">
      <c r="A228" s="1" t="s">
        <v>189</v>
      </c>
      <c r="B228" s="1" t="s">
        <v>637</v>
      </c>
      <c r="C228" s="1" t="s">
        <v>661</v>
      </c>
      <c r="D228" s="1" t="s">
        <v>696</v>
      </c>
      <c r="E228" s="1" t="s">
        <v>643</v>
      </c>
      <c r="F228" s="1" t="s">
        <v>282</v>
      </c>
      <c r="G228" s="1" t="s">
        <v>395</v>
      </c>
      <c r="H228" s="2" t="s">
        <v>42</v>
      </c>
      <c r="I228" s="177">
        <v>15.997999999999999</v>
      </c>
      <c r="J228" s="37">
        <v>1685</v>
      </c>
      <c r="K228" s="171">
        <v>1557.0833333333333</v>
      </c>
      <c r="L228" s="171">
        <f t="shared" si="252"/>
        <v>24910.219166666666</v>
      </c>
      <c r="M228" s="37">
        <v>413</v>
      </c>
      <c r="N228" s="5">
        <v>1700</v>
      </c>
      <c r="O228" s="34">
        <f t="shared" si="253"/>
        <v>27196.6</v>
      </c>
      <c r="P228" s="3">
        <v>2060</v>
      </c>
      <c r="Q228" s="3">
        <v>1521</v>
      </c>
      <c r="R228" s="35">
        <f t="shared" si="254"/>
        <v>32955.879999999997</v>
      </c>
      <c r="S228" s="33">
        <f t="shared" si="242"/>
        <v>952</v>
      </c>
      <c r="T228" s="5">
        <v>1200</v>
      </c>
      <c r="U228" s="35">
        <f t="shared" si="255"/>
        <v>19197.599999999999</v>
      </c>
      <c r="V228" s="3">
        <v>800</v>
      </c>
      <c r="W228" s="3">
        <v>1260</v>
      </c>
      <c r="X228" s="35">
        <f t="shared" si="256"/>
        <v>12798.4</v>
      </c>
      <c r="Y228" s="33">
        <f t="shared" si="243"/>
        <v>492</v>
      </c>
      <c r="Z228" s="5">
        <v>1800</v>
      </c>
      <c r="AA228" s="35">
        <f t="shared" si="257"/>
        <v>28796.399999999998</v>
      </c>
      <c r="AB228" s="3">
        <v>1400</v>
      </c>
      <c r="AC228" s="3">
        <v>1300</v>
      </c>
      <c r="AD228" s="35">
        <f t="shared" si="258"/>
        <v>22397.200000000001</v>
      </c>
      <c r="AE228" s="33">
        <f t="shared" si="244"/>
        <v>592</v>
      </c>
      <c r="AF228" s="5">
        <v>1600</v>
      </c>
      <c r="AG228" s="35">
        <f t="shared" si="259"/>
        <v>25596.799999999999</v>
      </c>
      <c r="AH228" s="3">
        <v>2000</v>
      </c>
      <c r="AI228" s="3">
        <v>1756</v>
      </c>
      <c r="AJ228" s="35">
        <f t="shared" si="260"/>
        <v>31996</v>
      </c>
      <c r="AK228" s="33">
        <f t="shared" si="245"/>
        <v>836</v>
      </c>
      <c r="AL228" s="5">
        <v>1600</v>
      </c>
      <c r="AM228" s="36">
        <f t="shared" si="261"/>
        <v>25596.799999999999</v>
      </c>
      <c r="AN228" s="224">
        <v>1600</v>
      </c>
      <c r="AO228" s="3">
        <v>1750</v>
      </c>
      <c r="AP228" s="35">
        <f t="shared" si="262"/>
        <v>25596.799999999999</v>
      </c>
      <c r="AQ228" s="33">
        <f t="shared" si="246"/>
        <v>686</v>
      </c>
      <c r="AR228" s="5">
        <v>1600</v>
      </c>
      <c r="AS228" s="35">
        <f t="shared" si="263"/>
        <v>25596.799999999999</v>
      </c>
      <c r="AT228" s="3">
        <v>1200</v>
      </c>
      <c r="AU228" s="3">
        <v>1855</v>
      </c>
      <c r="AV228" s="35">
        <f t="shared" si="264"/>
        <v>19197.599999999999</v>
      </c>
      <c r="AW228" s="33">
        <f t="shared" si="247"/>
        <v>31</v>
      </c>
      <c r="AX228" s="4">
        <v>1600</v>
      </c>
      <c r="AY228" s="35">
        <f t="shared" si="250"/>
        <v>25596.799999999999</v>
      </c>
      <c r="AZ228" s="3">
        <v>2220</v>
      </c>
      <c r="BA228" s="3">
        <v>2150</v>
      </c>
      <c r="BB228" s="35">
        <f t="shared" si="251"/>
        <v>35515.56</v>
      </c>
      <c r="BC228" s="33">
        <f t="shared" si="248"/>
        <v>101</v>
      </c>
      <c r="BD228" s="4">
        <v>1600</v>
      </c>
      <c r="BE228" s="36">
        <f t="shared" si="249"/>
        <v>25596.799999999999</v>
      </c>
      <c r="BF228" s="3">
        <v>2000</v>
      </c>
      <c r="BG228" s="3">
        <v>1780</v>
      </c>
      <c r="BH228" s="35">
        <f t="shared" si="227"/>
        <v>31996</v>
      </c>
      <c r="BI228" s="33">
        <f t="shared" si="209"/>
        <v>321</v>
      </c>
      <c r="BJ228" s="4">
        <v>1600</v>
      </c>
      <c r="BK228" s="36">
        <f t="shared" si="241"/>
        <v>25596.799999999999</v>
      </c>
      <c r="BL228" s="3">
        <v>1900</v>
      </c>
      <c r="BM228" s="3">
        <v>1690</v>
      </c>
      <c r="BN228" s="36">
        <f t="shared" si="230"/>
        <v>30396.199999999997</v>
      </c>
      <c r="BO228" s="33">
        <f t="shared" si="231"/>
        <v>531</v>
      </c>
      <c r="BP228" s="4">
        <v>1600</v>
      </c>
      <c r="BQ228" s="36">
        <f t="shared" si="232"/>
        <v>25596.799999999999</v>
      </c>
      <c r="BR228" s="204">
        <v>1000</v>
      </c>
      <c r="BS228" s="305">
        <v>1186</v>
      </c>
      <c r="BT228" s="36">
        <f t="shared" si="233"/>
        <v>15998</v>
      </c>
      <c r="BU228" s="33">
        <f t="shared" si="226"/>
        <v>345</v>
      </c>
      <c r="BV228" s="4">
        <v>1700</v>
      </c>
      <c r="BW228" s="36">
        <f t="shared" si="234"/>
        <v>27196.6</v>
      </c>
      <c r="BX228" s="3">
        <v>1600</v>
      </c>
      <c r="BY228" s="3">
        <v>1588</v>
      </c>
      <c r="BZ228" s="36">
        <f t="shared" si="235"/>
        <v>25596.799999999999</v>
      </c>
      <c r="CA228" s="33">
        <f t="shared" si="207"/>
        <v>357</v>
      </c>
      <c r="CB228" s="314">
        <v>1800</v>
      </c>
      <c r="CC228" s="36">
        <f t="shared" si="236"/>
        <v>28796.399999999998</v>
      </c>
      <c r="CD228" s="3">
        <f>SUMIFS('12月商业流向数据'!G:G,'12月商业流向数据'!C:C,'2019年进销存明细 '!A228,'12月商业流向数据'!E:E,'2019年进销存明细 '!H228)</f>
        <v>1000</v>
      </c>
      <c r="CE228" s="3"/>
      <c r="CF228" s="36">
        <f t="shared" si="237"/>
        <v>15998</v>
      </c>
      <c r="CG228" s="33">
        <f t="shared" si="208"/>
        <v>1357</v>
      </c>
      <c r="CH228" s="4">
        <f t="shared" si="238"/>
        <v>19400</v>
      </c>
      <c r="CI228" s="36">
        <f t="shared" si="239"/>
        <v>310361.19999999995</v>
      </c>
      <c r="CJ228" s="4">
        <f t="shared" si="240"/>
        <v>18780</v>
      </c>
      <c r="CK228" s="36">
        <f t="shared" si="228"/>
        <v>300442.44</v>
      </c>
      <c r="CM228" s="18" t="str">
        <f t="shared" si="229"/>
        <v>伊迈格-上海市松江区中心医院</v>
      </c>
      <c r="CN228" s="18" t="s">
        <v>422</v>
      </c>
    </row>
    <row r="229" spans="1:92" s="18" customFormat="1" ht="14.25" hidden="1" x14ac:dyDescent="0.3">
      <c r="A229" s="1" t="s">
        <v>189</v>
      </c>
      <c r="B229" s="1" t="s">
        <v>637</v>
      </c>
      <c r="C229" s="1" t="s">
        <v>661</v>
      </c>
      <c r="D229" s="1" t="s">
        <v>696</v>
      </c>
      <c r="E229" s="1" t="s">
        <v>446</v>
      </c>
      <c r="F229" s="1" t="s">
        <v>282</v>
      </c>
      <c r="G229" s="1" t="s">
        <v>395</v>
      </c>
      <c r="H229" s="2" t="s">
        <v>132</v>
      </c>
      <c r="I229" s="177">
        <v>15.997999999999999</v>
      </c>
      <c r="J229" s="37">
        <v>0</v>
      </c>
      <c r="K229" s="171">
        <v>41.666666666666664</v>
      </c>
      <c r="L229" s="171">
        <f t="shared" si="252"/>
        <v>666.58333333333326</v>
      </c>
      <c r="M229" s="37">
        <v>24</v>
      </c>
      <c r="N229" s="5">
        <v>50</v>
      </c>
      <c r="O229" s="34">
        <f t="shared" si="253"/>
        <v>799.9</v>
      </c>
      <c r="P229" s="3">
        <v>100</v>
      </c>
      <c r="Q229" s="3">
        <v>59</v>
      </c>
      <c r="R229" s="35">
        <f t="shared" si="254"/>
        <v>1599.8</v>
      </c>
      <c r="S229" s="33">
        <f t="shared" si="242"/>
        <v>65</v>
      </c>
      <c r="T229" s="5">
        <v>30</v>
      </c>
      <c r="U229" s="35">
        <f t="shared" si="255"/>
        <v>479.94</v>
      </c>
      <c r="V229" s="3">
        <v>0</v>
      </c>
      <c r="W229" s="3">
        <v>0</v>
      </c>
      <c r="X229" s="35">
        <f t="shared" si="256"/>
        <v>0</v>
      </c>
      <c r="Y229" s="33">
        <f t="shared" si="243"/>
        <v>65</v>
      </c>
      <c r="Z229" s="5">
        <v>70</v>
      </c>
      <c r="AA229" s="35">
        <f t="shared" si="257"/>
        <v>1119.8599999999999</v>
      </c>
      <c r="AB229" s="3">
        <v>0</v>
      </c>
      <c r="AC229" s="3">
        <v>15</v>
      </c>
      <c r="AD229" s="35">
        <f t="shared" si="258"/>
        <v>0</v>
      </c>
      <c r="AE229" s="33">
        <f t="shared" si="244"/>
        <v>50</v>
      </c>
      <c r="AF229" s="5">
        <v>50</v>
      </c>
      <c r="AG229" s="35">
        <f t="shared" si="259"/>
        <v>799.9</v>
      </c>
      <c r="AH229" s="3">
        <v>150</v>
      </c>
      <c r="AI229" s="3">
        <v>148</v>
      </c>
      <c r="AJ229" s="35">
        <f t="shared" si="260"/>
        <v>2399.6999999999998</v>
      </c>
      <c r="AK229" s="33">
        <f t="shared" si="245"/>
        <v>52</v>
      </c>
      <c r="AL229" s="5">
        <v>50</v>
      </c>
      <c r="AM229" s="36">
        <f t="shared" si="261"/>
        <v>799.9</v>
      </c>
      <c r="AN229" s="224">
        <v>0</v>
      </c>
      <c r="AO229" s="3">
        <v>0</v>
      </c>
      <c r="AP229" s="35">
        <f t="shared" si="262"/>
        <v>0</v>
      </c>
      <c r="AQ229" s="33">
        <f t="shared" si="246"/>
        <v>52</v>
      </c>
      <c r="AR229" s="5">
        <v>50</v>
      </c>
      <c r="AS229" s="35">
        <f t="shared" si="263"/>
        <v>799.9</v>
      </c>
      <c r="AT229" s="3">
        <v>0</v>
      </c>
      <c r="AU229" s="3">
        <v>40</v>
      </c>
      <c r="AV229" s="35">
        <f t="shared" si="264"/>
        <v>0</v>
      </c>
      <c r="AW229" s="33">
        <f t="shared" si="247"/>
        <v>12</v>
      </c>
      <c r="AX229" s="4">
        <v>50</v>
      </c>
      <c r="AY229" s="35">
        <f t="shared" si="250"/>
        <v>799.9</v>
      </c>
      <c r="AZ229" s="3">
        <v>100</v>
      </c>
      <c r="BA229" s="3">
        <v>100</v>
      </c>
      <c r="BB229" s="35">
        <f t="shared" si="251"/>
        <v>1599.8</v>
      </c>
      <c r="BC229" s="33">
        <f t="shared" si="248"/>
        <v>12</v>
      </c>
      <c r="BD229" s="4">
        <v>50</v>
      </c>
      <c r="BE229" s="36">
        <f t="shared" si="249"/>
        <v>799.9</v>
      </c>
      <c r="BF229" s="3">
        <v>0</v>
      </c>
      <c r="BG229" s="3">
        <v>0</v>
      </c>
      <c r="BH229" s="35">
        <f t="shared" si="227"/>
        <v>0</v>
      </c>
      <c r="BI229" s="33">
        <f t="shared" si="209"/>
        <v>12</v>
      </c>
      <c r="BJ229" s="4">
        <v>50</v>
      </c>
      <c r="BK229" s="36">
        <f t="shared" si="241"/>
        <v>799.9</v>
      </c>
      <c r="BL229" s="3">
        <v>100</v>
      </c>
      <c r="BM229" s="3">
        <v>100</v>
      </c>
      <c r="BN229" s="36">
        <f t="shared" si="230"/>
        <v>1599.8</v>
      </c>
      <c r="BO229" s="33">
        <f t="shared" si="231"/>
        <v>12</v>
      </c>
      <c r="BP229" s="4">
        <v>50</v>
      </c>
      <c r="BQ229" s="36">
        <f t="shared" si="232"/>
        <v>799.9</v>
      </c>
      <c r="BR229" s="204">
        <v>0</v>
      </c>
      <c r="BS229" s="305">
        <v>0</v>
      </c>
      <c r="BT229" s="36">
        <f t="shared" si="233"/>
        <v>0</v>
      </c>
      <c r="BU229" s="33">
        <f t="shared" si="226"/>
        <v>12</v>
      </c>
      <c r="BV229" s="4">
        <v>50</v>
      </c>
      <c r="BW229" s="36">
        <f t="shared" si="234"/>
        <v>799.9</v>
      </c>
      <c r="BX229" s="3">
        <v>0</v>
      </c>
      <c r="BY229" s="3">
        <v>12</v>
      </c>
      <c r="BZ229" s="36">
        <f t="shared" si="235"/>
        <v>0</v>
      </c>
      <c r="CA229" s="33">
        <f t="shared" si="207"/>
        <v>0</v>
      </c>
      <c r="CB229" s="314">
        <v>50</v>
      </c>
      <c r="CC229" s="36">
        <f t="shared" si="236"/>
        <v>799.9</v>
      </c>
      <c r="CD229" s="3">
        <f>SUMIFS('12月商业流向数据'!G:G,'12月商业流向数据'!C:C,'2019年进销存明细 '!A229,'12月商业流向数据'!E:E,'2019年进销存明细 '!H229)</f>
        <v>100</v>
      </c>
      <c r="CE229" s="3"/>
      <c r="CF229" s="36">
        <f t="shared" si="237"/>
        <v>1599.8</v>
      </c>
      <c r="CG229" s="33">
        <f t="shared" si="208"/>
        <v>100</v>
      </c>
      <c r="CH229" s="4">
        <f t="shared" si="238"/>
        <v>600</v>
      </c>
      <c r="CI229" s="36">
        <f t="shared" si="239"/>
        <v>9598.7999999999975</v>
      </c>
      <c r="CJ229" s="4">
        <f t="shared" si="240"/>
        <v>550</v>
      </c>
      <c r="CK229" s="36">
        <f t="shared" si="228"/>
        <v>8798.9</v>
      </c>
      <c r="CM229" s="18" t="str">
        <f t="shared" si="229"/>
        <v>伊迈格-上海市松江区九亭医院</v>
      </c>
      <c r="CN229" s="18" t="s">
        <v>422</v>
      </c>
    </row>
    <row r="230" spans="1:92" s="18" customFormat="1" ht="14.25" hidden="1" x14ac:dyDescent="0.3">
      <c r="A230" s="1" t="s">
        <v>473</v>
      </c>
      <c r="B230" s="1" t="s">
        <v>637</v>
      </c>
      <c r="C230" s="1" t="s">
        <v>661</v>
      </c>
      <c r="D230" s="1" t="s">
        <v>696</v>
      </c>
      <c r="E230" s="1" t="s">
        <v>643</v>
      </c>
      <c r="F230" s="1" t="s">
        <v>282</v>
      </c>
      <c r="G230" s="1" t="s">
        <v>395</v>
      </c>
      <c r="H230" s="2" t="s">
        <v>42</v>
      </c>
      <c r="I230" s="177">
        <v>198.75839999999999</v>
      </c>
      <c r="J230" s="37">
        <v>0</v>
      </c>
      <c r="K230" s="171">
        <v>0</v>
      </c>
      <c r="L230" s="171">
        <f t="shared" si="252"/>
        <v>0</v>
      </c>
      <c r="M230" s="37">
        <v>2</v>
      </c>
      <c r="N230" s="5"/>
      <c r="O230" s="34">
        <f t="shared" si="253"/>
        <v>0</v>
      </c>
      <c r="P230" s="3">
        <v>0</v>
      </c>
      <c r="Q230" s="3">
        <v>0</v>
      </c>
      <c r="R230" s="35">
        <f t="shared" si="254"/>
        <v>0</v>
      </c>
      <c r="S230" s="33">
        <f t="shared" si="242"/>
        <v>2</v>
      </c>
      <c r="T230" s="5"/>
      <c r="U230" s="35">
        <f t="shared" si="255"/>
        <v>0</v>
      </c>
      <c r="V230" s="3">
        <v>0</v>
      </c>
      <c r="W230" s="3">
        <v>0</v>
      </c>
      <c r="X230" s="35">
        <f t="shared" si="256"/>
        <v>0</v>
      </c>
      <c r="Y230" s="33">
        <f t="shared" si="243"/>
        <v>2</v>
      </c>
      <c r="Z230" s="5"/>
      <c r="AA230" s="35">
        <f t="shared" si="257"/>
        <v>0</v>
      </c>
      <c r="AB230" s="3">
        <v>0</v>
      </c>
      <c r="AC230" s="3">
        <v>0</v>
      </c>
      <c r="AD230" s="35">
        <f t="shared" si="258"/>
        <v>0</v>
      </c>
      <c r="AE230" s="33">
        <f t="shared" si="244"/>
        <v>2</v>
      </c>
      <c r="AF230" s="5"/>
      <c r="AG230" s="35">
        <f t="shared" si="259"/>
        <v>0</v>
      </c>
      <c r="AH230" s="3">
        <v>0</v>
      </c>
      <c r="AI230" s="3">
        <v>0</v>
      </c>
      <c r="AJ230" s="35">
        <f t="shared" si="260"/>
        <v>0</v>
      </c>
      <c r="AK230" s="33">
        <f t="shared" si="245"/>
        <v>2</v>
      </c>
      <c r="AL230" s="5">
        <v>0</v>
      </c>
      <c r="AM230" s="36">
        <f t="shared" si="261"/>
        <v>0</v>
      </c>
      <c r="AN230" s="224">
        <v>0</v>
      </c>
      <c r="AO230" s="3">
        <v>0</v>
      </c>
      <c r="AP230" s="35">
        <f t="shared" si="262"/>
        <v>0</v>
      </c>
      <c r="AQ230" s="33">
        <f t="shared" si="246"/>
        <v>2</v>
      </c>
      <c r="AR230" s="5">
        <v>0</v>
      </c>
      <c r="AS230" s="35">
        <f t="shared" si="263"/>
        <v>0</v>
      </c>
      <c r="AT230" s="3">
        <v>0</v>
      </c>
      <c r="AU230" s="3">
        <v>0</v>
      </c>
      <c r="AV230" s="35">
        <f t="shared" si="264"/>
        <v>0</v>
      </c>
      <c r="AW230" s="33">
        <f t="shared" si="247"/>
        <v>2</v>
      </c>
      <c r="AX230" s="4">
        <v>0</v>
      </c>
      <c r="AY230" s="35">
        <f t="shared" si="250"/>
        <v>0</v>
      </c>
      <c r="AZ230" s="3">
        <v>0</v>
      </c>
      <c r="BA230" s="3">
        <v>0</v>
      </c>
      <c r="BB230" s="35">
        <f t="shared" si="251"/>
        <v>0</v>
      </c>
      <c r="BC230" s="33">
        <f t="shared" si="248"/>
        <v>2</v>
      </c>
      <c r="BD230" s="4">
        <v>0</v>
      </c>
      <c r="BE230" s="36">
        <f t="shared" si="249"/>
        <v>0</v>
      </c>
      <c r="BF230" s="3">
        <v>0</v>
      </c>
      <c r="BG230" s="3">
        <v>0</v>
      </c>
      <c r="BH230" s="35">
        <f t="shared" si="227"/>
        <v>0</v>
      </c>
      <c r="BI230" s="33">
        <f t="shared" si="209"/>
        <v>2</v>
      </c>
      <c r="BJ230" s="4">
        <v>0</v>
      </c>
      <c r="BK230" s="36">
        <f t="shared" si="241"/>
        <v>0</v>
      </c>
      <c r="BL230" s="3">
        <v>0</v>
      </c>
      <c r="BM230" s="3">
        <v>0</v>
      </c>
      <c r="BN230" s="36">
        <f t="shared" si="230"/>
        <v>0</v>
      </c>
      <c r="BO230" s="33">
        <f t="shared" si="231"/>
        <v>2</v>
      </c>
      <c r="BP230" s="4">
        <v>0</v>
      </c>
      <c r="BQ230" s="36">
        <f t="shared" si="232"/>
        <v>0</v>
      </c>
      <c r="BR230" s="204">
        <v>0</v>
      </c>
      <c r="BS230" s="305">
        <v>0</v>
      </c>
      <c r="BT230" s="36">
        <f t="shared" si="233"/>
        <v>0</v>
      </c>
      <c r="BU230" s="33">
        <f t="shared" si="226"/>
        <v>2</v>
      </c>
      <c r="BV230" s="4">
        <v>0</v>
      </c>
      <c r="BW230" s="36">
        <f t="shared" si="234"/>
        <v>0</v>
      </c>
      <c r="BX230" s="3">
        <v>0</v>
      </c>
      <c r="BY230" s="3">
        <v>0</v>
      </c>
      <c r="BZ230" s="36">
        <f t="shared" si="235"/>
        <v>0</v>
      </c>
      <c r="CA230" s="33">
        <f t="shared" si="207"/>
        <v>2</v>
      </c>
      <c r="CB230" s="314"/>
      <c r="CC230" s="36">
        <f t="shared" si="236"/>
        <v>0</v>
      </c>
      <c r="CD230" s="3">
        <f>SUMIFS('12月商业流向数据'!G:G,'12月商业流向数据'!C:C,'2019年进销存明细 '!A230,'12月商业流向数据'!E:E,'2019年进销存明细 '!H230)</f>
        <v>0</v>
      </c>
      <c r="CE230" s="3"/>
      <c r="CF230" s="36">
        <f t="shared" si="237"/>
        <v>0</v>
      </c>
      <c r="CG230" s="33">
        <f t="shared" si="208"/>
        <v>2</v>
      </c>
      <c r="CH230" s="4">
        <f t="shared" si="238"/>
        <v>0</v>
      </c>
      <c r="CI230" s="36">
        <f t="shared" si="239"/>
        <v>0</v>
      </c>
      <c r="CJ230" s="4">
        <f t="shared" si="240"/>
        <v>0</v>
      </c>
      <c r="CK230" s="36">
        <f t="shared" si="228"/>
        <v>0</v>
      </c>
      <c r="CL230" s="18" t="s">
        <v>447</v>
      </c>
      <c r="CM230" s="18" t="str">
        <f t="shared" si="229"/>
        <v>苏肽生-上海市松江区中心医院</v>
      </c>
      <c r="CN230" s="18" t="s">
        <v>422</v>
      </c>
    </row>
    <row r="231" spans="1:92" s="18" customFormat="1" ht="14.25" hidden="1" x14ac:dyDescent="0.3">
      <c r="A231" s="1" t="s">
        <v>161</v>
      </c>
      <c r="B231" s="1" t="s">
        <v>637</v>
      </c>
      <c r="C231" s="1" t="s">
        <v>661</v>
      </c>
      <c r="D231" s="1" t="s">
        <v>285</v>
      </c>
      <c r="E231" s="1" t="s">
        <v>831</v>
      </c>
      <c r="F231" s="1" t="s">
        <v>282</v>
      </c>
      <c r="G231" s="1" t="s">
        <v>393</v>
      </c>
      <c r="H231" s="2" t="s">
        <v>139</v>
      </c>
      <c r="I231" s="177">
        <v>31.581849999999999</v>
      </c>
      <c r="J231" s="37">
        <v>1680</v>
      </c>
      <c r="K231" s="171">
        <v>1590</v>
      </c>
      <c r="L231" s="171">
        <f t="shared" si="252"/>
        <v>50215.141499999998</v>
      </c>
      <c r="M231" s="37">
        <v>375</v>
      </c>
      <c r="N231" s="5">
        <v>1600</v>
      </c>
      <c r="O231" s="34">
        <f t="shared" si="253"/>
        <v>50530.96</v>
      </c>
      <c r="P231" s="3">
        <v>2100</v>
      </c>
      <c r="Q231" s="3">
        <v>1986</v>
      </c>
      <c r="R231" s="35">
        <f t="shared" si="254"/>
        <v>66321.884999999995</v>
      </c>
      <c r="S231" s="33">
        <f t="shared" si="242"/>
        <v>489</v>
      </c>
      <c r="T231" s="5">
        <v>1300</v>
      </c>
      <c r="U231" s="35">
        <f t="shared" si="255"/>
        <v>41056.404999999999</v>
      </c>
      <c r="V231" s="3">
        <v>1680</v>
      </c>
      <c r="W231" s="3">
        <v>1585</v>
      </c>
      <c r="X231" s="35">
        <f t="shared" si="256"/>
        <v>53057.508000000002</v>
      </c>
      <c r="Y231" s="33">
        <f t="shared" si="243"/>
        <v>584</v>
      </c>
      <c r="Z231" s="5">
        <v>1600</v>
      </c>
      <c r="AA231" s="35">
        <f t="shared" si="257"/>
        <v>50530.96</v>
      </c>
      <c r="AB231" s="3">
        <v>2340</v>
      </c>
      <c r="AC231" s="3">
        <v>2567</v>
      </c>
      <c r="AD231" s="35">
        <f t="shared" si="258"/>
        <v>73901.528999999995</v>
      </c>
      <c r="AE231" s="33">
        <f t="shared" si="244"/>
        <v>357</v>
      </c>
      <c r="AF231" s="5">
        <v>1600</v>
      </c>
      <c r="AG231" s="35">
        <f t="shared" si="259"/>
        <v>50530.96</v>
      </c>
      <c r="AH231" s="3">
        <v>1920</v>
      </c>
      <c r="AI231" s="3">
        <v>1802</v>
      </c>
      <c r="AJ231" s="35">
        <f t="shared" si="260"/>
        <v>60637.152000000002</v>
      </c>
      <c r="AK231" s="33">
        <f t="shared" si="245"/>
        <v>475</v>
      </c>
      <c r="AL231" s="5">
        <v>1600</v>
      </c>
      <c r="AM231" s="36">
        <f t="shared" si="261"/>
        <v>50530.96</v>
      </c>
      <c r="AN231" s="224">
        <v>1800</v>
      </c>
      <c r="AO231" s="3">
        <v>1685</v>
      </c>
      <c r="AP231" s="35">
        <f t="shared" si="262"/>
        <v>56847.33</v>
      </c>
      <c r="AQ231" s="33">
        <f t="shared" si="246"/>
        <v>590</v>
      </c>
      <c r="AR231" s="5">
        <v>1600</v>
      </c>
      <c r="AS231" s="35">
        <f t="shared" si="263"/>
        <v>50530.96</v>
      </c>
      <c r="AT231" s="3">
        <v>1680</v>
      </c>
      <c r="AU231" s="3">
        <v>1918</v>
      </c>
      <c r="AV231" s="35">
        <f t="shared" si="264"/>
        <v>53057.508000000002</v>
      </c>
      <c r="AW231" s="33">
        <f t="shared" si="247"/>
        <v>352</v>
      </c>
      <c r="AX231" s="4">
        <v>1600</v>
      </c>
      <c r="AY231" s="35">
        <f t="shared" si="250"/>
        <v>50530.96</v>
      </c>
      <c r="AZ231" s="3">
        <v>2160</v>
      </c>
      <c r="BA231" s="3">
        <v>1925</v>
      </c>
      <c r="BB231" s="35">
        <f t="shared" si="251"/>
        <v>68216.796000000002</v>
      </c>
      <c r="BC231" s="33">
        <f t="shared" si="248"/>
        <v>587</v>
      </c>
      <c r="BD231" s="4">
        <v>1600</v>
      </c>
      <c r="BE231" s="36">
        <f t="shared" si="249"/>
        <v>50530.96</v>
      </c>
      <c r="BF231" s="3">
        <v>1320</v>
      </c>
      <c r="BG231" s="3">
        <v>1544</v>
      </c>
      <c r="BH231" s="35">
        <f t="shared" si="227"/>
        <v>41688.042000000001</v>
      </c>
      <c r="BI231" s="33">
        <f t="shared" si="209"/>
        <v>363</v>
      </c>
      <c r="BJ231" s="4">
        <v>1600</v>
      </c>
      <c r="BK231" s="36">
        <f t="shared" si="241"/>
        <v>50530.96</v>
      </c>
      <c r="BL231" s="3">
        <v>840</v>
      </c>
      <c r="BM231" s="3">
        <v>814</v>
      </c>
      <c r="BN231" s="36">
        <f t="shared" si="230"/>
        <v>26528.754000000001</v>
      </c>
      <c r="BO231" s="33">
        <f t="shared" si="231"/>
        <v>389</v>
      </c>
      <c r="BP231" s="4">
        <v>1500</v>
      </c>
      <c r="BQ231" s="36">
        <f t="shared" si="232"/>
        <v>47372.775000000001</v>
      </c>
      <c r="BR231" s="204">
        <v>480</v>
      </c>
      <c r="BS231" s="305">
        <v>746</v>
      </c>
      <c r="BT231" s="36">
        <f t="shared" si="233"/>
        <v>15159.288</v>
      </c>
      <c r="BU231" s="33">
        <f t="shared" si="226"/>
        <v>123</v>
      </c>
      <c r="BV231" s="4">
        <v>1600</v>
      </c>
      <c r="BW231" s="36">
        <f t="shared" si="234"/>
        <v>50530.96</v>
      </c>
      <c r="BX231" s="3">
        <v>474</v>
      </c>
      <c r="BY231" s="3">
        <v>425</v>
      </c>
      <c r="BZ231" s="36">
        <f t="shared" si="235"/>
        <v>14969.796899999999</v>
      </c>
      <c r="CA231" s="33">
        <f t="shared" si="207"/>
        <v>172</v>
      </c>
      <c r="CB231" s="314">
        <v>1600</v>
      </c>
      <c r="CC231" s="36">
        <f t="shared" si="236"/>
        <v>50530.96</v>
      </c>
      <c r="CD231" s="3">
        <f>SUMIFS('12月商业流向数据'!G:G,'12月商业流向数据'!C:C,'2019年进销存明细 '!A231,'12月商业流向数据'!E:E,'2019年进销存明细 '!H231)</f>
        <v>420</v>
      </c>
      <c r="CE231" s="3"/>
      <c r="CF231" s="36">
        <f t="shared" si="237"/>
        <v>13264.377</v>
      </c>
      <c r="CG231" s="33">
        <f t="shared" si="208"/>
        <v>592</v>
      </c>
      <c r="CH231" s="4">
        <f t="shared" si="238"/>
        <v>18800</v>
      </c>
      <c r="CI231" s="36">
        <f t="shared" si="239"/>
        <v>593738.78</v>
      </c>
      <c r="CJ231" s="4">
        <f t="shared" si="240"/>
        <v>17214</v>
      </c>
      <c r="CK231" s="36">
        <f t="shared" si="228"/>
        <v>543649.96589999995</v>
      </c>
      <c r="CM231" s="18" t="str">
        <f t="shared" si="229"/>
        <v>润坦1-上海交通大学医学院附属瑞金医院卢湾分院</v>
      </c>
      <c r="CN231" s="18" t="s">
        <v>422</v>
      </c>
    </row>
    <row r="232" spans="1:92" s="18" customFormat="1" ht="14.25" hidden="1" x14ac:dyDescent="0.3">
      <c r="A232" s="1" t="s">
        <v>161</v>
      </c>
      <c r="B232" s="6" t="s">
        <v>725</v>
      </c>
      <c r="C232" s="1" t="s">
        <v>661</v>
      </c>
      <c r="D232" s="1" t="s">
        <v>756</v>
      </c>
      <c r="E232" s="1" t="s">
        <v>737</v>
      </c>
      <c r="F232" s="1" t="s">
        <v>282</v>
      </c>
      <c r="G232" s="1" t="s">
        <v>394</v>
      </c>
      <c r="H232" s="2" t="s">
        <v>86</v>
      </c>
      <c r="I232" s="177">
        <v>31.581849999999999</v>
      </c>
      <c r="J232" s="37">
        <v>4200</v>
      </c>
      <c r="K232" s="171">
        <v>5285</v>
      </c>
      <c r="L232" s="171">
        <f t="shared" si="252"/>
        <v>166910.07725</v>
      </c>
      <c r="M232" s="37">
        <v>3668</v>
      </c>
      <c r="N232" s="5">
        <v>5500</v>
      </c>
      <c r="O232" s="34">
        <f t="shared" si="253"/>
        <v>173700.17499999999</v>
      </c>
      <c r="P232" s="3">
        <v>5400</v>
      </c>
      <c r="Q232" s="3">
        <v>4451</v>
      </c>
      <c r="R232" s="35">
        <f t="shared" si="254"/>
        <v>170541.99</v>
      </c>
      <c r="S232" s="33">
        <f t="shared" si="242"/>
        <v>4617</v>
      </c>
      <c r="T232" s="5">
        <v>4000</v>
      </c>
      <c r="U232" s="35">
        <f t="shared" si="255"/>
        <v>126327.4</v>
      </c>
      <c r="V232" s="3">
        <v>3600</v>
      </c>
      <c r="W232" s="3">
        <v>3857</v>
      </c>
      <c r="X232" s="35">
        <f t="shared" si="256"/>
        <v>113694.66</v>
      </c>
      <c r="Y232" s="33">
        <f t="shared" si="243"/>
        <v>4360</v>
      </c>
      <c r="Z232" s="5">
        <v>5500</v>
      </c>
      <c r="AA232" s="35">
        <f t="shared" si="257"/>
        <v>173700.17499999999</v>
      </c>
      <c r="AB232" s="3">
        <v>3600</v>
      </c>
      <c r="AC232" s="3">
        <v>5150</v>
      </c>
      <c r="AD232" s="35">
        <f t="shared" si="258"/>
        <v>113694.66</v>
      </c>
      <c r="AE232" s="33">
        <f t="shared" si="244"/>
        <v>2810</v>
      </c>
      <c r="AF232" s="5">
        <v>5500</v>
      </c>
      <c r="AG232" s="35">
        <f t="shared" si="259"/>
        <v>173700.17499999999</v>
      </c>
      <c r="AH232" s="3">
        <v>4800</v>
      </c>
      <c r="AI232" s="3">
        <v>5223</v>
      </c>
      <c r="AJ232" s="35">
        <f t="shared" si="260"/>
        <v>151592.88</v>
      </c>
      <c r="AK232" s="33">
        <f t="shared" si="245"/>
        <v>2387</v>
      </c>
      <c r="AL232" s="5">
        <v>5500</v>
      </c>
      <c r="AM232" s="36">
        <f t="shared" si="261"/>
        <v>173700.17499999999</v>
      </c>
      <c r="AN232" s="224">
        <v>5400</v>
      </c>
      <c r="AO232" s="3">
        <v>5757</v>
      </c>
      <c r="AP232" s="35">
        <f t="shared" si="262"/>
        <v>170541.99</v>
      </c>
      <c r="AQ232" s="33">
        <f t="shared" si="246"/>
        <v>2030</v>
      </c>
      <c r="AR232" s="5">
        <v>5500</v>
      </c>
      <c r="AS232" s="35">
        <f t="shared" si="263"/>
        <v>173700.17499999999</v>
      </c>
      <c r="AT232" s="3">
        <v>1200</v>
      </c>
      <c r="AU232" s="3">
        <v>3230</v>
      </c>
      <c r="AV232" s="35">
        <f t="shared" si="264"/>
        <v>37898.22</v>
      </c>
      <c r="AW232" s="33">
        <f t="shared" si="247"/>
        <v>0</v>
      </c>
      <c r="AX232" s="4">
        <v>5500</v>
      </c>
      <c r="AY232" s="35">
        <f t="shared" si="250"/>
        <v>173700.17499999999</v>
      </c>
      <c r="AZ232" s="3">
        <v>3600</v>
      </c>
      <c r="BA232" s="3">
        <v>1474</v>
      </c>
      <c r="BB232" s="35">
        <f t="shared" si="251"/>
        <v>113694.66</v>
      </c>
      <c r="BC232" s="33">
        <f t="shared" si="248"/>
        <v>2126</v>
      </c>
      <c r="BD232" s="4">
        <v>5500</v>
      </c>
      <c r="BE232" s="36">
        <f t="shared" si="249"/>
        <v>173700.17499999999</v>
      </c>
      <c r="BF232" s="3">
        <v>4800</v>
      </c>
      <c r="BG232" s="3">
        <v>4486</v>
      </c>
      <c r="BH232" s="35">
        <f t="shared" si="227"/>
        <v>151592.88</v>
      </c>
      <c r="BI232" s="33">
        <f t="shared" si="209"/>
        <v>2440</v>
      </c>
      <c r="BJ232" s="4">
        <v>5500</v>
      </c>
      <c r="BK232" s="36">
        <f t="shared" si="241"/>
        <v>173700.17499999999</v>
      </c>
      <c r="BL232" s="3">
        <v>4800</v>
      </c>
      <c r="BM232" s="3">
        <v>5230</v>
      </c>
      <c r="BN232" s="36">
        <f t="shared" si="230"/>
        <v>151592.88</v>
      </c>
      <c r="BO232" s="33">
        <f t="shared" si="231"/>
        <v>2010</v>
      </c>
      <c r="BP232" s="4">
        <v>5000</v>
      </c>
      <c r="BQ232" s="36">
        <f t="shared" si="232"/>
        <v>157909.25</v>
      </c>
      <c r="BR232" s="204">
        <v>5400</v>
      </c>
      <c r="BS232" s="305">
        <v>5803</v>
      </c>
      <c r="BT232" s="36">
        <f t="shared" si="233"/>
        <v>170541.99</v>
      </c>
      <c r="BU232" s="33">
        <f t="shared" si="226"/>
        <v>1607</v>
      </c>
      <c r="BV232" s="4">
        <v>5500</v>
      </c>
      <c r="BW232" s="36">
        <f t="shared" si="234"/>
        <v>173700.17499999999</v>
      </c>
      <c r="BX232" s="3">
        <v>4200</v>
      </c>
      <c r="BY232" s="3">
        <v>5619</v>
      </c>
      <c r="BZ232" s="36">
        <f t="shared" si="235"/>
        <v>132643.76999999999</v>
      </c>
      <c r="CA232" s="33">
        <f t="shared" si="207"/>
        <v>188</v>
      </c>
      <c r="CB232" s="314">
        <v>5500</v>
      </c>
      <c r="CC232" s="36">
        <f t="shared" si="236"/>
        <v>173700.17499999999</v>
      </c>
      <c r="CD232" s="3">
        <f>SUMIFS('12月商业流向数据'!G:G,'12月商业流向数据'!C:C,'2019年进销存明细 '!A232,'12月商业流向数据'!E:E,'2019年进销存明细 '!H232)</f>
        <v>1800</v>
      </c>
      <c r="CE232" s="3"/>
      <c r="CF232" s="36">
        <f t="shared" si="237"/>
        <v>56847.33</v>
      </c>
      <c r="CG232" s="33">
        <f t="shared" si="208"/>
        <v>1988</v>
      </c>
      <c r="CH232" s="4">
        <f t="shared" si="238"/>
        <v>64000</v>
      </c>
      <c r="CI232" s="36">
        <f t="shared" si="239"/>
        <v>2021238.4000000001</v>
      </c>
      <c r="CJ232" s="4">
        <f t="shared" si="240"/>
        <v>48600</v>
      </c>
      <c r="CK232" s="36">
        <f t="shared" si="228"/>
        <v>1534877.9100000001</v>
      </c>
      <c r="CM232" s="18" t="str">
        <f t="shared" si="229"/>
        <v>润坦1-上海市普陀区人民医院</v>
      </c>
      <c r="CN232" s="18" t="s">
        <v>422</v>
      </c>
    </row>
    <row r="233" spans="1:92" s="18" customFormat="1" ht="14.25" hidden="1" x14ac:dyDescent="0.3">
      <c r="A233" s="1" t="s">
        <v>161</v>
      </c>
      <c r="B233" s="1" t="s">
        <v>637</v>
      </c>
      <c r="C233" s="1" t="s">
        <v>661</v>
      </c>
      <c r="D233" s="1" t="s">
        <v>696</v>
      </c>
      <c r="E233" s="1" t="s">
        <v>841</v>
      </c>
      <c r="F233" s="1" t="s">
        <v>282</v>
      </c>
      <c r="G233" s="1" t="s">
        <v>395</v>
      </c>
      <c r="H233" s="2" t="s">
        <v>43</v>
      </c>
      <c r="I233" s="177">
        <v>31.581849999999999</v>
      </c>
      <c r="J233" s="37">
        <v>1200</v>
      </c>
      <c r="K233" s="171">
        <v>1100</v>
      </c>
      <c r="L233" s="171">
        <f t="shared" si="252"/>
        <v>34740.034999999996</v>
      </c>
      <c r="M233" s="37">
        <v>40</v>
      </c>
      <c r="N233" s="5">
        <v>1500</v>
      </c>
      <c r="O233" s="34">
        <f t="shared" si="253"/>
        <v>47372.775000000001</v>
      </c>
      <c r="P233" s="3">
        <v>1800</v>
      </c>
      <c r="Q233" s="3">
        <v>1277</v>
      </c>
      <c r="R233" s="35">
        <f t="shared" si="254"/>
        <v>56847.33</v>
      </c>
      <c r="S233" s="33">
        <f t="shared" si="242"/>
        <v>563</v>
      </c>
      <c r="T233" s="5">
        <v>1200</v>
      </c>
      <c r="U233" s="35">
        <f t="shared" si="255"/>
        <v>37898.22</v>
      </c>
      <c r="V233" s="3">
        <v>600</v>
      </c>
      <c r="W233" s="3">
        <v>942</v>
      </c>
      <c r="X233" s="35">
        <f t="shared" si="256"/>
        <v>18949.11</v>
      </c>
      <c r="Y233" s="33">
        <f t="shared" si="243"/>
        <v>221</v>
      </c>
      <c r="Z233" s="5">
        <v>1500</v>
      </c>
      <c r="AA233" s="35">
        <f t="shared" si="257"/>
        <v>47372.775000000001</v>
      </c>
      <c r="AB233" s="3">
        <v>600</v>
      </c>
      <c r="AC233" s="3">
        <v>650</v>
      </c>
      <c r="AD233" s="35">
        <f t="shared" si="258"/>
        <v>18949.11</v>
      </c>
      <c r="AE233" s="33">
        <f t="shared" si="244"/>
        <v>171</v>
      </c>
      <c r="AF233" s="5">
        <v>1500</v>
      </c>
      <c r="AG233" s="35">
        <f t="shared" si="259"/>
        <v>47372.775000000001</v>
      </c>
      <c r="AH233" s="3">
        <v>1200</v>
      </c>
      <c r="AI233" s="3">
        <v>1252</v>
      </c>
      <c r="AJ233" s="35">
        <f t="shared" si="260"/>
        <v>37898.22</v>
      </c>
      <c r="AK233" s="33">
        <f t="shared" si="245"/>
        <v>119</v>
      </c>
      <c r="AL233" s="5">
        <v>1500</v>
      </c>
      <c r="AM233" s="36">
        <f t="shared" si="261"/>
        <v>47372.775000000001</v>
      </c>
      <c r="AN233" s="224">
        <v>1800</v>
      </c>
      <c r="AO233" s="3">
        <v>1495</v>
      </c>
      <c r="AP233" s="35">
        <f t="shared" si="262"/>
        <v>56847.33</v>
      </c>
      <c r="AQ233" s="33">
        <f t="shared" si="246"/>
        <v>424</v>
      </c>
      <c r="AR233" s="5">
        <v>1500</v>
      </c>
      <c r="AS233" s="35">
        <f t="shared" si="263"/>
        <v>47372.775000000001</v>
      </c>
      <c r="AT233" s="3">
        <v>1200</v>
      </c>
      <c r="AU233" s="3">
        <v>1350</v>
      </c>
      <c r="AV233" s="35">
        <f t="shared" si="264"/>
        <v>37898.22</v>
      </c>
      <c r="AW233" s="33">
        <f t="shared" si="247"/>
        <v>274</v>
      </c>
      <c r="AX233" s="4">
        <v>1500</v>
      </c>
      <c r="AY233" s="35">
        <f t="shared" si="250"/>
        <v>47372.775000000001</v>
      </c>
      <c r="AZ233" s="268">
        <v>2400</v>
      </c>
      <c r="BA233" s="3">
        <v>2074</v>
      </c>
      <c r="BB233" s="35">
        <f t="shared" si="251"/>
        <v>75796.44</v>
      </c>
      <c r="BC233" s="33">
        <f t="shared" si="248"/>
        <v>600</v>
      </c>
      <c r="BD233" s="4">
        <v>1500</v>
      </c>
      <c r="BE233" s="36">
        <f t="shared" si="249"/>
        <v>47372.775000000001</v>
      </c>
      <c r="BF233" s="268">
        <v>1800</v>
      </c>
      <c r="BG233" s="3">
        <v>2066</v>
      </c>
      <c r="BH233" s="35">
        <f t="shared" si="227"/>
        <v>56847.33</v>
      </c>
      <c r="BI233" s="33">
        <f t="shared" si="209"/>
        <v>334</v>
      </c>
      <c r="BJ233" s="4">
        <v>1500</v>
      </c>
      <c r="BK233" s="36">
        <f t="shared" si="241"/>
        <v>47372.775000000001</v>
      </c>
      <c r="BL233" s="3">
        <v>1800</v>
      </c>
      <c r="BM233" s="3">
        <v>1860</v>
      </c>
      <c r="BN233" s="36">
        <f t="shared" si="230"/>
        <v>56847.33</v>
      </c>
      <c r="BO233" s="33">
        <f t="shared" si="231"/>
        <v>274</v>
      </c>
      <c r="BP233" s="4">
        <v>1300</v>
      </c>
      <c r="BQ233" s="36">
        <f t="shared" si="232"/>
        <v>41056.404999999999</v>
      </c>
      <c r="BR233" s="204">
        <v>1602</v>
      </c>
      <c r="BS233" s="305">
        <v>1774</v>
      </c>
      <c r="BT233" s="36">
        <f t="shared" si="233"/>
        <v>50594.123699999996</v>
      </c>
      <c r="BU233" s="33">
        <f t="shared" si="226"/>
        <v>102</v>
      </c>
      <c r="BV233" s="4">
        <v>1500</v>
      </c>
      <c r="BW233" s="36">
        <f t="shared" si="234"/>
        <v>47372.775000000001</v>
      </c>
      <c r="BX233" s="3">
        <v>1200</v>
      </c>
      <c r="BY233" s="3">
        <v>1302</v>
      </c>
      <c r="BZ233" s="36">
        <f t="shared" si="235"/>
        <v>37898.22</v>
      </c>
      <c r="CA233" s="33">
        <f t="shared" si="207"/>
        <v>0</v>
      </c>
      <c r="CB233" s="314">
        <v>1500</v>
      </c>
      <c r="CC233" s="36">
        <f t="shared" si="236"/>
        <v>47372.775000000001</v>
      </c>
      <c r="CD233" s="3">
        <f>SUMIFS('12月商业流向数据'!G:G,'12月商业流向数据'!C:C,'2019年进销存明细 '!A233,'12月商业流向数据'!E:E,'2019年进销存明细 '!H233)</f>
        <v>0</v>
      </c>
      <c r="CE233" s="3"/>
      <c r="CF233" s="36">
        <f t="shared" si="237"/>
        <v>0</v>
      </c>
      <c r="CG233" s="33">
        <f t="shared" si="208"/>
        <v>0</v>
      </c>
      <c r="CH233" s="4">
        <f t="shared" si="238"/>
        <v>17500</v>
      </c>
      <c r="CI233" s="36">
        <f t="shared" si="239"/>
        <v>552682.37500000012</v>
      </c>
      <c r="CJ233" s="4">
        <f t="shared" si="240"/>
        <v>16002</v>
      </c>
      <c r="CK233" s="36">
        <f t="shared" si="228"/>
        <v>505372.76370000001</v>
      </c>
      <c r="CL233" s="18" t="s">
        <v>447</v>
      </c>
      <c r="CM233" s="18" t="str">
        <f t="shared" si="229"/>
        <v>润坦1-上海市松江区方塔中医医院</v>
      </c>
      <c r="CN233" s="18" t="s">
        <v>422</v>
      </c>
    </row>
    <row r="234" spans="1:92" s="18" customFormat="1" ht="14.25" hidden="1" x14ac:dyDescent="0.3">
      <c r="A234" s="1" t="s">
        <v>161</v>
      </c>
      <c r="B234" s="1" t="s">
        <v>637</v>
      </c>
      <c r="C234" s="1" t="s">
        <v>661</v>
      </c>
      <c r="D234" s="1" t="s">
        <v>696</v>
      </c>
      <c r="E234" s="1" t="s">
        <v>446</v>
      </c>
      <c r="F234" s="1" t="s">
        <v>282</v>
      </c>
      <c r="G234" s="1" t="s">
        <v>395</v>
      </c>
      <c r="H234" s="2" t="s">
        <v>132</v>
      </c>
      <c r="I234" s="177">
        <v>31.581849999999999</v>
      </c>
      <c r="J234" s="37">
        <v>1200</v>
      </c>
      <c r="K234" s="171">
        <v>1010</v>
      </c>
      <c r="L234" s="171">
        <f t="shared" si="252"/>
        <v>31897.6685</v>
      </c>
      <c r="M234" s="37">
        <v>85</v>
      </c>
      <c r="N234" s="5">
        <v>1200</v>
      </c>
      <c r="O234" s="34">
        <f t="shared" si="253"/>
        <v>37898.22</v>
      </c>
      <c r="P234" s="3">
        <v>1200</v>
      </c>
      <c r="Q234" s="3">
        <v>1055</v>
      </c>
      <c r="R234" s="35">
        <f t="shared" si="254"/>
        <v>37898.22</v>
      </c>
      <c r="S234" s="33">
        <f t="shared" si="242"/>
        <v>230</v>
      </c>
      <c r="T234" s="5">
        <v>900</v>
      </c>
      <c r="U234" s="35">
        <f t="shared" si="255"/>
        <v>28423.665000000001</v>
      </c>
      <c r="V234" s="3">
        <v>600</v>
      </c>
      <c r="W234" s="3">
        <v>725</v>
      </c>
      <c r="X234" s="35">
        <f t="shared" si="256"/>
        <v>18949.11</v>
      </c>
      <c r="Y234" s="33">
        <f t="shared" si="243"/>
        <v>105</v>
      </c>
      <c r="Z234" s="5">
        <v>1300</v>
      </c>
      <c r="AA234" s="35">
        <f t="shared" si="257"/>
        <v>41056.404999999999</v>
      </c>
      <c r="AB234" s="3">
        <v>1200</v>
      </c>
      <c r="AC234" s="3">
        <v>1185</v>
      </c>
      <c r="AD234" s="35">
        <f t="shared" si="258"/>
        <v>37898.22</v>
      </c>
      <c r="AE234" s="33">
        <f t="shared" si="244"/>
        <v>120</v>
      </c>
      <c r="AF234" s="5">
        <v>1200</v>
      </c>
      <c r="AG234" s="35">
        <f t="shared" si="259"/>
        <v>37898.22</v>
      </c>
      <c r="AH234" s="3">
        <v>1200</v>
      </c>
      <c r="AI234" s="3">
        <v>1250</v>
      </c>
      <c r="AJ234" s="35">
        <f t="shared" si="260"/>
        <v>37898.22</v>
      </c>
      <c r="AK234" s="33">
        <f t="shared" si="245"/>
        <v>70</v>
      </c>
      <c r="AL234" s="5">
        <v>1200</v>
      </c>
      <c r="AM234" s="36">
        <f t="shared" si="261"/>
        <v>37898.22</v>
      </c>
      <c r="AN234" s="224">
        <v>1200</v>
      </c>
      <c r="AO234" s="3">
        <v>1210</v>
      </c>
      <c r="AP234" s="35">
        <f t="shared" si="262"/>
        <v>37898.22</v>
      </c>
      <c r="AQ234" s="33">
        <f t="shared" si="246"/>
        <v>60</v>
      </c>
      <c r="AR234" s="5">
        <v>1300</v>
      </c>
      <c r="AS234" s="35">
        <f t="shared" si="263"/>
        <v>41056.404999999999</v>
      </c>
      <c r="AT234" s="3">
        <v>1200</v>
      </c>
      <c r="AU234" s="3">
        <v>1207</v>
      </c>
      <c r="AV234" s="35">
        <f t="shared" si="264"/>
        <v>37898.22</v>
      </c>
      <c r="AW234" s="33">
        <f t="shared" si="247"/>
        <v>53</v>
      </c>
      <c r="AX234" s="4">
        <v>1200</v>
      </c>
      <c r="AY234" s="35">
        <f t="shared" si="250"/>
        <v>37898.22</v>
      </c>
      <c r="AZ234" s="268">
        <v>1200</v>
      </c>
      <c r="BA234" s="3">
        <v>1179</v>
      </c>
      <c r="BB234" s="35">
        <f t="shared" si="251"/>
        <v>37898.22</v>
      </c>
      <c r="BC234" s="33">
        <f t="shared" si="248"/>
        <v>74</v>
      </c>
      <c r="BD234" s="4">
        <v>1300</v>
      </c>
      <c r="BE234" s="36">
        <f t="shared" si="249"/>
        <v>41056.404999999999</v>
      </c>
      <c r="BF234" s="268">
        <v>1200</v>
      </c>
      <c r="BG234" s="3">
        <v>1196</v>
      </c>
      <c r="BH234" s="35">
        <f t="shared" si="227"/>
        <v>37898.22</v>
      </c>
      <c r="BI234" s="33">
        <f t="shared" si="209"/>
        <v>78</v>
      </c>
      <c r="BJ234" s="4">
        <v>1300</v>
      </c>
      <c r="BK234" s="36">
        <f t="shared" si="241"/>
        <v>41056.404999999999</v>
      </c>
      <c r="BL234" s="3">
        <v>600</v>
      </c>
      <c r="BM234" s="3">
        <v>610</v>
      </c>
      <c r="BN234" s="36">
        <f t="shared" si="230"/>
        <v>18949.11</v>
      </c>
      <c r="BO234" s="33">
        <f t="shared" si="231"/>
        <v>68</v>
      </c>
      <c r="BP234" s="4">
        <v>1200</v>
      </c>
      <c r="BQ234" s="36">
        <f t="shared" si="232"/>
        <v>37898.22</v>
      </c>
      <c r="BR234" s="204">
        <v>0</v>
      </c>
      <c r="BS234" s="305">
        <v>68</v>
      </c>
      <c r="BT234" s="36">
        <f t="shared" si="233"/>
        <v>0</v>
      </c>
      <c r="BU234" s="33">
        <f t="shared" si="226"/>
        <v>0</v>
      </c>
      <c r="BV234" s="4">
        <v>1300</v>
      </c>
      <c r="BW234" s="36">
        <f t="shared" si="234"/>
        <v>41056.404999999999</v>
      </c>
      <c r="BX234" s="3">
        <v>0</v>
      </c>
      <c r="BY234" s="3">
        <v>0</v>
      </c>
      <c r="BZ234" s="36">
        <f t="shared" si="235"/>
        <v>0</v>
      </c>
      <c r="CA234" s="33">
        <f t="shared" si="207"/>
        <v>0</v>
      </c>
      <c r="CB234" s="314">
        <v>1300</v>
      </c>
      <c r="CC234" s="36">
        <f t="shared" si="236"/>
        <v>41056.404999999999</v>
      </c>
      <c r="CD234" s="3">
        <f>SUMIFS('12月商业流向数据'!G:G,'12月商业流向数据'!C:C,'2019年进销存明细 '!A234,'12月商业流向数据'!E:E,'2019年进销存明细 '!H234)</f>
        <v>0</v>
      </c>
      <c r="CE234" s="3"/>
      <c r="CF234" s="36">
        <f t="shared" si="237"/>
        <v>0</v>
      </c>
      <c r="CG234" s="33">
        <f t="shared" si="208"/>
        <v>0</v>
      </c>
      <c r="CH234" s="4">
        <f t="shared" si="238"/>
        <v>14700</v>
      </c>
      <c r="CI234" s="36">
        <f t="shared" si="239"/>
        <v>464253.19500000007</v>
      </c>
      <c r="CJ234" s="4">
        <f t="shared" si="240"/>
        <v>9600</v>
      </c>
      <c r="CK234" s="36">
        <f t="shared" si="228"/>
        <v>303185.76</v>
      </c>
      <c r="CL234" s="18" t="s">
        <v>447</v>
      </c>
      <c r="CM234" s="18" t="str">
        <f t="shared" si="229"/>
        <v>润坦1-上海市松江区九亭医院</v>
      </c>
      <c r="CN234" s="18" t="s">
        <v>422</v>
      </c>
    </row>
    <row r="235" spans="1:92" s="18" customFormat="1" ht="14.25" hidden="1" x14ac:dyDescent="0.3">
      <c r="A235" s="1" t="s">
        <v>161</v>
      </c>
      <c r="B235" s="1" t="s">
        <v>637</v>
      </c>
      <c r="C235" s="1" t="s">
        <v>661</v>
      </c>
      <c r="D235" s="1" t="s">
        <v>696</v>
      </c>
      <c r="E235" s="1" t="s">
        <v>643</v>
      </c>
      <c r="F235" s="1" t="s">
        <v>282</v>
      </c>
      <c r="G235" s="1" t="s">
        <v>395</v>
      </c>
      <c r="H235" s="2" t="s">
        <v>42</v>
      </c>
      <c r="I235" s="177">
        <v>31.581849999999999</v>
      </c>
      <c r="J235" s="37">
        <v>1920</v>
      </c>
      <c r="K235" s="171">
        <v>1395</v>
      </c>
      <c r="L235" s="171">
        <f t="shared" si="252"/>
        <v>44056.68075</v>
      </c>
      <c r="M235" s="37">
        <v>542</v>
      </c>
      <c r="N235" s="5">
        <v>1800</v>
      </c>
      <c r="O235" s="34">
        <f t="shared" si="253"/>
        <v>56847.33</v>
      </c>
      <c r="P235" s="3">
        <v>1920</v>
      </c>
      <c r="Q235" s="3">
        <v>1619</v>
      </c>
      <c r="R235" s="35">
        <f t="shared" si="254"/>
        <v>60637.152000000002</v>
      </c>
      <c r="S235" s="33">
        <f t="shared" si="242"/>
        <v>843</v>
      </c>
      <c r="T235" s="5">
        <v>1400</v>
      </c>
      <c r="U235" s="35">
        <f t="shared" si="255"/>
        <v>44214.59</v>
      </c>
      <c r="V235" s="3">
        <v>1320</v>
      </c>
      <c r="W235" s="3">
        <v>1440</v>
      </c>
      <c r="X235" s="35">
        <f t="shared" si="256"/>
        <v>41688.042000000001</v>
      </c>
      <c r="Y235" s="33">
        <f t="shared" si="243"/>
        <v>723</v>
      </c>
      <c r="Z235" s="5">
        <v>1900</v>
      </c>
      <c r="AA235" s="35">
        <f t="shared" si="257"/>
        <v>60005.514999999999</v>
      </c>
      <c r="AB235" s="3">
        <v>2100</v>
      </c>
      <c r="AC235" s="3">
        <v>1700</v>
      </c>
      <c r="AD235" s="35">
        <f t="shared" si="258"/>
        <v>66321.884999999995</v>
      </c>
      <c r="AE235" s="33">
        <f t="shared" si="244"/>
        <v>1123</v>
      </c>
      <c r="AF235" s="5">
        <v>1800</v>
      </c>
      <c r="AG235" s="35">
        <f t="shared" si="259"/>
        <v>56847.33</v>
      </c>
      <c r="AH235" s="3">
        <v>1320</v>
      </c>
      <c r="AI235" s="3">
        <v>1605</v>
      </c>
      <c r="AJ235" s="35">
        <f t="shared" si="260"/>
        <v>41688.042000000001</v>
      </c>
      <c r="AK235" s="33">
        <f t="shared" si="245"/>
        <v>838</v>
      </c>
      <c r="AL235" s="5">
        <v>1800</v>
      </c>
      <c r="AM235" s="36">
        <f t="shared" si="261"/>
        <v>56847.33</v>
      </c>
      <c r="AN235" s="224">
        <v>2520</v>
      </c>
      <c r="AO235" s="3">
        <v>1744</v>
      </c>
      <c r="AP235" s="35">
        <f t="shared" si="262"/>
        <v>79586.262000000002</v>
      </c>
      <c r="AQ235" s="33">
        <f t="shared" si="246"/>
        <v>1614</v>
      </c>
      <c r="AR235" s="5">
        <v>1800</v>
      </c>
      <c r="AS235" s="35">
        <f t="shared" si="263"/>
        <v>56847.33</v>
      </c>
      <c r="AT235" s="3">
        <v>60</v>
      </c>
      <c r="AU235" s="3">
        <v>1605</v>
      </c>
      <c r="AV235" s="35">
        <f t="shared" si="264"/>
        <v>1894.9110000000001</v>
      </c>
      <c r="AW235" s="33">
        <f t="shared" si="247"/>
        <v>69</v>
      </c>
      <c r="AX235" s="4">
        <v>1800</v>
      </c>
      <c r="AY235" s="35">
        <f t="shared" si="250"/>
        <v>56847.33</v>
      </c>
      <c r="AZ235" s="3">
        <v>1080</v>
      </c>
      <c r="BA235" s="3">
        <v>1093</v>
      </c>
      <c r="BB235" s="35">
        <f t="shared" si="251"/>
        <v>34108.398000000001</v>
      </c>
      <c r="BC235" s="33">
        <f t="shared" si="248"/>
        <v>56</v>
      </c>
      <c r="BD235" s="4">
        <v>1900</v>
      </c>
      <c r="BE235" s="36">
        <f t="shared" si="249"/>
        <v>60005.514999999999</v>
      </c>
      <c r="BF235" s="270">
        <v>1800</v>
      </c>
      <c r="BG235" s="3">
        <v>1475</v>
      </c>
      <c r="BH235" s="35">
        <f t="shared" si="227"/>
        <v>56847.33</v>
      </c>
      <c r="BI235" s="33">
        <f t="shared" si="209"/>
        <v>381</v>
      </c>
      <c r="BJ235" s="4">
        <v>1900</v>
      </c>
      <c r="BK235" s="36">
        <f t="shared" si="241"/>
        <v>60005.514999999999</v>
      </c>
      <c r="BL235" s="3">
        <v>0</v>
      </c>
      <c r="BM235" s="3">
        <v>14</v>
      </c>
      <c r="BN235" s="36">
        <f t="shared" si="230"/>
        <v>0</v>
      </c>
      <c r="BO235" s="33">
        <f t="shared" si="231"/>
        <v>367</v>
      </c>
      <c r="BP235" s="4">
        <v>1700</v>
      </c>
      <c r="BQ235" s="36">
        <f t="shared" si="232"/>
        <v>53689.144999999997</v>
      </c>
      <c r="BR235" s="204">
        <v>0</v>
      </c>
      <c r="BS235" s="305">
        <v>25</v>
      </c>
      <c r="BT235" s="36">
        <f t="shared" si="233"/>
        <v>0</v>
      </c>
      <c r="BU235" s="33">
        <f t="shared" si="226"/>
        <v>342</v>
      </c>
      <c r="BV235" s="4">
        <v>1900</v>
      </c>
      <c r="BW235" s="36">
        <f t="shared" si="234"/>
        <v>60005.514999999999</v>
      </c>
      <c r="BX235" s="3">
        <v>0</v>
      </c>
      <c r="BY235" s="3">
        <v>4</v>
      </c>
      <c r="BZ235" s="36">
        <f t="shared" si="235"/>
        <v>0</v>
      </c>
      <c r="CA235" s="33">
        <f t="shared" si="207"/>
        <v>338</v>
      </c>
      <c r="CB235" s="314">
        <v>1900</v>
      </c>
      <c r="CC235" s="36">
        <f t="shared" si="236"/>
        <v>60005.514999999999</v>
      </c>
      <c r="CD235" s="3">
        <f>SUMIFS('12月商业流向数据'!G:G,'12月商业流向数据'!C:C,'2019年进销存明细 '!A235,'12月商业流向数据'!E:E,'2019年进销存明细 '!H235)</f>
        <v>0</v>
      </c>
      <c r="CE235" s="3"/>
      <c r="CF235" s="36">
        <f t="shared" si="237"/>
        <v>0</v>
      </c>
      <c r="CG235" s="33">
        <f t="shared" si="208"/>
        <v>338</v>
      </c>
      <c r="CH235" s="4">
        <f t="shared" si="238"/>
        <v>21600</v>
      </c>
      <c r="CI235" s="36">
        <f t="shared" si="239"/>
        <v>682167.96000000008</v>
      </c>
      <c r="CJ235" s="4">
        <f t="shared" si="240"/>
        <v>12120</v>
      </c>
      <c r="CK235" s="36">
        <f t="shared" si="228"/>
        <v>382772.022</v>
      </c>
      <c r="CM235" s="18" t="str">
        <f t="shared" si="229"/>
        <v>润坦1-上海市松江区中心医院</v>
      </c>
      <c r="CN235" s="18" t="s">
        <v>422</v>
      </c>
    </row>
    <row r="236" spans="1:92" s="18" customFormat="1" ht="14.25" hidden="1" x14ac:dyDescent="0.3">
      <c r="A236" s="1" t="s">
        <v>184</v>
      </c>
      <c r="B236" s="1" t="s">
        <v>637</v>
      </c>
      <c r="C236" s="1" t="s">
        <v>661</v>
      </c>
      <c r="D236" s="1" t="s">
        <v>696</v>
      </c>
      <c r="E236" s="1" t="s">
        <v>446</v>
      </c>
      <c r="F236" s="1" t="s">
        <v>282</v>
      </c>
      <c r="G236" s="1" t="s">
        <v>395</v>
      </c>
      <c r="H236" s="2" t="s">
        <v>132</v>
      </c>
      <c r="I236" s="177">
        <v>18.8352</v>
      </c>
      <c r="J236" s="37">
        <v>0</v>
      </c>
      <c r="K236" s="171">
        <v>12.5</v>
      </c>
      <c r="L236" s="171">
        <f t="shared" si="252"/>
        <v>235.44</v>
      </c>
      <c r="M236" s="37">
        <v>21</v>
      </c>
      <c r="N236" s="5">
        <v>20</v>
      </c>
      <c r="O236" s="34">
        <f t="shared" si="253"/>
        <v>376.70400000000001</v>
      </c>
      <c r="P236" s="3">
        <v>0</v>
      </c>
      <c r="Q236" s="3">
        <v>0</v>
      </c>
      <c r="R236" s="35">
        <f t="shared" si="254"/>
        <v>0</v>
      </c>
      <c r="S236" s="33">
        <f t="shared" si="242"/>
        <v>21</v>
      </c>
      <c r="T236" s="5">
        <v>10</v>
      </c>
      <c r="U236" s="35">
        <f t="shared" si="255"/>
        <v>188.352</v>
      </c>
      <c r="V236" s="3">
        <v>0</v>
      </c>
      <c r="W236" s="3">
        <v>0</v>
      </c>
      <c r="X236" s="35">
        <f t="shared" si="256"/>
        <v>0</v>
      </c>
      <c r="Y236" s="33">
        <f t="shared" si="243"/>
        <v>21</v>
      </c>
      <c r="Z236" s="5">
        <v>20</v>
      </c>
      <c r="AA236" s="35">
        <f t="shared" si="257"/>
        <v>376.70400000000001</v>
      </c>
      <c r="AB236" s="3">
        <v>0</v>
      </c>
      <c r="AC236" s="3">
        <v>0</v>
      </c>
      <c r="AD236" s="35">
        <f t="shared" si="258"/>
        <v>0</v>
      </c>
      <c r="AE236" s="33">
        <f t="shared" si="244"/>
        <v>21</v>
      </c>
      <c r="AF236" s="5">
        <v>15</v>
      </c>
      <c r="AG236" s="35">
        <f t="shared" si="259"/>
        <v>282.52800000000002</v>
      </c>
      <c r="AH236" s="3">
        <v>0</v>
      </c>
      <c r="AI236" s="3">
        <v>0</v>
      </c>
      <c r="AJ236" s="35">
        <f t="shared" si="260"/>
        <v>0</v>
      </c>
      <c r="AK236" s="33">
        <f t="shared" si="245"/>
        <v>21</v>
      </c>
      <c r="AL236" s="5"/>
      <c r="AM236" s="36">
        <f t="shared" si="261"/>
        <v>0</v>
      </c>
      <c r="AN236" s="224">
        <v>0</v>
      </c>
      <c r="AO236" s="3">
        <v>0</v>
      </c>
      <c r="AP236" s="35">
        <f t="shared" si="262"/>
        <v>0</v>
      </c>
      <c r="AQ236" s="33">
        <f t="shared" si="246"/>
        <v>21</v>
      </c>
      <c r="AR236" s="5"/>
      <c r="AS236" s="35">
        <f t="shared" si="263"/>
        <v>0</v>
      </c>
      <c r="AT236" s="3">
        <v>0</v>
      </c>
      <c r="AU236" s="3">
        <v>0</v>
      </c>
      <c r="AV236" s="35">
        <f t="shared" si="264"/>
        <v>0</v>
      </c>
      <c r="AW236" s="33">
        <f t="shared" si="247"/>
        <v>21</v>
      </c>
      <c r="AX236" s="4">
        <v>15</v>
      </c>
      <c r="AY236" s="35">
        <f t="shared" si="250"/>
        <v>282.52800000000002</v>
      </c>
      <c r="AZ236" s="3">
        <v>0</v>
      </c>
      <c r="BA236" s="3">
        <v>0</v>
      </c>
      <c r="BB236" s="35">
        <f t="shared" si="251"/>
        <v>0</v>
      </c>
      <c r="BC236" s="33">
        <f t="shared" si="248"/>
        <v>21</v>
      </c>
      <c r="BD236" s="4">
        <v>20</v>
      </c>
      <c r="BE236" s="36">
        <f t="shared" si="249"/>
        <v>376.70400000000001</v>
      </c>
      <c r="BF236" s="3">
        <v>0</v>
      </c>
      <c r="BG236" s="3">
        <v>0</v>
      </c>
      <c r="BH236" s="35">
        <f t="shared" si="227"/>
        <v>0</v>
      </c>
      <c r="BI236" s="33">
        <f t="shared" si="209"/>
        <v>21</v>
      </c>
      <c r="BJ236" s="4">
        <v>20</v>
      </c>
      <c r="BK236" s="36">
        <f t="shared" si="241"/>
        <v>376.70400000000001</v>
      </c>
      <c r="BL236" s="3">
        <v>0</v>
      </c>
      <c r="BM236" s="3">
        <v>0</v>
      </c>
      <c r="BN236" s="36">
        <f t="shared" si="230"/>
        <v>0</v>
      </c>
      <c r="BO236" s="33">
        <f t="shared" si="231"/>
        <v>21</v>
      </c>
      <c r="BP236" s="4">
        <v>10</v>
      </c>
      <c r="BQ236" s="36">
        <f t="shared" si="232"/>
        <v>188.352</v>
      </c>
      <c r="BR236" s="204">
        <v>0</v>
      </c>
      <c r="BS236" s="305">
        <v>0</v>
      </c>
      <c r="BT236" s="36">
        <f t="shared" si="233"/>
        <v>0</v>
      </c>
      <c r="BU236" s="33">
        <f t="shared" si="226"/>
        <v>21</v>
      </c>
      <c r="BV236" s="4">
        <v>15</v>
      </c>
      <c r="BW236" s="36">
        <f t="shared" si="234"/>
        <v>282.52800000000002</v>
      </c>
      <c r="BX236" s="3">
        <v>0</v>
      </c>
      <c r="BY236" s="3">
        <v>0</v>
      </c>
      <c r="BZ236" s="36">
        <f t="shared" si="235"/>
        <v>0</v>
      </c>
      <c r="CA236" s="33">
        <f t="shared" si="207"/>
        <v>21</v>
      </c>
      <c r="CB236" s="314"/>
      <c r="CC236" s="36">
        <f t="shared" si="236"/>
        <v>0</v>
      </c>
      <c r="CD236" s="3">
        <f>SUMIFS('12月商业流向数据'!G:G,'12月商业流向数据'!C:C,'2019年进销存明细 '!A236,'12月商业流向数据'!E:E,'2019年进销存明细 '!H236)</f>
        <v>0</v>
      </c>
      <c r="CE236" s="3"/>
      <c r="CF236" s="36">
        <f t="shared" si="237"/>
        <v>0</v>
      </c>
      <c r="CG236" s="33">
        <f t="shared" si="208"/>
        <v>21</v>
      </c>
      <c r="CH236" s="4">
        <f t="shared" si="238"/>
        <v>145</v>
      </c>
      <c r="CI236" s="36">
        <f t="shared" si="239"/>
        <v>2731.1040000000003</v>
      </c>
      <c r="CJ236" s="4">
        <f t="shared" si="240"/>
        <v>0</v>
      </c>
      <c r="CK236" s="36">
        <f t="shared" si="228"/>
        <v>0</v>
      </c>
      <c r="CM236" s="18" t="str">
        <f t="shared" si="229"/>
        <v>金喉健-上海市松江区九亭医院</v>
      </c>
      <c r="CN236" s="18" t="s">
        <v>422</v>
      </c>
    </row>
    <row r="237" spans="1:92" s="18" customFormat="1" ht="14.25" hidden="1" x14ac:dyDescent="0.3">
      <c r="A237" s="1" t="s">
        <v>184</v>
      </c>
      <c r="B237" s="1" t="s">
        <v>637</v>
      </c>
      <c r="C237" s="1" t="s">
        <v>661</v>
      </c>
      <c r="D237" s="1" t="s">
        <v>696</v>
      </c>
      <c r="E237" s="1" t="s">
        <v>643</v>
      </c>
      <c r="F237" s="1" t="s">
        <v>282</v>
      </c>
      <c r="G237" s="1" t="s">
        <v>395</v>
      </c>
      <c r="H237" s="2" t="s">
        <v>42</v>
      </c>
      <c r="I237" s="177">
        <v>18.8352</v>
      </c>
      <c r="J237" s="37">
        <v>240</v>
      </c>
      <c r="K237" s="171">
        <v>386.66666666666669</v>
      </c>
      <c r="L237" s="171">
        <f t="shared" si="252"/>
        <v>7282.9440000000004</v>
      </c>
      <c r="M237" s="37">
        <v>94</v>
      </c>
      <c r="N237" s="5">
        <v>400</v>
      </c>
      <c r="O237" s="34">
        <f t="shared" si="253"/>
        <v>7534.08</v>
      </c>
      <c r="P237" s="3">
        <v>240</v>
      </c>
      <c r="Q237" s="3">
        <v>334</v>
      </c>
      <c r="R237" s="35">
        <f t="shared" si="254"/>
        <v>4520.4480000000003</v>
      </c>
      <c r="S237" s="33">
        <f t="shared" si="242"/>
        <v>0</v>
      </c>
      <c r="T237" s="5">
        <v>300</v>
      </c>
      <c r="U237" s="35">
        <f t="shared" si="255"/>
        <v>5650.56</v>
      </c>
      <c r="V237" s="3">
        <v>0</v>
      </c>
      <c r="W237" s="3">
        <v>0</v>
      </c>
      <c r="X237" s="35">
        <f t="shared" si="256"/>
        <v>0</v>
      </c>
      <c r="Y237" s="33">
        <f t="shared" si="243"/>
        <v>0</v>
      </c>
      <c r="Z237" s="5">
        <v>450</v>
      </c>
      <c r="AA237" s="35">
        <f t="shared" si="257"/>
        <v>8475.84</v>
      </c>
      <c r="AB237" s="3">
        <v>0</v>
      </c>
      <c r="AC237" s="3">
        <v>0</v>
      </c>
      <c r="AD237" s="35">
        <f t="shared" si="258"/>
        <v>0</v>
      </c>
      <c r="AE237" s="33">
        <f t="shared" si="244"/>
        <v>0</v>
      </c>
      <c r="AF237" s="5">
        <v>400</v>
      </c>
      <c r="AG237" s="35">
        <f t="shared" si="259"/>
        <v>7534.08</v>
      </c>
      <c r="AH237" s="3">
        <v>0</v>
      </c>
      <c r="AI237" s="3">
        <v>0</v>
      </c>
      <c r="AJ237" s="35">
        <f t="shared" si="260"/>
        <v>0</v>
      </c>
      <c r="AK237" s="33">
        <f t="shared" si="245"/>
        <v>0</v>
      </c>
      <c r="AL237" s="5"/>
      <c r="AM237" s="36">
        <f t="shared" si="261"/>
        <v>0</v>
      </c>
      <c r="AN237" s="224">
        <v>0</v>
      </c>
      <c r="AO237" s="3">
        <v>0</v>
      </c>
      <c r="AP237" s="35">
        <f t="shared" si="262"/>
        <v>0</v>
      </c>
      <c r="AQ237" s="33">
        <f t="shared" si="246"/>
        <v>0</v>
      </c>
      <c r="AR237" s="5"/>
      <c r="AS237" s="35">
        <f t="shared" si="263"/>
        <v>0</v>
      </c>
      <c r="AT237" s="3">
        <v>0</v>
      </c>
      <c r="AU237" s="3">
        <v>0</v>
      </c>
      <c r="AV237" s="35">
        <f t="shared" si="264"/>
        <v>0</v>
      </c>
      <c r="AW237" s="33">
        <f t="shared" si="247"/>
        <v>0</v>
      </c>
      <c r="AX237" s="4">
        <v>400</v>
      </c>
      <c r="AY237" s="35">
        <f t="shared" si="250"/>
        <v>7534.08</v>
      </c>
      <c r="AZ237" s="3">
        <v>0</v>
      </c>
      <c r="BA237" s="3">
        <v>0</v>
      </c>
      <c r="BB237" s="35">
        <f t="shared" si="251"/>
        <v>0</v>
      </c>
      <c r="BC237" s="33">
        <f t="shared" si="248"/>
        <v>0</v>
      </c>
      <c r="BD237" s="4">
        <v>450</v>
      </c>
      <c r="BE237" s="36">
        <f t="shared" si="249"/>
        <v>8475.84</v>
      </c>
      <c r="BF237" s="3">
        <v>0</v>
      </c>
      <c r="BG237" s="3">
        <v>0</v>
      </c>
      <c r="BH237" s="35">
        <f t="shared" si="227"/>
        <v>0</v>
      </c>
      <c r="BI237" s="33">
        <f t="shared" si="209"/>
        <v>0</v>
      </c>
      <c r="BJ237" s="4">
        <v>400</v>
      </c>
      <c r="BK237" s="36">
        <f t="shared" si="241"/>
        <v>7534.08</v>
      </c>
      <c r="BL237" s="3">
        <v>0</v>
      </c>
      <c r="BM237" s="3">
        <v>0</v>
      </c>
      <c r="BN237" s="36">
        <f t="shared" si="230"/>
        <v>0</v>
      </c>
      <c r="BO237" s="33">
        <f t="shared" si="231"/>
        <v>0</v>
      </c>
      <c r="BP237" s="4">
        <v>350</v>
      </c>
      <c r="BQ237" s="36">
        <f t="shared" si="232"/>
        <v>6592.32</v>
      </c>
      <c r="BR237" s="204">
        <v>0</v>
      </c>
      <c r="BS237" s="305">
        <v>0</v>
      </c>
      <c r="BT237" s="36">
        <f t="shared" si="233"/>
        <v>0</v>
      </c>
      <c r="BU237" s="33">
        <f t="shared" si="226"/>
        <v>0</v>
      </c>
      <c r="BV237" s="4">
        <v>400</v>
      </c>
      <c r="BW237" s="36">
        <f t="shared" si="234"/>
        <v>7534.08</v>
      </c>
      <c r="BX237" s="3">
        <v>0</v>
      </c>
      <c r="BY237" s="3"/>
      <c r="BZ237" s="36">
        <f t="shared" si="235"/>
        <v>0</v>
      </c>
      <c r="CA237" s="33">
        <f t="shared" si="207"/>
        <v>0</v>
      </c>
      <c r="CB237" s="314"/>
      <c r="CC237" s="36">
        <f t="shared" si="236"/>
        <v>0</v>
      </c>
      <c r="CD237" s="3">
        <f>SUMIFS('12月商业流向数据'!G:G,'12月商业流向数据'!C:C,'2019年进销存明细 '!A237,'12月商业流向数据'!E:E,'2019年进销存明细 '!H237)</f>
        <v>0</v>
      </c>
      <c r="CE237" s="3"/>
      <c r="CF237" s="36">
        <f t="shared" si="237"/>
        <v>0</v>
      </c>
      <c r="CG237" s="33">
        <f t="shared" si="208"/>
        <v>0</v>
      </c>
      <c r="CH237" s="4">
        <f t="shared" si="238"/>
        <v>3550</v>
      </c>
      <c r="CI237" s="36">
        <f t="shared" si="239"/>
        <v>66864.959999999992</v>
      </c>
      <c r="CJ237" s="4">
        <f t="shared" si="240"/>
        <v>240</v>
      </c>
      <c r="CK237" s="36">
        <f t="shared" si="228"/>
        <v>4520.4480000000003</v>
      </c>
      <c r="CM237" s="18" t="str">
        <f t="shared" si="229"/>
        <v>金喉健-上海市松江区中心医院</v>
      </c>
      <c r="CN237" s="18" t="s">
        <v>422</v>
      </c>
    </row>
    <row r="238" spans="1:92" s="18" customFormat="1" ht="14.25" hidden="1" x14ac:dyDescent="0.3">
      <c r="A238" s="1" t="s">
        <v>184</v>
      </c>
      <c r="B238" s="1" t="s">
        <v>637</v>
      </c>
      <c r="C238" s="1" t="s">
        <v>661</v>
      </c>
      <c r="D238" s="1" t="s">
        <v>696</v>
      </c>
      <c r="E238" s="1" t="s">
        <v>858</v>
      </c>
      <c r="F238" s="1" t="s">
        <v>282</v>
      </c>
      <c r="G238" s="1" t="s">
        <v>395</v>
      </c>
      <c r="H238" s="2" t="s">
        <v>43</v>
      </c>
      <c r="I238" s="177">
        <v>18.8352</v>
      </c>
      <c r="J238" s="37">
        <v>48</v>
      </c>
      <c r="K238" s="171">
        <v>28.166666666666668</v>
      </c>
      <c r="L238" s="171">
        <f t="shared" si="252"/>
        <v>530.52480000000003</v>
      </c>
      <c r="M238" s="37">
        <v>90</v>
      </c>
      <c r="N238" s="5">
        <v>30</v>
      </c>
      <c r="O238" s="34">
        <f t="shared" si="253"/>
        <v>565.05600000000004</v>
      </c>
      <c r="P238" s="3">
        <v>50</v>
      </c>
      <c r="Q238" s="3">
        <v>50</v>
      </c>
      <c r="R238" s="35">
        <f t="shared" si="254"/>
        <v>941.76</v>
      </c>
      <c r="S238" s="33">
        <f t="shared" si="242"/>
        <v>90</v>
      </c>
      <c r="T238" s="5">
        <v>20</v>
      </c>
      <c r="U238" s="35">
        <f t="shared" si="255"/>
        <v>376.70400000000001</v>
      </c>
      <c r="V238" s="3">
        <v>0</v>
      </c>
      <c r="W238" s="3">
        <v>0</v>
      </c>
      <c r="X238" s="35">
        <f t="shared" si="256"/>
        <v>0</v>
      </c>
      <c r="Y238" s="33">
        <f t="shared" si="243"/>
        <v>90</v>
      </c>
      <c r="Z238" s="5">
        <v>40</v>
      </c>
      <c r="AA238" s="35">
        <f t="shared" si="257"/>
        <v>753.40800000000002</v>
      </c>
      <c r="AB238" s="3">
        <v>0</v>
      </c>
      <c r="AC238" s="3">
        <v>0</v>
      </c>
      <c r="AD238" s="35">
        <f t="shared" si="258"/>
        <v>0</v>
      </c>
      <c r="AE238" s="33">
        <f t="shared" si="244"/>
        <v>90</v>
      </c>
      <c r="AF238" s="5">
        <v>30</v>
      </c>
      <c r="AG238" s="35">
        <f t="shared" si="259"/>
        <v>565.05600000000004</v>
      </c>
      <c r="AH238" s="3">
        <v>0</v>
      </c>
      <c r="AI238" s="3">
        <v>0</v>
      </c>
      <c r="AJ238" s="35">
        <f t="shared" si="260"/>
        <v>0</v>
      </c>
      <c r="AK238" s="33">
        <f t="shared" si="245"/>
        <v>90</v>
      </c>
      <c r="AL238" s="5"/>
      <c r="AM238" s="36">
        <f t="shared" si="261"/>
        <v>0</v>
      </c>
      <c r="AN238" s="224">
        <v>0</v>
      </c>
      <c r="AO238" s="3">
        <v>0</v>
      </c>
      <c r="AP238" s="35">
        <f t="shared" si="262"/>
        <v>0</v>
      </c>
      <c r="AQ238" s="33">
        <f t="shared" si="246"/>
        <v>90</v>
      </c>
      <c r="AR238" s="5"/>
      <c r="AS238" s="35">
        <f t="shared" si="263"/>
        <v>0</v>
      </c>
      <c r="AT238" s="3">
        <v>0</v>
      </c>
      <c r="AU238" s="3">
        <v>0</v>
      </c>
      <c r="AV238" s="35">
        <f t="shared" si="264"/>
        <v>0</v>
      </c>
      <c r="AW238" s="33">
        <f t="shared" si="247"/>
        <v>90</v>
      </c>
      <c r="AX238" s="4">
        <v>30</v>
      </c>
      <c r="AY238" s="35">
        <f t="shared" si="250"/>
        <v>565.05600000000004</v>
      </c>
      <c r="AZ238" s="3">
        <v>0</v>
      </c>
      <c r="BA238" s="3">
        <v>0</v>
      </c>
      <c r="BB238" s="35">
        <f t="shared" si="251"/>
        <v>0</v>
      </c>
      <c r="BC238" s="33">
        <f t="shared" si="248"/>
        <v>90</v>
      </c>
      <c r="BD238" s="4">
        <v>30</v>
      </c>
      <c r="BE238" s="36">
        <f t="shared" si="249"/>
        <v>565.05600000000004</v>
      </c>
      <c r="BF238" s="3">
        <v>0</v>
      </c>
      <c r="BG238" s="3">
        <v>0</v>
      </c>
      <c r="BH238" s="35">
        <f t="shared" si="227"/>
        <v>0</v>
      </c>
      <c r="BI238" s="33">
        <f t="shared" si="209"/>
        <v>90</v>
      </c>
      <c r="BJ238" s="4">
        <v>30</v>
      </c>
      <c r="BK238" s="36">
        <f t="shared" si="241"/>
        <v>565.05600000000004</v>
      </c>
      <c r="BL238" s="3">
        <v>0</v>
      </c>
      <c r="BM238" s="3">
        <v>0</v>
      </c>
      <c r="BN238" s="36">
        <f t="shared" si="230"/>
        <v>0</v>
      </c>
      <c r="BO238" s="33">
        <f t="shared" si="231"/>
        <v>90</v>
      </c>
      <c r="BP238" s="4">
        <v>20</v>
      </c>
      <c r="BQ238" s="36">
        <f t="shared" si="232"/>
        <v>376.70400000000001</v>
      </c>
      <c r="BR238" s="204">
        <v>0</v>
      </c>
      <c r="BS238" s="305">
        <v>0</v>
      </c>
      <c r="BT238" s="36">
        <f t="shared" si="233"/>
        <v>0</v>
      </c>
      <c r="BU238" s="33">
        <f t="shared" si="226"/>
        <v>90</v>
      </c>
      <c r="BV238" s="4">
        <v>30</v>
      </c>
      <c r="BW238" s="36">
        <f t="shared" si="234"/>
        <v>565.05600000000004</v>
      </c>
      <c r="BX238" s="3">
        <v>0</v>
      </c>
      <c r="BY238" s="3">
        <v>0</v>
      </c>
      <c r="BZ238" s="36">
        <f t="shared" si="235"/>
        <v>0</v>
      </c>
      <c r="CA238" s="33">
        <f t="shared" si="207"/>
        <v>90</v>
      </c>
      <c r="CB238" s="314"/>
      <c r="CC238" s="36">
        <f t="shared" si="236"/>
        <v>0</v>
      </c>
      <c r="CD238" s="3">
        <f>SUMIFS('12月商业流向数据'!G:G,'12月商业流向数据'!C:C,'2019年进销存明细 '!A238,'12月商业流向数据'!E:E,'2019年进销存明细 '!H238)</f>
        <v>0</v>
      </c>
      <c r="CE238" s="3"/>
      <c r="CF238" s="36">
        <f t="shared" si="237"/>
        <v>0</v>
      </c>
      <c r="CG238" s="33">
        <f t="shared" si="208"/>
        <v>90</v>
      </c>
      <c r="CH238" s="4">
        <f t="shared" si="238"/>
        <v>260</v>
      </c>
      <c r="CI238" s="36">
        <f t="shared" si="239"/>
        <v>4897.152</v>
      </c>
      <c r="CJ238" s="4">
        <f t="shared" si="240"/>
        <v>50</v>
      </c>
      <c r="CK238" s="36">
        <f t="shared" si="228"/>
        <v>941.76</v>
      </c>
      <c r="CM238" s="18" t="str">
        <f t="shared" si="229"/>
        <v>金喉健-上海市松江区方塔中医医院</v>
      </c>
      <c r="CN238" s="18" t="s">
        <v>422</v>
      </c>
    </row>
    <row r="239" spans="1:92" s="18" customFormat="1" ht="14.25" hidden="1" x14ac:dyDescent="0.3">
      <c r="A239" s="1" t="s">
        <v>184</v>
      </c>
      <c r="B239" s="1" t="s">
        <v>637</v>
      </c>
      <c r="C239" s="1" t="s">
        <v>661</v>
      </c>
      <c r="D239" s="1" t="s">
        <v>696</v>
      </c>
      <c r="E239" s="1" t="s">
        <v>858</v>
      </c>
      <c r="F239" s="1" t="s">
        <v>282</v>
      </c>
      <c r="G239" s="1" t="s">
        <v>395</v>
      </c>
      <c r="H239" s="2" t="s">
        <v>39</v>
      </c>
      <c r="I239" s="177">
        <v>18.8352</v>
      </c>
      <c r="J239" s="37">
        <v>20</v>
      </c>
      <c r="K239" s="171">
        <v>18.333333333333332</v>
      </c>
      <c r="L239" s="171">
        <f t="shared" si="252"/>
        <v>345.31200000000001</v>
      </c>
      <c r="M239" s="37">
        <v>11</v>
      </c>
      <c r="N239" s="5">
        <v>20</v>
      </c>
      <c r="O239" s="34">
        <f t="shared" si="253"/>
        <v>376.70400000000001</v>
      </c>
      <c r="P239" s="3">
        <v>20</v>
      </c>
      <c r="Q239" s="3">
        <v>20</v>
      </c>
      <c r="R239" s="35">
        <f t="shared" si="254"/>
        <v>376.70400000000001</v>
      </c>
      <c r="S239" s="33">
        <f t="shared" si="242"/>
        <v>11</v>
      </c>
      <c r="T239" s="5">
        <v>10</v>
      </c>
      <c r="U239" s="35">
        <f t="shared" si="255"/>
        <v>188.352</v>
      </c>
      <c r="V239" s="3">
        <v>0</v>
      </c>
      <c r="W239" s="3">
        <v>0</v>
      </c>
      <c r="X239" s="35">
        <f t="shared" si="256"/>
        <v>0</v>
      </c>
      <c r="Y239" s="33">
        <f t="shared" si="243"/>
        <v>11</v>
      </c>
      <c r="Z239" s="5">
        <v>30</v>
      </c>
      <c r="AA239" s="35">
        <f t="shared" si="257"/>
        <v>565.05600000000004</v>
      </c>
      <c r="AB239" s="3">
        <v>0</v>
      </c>
      <c r="AC239" s="3">
        <v>0</v>
      </c>
      <c r="AD239" s="35">
        <f t="shared" si="258"/>
        <v>0</v>
      </c>
      <c r="AE239" s="33">
        <f t="shared" si="244"/>
        <v>11</v>
      </c>
      <c r="AF239" s="5">
        <v>20</v>
      </c>
      <c r="AG239" s="35">
        <f t="shared" si="259"/>
        <v>376.70400000000001</v>
      </c>
      <c r="AH239" s="3">
        <v>0</v>
      </c>
      <c r="AI239" s="3">
        <v>0</v>
      </c>
      <c r="AJ239" s="35">
        <f t="shared" si="260"/>
        <v>0</v>
      </c>
      <c r="AK239" s="33">
        <f t="shared" si="245"/>
        <v>11</v>
      </c>
      <c r="AL239" s="5"/>
      <c r="AM239" s="36">
        <f t="shared" si="261"/>
        <v>0</v>
      </c>
      <c r="AN239" s="224">
        <v>0</v>
      </c>
      <c r="AO239" s="3">
        <v>0</v>
      </c>
      <c r="AP239" s="35">
        <f t="shared" si="262"/>
        <v>0</v>
      </c>
      <c r="AQ239" s="33">
        <f t="shared" si="246"/>
        <v>11</v>
      </c>
      <c r="AR239" s="5"/>
      <c r="AS239" s="35">
        <f t="shared" si="263"/>
        <v>0</v>
      </c>
      <c r="AT239" s="3">
        <v>0</v>
      </c>
      <c r="AU239" s="3">
        <v>0</v>
      </c>
      <c r="AV239" s="35">
        <f t="shared" si="264"/>
        <v>0</v>
      </c>
      <c r="AW239" s="33">
        <f t="shared" si="247"/>
        <v>11</v>
      </c>
      <c r="AX239" s="4">
        <v>20</v>
      </c>
      <c r="AY239" s="35">
        <f t="shared" si="250"/>
        <v>376.70400000000001</v>
      </c>
      <c r="AZ239" s="3">
        <v>0</v>
      </c>
      <c r="BA239" s="3">
        <v>0</v>
      </c>
      <c r="BB239" s="35">
        <f t="shared" si="251"/>
        <v>0</v>
      </c>
      <c r="BC239" s="33">
        <f t="shared" si="248"/>
        <v>11</v>
      </c>
      <c r="BD239" s="4">
        <v>20</v>
      </c>
      <c r="BE239" s="36">
        <f t="shared" si="249"/>
        <v>376.70400000000001</v>
      </c>
      <c r="BF239" s="3">
        <v>0</v>
      </c>
      <c r="BG239" s="3">
        <v>0</v>
      </c>
      <c r="BH239" s="35">
        <f t="shared" si="227"/>
        <v>0</v>
      </c>
      <c r="BI239" s="33">
        <f t="shared" si="209"/>
        <v>11</v>
      </c>
      <c r="BJ239" s="4">
        <v>20</v>
      </c>
      <c r="BK239" s="36">
        <f t="shared" si="241"/>
        <v>376.70400000000001</v>
      </c>
      <c r="BL239" s="3">
        <v>0</v>
      </c>
      <c r="BM239" s="3">
        <v>0</v>
      </c>
      <c r="BN239" s="36">
        <f t="shared" si="230"/>
        <v>0</v>
      </c>
      <c r="BO239" s="33">
        <f t="shared" si="231"/>
        <v>11</v>
      </c>
      <c r="BP239" s="4">
        <v>15</v>
      </c>
      <c r="BQ239" s="36">
        <f t="shared" si="232"/>
        <v>282.52800000000002</v>
      </c>
      <c r="BR239" s="204">
        <v>0</v>
      </c>
      <c r="BS239" s="305">
        <v>0</v>
      </c>
      <c r="BT239" s="36">
        <f t="shared" si="233"/>
        <v>0</v>
      </c>
      <c r="BU239" s="33">
        <f t="shared" si="226"/>
        <v>11</v>
      </c>
      <c r="BV239" s="4">
        <v>20</v>
      </c>
      <c r="BW239" s="36">
        <f t="shared" si="234"/>
        <v>376.70400000000001</v>
      </c>
      <c r="BX239" s="3">
        <v>0</v>
      </c>
      <c r="BY239" s="3">
        <v>0</v>
      </c>
      <c r="BZ239" s="36">
        <f t="shared" si="235"/>
        <v>0</v>
      </c>
      <c r="CA239" s="33">
        <f t="shared" si="207"/>
        <v>11</v>
      </c>
      <c r="CB239" s="314"/>
      <c r="CC239" s="36">
        <f t="shared" si="236"/>
        <v>0</v>
      </c>
      <c r="CD239" s="3">
        <f>SUMIFS('12月商业流向数据'!G:G,'12月商业流向数据'!C:C,'2019年进销存明细 '!A239,'12月商业流向数据'!E:E,'2019年进销存明细 '!H239)</f>
        <v>0</v>
      </c>
      <c r="CE239" s="3"/>
      <c r="CF239" s="36">
        <f t="shared" si="237"/>
        <v>0</v>
      </c>
      <c r="CG239" s="33">
        <f t="shared" si="208"/>
        <v>11</v>
      </c>
      <c r="CH239" s="4">
        <f t="shared" si="238"/>
        <v>175</v>
      </c>
      <c r="CI239" s="36">
        <f t="shared" si="239"/>
        <v>3296.1600000000003</v>
      </c>
      <c r="CJ239" s="4">
        <f t="shared" si="240"/>
        <v>20</v>
      </c>
      <c r="CK239" s="36">
        <f t="shared" si="228"/>
        <v>376.70400000000001</v>
      </c>
      <c r="CM239" s="18" t="str">
        <f t="shared" si="229"/>
        <v>金喉健-上海市松江区泗泾医院</v>
      </c>
      <c r="CN239" s="18" t="s">
        <v>422</v>
      </c>
    </row>
    <row r="240" spans="1:92" s="18" customFormat="1" ht="14.25" hidden="1" x14ac:dyDescent="0.3">
      <c r="A240" s="1" t="s">
        <v>121</v>
      </c>
      <c r="B240" s="1" t="s">
        <v>637</v>
      </c>
      <c r="C240" s="1" t="s">
        <v>661</v>
      </c>
      <c r="D240" s="1" t="s">
        <v>285</v>
      </c>
      <c r="E240" s="1" t="s">
        <v>869</v>
      </c>
      <c r="F240" s="1" t="s">
        <v>283</v>
      </c>
      <c r="G240" s="1" t="s">
        <v>393</v>
      </c>
      <c r="H240" s="2" t="s">
        <v>83</v>
      </c>
      <c r="I240" s="177">
        <v>28.876799999999999</v>
      </c>
      <c r="J240" s="37">
        <v>150</v>
      </c>
      <c r="K240" s="171">
        <v>110.83333333333333</v>
      </c>
      <c r="L240" s="171">
        <f t="shared" si="252"/>
        <v>3200.5119999999997</v>
      </c>
      <c r="M240" s="37">
        <v>173</v>
      </c>
      <c r="N240" s="5">
        <v>250</v>
      </c>
      <c r="O240" s="34">
        <f t="shared" si="253"/>
        <v>7219.2</v>
      </c>
      <c r="P240" s="3">
        <v>50</v>
      </c>
      <c r="Q240" s="3">
        <v>126</v>
      </c>
      <c r="R240" s="35">
        <f t="shared" si="254"/>
        <v>1443.84</v>
      </c>
      <c r="S240" s="33">
        <f t="shared" si="242"/>
        <v>97</v>
      </c>
      <c r="T240" s="5">
        <v>120</v>
      </c>
      <c r="U240" s="35">
        <f t="shared" si="255"/>
        <v>3465.2159999999999</v>
      </c>
      <c r="V240" s="3">
        <v>150</v>
      </c>
      <c r="W240" s="3">
        <v>135</v>
      </c>
      <c r="X240" s="35">
        <f t="shared" si="256"/>
        <v>4331.5199999999995</v>
      </c>
      <c r="Y240" s="33">
        <f t="shared" si="243"/>
        <v>112</v>
      </c>
      <c r="Z240" s="5">
        <v>400</v>
      </c>
      <c r="AA240" s="35">
        <f t="shared" si="257"/>
        <v>11550.72</v>
      </c>
      <c r="AB240" s="3">
        <v>100</v>
      </c>
      <c r="AC240" s="3">
        <v>121</v>
      </c>
      <c r="AD240" s="35">
        <f t="shared" si="258"/>
        <v>2887.68</v>
      </c>
      <c r="AE240" s="33">
        <f t="shared" si="244"/>
        <v>91</v>
      </c>
      <c r="AF240" s="5">
        <v>500</v>
      </c>
      <c r="AG240" s="35">
        <f t="shared" si="259"/>
        <v>14438.4</v>
      </c>
      <c r="AH240" s="3">
        <v>150</v>
      </c>
      <c r="AI240" s="3">
        <v>130</v>
      </c>
      <c r="AJ240" s="35">
        <f t="shared" si="260"/>
        <v>4331.5199999999995</v>
      </c>
      <c r="AK240" s="33">
        <f t="shared" si="245"/>
        <v>111</v>
      </c>
      <c r="AL240" s="5">
        <v>600</v>
      </c>
      <c r="AM240" s="36">
        <f t="shared" si="261"/>
        <v>17326.079999999998</v>
      </c>
      <c r="AN240" s="224">
        <v>100</v>
      </c>
      <c r="AO240" s="3">
        <v>121</v>
      </c>
      <c r="AP240" s="35">
        <f t="shared" si="262"/>
        <v>2887.68</v>
      </c>
      <c r="AQ240" s="33">
        <f t="shared" si="246"/>
        <v>90</v>
      </c>
      <c r="AR240" s="5">
        <v>700</v>
      </c>
      <c r="AS240" s="35">
        <f t="shared" si="263"/>
        <v>20213.759999999998</v>
      </c>
      <c r="AT240" s="3">
        <v>150</v>
      </c>
      <c r="AU240" s="3">
        <v>126</v>
      </c>
      <c r="AV240" s="35">
        <f t="shared" si="264"/>
        <v>4331.5199999999995</v>
      </c>
      <c r="AW240" s="33">
        <f t="shared" si="247"/>
        <v>114</v>
      </c>
      <c r="AX240" s="4">
        <v>800</v>
      </c>
      <c r="AY240" s="35">
        <f t="shared" si="250"/>
        <v>23101.439999999999</v>
      </c>
      <c r="AZ240" s="3">
        <v>100</v>
      </c>
      <c r="BA240" s="3">
        <v>81</v>
      </c>
      <c r="BB240" s="35">
        <f t="shared" si="251"/>
        <v>2887.68</v>
      </c>
      <c r="BC240" s="33">
        <f t="shared" si="248"/>
        <v>133</v>
      </c>
      <c r="BD240" s="4">
        <v>1000</v>
      </c>
      <c r="BE240" s="36">
        <f t="shared" si="249"/>
        <v>28876.799999999999</v>
      </c>
      <c r="BF240" s="3">
        <v>110</v>
      </c>
      <c r="BG240" s="3">
        <v>95</v>
      </c>
      <c r="BH240" s="35">
        <f t="shared" si="227"/>
        <v>3176.4479999999999</v>
      </c>
      <c r="BI240" s="33">
        <f t="shared" si="209"/>
        <v>148</v>
      </c>
      <c r="BJ240" s="4">
        <v>1000</v>
      </c>
      <c r="BK240" s="36">
        <f t="shared" si="241"/>
        <v>28876.799999999999</v>
      </c>
      <c r="BL240" s="3">
        <v>210</v>
      </c>
      <c r="BM240" s="3">
        <v>200</v>
      </c>
      <c r="BN240" s="36">
        <f t="shared" si="230"/>
        <v>6064.1279999999997</v>
      </c>
      <c r="BO240" s="33">
        <f t="shared" si="231"/>
        <v>158</v>
      </c>
      <c r="BP240" s="4">
        <v>900</v>
      </c>
      <c r="BQ240" s="36">
        <f t="shared" si="232"/>
        <v>25989.119999999999</v>
      </c>
      <c r="BR240" s="204">
        <v>100</v>
      </c>
      <c r="BS240" s="305">
        <v>150</v>
      </c>
      <c r="BT240" s="36">
        <f t="shared" si="233"/>
        <v>2887.68</v>
      </c>
      <c r="BU240" s="33">
        <f t="shared" si="226"/>
        <v>108</v>
      </c>
      <c r="BV240" s="4">
        <v>900</v>
      </c>
      <c r="BW240" s="36">
        <f t="shared" si="234"/>
        <v>25989.119999999999</v>
      </c>
      <c r="BX240" s="3">
        <v>200</v>
      </c>
      <c r="BY240" s="3">
        <v>207</v>
      </c>
      <c r="BZ240" s="36">
        <f t="shared" si="235"/>
        <v>5775.36</v>
      </c>
      <c r="CA240" s="33">
        <f t="shared" si="207"/>
        <v>101</v>
      </c>
      <c r="CB240" s="314">
        <v>800</v>
      </c>
      <c r="CC240" s="36">
        <f t="shared" si="236"/>
        <v>23101.439999999999</v>
      </c>
      <c r="CD240" s="3">
        <f>SUMIFS('12月商业流向数据'!G:G,'12月商业流向数据'!C:C,'2019年进销存明细 '!A240,'12月商业流向数据'!E:E,'2019年进销存明细 '!H240)</f>
        <v>100</v>
      </c>
      <c r="CE240" s="3"/>
      <c r="CF240" s="36">
        <f t="shared" si="237"/>
        <v>2887.68</v>
      </c>
      <c r="CG240" s="33">
        <f t="shared" si="208"/>
        <v>201</v>
      </c>
      <c r="CH240" s="4">
        <f t="shared" si="238"/>
        <v>7970</v>
      </c>
      <c r="CI240" s="36">
        <f t="shared" si="239"/>
        <v>230148.09599999999</v>
      </c>
      <c r="CJ240" s="4">
        <f t="shared" si="240"/>
        <v>1520</v>
      </c>
      <c r="CK240" s="36">
        <f t="shared" si="228"/>
        <v>43892.735999999997</v>
      </c>
      <c r="CM240" s="18" t="str">
        <f t="shared" si="229"/>
        <v>恒康正清-上海交通大学医学院附属第九人民医院</v>
      </c>
      <c r="CN240" s="18" t="s">
        <v>422</v>
      </c>
    </row>
    <row r="241" spans="1:92" s="18" customFormat="1" ht="14.25" hidden="1" x14ac:dyDescent="0.3">
      <c r="A241" s="1" t="s">
        <v>121</v>
      </c>
      <c r="B241" s="1" t="s">
        <v>637</v>
      </c>
      <c r="C241" s="1" t="s">
        <v>661</v>
      </c>
      <c r="D241" s="1" t="s">
        <v>285</v>
      </c>
      <c r="E241" s="1" t="s">
        <v>831</v>
      </c>
      <c r="F241" s="1" t="s">
        <v>282</v>
      </c>
      <c r="G241" s="1" t="s">
        <v>393</v>
      </c>
      <c r="H241" s="2" t="s">
        <v>139</v>
      </c>
      <c r="I241" s="177">
        <v>28.876799999999999</v>
      </c>
      <c r="J241" s="37">
        <v>220</v>
      </c>
      <c r="K241" s="171">
        <v>261.66666666666669</v>
      </c>
      <c r="L241" s="171">
        <f t="shared" si="252"/>
        <v>7556.0960000000005</v>
      </c>
      <c r="M241" s="37">
        <v>67</v>
      </c>
      <c r="N241" s="5">
        <v>300</v>
      </c>
      <c r="O241" s="34">
        <f t="shared" si="253"/>
        <v>8663.0399999999991</v>
      </c>
      <c r="P241" s="3">
        <v>180</v>
      </c>
      <c r="Q241" s="3">
        <v>180</v>
      </c>
      <c r="R241" s="35">
        <f t="shared" si="254"/>
        <v>5197.8239999999996</v>
      </c>
      <c r="S241" s="33">
        <f t="shared" si="242"/>
        <v>67</v>
      </c>
      <c r="T241" s="5">
        <v>180</v>
      </c>
      <c r="U241" s="35">
        <f t="shared" si="255"/>
        <v>5197.8239999999996</v>
      </c>
      <c r="V241" s="3">
        <v>140</v>
      </c>
      <c r="W241" s="3">
        <v>140</v>
      </c>
      <c r="X241" s="35">
        <f t="shared" si="256"/>
        <v>4042.752</v>
      </c>
      <c r="Y241" s="33">
        <f t="shared" si="243"/>
        <v>67</v>
      </c>
      <c r="Z241" s="5">
        <v>400</v>
      </c>
      <c r="AA241" s="35">
        <f t="shared" si="257"/>
        <v>11550.72</v>
      </c>
      <c r="AB241" s="3">
        <v>230</v>
      </c>
      <c r="AC241" s="3">
        <v>240</v>
      </c>
      <c r="AD241" s="35">
        <f t="shared" si="258"/>
        <v>6641.6639999999998</v>
      </c>
      <c r="AE241" s="33">
        <f t="shared" si="244"/>
        <v>57</v>
      </c>
      <c r="AF241" s="5">
        <v>350</v>
      </c>
      <c r="AG241" s="35">
        <f t="shared" si="259"/>
        <v>10106.879999999999</v>
      </c>
      <c r="AH241" s="3">
        <v>260</v>
      </c>
      <c r="AI241" s="3">
        <v>260</v>
      </c>
      <c r="AJ241" s="35">
        <f t="shared" si="260"/>
        <v>7507.9679999999998</v>
      </c>
      <c r="AK241" s="33">
        <f t="shared" si="245"/>
        <v>57</v>
      </c>
      <c r="AL241" s="5">
        <v>450</v>
      </c>
      <c r="AM241" s="36">
        <f t="shared" si="261"/>
        <v>12994.56</v>
      </c>
      <c r="AN241" s="224">
        <v>210</v>
      </c>
      <c r="AO241" s="3">
        <v>200</v>
      </c>
      <c r="AP241" s="35">
        <f t="shared" si="262"/>
        <v>6064.1279999999997</v>
      </c>
      <c r="AQ241" s="33">
        <f t="shared" si="246"/>
        <v>67</v>
      </c>
      <c r="AR241" s="5">
        <v>400</v>
      </c>
      <c r="AS241" s="35">
        <f t="shared" si="263"/>
        <v>11550.72</v>
      </c>
      <c r="AT241" s="3">
        <v>199</v>
      </c>
      <c r="AU241" s="3">
        <v>199</v>
      </c>
      <c r="AV241" s="35">
        <f t="shared" si="264"/>
        <v>5746.4831999999997</v>
      </c>
      <c r="AW241" s="33">
        <f t="shared" si="247"/>
        <v>67</v>
      </c>
      <c r="AX241" s="4">
        <v>450</v>
      </c>
      <c r="AY241" s="35">
        <f t="shared" si="250"/>
        <v>12994.56</v>
      </c>
      <c r="AZ241" s="3">
        <v>270</v>
      </c>
      <c r="BA241" s="3">
        <v>270</v>
      </c>
      <c r="BB241" s="35">
        <f t="shared" si="251"/>
        <v>7796.7359999999999</v>
      </c>
      <c r="BC241" s="33">
        <f t="shared" si="248"/>
        <v>67</v>
      </c>
      <c r="BD241" s="4">
        <v>420</v>
      </c>
      <c r="BE241" s="36">
        <f t="shared" si="249"/>
        <v>12128.255999999999</v>
      </c>
      <c r="BF241" s="3">
        <v>170</v>
      </c>
      <c r="BG241" s="3">
        <v>170</v>
      </c>
      <c r="BH241" s="35">
        <f t="shared" si="227"/>
        <v>4909.0559999999996</v>
      </c>
      <c r="BI241" s="33">
        <f t="shared" si="209"/>
        <v>67</v>
      </c>
      <c r="BJ241" s="4">
        <v>400</v>
      </c>
      <c r="BK241" s="36">
        <f t="shared" si="241"/>
        <v>11550.72</v>
      </c>
      <c r="BL241" s="3">
        <v>200</v>
      </c>
      <c r="BM241" s="3">
        <v>200</v>
      </c>
      <c r="BN241" s="36">
        <f t="shared" si="230"/>
        <v>5775.36</v>
      </c>
      <c r="BO241" s="33">
        <f t="shared" si="231"/>
        <v>67</v>
      </c>
      <c r="BP241" s="4">
        <v>350</v>
      </c>
      <c r="BQ241" s="36">
        <f t="shared" si="232"/>
        <v>10106.879999999999</v>
      </c>
      <c r="BR241" s="204">
        <v>240</v>
      </c>
      <c r="BS241" s="305">
        <v>240</v>
      </c>
      <c r="BT241" s="36">
        <f t="shared" si="233"/>
        <v>6930.4319999999998</v>
      </c>
      <c r="BU241" s="33">
        <f t="shared" si="226"/>
        <v>67</v>
      </c>
      <c r="BV241" s="4">
        <v>400</v>
      </c>
      <c r="BW241" s="36">
        <f t="shared" si="234"/>
        <v>11550.72</v>
      </c>
      <c r="BX241" s="3">
        <v>250</v>
      </c>
      <c r="BY241" s="3">
        <v>240</v>
      </c>
      <c r="BZ241" s="36">
        <f t="shared" si="235"/>
        <v>7219.2</v>
      </c>
      <c r="CA241" s="33">
        <f t="shared" si="207"/>
        <v>77</v>
      </c>
      <c r="CB241" s="314">
        <v>400</v>
      </c>
      <c r="CC241" s="36">
        <f t="shared" si="236"/>
        <v>11550.72</v>
      </c>
      <c r="CD241" s="3">
        <f>SUMIFS('12月商业流向数据'!G:G,'12月商业流向数据'!C:C,'2019年进销存明细 '!A241,'12月商业流向数据'!E:E,'2019年进销存明细 '!H241)</f>
        <v>130</v>
      </c>
      <c r="CE241" s="3"/>
      <c r="CF241" s="36">
        <f t="shared" si="237"/>
        <v>3753.9839999999999</v>
      </c>
      <c r="CG241" s="33">
        <f t="shared" si="208"/>
        <v>207</v>
      </c>
      <c r="CH241" s="4">
        <f t="shared" si="238"/>
        <v>4500</v>
      </c>
      <c r="CI241" s="36">
        <f t="shared" si="239"/>
        <v>129945.59999999999</v>
      </c>
      <c r="CJ241" s="4">
        <f t="shared" si="240"/>
        <v>2479</v>
      </c>
      <c r="CK241" s="36">
        <f t="shared" si="228"/>
        <v>71585.587199999994</v>
      </c>
      <c r="CM241" s="18" t="str">
        <f t="shared" si="229"/>
        <v>恒康正清-上海交通大学医学院附属瑞金医院卢湾分院</v>
      </c>
      <c r="CN241" s="18" t="s">
        <v>422</v>
      </c>
    </row>
    <row r="242" spans="1:92" s="18" customFormat="1" ht="14.25" hidden="1" x14ac:dyDescent="0.3">
      <c r="A242" s="1" t="s">
        <v>121</v>
      </c>
      <c r="B242" s="1" t="s">
        <v>637</v>
      </c>
      <c r="C242" s="1" t="s">
        <v>661</v>
      </c>
      <c r="D242" s="1" t="s">
        <v>285</v>
      </c>
      <c r="E242" s="1" t="s">
        <v>831</v>
      </c>
      <c r="F242" s="1" t="s">
        <v>282</v>
      </c>
      <c r="G242" s="1" t="s">
        <v>393</v>
      </c>
      <c r="H242" s="2" t="s">
        <v>140</v>
      </c>
      <c r="I242" s="177">
        <v>28.876799999999999</v>
      </c>
      <c r="J242" s="37">
        <v>0</v>
      </c>
      <c r="K242" s="171">
        <v>4.166666666666667</v>
      </c>
      <c r="L242" s="171">
        <f t="shared" si="252"/>
        <v>120.32000000000001</v>
      </c>
      <c r="M242" s="37">
        <v>5</v>
      </c>
      <c r="N242" s="5">
        <v>10</v>
      </c>
      <c r="O242" s="34">
        <f t="shared" si="253"/>
        <v>288.76799999999997</v>
      </c>
      <c r="P242" s="3">
        <v>-6</v>
      </c>
      <c r="Q242" s="3">
        <v>0</v>
      </c>
      <c r="R242" s="35">
        <f t="shared" si="254"/>
        <v>-173.26079999999999</v>
      </c>
      <c r="S242" s="33">
        <f t="shared" si="242"/>
        <v>-1</v>
      </c>
      <c r="T242" s="5"/>
      <c r="U242" s="35">
        <f t="shared" si="255"/>
        <v>0</v>
      </c>
      <c r="V242" s="3">
        <v>0</v>
      </c>
      <c r="W242" s="3">
        <v>0</v>
      </c>
      <c r="X242" s="35">
        <f t="shared" si="256"/>
        <v>0</v>
      </c>
      <c r="Y242" s="33">
        <f t="shared" si="243"/>
        <v>-1</v>
      </c>
      <c r="Z242" s="5">
        <v>10</v>
      </c>
      <c r="AA242" s="35">
        <f t="shared" si="257"/>
        <v>288.76799999999997</v>
      </c>
      <c r="AB242" s="3">
        <v>0</v>
      </c>
      <c r="AC242" s="3">
        <v>0</v>
      </c>
      <c r="AD242" s="35">
        <f t="shared" si="258"/>
        <v>0</v>
      </c>
      <c r="AE242" s="33">
        <f t="shared" si="244"/>
        <v>-1</v>
      </c>
      <c r="AF242" s="5">
        <v>10</v>
      </c>
      <c r="AG242" s="35">
        <f t="shared" si="259"/>
        <v>288.76799999999997</v>
      </c>
      <c r="AH242" s="3">
        <v>0</v>
      </c>
      <c r="AI242" s="3">
        <v>0</v>
      </c>
      <c r="AJ242" s="35">
        <f t="shared" si="260"/>
        <v>0</v>
      </c>
      <c r="AK242" s="33">
        <f t="shared" si="245"/>
        <v>-1</v>
      </c>
      <c r="AL242" s="5">
        <v>10</v>
      </c>
      <c r="AM242" s="36">
        <f t="shared" si="261"/>
        <v>288.76799999999997</v>
      </c>
      <c r="AN242" s="224">
        <v>0</v>
      </c>
      <c r="AO242" s="3">
        <v>0</v>
      </c>
      <c r="AP242" s="35">
        <f t="shared" si="262"/>
        <v>0</v>
      </c>
      <c r="AQ242" s="33">
        <f t="shared" si="246"/>
        <v>-1</v>
      </c>
      <c r="AR242" s="5">
        <v>10</v>
      </c>
      <c r="AS242" s="35">
        <f t="shared" si="263"/>
        <v>288.76799999999997</v>
      </c>
      <c r="AT242" s="3">
        <v>0</v>
      </c>
      <c r="AU242" s="3">
        <v>0</v>
      </c>
      <c r="AV242" s="35">
        <f t="shared" si="264"/>
        <v>0</v>
      </c>
      <c r="AW242" s="33">
        <f t="shared" si="247"/>
        <v>-1</v>
      </c>
      <c r="AX242" s="4">
        <v>10</v>
      </c>
      <c r="AY242" s="35">
        <f t="shared" si="250"/>
        <v>288.76799999999997</v>
      </c>
      <c r="AZ242" s="3">
        <v>0</v>
      </c>
      <c r="BA242" s="3">
        <v>0</v>
      </c>
      <c r="BB242" s="35">
        <f t="shared" si="251"/>
        <v>0</v>
      </c>
      <c r="BC242" s="33">
        <f t="shared" si="248"/>
        <v>-1</v>
      </c>
      <c r="BD242" s="4">
        <v>10</v>
      </c>
      <c r="BE242" s="36">
        <f t="shared" si="249"/>
        <v>288.76799999999997</v>
      </c>
      <c r="BF242" s="3">
        <v>0</v>
      </c>
      <c r="BG242" s="3">
        <v>0</v>
      </c>
      <c r="BH242" s="35">
        <f t="shared" si="227"/>
        <v>0</v>
      </c>
      <c r="BI242" s="33">
        <f t="shared" si="209"/>
        <v>-1</v>
      </c>
      <c r="BJ242" s="4">
        <v>10</v>
      </c>
      <c r="BK242" s="36">
        <f t="shared" si="241"/>
        <v>288.76799999999997</v>
      </c>
      <c r="BL242" s="3">
        <v>0</v>
      </c>
      <c r="BM242" s="3">
        <v>0</v>
      </c>
      <c r="BN242" s="36">
        <f t="shared" si="230"/>
        <v>0</v>
      </c>
      <c r="BO242" s="33">
        <f t="shared" si="231"/>
        <v>-1</v>
      </c>
      <c r="BP242" s="4">
        <v>0</v>
      </c>
      <c r="BQ242" s="36">
        <f t="shared" si="232"/>
        <v>0</v>
      </c>
      <c r="BR242" s="204">
        <v>0</v>
      </c>
      <c r="BS242" s="305">
        <v>0</v>
      </c>
      <c r="BT242" s="36">
        <f t="shared" si="233"/>
        <v>0</v>
      </c>
      <c r="BU242" s="33">
        <f t="shared" si="226"/>
        <v>-1</v>
      </c>
      <c r="BV242" s="4">
        <v>10</v>
      </c>
      <c r="BW242" s="36">
        <f t="shared" si="234"/>
        <v>288.76799999999997</v>
      </c>
      <c r="BX242" s="3">
        <v>0</v>
      </c>
      <c r="BY242" s="3">
        <v>0</v>
      </c>
      <c r="BZ242" s="36">
        <f t="shared" si="235"/>
        <v>0</v>
      </c>
      <c r="CA242" s="33">
        <f t="shared" si="207"/>
        <v>-1</v>
      </c>
      <c r="CB242" s="314">
        <v>10</v>
      </c>
      <c r="CC242" s="36">
        <f t="shared" si="236"/>
        <v>288.76799999999997</v>
      </c>
      <c r="CD242" s="3">
        <f>SUMIFS('12月商业流向数据'!G:G,'12月商业流向数据'!C:C,'2019年进销存明细 '!A242,'12月商业流向数据'!E:E,'2019年进销存明细 '!H242)</f>
        <v>0</v>
      </c>
      <c r="CE242" s="3"/>
      <c r="CF242" s="36">
        <f t="shared" si="237"/>
        <v>0</v>
      </c>
      <c r="CG242" s="33">
        <f t="shared" si="208"/>
        <v>-1</v>
      </c>
      <c r="CH242" s="4">
        <f t="shared" si="238"/>
        <v>100</v>
      </c>
      <c r="CI242" s="36">
        <f t="shared" si="239"/>
        <v>2887.68</v>
      </c>
      <c r="CJ242" s="4">
        <f t="shared" si="240"/>
        <v>-6</v>
      </c>
      <c r="CK242" s="36">
        <f t="shared" si="228"/>
        <v>-173.26079999999999</v>
      </c>
      <c r="CM242" s="18" t="str">
        <f t="shared" si="229"/>
        <v>恒康正清-上海市黄浦区妇幼保健院</v>
      </c>
      <c r="CN242" s="18" t="s">
        <v>422</v>
      </c>
    </row>
    <row r="243" spans="1:92" s="18" customFormat="1" ht="14.25" hidden="1" x14ac:dyDescent="0.3">
      <c r="A243" s="1" t="s">
        <v>121</v>
      </c>
      <c r="B243" s="1" t="s">
        <v>637</v>
      </c>
      <c r="C243" s="1" t="s">
        <v>661</v>
      </c>
      <c r="D243" s="1" t="s">
        <v>285</v>
      </c>
      <c r="E243" s="1" t="s">
        <v>831</v>
      </c>
      <c r="F243" s="1" t="s">
        <v>283</v>
      </c>
      <c r="G243" s="1" t="s">
        <v>393</v>
      </c>
      <c r="H243" s="2" t="s">
        <v>141</v>
      </c>
      <c r="I243" s="177">
        <v>28.876799999999999</v>
      </c>
      <c r="J243" s="37">
        <v>5199</v>
      </c>
      <c r="K243" s="171">
        <v>5070.416666666667</v>
      </c>
      <c r="L243" s="171">
        <f t="shared" si="252"/>
        <v>146417.408</v>
      </c>
      <c r="M243" s="37">
        <v>769</v>
      </c>
      <c r="N243" s="5">
        <v>5000</v>
      </c>
      <c r="O243" s="34">
        <f t="shared" si="253"/>
        <v>144384</v>
      </c>
      <c r="P243" s="3">
        <v>5069</v>
      </c>
      <c r="Q243" s="3">
        <v>4827</v>
      </c>
      <c r="R243" s="35">
        <f t="shared" si="254"/>
        <v>146376.49919999999</v>
      </c>
      <c r="S243" s="33">
        <f t="shared" ref="S243:S279" si="265">M243+P243-Q243</f>
        <v>1011</v>
      </c>
      <c r="T243" s="5">
        <v>3000</v>
      </c>
      <c r="U243" s="35">
        <f t="shared" si="255"/>
        <v>86630.399999999994</v>
      </c>
      <c r="V243" s="3">
        <v>4400</v>
      </c>
      <c r="W243" s="3">
        <v>4210</v>
      </c>
      <c r="X243" s="35">
        <f t="shared" si="256"/>
        <v>127057.92</v>
      </c>
      <c r="Y243" s="33">
        <f t="shared" ref="Y243:Y279" si="266">S243+V243-W243</f>
        <v>1201</v>
      </c>
      <c r="Z243" s="5">
        <v>7000</v>
      </c>
      <c r="AA243" s="35">
        <f t="shared" si="257"/>
        <v>202137.60000000001</v>
      </c>
      <c r="AB243" s="3">
        <v>7800</v>
      </c>
      <c r="AC243" s="3">
        <v>7576</v>
      </c>
      <c r="AD243" s="35">
        <f t="shared" si="258"/>
        <v>225239.04000000001</v>
      </c>
      <c r="AE243" s="33">
        <f t="shared" ref="AE243:AE279" si="267">Y243+AB243-AC243</f>
        <v>1425</v>
      </c>
      <c r="AF243" s="5">
        <v>5800</v>
      </c>
      <c r="AG243" s="35">
        <f t="shared" si="259"/>
        <v>167485.44</v>
      </c>
      <c r="AH243" s="3">
        <v>7430</v>
      </c>
      <c r="AI243" s="3">
        <v>7321</v>
      </c>
      <c r="AJ243" s="35">
        <f t="shared" si="260"/>
        <v>214554.62399999998</v>
      </c>
      <c r="AK243" s="33">
        <f t="shared" ref="AK243:AK279" si="268">AE243+AH243-AI243</f>
        <v>1534</v>
      </c>
      <c r="AL243" s="5">
        <v>7000</v>
      </c>
      <c r="AM243" s="36">
        <f t="shared" si="261"/>
        <v>202137.60000000001</v>
      </c>
      <c r="AN243" s="224">
        <v>6630</v>
      </c>
      <c r="AO243" s="3">
        <v>6950</v>
      </c>
      <c r="AP243" s="35">
        <f t="shared" si="262"/>
        <v>191453.18400000001</v>
      </c>
      <c r="AQ243" s="33">
        <f t="shared" ref="AQ243:AQ279" si="269">AK243+AN243-AO243</f>
        <v>1214</v>
      </c>
      <c r="AR243" s="5">
        <v>6600</v>
      </c>
      <c r="AS243" s="35">
        <f t="shared" si="263"/>
        <v>190586.88</v>
      </c>
      <c r="AT243" s="3">
        <v>6000</v>
      </c>
      <c r="AU243" s="3">
        <v>6073</v>
      </c>
      <c r="AV243" s="35">
        <f t="shared" si="264"/>
        <v>173260.79999999999</v>
      </c>
      <c r="AW243" s="33">
        <f t="shared" ref="AW243:AW279" si="270">AQ243+AT243-AU243</f>
        <v>1141</v>
      </c>
      <c r="AX243" s="4">
        <v>7000</v>
      </c>
      <c r="AY243" s="35">
        <f t="shared" si="250"/>
        <v>202137.60000000001</v>
      </c>
      <c r="AZ243" s="3">
        <v>6600</v>
      </c>
      <c r="BA243" s="3">
        <v>7150</v>
      </c>
      <c r="BB243" s="35">
        <f t="shared" si="251"/>
        <v>190586.88</v>
      </c>
      <c r="BC243" s="33">
        <f t="shared" ref="BC243:BC279" si="271">AW243+AZ243-BA243</f>
        <v>591</v>
      </c>
      <c r="BD243" s="4">
        <v>7000</v>
      </c>
      <c r="BE243" s="36">
        <f t="shared" si="249"/>
        <v>202137.60000000001</v>
      </c>
      <c r="BF243" s="3">
        <v>7700</v>
      </c>
      <c r="BG243" s="3">
        <v>6630</v>
      </c>
      <c r="BH243" s="35">
        <f t="shared" si="227"/>
        <v>222351.35999999999</v>
      </c>
      <c r="BI243" s="33">
        <f t="shared" si="209"/>
        <v>1661</v>
      </c>
      <c r="BJ243" s="4">
        <v>7000</v>
      </c>
      <c r="BK243" s="36">
        <f t="shared" si="241"/>
        <v>202137.60000000001</v>
      </c>
      <c r="BL243" s="3">
        <v>7420</v>
      </c>
      <c r="BM243" s="3">
        <v>6874</v>
      </c>
      <c r="BN243" s="36">
        <f t="shared" si="230"/>
        <v>214265.856</v>
      </c>
      <c r="BO243" s="33">
        <f t="shared" si="231"/>
        <v>2207</v>
      </c>
      <c r="BP243" s="4">
        <v>6000</v>
      </c>
      <c r="BQ243" s="36">
        <f t="shared" si="232"/>
        <v>173260.79999999999</v>
      </c>
      <c r="BR243" s="204">
        <v>6200</v>
      </c>
      <c r="BS243" s="305">
        <v>6379</v>
      </c>
      <c r="BT243" s="36">
        <f t="shared" si="233"/>
        <v>179036.16</v>
      </c>
      <c r="BU243" s="33">
        <f t="shared" si="226"/>
        <v>2028</v>
      </c>
      <c r="BV243" s="4">
        <v>7000</v>
      </c>
      <c r="BW243" s="36">
        <f t="shared" si="234"/>
        <v>202137.60000000001</v>
      </c>
      <c r="BX243" s="3">
        <v>6850</v>
      </c>
      <c r="BY243" s="3">
        <v>6747</v>
      </c>
      <c r="BZ243" s="36">
        <f t="shared" si="235"/>
        <v>197806.07999999999</v>
      </c>
      <c r="CA243" s="33">
        <f t="shared" ref="CA243:CA309" si="272">BU243+BX243-BY243</f>
        <v>2131</v>
      </c>
      <c r="CB243" s="314">
        <v>6600</v>
      </c>
      <c r="CC243" s="36">
        <f t="shared" si="236"/>
        <v>190586.88</v>
      </c>
      <c r="CD243" s="3">
        <f>SUMIFS('12月商业流向数据'!G:G,'12月商业流向数据'!C:C,'2019年进销存明细 '!A243,'12月商业流向数据'!E:E,'2019年进销存明细 '!H243)</f>
        <v>4450</v>
      </c>
      <c r="CE243" s="3"/>
      <c r="CF243" s="36">
        <f t="shared" si="237"/>
        <v>128501.75999999999</v>
      </c>
      <c r="CG243" s="33">
        <f t="shared" ref="CG243:CG309" si="273">CA243+CD243-CE243</f>
        <v>6581</v>
      </c>
      <c r="CH243" s="4">
        <f t="shared" si="238"/>
        <v>75000</v>
      </c>
      <c r="CI243" s="36">
        <f t="shared" si="239"/>
        <v>2165760.0000000005</v>
      </c>
      <c r="CJ243" s="4">
        <f t="shared" si="240"/>
        <v>76549</v>
      </c>
      <c r="CK243" s="36">
        <f t="shared" si="228"/>
        <v>2210490.1631999994</v>
      </c>
      <c r="CM243" s="18" t="str">
        <f t="shared" si="229"/>
        <v>恒康正清-上海交通大学医学院附属瑞金医院</v>
      </c>
      <c r="CN243" s="18" t="s">
        <v>422</v>
      </c>
    </row>
    <row r="244" spans="1:92" s="18" customFormat="1" ht="14.25" hidden="1" x14ac:dyDescent="0.3">
      <c r="A244" s="1" t="s">
        <v>121</v>
      </c>
      <c r="B244" s="1" t="s">
        <v>637</v>
      </c>
      <c r="C244" s="1" t="s">
        <v>661</v>
      </c>
      <c r="D244" s="1" t="s">
        <v>285</v>
      </c>
      <c r="E244" s="1" t="s">
        <v>831</v>
      </c>
      <c r="F244" s="1" t="s">
        <v>283</v>
      </c>
      <c r="G244" s="1" t="s">
        <v>393</v>
      </c>
      <c r="H244" s="2" t="s">
        <v>144</v>
      </c>
      <c r="I244" s="177">
        <v>28.876799999999999</v>
      </c>
      <c r="J244" s="37">
        <v>1400</v>
      </c>
      <c r="K244" s="171">
        <v>1683.3333333333333</v>
      </c>
      <c r="L244" s="171">
        <f t="shared" si="252"/>
        <v>48609.279999999999</v>
      </c>
      <c r="M244" s="37">
        <v>655</v>
      </c>
      <c r="N244" s="5">
        <v>2000</v>
      </c>
      <c r="O244" s="34">
        <f t="shared" si="253"/>
        <v>57753.599999999999</v>
      </c>
      <c r="P244" s="3">
        <v>1000</v>
      </c>
      <c r="Q244" s="3">
        <v>1140</v>
      </c>
      <c r="R244" s="35">
        <f t="shared" si="254"/>
        <v>28876.799999999999</v>
      </c>
      <c r="S244" s="33">
        <f t="shared" si="265"/>
        <v>515</v>
      </c>
      <c r="T244" s="5">
        <v>1000</v>
      </c>
      <c r="U244" s="35">
        <f t="shared" si="255"/>
        <v>28876.799999999999</v>
      </c>
      <c r="V244" s="3">
        <v>1000</v>
      </c>
      <c r="W244" s="3">
        <v>966</v>
      </c>
      <c r="X244" s="35">
        <f t="shared" si="256"/>
        <v>28876.799999999999</v>
      </c>
      <c r="Y244" s="33">
        <f t="shared" si="266"/>
        <v>549</v>
      </c>
      <c r="Z244" s="5">
        <v>2300</v>
      </c>
      <c r="AA244" s="35">
        <f t="shared" si="257"/>
        <v>66416.639999999999</v>
      </c>
      <c r="AB244" s="3">
        <v>1800</v>
      </c>
      <c r="AC244" s="3">
        <v>1697</v>
      </c>
      <c r="AD244" s="35">
        <f t="shared" si="258"/>
        <v>51978.239999999998</v>
      </c>
      <c r="AE244" s="33">
        <f t="shared" si="267"/>
        <v>652</v>
      </c>
      <c r="AF244" s="5">
        <v>2000</v>
      </c>
      <c r="AG244" s="35">
        <f t="shared" si="259"/>
        <v>57753.599999999999</v>
      </c>
      <c r="AH244" s="3">
        <v>1600</v>
      </c>
      <c r="AI244" s="3">
        <v>1576</v>
      </c>
      <c r="AJ244" s="35">
        <f t="shared" si="260"/>
        <v>46202.879999999997</v>
      </c>
      <c r="AK244" s="33">
        <f t="shared" si="268"/>
        <v>676</v>
      </c>
      <c r="AL244" s="5">
        <v>2500</v>
      </c>
      <c r="AM244" s="36">
        <f t="shared" si="261"/>
        <v>72192</v>
      </c>
      <c r="AN244" s="224">
        <v>1400</v>
      </c>
      <c r="AO244" s="3">
        <v>1600</v>
      </c>
      <c r="AP244" s="35">
        <f t="shared" si="262"/>
        <v>40427.519999999997</v>
      </c>
      <c r="AQ244" s="33">
        <f t="shared" si="269"/>
        <v>476</v>
      </c>
      <c r="AR244" s="5">
        <v>2200</v>
      </c>
      <c r="AS244" s="35">
        <f t="shared" si="263"/>
        <v>63528.959999999999</v>
      </c>
      <c r="AT244" s="3">
        <v>1400</v>
      </c>
      <c r="AU244" s="3">
        <v>1340</v>
      </c>
      <c r="AV244" s="35">
        <f t="shared" si="264"/>
        <v>40427.519999999997</v>
      </c>
      <c r="AW244" s="33">
        <f t="shared" si="270"/>
        <v>536</v>
      </c>
      <c r="AX244" s="4">
        <v>2300</v>
      </c>
      <c r="AY244" s="35">
        <f t="shared" si="250"/>
        <v>66416.639999999999</v>
      </c>
      <c r="AZ244" s="3">
        <v>1800</v>
      </c>
      <c r="BA244" s="3">
        <v>1672</v>
      </c>
      <c r="BB244" s="35">
        <f t="shared" si="251"/>
        <v>51978.239999999998</v>
      </c>
      <c r="BC244" s="33">
        <f t="shared" si="271"/>
        <v>664</v>
      </c>
      <c r="BD244" s="4">
        <v>2200</v>
      </c>
      <c r="BE244" s="36">
        <f t="shared" si="249"/>
        <v>63528.959999999999</v>
      </c>
      <c r="BF244" s="3">
        <v>2200</v>
      </c>
      <c r="BG244" s="3">
        <v>1921</v>
      </c>
      <c r="BH244" s="35">
        <f t="shared" si="227"/>
        <v>63528.959999999999</v>
      </c>
      <c r="BI244" s="33">
        <f t="shared" si="209"/>
        <v>943</v>
      </c>
      <c r="BJ244" s="4">
        <v>2400</v>
      </c>
      <c r="BK244" s="36">
        <f t="shared" si="241"/>
        <v>69304.319999999992</v>
      </c>
      <c r="BL244" s="3">
        <v>800</v>
      </c>
      <c r="BM244" s="3">
        <v>1342</v>
      </c>
      <c r="BN244" s="36">
        <f t="shared" si="230"/>
        <v>23101.439999999999</v>
      </c>
      <c r="BO244" s="33">
        <f t="shared" si="231"/>
        <v>401</v>
      </c>
      <c r="BP244" s="4">
        <v>2000</v>
      </c>
      <c r="BQ244" s="36">
        <f t="shared" si="232"/>
        <v>57753.599999999999</v>
      </c>
      <c r="BR244" s="204">
        <v>1200</v>
      </c>
      <c r="BS244" s="305">
        <v>1462</v>
      </c>
      <c r="BT244" s="36">
        <f t="shared" si="233"/>
        <v>34652.159999999996</v>
      </c>
      <c r="BU244" s="33">
        <f t="shared" si="226"/>
        <v>139</v>
      </c>
      <c r="BV244" s="4">
        <v>2100</v>
      </c>
      <c r="BW244" s="36">
        <f t="shared" si="234"/>
        <v>60641.279999999999</v>
      </c>
      <c r="BX244" s="3">
        <v>800</v>
      </c>
      <c r="BY244" s="3">
        <v>897</v>
      </c>
      <c r="BZ244" s="36">
        <f t="shared" si="235"/>
        <v>23101.439999999999</v>
      </c>
      <c r="CA244" s="33">
        <f t="shared" si="272"/>
        <v>42</v>
      </c>
      <c r="CB244" s="314">
        <v>2000</v>
      </c>
      <c r="CC244" s="36">
        <f t="shared" si="236"/>
        <v>57753.599999999999</v>
      </c>
      <c r="CD244" s="3">
        <f>SUMIFS('12月商业流向数据'!G:G,'12月商业流向数据'!C:C,'2019年进销存明细 '!A244,'12月商业流向数据'!E:E,'2019年进销存明细 '!H244)</f>
        <v>400</v>
      </c>
      <c r="CE244" s="3"/>
      <c r="CF244" s="36">
        <f t="shared" si="237"/>
        <v>11550.72</v>
      </c>
      <c r="CG244" s="33">
        <f t="shared" si="273"/>
        <v>442</v>
      </c>
      <c r="CH244" s="4">
        <f t="shared" si="238"/>
        <v>25000</v>
      </c>
      <c r="CI244" s="36">
        <f t="shared" si="239"/>
        <v>721920</v>
      </c>
      <c r="CJ244" s="4">
        <f t="shared" si="240"/>
        <v>15400</v>
      </c>
      <c r="CK244" s="36">
        <f t="shared" si="228"/>
        <v>444702.71999999997</v>
      </c>
      <c r="CM244" s="18" t="str">
        <f t="shared" si="229"/>
        <v>恒康正清-上海交通大学医学院附属瑞金医院北院</v>
      </c>
      <c r="CN244" s="18" t="s">
        <v>422</v>
      </c>
    </row>
    <row r="245" spans="1:92" s="18" customFormat="1" ht="14.25" hidden="1" x14ac:dyDescent="0.3">
      <c r="A245" s="1" t="s">
        <v>121</v>
      </c>
      <c r="B245" s="1" t="s">
        <v>637</v>
      </c>
      <c r="C245" s="1" t="s">
        <v>661</v>
      </c>
      <c r="D245" s="1" t="s">
        <v>285</v>
      </c>
      <c r="E245" s="1" t="s">
        <v>831</v>
      </c>
      <c r="F245" s="1" t="s">
        <v>282</v>
      </c>
      <c r="G245" s="1" t="s">
        <v>393</v>
      </c>
      <c r="H245" s="2" t="s">
        <v>153</v>
      </c>
      <c r="I245" s="177">
        <v>28.876799999999999</v>
      </c>
      <c r="J245" s="37">
        <v>200</v>
      </c>
      <c r="K245" s="171">
        <v>191.66666666666666</v>
      </c>
      <c r="L245" s="171">
        <f t="shared" si="252"/>
        <v>5534.7199999999993</v>
      </c>
      <c r="M245" s="37">
        <v>20</v>
      </c>
      <c r="N245" s="5">
        <v>200</v>
      </c>
      <c r="O245" s="34">
        <f t="shared" si="253"/>
        <v>5775.36</v>
      </c>
      <c r="P245" s="3">
        <v>300</v>
      </c>
      <c r="Q245" s="3">
        <v>300</v>
      </c>
      <c r="R245" s="35">
        <f t="shared" si="254"/>
        <v>8663.0399999999991</v>
      </c>
      <c r="S245" s="33">
        <f t="shared" si="265"/>
        <v>20</v>
      </c>
      <c r="T245" s="5">
        <v>110</v>
      </c>
      <c r="U245" s="35">
        <f t="shared" si="255"/>
        <v>3176.4479999999999</v>
      </c>
      <c r="V245" s="3">
        <v>0</v>
      </c>
      <c r="W245" s="3">
        <v>0</v>
      </c>
      <c r="X245" s="35">
        <f t="shared" si="256"/>
        <v>0</v>
      </c>
      <c r="Y245" s="33">
        <f t="shared" si="266"/>
        <v>20</v>
      </c>
      <c r="Z245" s="5">
        <v>260</v>
      </c>
      <c r="AA245" s="35">
        <f t="shared" si="257"/>
        <v>7507.9679999999998</v>
      </c>
      <c r="AB245" s="3">
        <v>400</v>
      </c>
      <c r="AC245" s="3">
        <v>400</v>
      </c>
      <c r="AD245" s="35">
        <f t="shared" si="258"/>
        <v>11550.72</v>
      </c>
      <c r="AE245" s="33">
        <f t="shared" si="267"/>
        <v>20</v>
      </c>
      <c r="AF245" s="5">
        <v>220</v>
      </c>
      <c r="AG245" s="35">
        <f t="shared" si="259"/>
        <v>6352.8959999999997</v>
      </c>
      <c r="AH245" s="3">
        <v>100</v>
      </c>
      <c r="AI245" s="3">
        <v>100</v>
      </c>
      <c r="AJ245" s="35">
        <f t="shared" si="260"/>
        <v>2887.68</v>
      </c>
      <c r="AK245" s="33">
        <f t="shared" si="268"/>
        <v>20</v>
      </c>
      <c r="AL245" s="5">
        <v>280</v>
      </c>
      <c r="AM245" s="36">
        <f t="shared" si="261"/>
        <v>8085.5039999999999</v>
      </c>
      <c r="AN245" s="224">
        <v>300</v>
      </c>
      <c r="AO245" s="3">
        <v>300</v>
      </c>
      <c r="AP245" s="35">
        <f t="shared" si="262"/>
        <v>8663.0399999999991</v>
      </c>
      <c r="AQ245" s="33">
        <f t="shared" si="269"/>
        <v>20</v>
      </c>
      <c r="AR245" s="5">
        <v>250</v>
      </c>
      <c r="AS245" s="35">
        <f t="shared" si="263"/>
        <v>7219.2</v>
      </c>
      <c r="AT245" s="3">
        <v>100</v>
      </c>
      <c r="AU245" s="3">
        <v>100</v>
      </c>
      <c r="AV245" s="35">
        <f t="shared" si="264"/>
        <v>2887.68</v>
      </c>
      <c r="AW245" s="33">
        <f t="shared" si="270"/>
        <v>20</v>
      </c>
      <c r="AX245" s="4">
        <v>270</v>
      </c>
      <c r="AY245" s="35">
        <f t="shared" si="250"/>
        <v>7796.7359999999999</v>
      </c>
      <c r="AZ245" s="3">
        <v>200</v>
      </c>
      <c r="BA245" s="3">
        <v>200</v>
      </c>
      <c r="BB245" s="35">
        <f t="shared" si="251"/>
        <v>5775.36</v>
      </c>
      <c r="BC245" s="33">
        <f t="shared" si="271"/>
        <v>20</v>
      </c>
      <c r="BD245" s="4">
        <v>260</v>
      </c>
      <c r="BE245" s="36">
        <f t="shared" si="249"/>
        <v>7507.9679999999998</v>
      </c>
      <c r="BF245" s="3">
        <v>200</v>
      </c>
      <c r="BG245" s="3">
        <v>200</v>
      </c>
      <c r="BH245" s="35">
        <f t="shared" si="227"/>
        <v>5775.36</v>
      </c>
      <c r="BI245" s="33">
        <f t="shared" si="209"/>
        <v>20</v>
      </c>
      <c r="BJ245" s="4">
        <v>260</v>
      </c>
      <c r="BK245" s="36">
        <f t="shared" si="241"/>
        <v>7507.9679999999998</v>
      </c>
      <c r="BL245" s="3">
        <v>100</v>
      </c>
      <c r="BM245" s="3">
        <v>100</v>
      </c>
      <c r="BN245" s="36">
        <f t="shared" si="230"/>
        <v>2887.68</v>
      </c>
      <c r="BO245" s="33">
        <f t="shared" si="231"/>
        <v>20</v>
      </c>
      <c r="BP245" s="4">
        <v>200</v>
      </c>
      <c r="BQ245" s="36">
        <f t="shared" si="232"/>
        <v>5775.36</v>
      </c>
      <c r="BR245" s="204">
        <v>300</v>
      </c>
      <c r="BS245" s="305">
        <v>300</v>
      </c>
      <c r="BT245" s="36">
        <f t="shared" si="233"/>
        <v>8663.0399999999991</v>
      </c>
      <c r="BU245" s="33">
        <f t="shared" si="226"/>
        <v>20</v>
      </c>
      <c r="BV245" s="4">
        <v>240</v>
      </c>
      <c r="BW245" s="36">
        <f t="shared" si="234"/>
        <v>6930.4319999999998</v>
      </c>
      <c r="BX245" s="3">
        <v>0</v>
      </c>
      <c r="BY245" s="3">
        <v>0</v>
      </c>
      <c r="BZ245" s="36">
        <f t="shared" si="235"/>
        <v>0</v>
      </c>
      <c r="CA245" s="33">
        <f t="shared" si="272"/>
        <v>20</v>
      </c>
      <c r="CB245" s="314">
        <v>250</v>
      </c>
      <c r="CC245" s="36">
        <f t="shared" si="236"/>
        <v>7219.2</v>
      </c>
      <c r="CD245" s="3">
        <f>SUMIFS('12月商业流向数据'!G:G,'12月商业流向数据'!C:C,'2019年进销存明细 '!A245,'12月商业流向数据'!E:E,'2019年进销存明细 '!H245)</f>
        <v>0</v>
      </c>
      <c r="CE245" s="3"/>
      <c r="CF245" s="36">
        <f t="shared" si="237"/>
        <v>0</v>
      </c>
      <c r="CG245" s="33">
        <f t="shared" si="273"/>
        <v>20</v>
      </c>
      <c r="CH245" s="4">
        <f t="shared" si="238"/>
        <v>2800</v>
      </c>
      <c r="CI245" s="36">
        <f t="shared" si="239"/>
        <v>80855.039999999994</v>
      </c>
      <c r="CJ245" s="4">
        <f t="shared" si="240"/>
        <v>2000</v>
      </c>
      <c r="CK245" s="36">
        <f t="shared" si="228"/>
        <v>57753.599999999999</v>
      </c>
      <c r="CM245" s="18" t="str">
        <f t="shared" si="229"/>
        <v>恒康正清-上海市黄浦区香山中医医院</v>
      </c>
      <c r="CN245" s="18" t="s">
        <v>422</v>
      </c>
    </row>
    <row r="246" spans="1:92" s="18" customFormat="1" ht="14.25" hidden="1" x14ac:dyDescent="0.3">
      <c r="A246" s="1" t="s">
        <v>121</v>
      </c>
      <c r="B246" s="1" t="s">
        <v>637</v>
      </c>
      <c r="C246" s="1" t="s">
        <v>661</v>
      </c>
      <c r="D246" s="1" t="s">
        <v>285</v>
      </c>
      <c r="E246" s="1" t="s">
        <v>831</v>
      </c>
      <c r="F246" s="1" t="s">
        <v>282</v>
      </c>
      <c r="G246" s="1" t="s">
        <v>393</v>
      </c>
      <c r="H246" s="2" t="s">
        <v>154</v>
      </c>
      <c r="I246" s="177">
        <v>28.876799999999999</v>
      </c>
      <c r="J246" s="37">
        <v>60</v>
      </c>
      <c r="K246" s="171">
        <v>38.333333333333336</v>
      </c>
      <c r="L246" s="171">
        <f t="shared" si="252"/>
        <v>1106.944</v>
      </c>
      <c r="M246" s="37">
        <v>10</v>
      </c>
      <c r="N246" s="5">
        <v>40</v>
      </c>
      <c r="O246" s="34">
        <f t="shared" si="253"/>
        <v>1155.0719999999999</v>
      </c>
      <c r="P246" s="3">
        <v>40</v>
      </c>
      <c r="Q246" s="3">
        <v>40</v>
      </c>
      <c r="R246" s="35">
        <f t="shared" si="254"/>
        <v>1155.0719999999999</v>
      </c>
      <c r="S246" s="33">
        <f t="shared" si="265"/>
        <v>10</v>
      </c>
      <c r="T246" s="5">
        <v>20</v>
      </c>
      <c r="U246" s="35">
        <f t="shared" si="255"/>
        <v>577.53599999999994</v>
      </c>
      <c r="V246" s="3">
        <v>20</v>
      </c>
      <c r="W246" s="3">
        <v>20</v>
      </c>
      <c r="X246" s="35">
        <f t="shared" si="256"/>
        <v>577.53599999999994</v>
      </c>
      <c r="Y246" s="33">
        <f t="shared" si="266"/>
        <v>10</v>
      </c>
      <c r="Z246" s="5">
        <v>50</v>
      </c>
      <c r="AA246" s="35">
        <f t="shared" si="257"/>
        <v>1443.84</v>
      </c>
      <c r="AB246" s="3">
        <v>20</v>
      </c>
      <c r="AC246" s="3">
        <v>20</v>
      </c>
      <c r="AD246" s="35">
        <f t="shared" si="258"/>
        <v>577.53599999999994</v>
      </c>
      <c r="AE246" s="33">
        <f t="shared" si="267"/>
        <v>10</v>
      </c>
      <c r="AF246" s="5">
        <v>40</v>
      </c>
      <c r="AG246" s="35">
        <f t="shared" si="259"/>
        <v>1155.0719999999999</v>
      </c>
      <c r="AH246" s="3">
        <v>20</v>
      </c>
      <c r="AI246" s="3">
        <v>20</v>
      </c>
      <c r="AJ246" s="35">
        <f t="shared" si="260"/>
        <v>577.53599999999994</v>
      </c>
      <c r="AK246" s="33">
        <f t="shared" si="268"/>
        <v>10</v>
      </c>
      <c r="AL246" s="5">
        <v>50</v>
      </c>
      <c r="AM246" s="36">
        <f t="shared" si="261"/>
        <v>1443.84</v>
      </c>
      <c r="AN246" s="224">
        <v>20</v>
      </c>
      <c r="AO246" s="3">
        <v>20</v>
      </c>
      <c r="AP246" s="35">
        <f t="shared" si="262"/>
        <v>577.53599999999994</v>
      </c>
      <c r="AQ246" s="33">
        <f t="shared" si="269"/>
        <v>10</v>
      </c>
      <c r="AR246" s="5">
        <v>50</v>
      </c>
      <c r="AS246" s="35">
        <f t="shared" si="263"/>
        <v>1443.84</v>
      </c>
      <c r="AT246" s="3">
        <v>20</v>
      </c>
      <c r="AU246" s="3">
        <v>20</v>
      </c>
      <c r="AV246" s="35">
        <f t="shared" si="264"/>
        <v>577.53599999999994</v>
      </c>
      <c r="AW246" s="33">
        <f t="shared" si="270"/>
        <v>10</v>
      </c>
      <c r="AX246" s="4">
        <v>50</v>
      </c>
      <c r="AY246" s="35">
        <f t="shared" si="250"/>
        <v>1443.84</v>
      </c>
      <c r="AZ246" s="3">
        <v>50</v>
      </c>
      <c r="BA246" s="3">
        <v>50</v>
      </c>
      <c r="BB246" s="35">
        <f t="shared" si="251"/>
        <v>1443.84</v>
      </c>
      <c r="BC246" s="33">
        <f t="shared" si="271"/>
        <v>10</v>
      </c>
      <c r="BD246" s="4">
        <v>50</v>
      </c>
      <c r="BE246" s="36">
        <f t="shared" si="249"/>
        <v>1443.84</v>
      </c>
      <c r="BF246" s="3">
        <v>20</v>
      </c>
      <c r="BG246" s="3">
        <v>20</v>
      </c>
      <c r="BH246" s="35">
        <f t="shared" si="227"/>
        <v>577.53599999999994</v>
      </c>
      <c r="BI246" s="33">
        <f t="shared" si="209"/>
        <v>10</v>
      </c>
      <c r="BJ246" s="4">
        <v>50</v>
      </c>
      <c r="BK246" s="36">
        <f t="shared" si="241"/>
        <v>1443.84</v>
      </c>
      <c r="BL246" s="3">
        <v>20</v>
      </c>
      <c r="BM246" s="3">
        <v>20</v>
      </c>
      <c r="BN246" s="36">
        <f t="shared" si="230"/>
        <v>577.53599999999994</v>
      </c>
      <c r="BO246" s="33">
        <f t="shared" si="231"/>
        <v>10</v>
      </c>
      <c r="BP246" s="4">
        <v>50</v>
      </c>
      <c r="BQ246" s="36">
        <f t="shared" si="232"/>
        <v>1443.84</v>
      </c>
      <c r="BR246" s="204">
        <v>40</v>
      </c>
      <c r="BS246" s="305">
        <v>40</v>
      </c>
      <c r="BT246" s="36">
        <f t="shared" si="233"/>
        <v>1155.0719999999999</v>
      </c>
      <c r="BU246" s="33">
        <f t="shared" si="226"/>
        <v>10</v>
      </c>
      <c r="BV246" s="4">
        <v>50</v>
      </c>
      <c r="BW246" s="36">
        <f t="shared" si="234"/>
        <v>1443.84</v>
      </c>
      <c r="BX246" s="3">
        <v>0</v>
      </c>
      <c r="BY246" s="3">
        <v>0</v>
      </c>
      <c r="BZ246" s="36">
        <f t="shared" si="235"/>
        <v>0</v>
      </c>
      <c r="CA246" s="33">
        <f t="shared" si="272"/>
        <v>10</v>
      </c>
      <c r="CB246" s="314">
        <v>50</v>
      </c>
      <c r="CC246" s="36">
        <f t="shared" si="236"/>
        <v>1443.84</v>
      </c>
      <c r="CD246" s="3">
        <f>SUMIFS('12月商业流向数据'!G:G,'12月商业流向数据'!C:C,'2019年进销存明细 '!A246,'12月商业流向数据'!E:E,'2019年进销存明细 '!H246)</f>
        <v>40</v>
      </c>
      <c r="CE246" s="3"/>
      <c r="CF246" s="36">
        <f t="shared" si="237"/>
        <v>1155.0719999999999</v>
      </c>
      <c r="CG246" s="33">
        <f t="shared" si="273"/>
        <v>50</v>
      </c>
      <c r="CH246" s="4">
        <f t="shared" si="238"/>
        <v>550</v>
      </c>
      <c r="CI246" s="36">
        <f t="shared" si="239"/>
        <v>15882.24</v>
      </c>
      <c r="CJ246" s="4">
        <f t="shared" si="240"/>
        <v>310</v>
      </c>
      <c r="CK246" s="36">
        <f t="shared" si="228"/>
        <v>8951.8079999999991</v>
      </c>
      <c r="CM246" s="18" t="str">
        <f t="shared" si="229"/>
        <v>恒康正清-上海市黄浦区中西医结合医院</v>
      </c>
      <c r="CN246" s="18" t="s">
        <v>422</v>
      </c>
    </row>
    <row r="247" spans="1:92" s="18" customFormat="1" ht="14.25" hidden="1" x14ac:dyDescent="0.3">
      <c r="A247" s="1" t="s">
        <v>121</v>
      </c>
      <c r="B247" s="6" t="s">
        <v>725</v>
      </c>
      <c r="C247" s="1" t="s">
        <v>661</v>
      </c>
      <c r="D247" s="1" t="s">
        <v>756</v>
      </c>
      <c r="E247" s="1" t="s">
        <v>847</v>
      </c>
      <c r="F247" s="1" t="s">
        <v>282</v>
      </c>
      <c r="G247" s="1" t="s">
        <v>394</v>
      </c>
      <c r="H247" s="2" t="s">
        <v>90</v>
      </c>
      <c r="I247" s="178">
        <v>22.8568</v>
      </c>
      <c r="J247" s="37">
        <v>800</v>
      </c>
      <c r="K247" s="171">
        <v>716.66666666666663</v>
      </c>
      <c r="L247" s="171">
        <f t="shared" si="252"/>
        <v>16380.706666666665</v>
      </c>
      <c r="M247" s="37">
        <v>0</v>
      </c>
      <c r="N247" s="5">
        <v>600</v>
      </c>
      <c r="O247" s="34">
        <f t="shared" si="253"/>
        <v>13714.08</v>
      </c>
      <c r="P247" s="3">
        <v>400</v>
      </c>
      <c r="Q247" s="3">
        <v>400</v>
      </c>
      <c r="R247" s="35">
        <f t="shared" si="254"/>
        <v>9142.7199999999993</v>
      </c>
      <c r="S247" s="33">
        <f t="shared" si="265"/>
        <v>0</v>
      </c>
      <c r="T247" s="5">
        <v>350</v>
      </c>
      <c r="U247" s="35">
        <f t="shared" si="255"/>
        <v>7999.88</v>
      </c>
      <c r="V247" s="3">
        <v>600</v>
      </c>
      <c r="W247" s="3">
        <v>0</v>
      </c>
      <c r="X247" s="35">
        <f t="shared" si="256"/>
        <v>13714.08</v>
      </c>
      <c r="Y247" s="33">
        <f t="shared" si="266"/>
        <v>600</v>
      </c>
      <c r="Z247" s="5">
        <v>800</v>
      </c>
      <c r="AA247" s="35">
        <f t="shared" si="257"/>
        <v>18285.439999999999</v>
      </c>
      <c r="AB247" s="3">
        <v>800</v>
      </c>
      <c r="AC247" s="3">
        <v>1300</v>
      </c>
      <c r="AD247" s="35">
        <f t="shared" si="258"/>
        <v>18285.439999999999</v>
      </c>
      <c r="AE247" s="33">
        <f t="shared" si="267"/>
        <v>100</v>
      </c>
      <c r="AF247" s="5">
        <v>700</v>
      </c>
      <c r="AG247" s="35">
        <f t="shared" si="259"/>
        <v>15999.76</v>
      </c>
      <c r="AH247" s="3">
        <v>1200</v>
      </c>
      <c r="AI247" s="3">
        <v>1200</v>
      </c>
      <c r="AJ247" s="35">
        <f t="shared" si="260"/>
        <v>27428.16</v>
      </c>
      <c r="AK247" s="33">
        <f t="shared" si="268"/>
        <v>100</v>
      </c>
      <c r="AL247" s="5">
        <v>900</v>
      </c>
      <c r="AM247" s="36">
        <f t="shared" si="261"/>
        <v>20571.12</v>
      </c>
      <c r="AN247" s="224">
        <v>1000</v>
      </c>
      <c r="AO247" s="3">
        <v>1000</v>
      </c>
      <c r="AP247" s="35">
        <f t="shared" si="262"/>
        <v>22856.799999999999</v>
      </c>
      <c r="AQ247" s="33">
        <f t="shared" si="269"/>
        <v>100</v>
      </c>
      <c r="AR247" s="5">
        <v>800</v>
      </c>
      <c r="AS247" s="35">
        <f t="shared" si="263"/>
        <v>18285.439999999999</v>
      </c>
      <c r="AT247" s="3">
        <v>600</v>
      </c>
      <c r="AU247" s="3">
        <v>600</v>
      </c>
      <c r="AV247" s="35">
        <f t="shared" si="264"/>
        <v>13714.08</v>
      </c>
      <c r="AW247" s="33">
        <f t="shared" si="270"/>
        <v>100</v>
      </c>
      <c r="AX247" s="4">
        <v>900</v>
      </c>
      <c r="AY247" s="35">
        <f t="shared" si="250"/>
        <v>20571.12</v>
      </c>
      <c r="AZ247" s="3">
        <v>1200</v>
      </c>
      <c r="BA247" s="3">
        <v>1200</v>
      </c>
      <c r="BB247" s="35">
        <f t="shared" si="251"/>
        <v>27428.16</v>
      </c>
      <c r="BC247" s="33">
        <f t="shared" si="271"/>
        <v>100</v>
      </c>
      <c r="BD247" s="4">
        <v>900</v>
      </c>
      <c r="BE247" s="36">
        <f t="shared" si="249"/>
        <v>20571.12</v>
      </c>
      <c r="BF247" s="3">
        <v>200</v>
      </c>
      <c r="BG247" s="3">
        <v>200</v>
      </c>
      <c r="BH247" s="35">
        <f t="shared" si="227"/>
        <v>4571.3599999999997</v>
      </c>
      <c r="BI247" s="33">
        <f t="shared" si="209"/>
        <v>100</v>
      </c>
      <c r="BJ247" s="4">
        <v>850</v>
      </c>
      <c r="BK247" s="36">
        <f t="shared" si="241"/>
        <v>19428.28</v>
      </c>
      <c r="BL247" s="3">
        <v>600</v>
      </c>
      <c r="BM247" s="3">
        <v>600</v>
      </c>
      <c r="BN247" s="36">
        <f t="shared" si="230"/>
        <v>13714.08</v>
      </c>
      <c r="BO247" s="33">
        <f t="shared" si="231"/>
        <v>100</v>
      </c>
      <c r="BP247" s="4">
        <v>700</v>
      </c>
      <c r="BQ247" s="36">
        <f t="shared" si="232"/>
        <v>15999.76</v>
      </c>
      <c r="BR247" s="204">
        <v>200</v>
      </c>
      <c r="BS247" s="305">
        <v>200</v>
      </c>
      <c r="BT247" s="36">
        <f t="shared" si="233"/>
        <v>4571.3599999999997</v>
      </c>
      <c r="BU247" s="33">
        <f t="shared" si="226"/>
        <v>100</v>
      </c>
      <c r="BV247" s="4">
        <v>800</v>
      </c>
      <c r="BW247" s="36">
        <f t="shared" si="234"/>
        <v>18285.439999999999</v>
      </c>
      <c r="BX247" s="3">
        <v>800</v>
      </c>
      <c r="BY247" s="3">
        <v>800</v>
      </c>
      <c r="BZ247" s="36">
        <f t="shared" si="235"/>
        <v>18285.439999999999</v>
      </c>
      <c r="CA247" s="33">
        <f t="shared" si="272"/>
        <v>100</v>
      </c>
      <c r="CB247" s="314">
        <v>700</v>
      </c>
      <c r="CC247" s="36">
        <f t="shared" si="236"/>
        <v>15999.76</v>
      </c>
      <c r="CD247" s="3">
        <f>SUMIFS('12月商业流向数据'!G:G,'12月商业流向数据'!C:C,'2019年进销存明细 '!A247,'12月商业流向数据'!E:E,'2019年进销存明细 '!H247)</f>
        <v>200</v>
      </c>
      <c r="CE247" s="3"/>
      <c r="CF247" s="36">
        <f t="shared" si="237"/>
        <v>4571.3599999999997</v>
      </c>
      <c r="CG247" s="33">
        <f t="shared" si="273"/>
        <v>300</v>
      </c>
      <c r="CH247" s="4">
        <f t="shared" si="238"/>
        <v>9000</v>
      </c>
      <c r="CI247" s="36">
        <f t="shared" si="239"/>
        <v>205711.2</v>
      </c>
      <c r="CJ247" s="4">
        <f t="shared" si="240"/>
        <v>7800</v>
      </c>
      <c r="CK247" s="36">
        <f t="shared" si="228"/>
        <v>178283.03999999995</v>
      </c>
      <c r="CM247" s="18" t="str">
        <f t="shared" si="229"/>
        <v>恒康正清-上海市普陀区利群医院</v>
      </c>
      <c r="CN247" s="18" t="s">
        <v>422</v>
      </c>
    </row>
    <row r="248" spans="1:92" s="18" customFormat="1" ht="14.25" hidden="1" x14ac:dyDescent="0.3">
      <c r="A248" s="1" t="s">
        <v>121</v>
      </c>
      <c r="B248" s="6" t="s">
        <v>725</v>
      </c>
      <c r="C248" s="1" t="s">
        <v>661</v>
      </c>
      <c r="D248" s="1" t="s">
        <v>756</v>
      </c>
      <c r="E248" s="1" t="s">
        <v>847</v>
      </c>
      <c r="F248" s="1" t="s">
        <v>282</v>
      </c>
      <c r="G248" s="1" t="s">
        <v>394</v>
      </c>
      <c r="H248" s="2" t="s">
        <v>143</v>
      </c>
      <c r="I248" s="178">
        <v>22.8568</v>
      </c>
      <c r="J248" s="37">
        <v>50</v>
      </c>
      <c r="K248" s="171">
        <v>43.333333333333336</v>
      </c>
      <c r="L248" s="171">
        <f t="shared" si="252"/>
        <v>990.46133333333341</v>
      </c>
      <c r="M248" s="37">
        <v>15</v>
      </c>
      <c r="N248" s="5">
        <v>40</v>
      </c>
      <c r="O248" s="34">
        <f t="shared" si="253"/>
        <v>914.27199999999993</v>
      </c>
      <c r="P248" s="3">
        <v>50</v>
      </c>
      <c r="Q248" s="3">
        <v>0</v>
      </c>
      <c r="R248" s="35">
        <f t="shared" si="254"/>
        <v>1142.8399999999999</v>
      </c>
      <c r="S248" s="33">
        <f t="shared" si="265"/>
        <v>65</v>
      </c>
      <c r="T248" s="5">
        <v>20</v>
      </c>
      <c r="U248" s="35">
        <f t="shared" si="255"/>
        <v>457.13599999999997</v>
      </c>
      <c r="V248" s="3">
        <v>50</v>
      </c>
      <c r="W248" s="3">
        <v>0</v>
      </c>
      <c r="X248" s="35">
        <f t="shared" si="256"/>
        <v>1142.8399999999999</v>
      </c>
      <c r="Y248" s="33">
        <f t="shared" si="266"/>
        <v>115</v>
      </c>
      <c r="Z248" s="5">
        <v>60</v>
      </c>
      <c r="AA248" s="35">
        <f t="shared" si="257"/>
        <v>1371.4079999999999</v>
      </c>
      <c r="AB248" s="3">
        <v>50</v>
      </c>
      <c r="AC248" s="3">
        <v>100</v>
      </c>
      <c r="AD248" s="35">
        <f t="shared" si="258"/>
        <v>1142.8399999999999</v>
      </c>
      <c r="AE248" s="33">
        <f t="shared" si="267"/>
        <v>65</v>
      </c>
      <c r="AF248" s="5">
        <v>50</v>
      </c>
      <c r="AG248" s="35">
        <f t="shared" si="259"/>
        <v>1142.8399999999999</v>
      </c>
      <c r="AH248" s="3">
        <v>100</v>
      </c>
      <c r="AI248" s="3">
        <v>100</v>
      </c>
      <c r="AJ248" s="35">
        <f t="shared" si="260"/>
        <v>2285.6799999999998</v>
      </c>
      <c r="AK248" s="33">
        <f t="shared" si="268"/>
        <v>65</v>
      </c>
      <c r="AL248" s="5">
        <v>60</v>
      </c>
      <c r="AM248" s="36">
        <f t="shared" si="261"/>
        <v>1371.4079999999999</v>
      </c>
      <c r="AN248" s="224">
        <v>50</v>
      </c>
      <c r="AO248" s="3">
        <v>50</v>
      </c>
      <c r="AP248" s="35">
        <f t="shared" si="262"/>
        <v>1142.8399999999999</v>
      </c>
      <c r="AQ248" s="33">
        <f t="shared" si="269"/>
        <v>65</v>
      </c>
      <c r="AR248" s="5">
        <v>60</v>
      </c>
      <c r="AS248" s="35">
        <f t="shared" si="263"/>
        <v>1371.4079999999999</v>
      </c>
      <c r="AT248" s="3">
        <v>50</v>
      </c>
      <c r="AU248" s="3">
        <v>100</v>
      </c>
      <c r="AV248" s="35">
        <f t="shared" si="264"/>
        <v>1142.8399999999999</v>
      </c>
      <c r="AW248" s="33">
        <f t="shared" si="270"/>
        <v>15</v>
      </c>
      <c r="AX248" s="4">
        <v>50</v>
      </c>
      <c r="AY248" s="35">
        <f t="shared" si="250"/>
        <v>1142.8399999999999</v>
      </c>
      <c r="AZ248" s="3">
        <v>100</v>
      </c>
      <c r="BA248" s="3">
        <v>51</v>
      </c>
      <c r="BB248" s="35">
        <f t="shared" si="251"/>
        <v>2285.6799999999998</v>
      </c>
      <c r="BC248" s="33">
        <f t="shared" si="271"/>
        <v>64</v>
      </c>
      <c r="BD248" s="4">
        <v>50</v>
      </c>
      <c r="BE248" s="36">
        <f t="shared" si="249"/>
        <v>1142.8399999999999</v>
      </c>
      <c r="BF248" s="3">
        <v>50</v>
      </c>
      <c r="BG248" s="3">
        <v>50</v>
      </c>
      <c r="BH248" s="35">
        <f t="shared" si="227"/>
        <v>1142.8399999999999</v>
      </c>
      <c r="BI248" s="33">
        <f t="shared" ref="BI248:BI269" si="274">BC248+BF248-BG248</f>
        <v>64</v>
      </c>
      <c r="BJ248" s="4">
        <v>60</v>
      </c>
      <c r="BK248" s="36">
        <f t="shared" si="241"/>
        <v>1371.4079999999999</v>
      </c>
      <c r="BL248" s="3">
        <v>50</v>
      </c>
      <c r="BM248" s="3">
        <v>50</v>
      </c>
      <c r="BN248" s="36">
        <f t="shared" si="230"/>
        <v>1142.8399999999999</v>
      </c>
      <c r="BO248" s="33">
        <f t="shared" si="231"/>
        <v>64</v>
      </c>
      <c r="BP248" s="4">
        <v>50</v>
      </c>
      <c r="BQ248" s="36">
        <f t="shared" si="232"/>
        <v>1142.8399999999999</v>
      </c>
      <c r="BR248" s="204">
        <v>50</v>
      </c>
      <c r="BS248" s="305">
        <v>50</v>
      </c>
      <c r="BT248" s="36">
        <f t="shared" si="233"/>
        <v>1142.8399999999999</v>
      </c>
      <c r="BU248" s="33">
        <f t="shared" si="226"/>
        <v>64</v>
      </c>
      <c r="BV248" s="4">
        <v>50</v>
      </c>
      <c r="BW248" s="36">
        <f t="shared" si="234"/>
        <v>1142.8399999999999</v>
      </c>
      <c r="BX248" s="3">
        <v>0</v>
      </c>
      <c r="BY248" s="3">
        <v>0</v>
      </c>
      <c r="BZ248" s="36">
        <f t="shared" si="235"/>
        <v>0</v>
      </c>
      <c r="CA248" s="33">
        <f t="shared" si="272"/>
        <v>64</v>
      </c>
      <c r="CB248" s="314">
        <v>50</v>
      </c>
      <c r="CC248" s="36">
        <f t="shared" si="236"/>
        <v>1142.8399999999999</v>
      </c>
      <c r="CD248" s="3">
        <f>SUMIFS('12月商业流向数据'!G:G,'12月商业流向数据'!C:C,'2019年进销存明细 '!A248,'12月商业流向数据'!E:E,'2019年进销存明细 '!H248)</f>
        <v>0</v>
      </c>
      <c r="CE248" s="3"/>
      <c r="CF248" s="36">
        <f t="shared" si="237"/>
        <v>0</v>
      </c>
      <c r="CG248" s="33">
        <f t="shared" si="273"/>
        <v>64</v>
      </c>
      <c r="CH248" s="4">
        <f t="shared" si="238"/>
        <v>600</v>
      </c>
      <c r="CI248" s="36">
        <f t="shared" si="239"/>
        <v>13714.08</v>
      </c>
      <c r="CJ248" s="4">
        <f t="shared" si="240"/>
        <v>600</v>
      </c>
      <c r="CK248" s="36">
        <f t="shared" si="228"/>
        <v>13714.08</v>
      </c>
      <c r="CM248" s="18" t="str">
        <f t="shared" si="229"/>
        <v>恒康正清-上海市普陀区中医医院</v>
      </c>
      <c r="CN248" s="18" t="s">
        <v>422</v>
      </c>
    </row>
    <row r="249" spans="1:92" s="18" customFormat="1" ht="14.25" hidden="1" x14ac:dyDescent="0.3">
      <c r="A249" s="1" t="s">
        <v>121</v>
      </c>
      <c r="B249" s="6" t="s">
        <v>725</v>
      </c>
      <c r="C249" s="1" t="s">
        <v>661</v>
      </c>
      <c r="D249" s="1" t="s">
        <v>756</v>
      </c>
      <c r="E249" s="1" t="s">
        <v>737</v>
      </c>
      <c r="F249" s="1" t="s">
        <v>282</v>
      </c>
      <c r="G249" s="1" t="s">
        <v>394</v>
      </c>
      <c r="H249" s="2" t="s">
        <v>86</v>
      </c>
      <c r="I249" s="178">
        <v>22.8568</v>
      </c>
      <c r="J249" s="37">
        <v>1000</v>
      </c>
      <c r="K249" s="171">
        <v>967.5</v>
      </c>
      <c r="L249" s="171">
        <f t="shared" si="252"/>
        <v>22113.954000000002</v>
      </c>
      <c r="M249" s="37">
        <v>1822</v>
      </c>
      <c r="N249" s="5">
        <v>1000</v>
      </c>
      <c r="O249" s="34">
        <f t="shared" si="253"/>
        <v>22856.799999999999</v>
      </c>
      <c r="P249" s="3">
        <v>600</v>
      </c>
      <c r="Q249" s="3">
        <v>921</v>
      </c>
      <c r="R249" s="35">
        <f t="shared" si="254"/>
        <v>13714.08</v>
      </c>
      <c r="S249" s="33">
        <f t="shared" si="265"/>
        <v>1501</v>
      </c>
      <c r="T249" s="5">
        <v>500</v>
      </c>
      <c r="U249" s="35">
        <f t="shared" si="255"/>
        <v>11428.4</v>
      </c>
      <c r="V249" s="3">
        <v>600</v>
      </c>
      <c r="W249" s="3">
        <v>660</v>
      </c>
      <c r="X249" s="35">
        <f t="shared" si="256"/>
        <v>13714.08</v>
      </c>
      <c r="Y249" s="33">
        <f t="shared" si="266"/>
        <v>1441</v>
      </c>
      <c r="Z249" s="5">
        <v>1200</v>
      </c>
      <c r="AA249" s="35">
        <f t="shared" si="257"/>
        <v>27428.16</v>
      </c>
      <c r="AB249" s="3">
        <v>1200</v>
      </c>
      <c r="AC249" s="3">
        <v>1420</v>
      </c>
      <c r="AD249" s="35">
        <f t="shared" si="258"/>
        <v>27428.16</v>
      </c>
      <c r="AE249" s="33">
        <f t="shared" si="267"/>
        <v>1221</v>
      </c>
      <c r="AF249" s="5">
        <v>1000</v>
      </c>
      <c r="AG249" s="35">
        <f t="shared" si="259"/>
        <v>22856.799999999999</v>
      </c>
      <c r="AH249" s="3">
        <v>1100</v>
      </c>
      <c r="AI249" s="3">
        <v>1650</v>
      </c>
      <c r="AJ249" s="35">
        <f t="shared" si="260"/>
        <v>25142.48</v>
      </c>
      <c r="AK249" s="33">
        <f t="shared" si="268"/>
        <v>671</v>
      </c>
      <c r="AL249" s="5">
        <v>1300</v>
      </c>
      <c r="AM249" s="36">
        <f t="shared" si="261"/>
        <v>29713.84</v>
      </c>
      <c r="AN249" s="224">
        <v>1500</v>
      </c>
      <c r="AO249" s="3">
        <v>1500</v>
      </c>
      <c r="AP249" s="35">
        <f t="shared" si="262"/>
        <v>34285.199999999997</v>
      </c>
      <c r="AQ249" s="33">
        <f t="shared" si="269"/>
        <v>671</v>
      </c>
      <c r="AR249" s="5">
        <v>1200</v>
      </c>
      <c r="AS249" s="35">
        <f t="shared" si="263"/>
        <v>27428.16</v>
      </c>
      <c r="AT249" s="3">
        <v>1300</v>
      </c>
      <c r="AU249" s="3">
        <v>1300</v>
      </c>
      <c r="AV249" s="35">
        <f t="shared" si="264"/>
        <v>29713.84</v>
      </c>
      <c r="AW249" s="33">
        <f t="shared" si="270"/>
        <v>671</v>
      </c>
      <c r="AX249" s="4">
        <v>1200</v>
      </c>
      <c r="AY249" s="35">
        <f t="shared" si="250"/>
        <v>27428.16</v>
      </c>
      <c r="AZ249" s="3">
        <v>600</v>
      </c>
      <c r="BA249" s="3">
        <v>800</v>
      </c>
      <c r="BB249" s="35">
        <f t="shared" si="251"/>
        <v>13714.08</v>
      </c>
      <c r="BC249" s="33">
        <f t="shared" si="271"/>
        <v>471</v>
      </c>
      <c r="BD249" s="4">
        <v>1200</v>
      </c>
      <c r="BE249" s="36">
        <f t="shared" ref="BE249:BE269" si="275">BD249*I249</f>
        <v>27428.16</v>
      </c>
      <c r="BF249" s="3">
        <v>797</v>
      </c>
      <c r="BG249" s="3">
        <v>700</v>
      </c>
      <c r="BH249" s="35">
        <f t="shared" si="227"/>
        <v>18216.869599999998</v>
      </c>
      <c r="BI249" s="33">
        <f t="shared" si="274"/>
        <v>568</v>
      </c>
      <c r="BJ249" s="4">
        <v>1200</v>
      </c>
      <c r="BK249" s="36">
        <f t="shared" si="241"/>
        <v>27428.16</v>
      </c>
      <c r="BL249" s="3">
        <v>1200</v>
      </c>
      <c r="BM249" s="3">
        <v>1152</v>
      </c>
      <c r="BN249" s="36">
        <f t="shared" si="230"/>
        <v>27428.16</v>
      </c>
      <c r="BO249" s="33">
        <f t="shared" si="231"/>
        <v>616</v>
      </c>
      <c r="BP249" s="4">
        <v>1000</v>
      </c>
      <c r="BQ249" s="36">
        <f t="shared" si="232"/>
        <v>22856.799999999999</v>
      </c>
      <c r="BR249" s="204">
        <v>1600</v>
      </c>
      <c r="BS249" s="305">
        <v>1600</v>
      </c>
      <c r="BT249" s="36">
        <f t="shared" si="233"/>
        <v>36570.879999999997</v>
      </c>
      <c r="BU249" s="33">
        <f t="shared" si="226"/>
        <v>616</v>
      </c>
      <c r="BV249" s="4">
        <v>1100</v>
      </c>
      <c r="BW249" s="36">
        <f t="shared" si="234"/>
        <v>25142.48</v>
      </c>
      <c r="BX249" s="3">
        <v>1000</v>
      </c>
      <c r="BY249" s="3">
        <v>998</v>
      </c>
      <c r="BZ249" s="36">
        <f t="shared" si="235"/>
        <v>22856.799999999999</v>
      </c>
      <c r="CA249" s="33">
        <f t="shared" si="272"/>
        <v>618</v>
      </c>
      <c r="CB249" s="314">
        <v>1100</v>
      </c>
      <c r="CC249" s="36">
        <f t="shared" si="236"/>
        <v>25142.48</v>
      </c>
      <c r="CD249" s="3">
        <f>SUMIFS('12月商业流向数据'!G:G,'12月商业流向数据'!C:C,'2019年进销存明细 '!A249,'12月商业流向数据'!E:E,'2019年进销存明细 '!H249)</f>
        <v>400</v>
      </c>
      <c r="CE249" s="3"/>
      <c r="CF249" s="36">
        <f t="shared" si="237"/>
        <v>9142.7199999999993</v>
      </c>
      <c r="CG249" s="33">
        <f t="shared" si="273"/>
        <v>1018</v>
      </c>
      <c r="CH249" s="4">
        <f t="shared" si="238"/>
        <v>13000</v>
      </c>
      <c r="CI249" s="36">
        <f t="shared" si="239"/>
        <v>297138.39999999997</v>
      </c>
      <c r="CJ249" s="4">
        <f t="shared" si="240"/>
        <v>11897</v>
      </c>
      <c r="CK249" s="36">
        <f t="shared" si="228"/>
        <v>271927.34959999996</v>
      </c>
      <c r="CM249" s="18" t="str">
        <f t="shared" si="229"/>
        <v>恒康正清-上海市普陀区人民医院</v>
      </c>
      <c r="CN249" s="18" t="s">
        <v>422</v>
      </c>
    </row>
    <row r="250" spans="1:92" s="18" customFormat="1" ht="14.25" hidden="1" x14ac:dyDescent="0.3">
      <c r="A250" s="1" t="s">
        <v>121</v>
      </c>
      <c r="B250" s="6" t="s">
        <v>725</v>
      </c>
      <c r="C250" s="1" t="s">
        <v>661</v>
      </c>
      <c r="D250" s="1" t="s">
        <v>756</v>
      </c>
      <c r="E250" s="1" t="s">
        <v>829</v>
      </c>
      <c r="F250" s="1" t="s">
        <v>282</v>
      </c>
      <c r="G250" s="1" t="s">
        <v>399</v>
      </c>
      <c r="H250" s="2" t="s">
        <v>133</v>
      </c>
      <c r="I250" s="178">
        <v>22.8568</v>
      </c>
      <c r="J250" s="37">
        <v>1843</v>
      </c>
      <c r="K250" s="171">
        <v>1473.0833333333333</v>
      </c>
      <c r="L250" s="171">
        <f t="shared" si="252"/>
        <v>33669.971133333333</v>
      </c>
      <c r="M250" s="37">
        <v>146</v>
      </c>
      <c r="N250" s="5">
        <v>1500</v>
      </c>
      <c r="O250" s="34">
        <f t="shared" si="253"/>
        <v>34285.199999999997</v>
      </c>
      <c r="P250" s="3">
        <v>1510</v>
      </c>
      <c r="Q250" s="3">
        <v>1432</v>
      </c>
      <c r="R250" s="35">
        <f t="shared" si="254"/>
        <v>34513.767999999996</v>
      </c>
      <c r="S250" s="33">
        <f t="shared" si="265"/>
        <v>224</v>
      </c>
      <c r="T250" s="5">
        <v>800</v>
      </c>
      <c r="U250" s="35">
        <f t="shared" si="255"/>
        <v>18285.439999999999</v>
      </c>
      <c r="V250" s="3">
        <v>1283</v>
      </c>
      <c r="W250" s="3">
        <v>1331</v>
      </c>
      <c r="X250" s="35">
        <f t="shared" si="256"/>
        <v>29325.274399999998</v>
      </c>
      <c r="Y250" s="33">
        <f t="shared" si="266"/>
        <v>176</v>
      </c>
      <c r="Z250" s="5">
        <v>1900</v>
      </c>
      <c r="AA250" s="35">
        <f t="shared" si="257"/>
        <v>43427.92</v>
      </c>
      <c r="AB250" s="3">
        <v>1853</v>
      </c>
      <c r="AC250" s="3">
        <v>1933</v>
      </c>
      <c r="AD250" s="35">
        <f t="shared" si="258"/>
        <v>42353.650399999999</v>
      </c>
      <c r="AE250" s="33">
        <f t="shared" si="267"/>
        <v>96</v>
      </c>
      <c r="AF250" s="5">
        <v>1500</v>
      </c>
      <c r="AG250" s="35">
        <f t="shared" si="259"/>
        <v>34285.199999999997</v>
      </c>
      <c r="AH250" s="3">
        <v>1610</v>
      </c>
      <c r="AI250" s="3">
        <v>1634</v>
      </c>
      <c r="AJ250" s="35">
        <f t="shared" si="260"/>
        <v>36799.447999999997</v>
      </c>
      <c r="AK250" s="33">
        <f t="shared" si="268"/>
        <v>72</v>
      </c>
      <c r="AL250" s="5">
        <v>2000</v>
      </c>
      <c r="AM250" s="36">
        <f t="shared" si="261"/>
        <v>45713.599999999999</v>
      </c>
      <c r="AN250" s="224">
        <v>2060</v>
      </c>
      <c r="AO250" s="3">
        <v>1970</v>
      </c>
      <c r="AP250" s="35">
        <f t="shared" si="262"/>
        <v>47085.008000000002</v>
      </c>
      <c r="AQ250" s="33">
        <f t="shared" si="269"/>
        <v>162</v>
      </c>
      <c r="AR250" s="5">
        <v>1800</v>
      </c>
      <c r="AS250" s="35">
        <f t="shared" si="263"/>
        <v>41142.239999999998</v>
      </c>
      <c r="AT250" s="3">
        <v>1470</v>
      </c>
      <c r="AU250" s="3">
        <v>1434</v>
      </c>
      <c r="AV250" s="35">
        <f t="shared" si="264"/>
        <v>33599.495999999999</v>
      </c>
      <c r="AW250" s="33">
        <f t="shared" si="270"/>
        <v>198</v>
      </c>
      <c r="AX250" s="4">
        <v>1800</v>
      </c>
      <c r="AY250" s="35">
        <f t="shared" ref="AY250:AY269" si="276">I250*AX250</f>
        <v>41142.239999999998</v>
      </c>
      <c r="AZ250" s="3">
        <v>1525</v>
      </c>
      <c r="BA250" s="3">
        <v>1535</v>
      </c>
      <c r="BB250" s="35">
        <f t="shared" ref="BB250:BB269" si="277">I250*AZ250</f>
        <v>34856.620000000003</v>
      </c>
      <c r="BC250" s="33">
        <f t="shared" si="271"/>
        <v>188</v>
      </c>
      <c r="BD250" s="4">
        <v>1800</v>
      </c>
      <c r="BE250" s="36">
        <f t="shared" si="275"/>
        <v>41142.239999999998</v>
      </c>
      <c r="BF250" s="3">
        <v>1420</v>
      </c>
      <c r="BG250" s="3">
        <v>1552</v>
      </c>
      <c r="BH250" s="35">
        <f t="shared" si="227"/>
        <v>32456.655999999999</v>
      </c>
      <c r="BI250" s="33">
        <f t="shared" si="274"/>
        <v>56</v>
      </c>
      <c r="BJ250" s="4">
        <v>1900</v>
      </c>
      <c r="BK250" s="36">
        <f t="shared" si="241"/>
        <v>43427.92</v>
      </c>
      <c r="BL250" s="3">
        <v>1230</v>
      </c>
      <c r="BM250" s="3">
        <v>1162</v>
      </c>
      <c r="BN250" s="36">
        <f t="shared" si="230"/>
        <v>28113.864000000001</v>
      </c>
      <c r="BO250" s="33">
        <f t="shared" si="231"/>
        <v>124</v>
      </c>
      <c r="BP250" s="4">
        <v>1500</v>
      </c>
      <c r="BQ250" s="36">
        <f t="shared" si="232"/>
        <v>34285.199999999997</v>
      </c>
      <c r="BR250" s="204">
        <v>300</v>
      </c>
      <c r="BS250" s="305">
        <v>420</v>
      </c>
      <c r="BT250" s="36">
        <f t="shared" si="233"/>
        <v>6857.04</v>
      </c>
      <c r="BU250" s="33">
        <f t="shared" si="226"/>
        <v>4</v>
      </c>
      <c r="BV250" s="4">
        <v>1800</v>
      </c>
      <c r="BW250" s="36">
        <f t="shared" si="234"/>
        <v>41142.239999999998</v>
      </c>
      <c r="BX250" s="3">
        <v>800</v>
      </c>
      <c r="BY250" s="3">
        <v>798</v>
      </c>
      <c r="BZ250" s="36">
        <f t="shared" si="235"/>
        <v>18285.439999999999</v>
      </c>
      <c r="CA250" s="33">
        <f t="shared" si="272"/>
        <v>6</v>
      </c>
      <c r="CB250" s="314">
        <v>1700</v>
      </c>
      <c r="CC250" s="36">
        <f t="shared" si="236"/>
        <v>38856.559999999998</v>
      </c>
      <c r="CD250" s="3">
        <f>SUMIFS('12月商业流向数据'!G:G,'12月商业流向数据'!C:C,'2019年进销存明细 '!A250,'12月商业流向数据'!E:E,'2019年进销存明细 '!H250)</f>
        <v>590</v>
      </c>
      <c r="CE250" s="3"/>
      <c r="CF250" s="36">
        <f t="shared" si="237"/>
        <v>13485.512000000001</v>
      </c>
      <c r="CG250" s="33">
        <f t="shared" si="273"/>
        <v>596</v>
      </c>
      <c r="CH250" s="4">
        <f t="shared" si="238"/>
        <v>20000</v>
      </c>
      <c r="CI250" s="36">
        <f t="shared" si="239"/>
        <v>457135.99999999994</v>
      </c>
      <c r="CJ250" s="4">
        <f t="shared" si="240"/>
        <v>15651</v>
      </c>
      <c r="CK250" s="36">
        <f t="shared" si="228"/>
        <v>357731.77679999999</v>
      </c>
      <c r="CM250" s="18" t="str">
        <f t="shared" si="229"/>
        <v>恒康正清-上海市闵行区中心医院</v>
      </c>
      <c r="CN250" s="18" t="s">
        <v>422</v>
      </c>
    </row>
    <row r="251" spans="1:92" s="18" customFormat="1" ht="14.25" hidden="1" x14ac:dyDescent="0.3">
      <c r="A251" s="1" t="s">
        <v>121</v>
      </c>
      <c r="B251" s="6" t="s">
        <v>725</v>
      </c>
      <c r="C251" s="1" t="s">
        <v>661</v>
      </c>
      <c r="D251" s="1" t="s">
        <v>756</v>
      </c>
      <c r="E251" s="1" t="s">
        <v>738</v>
      </c>
      <c r="F251" s="1" t="s">
        <v>283</v>
      </c>
      <c r="G251" s="1" t="s">
        <v>399</v>
      </c>
      <c r="H251" s="2" t="s">
        <v>134</v>
      </c>
      <c r="I251" s="178">
        <v>22.8568</v>
      </c>
      <c r="J251" s="37">
        <v>170</v>
      </c>
      <c r="K251" s="171">
        <v>181.66666666666666</v>
      </c>
      <c r="L251" s="171">
        <f t="shared" si="252"/>
        <v>4152.3186666666661</v>
      </c>
      <c r="M251" s="37">
        <v>114</v>
      </c>
      <c r="N251" s="5">
        <v>250</v>
      </c>
      <c r="O251" s="34">
        <f t="shared" si="253"/>
        <v>5714.2</v>
      </c>
      <c r="P251" s="3">
        <v>210</v>
      </c>
      <c r="Q251" s="3">
        <v>160</v>
      </c>
      <c r="R251" s="35">
        <f t="shared" si="254"/>
        <v>4799.9279999999999</v>
      </c>
      <c r="S251" s="33">
        <f t="shared" si="265"/>
        <v>164</v>
      </c>
      <c r="T251" s="5">
        <v>120</v>
      </c>
      <c r="U251" s="35">
        <f t="shared" si="255"/>
        <v>2742.8159999999998</v>
      </c>
      <c r="V251" s="3">
        <v>150</v>
      </c>
      <c r="W251" s="3">
        <v>188</v>
      </c>
      <c r="X251" s="35">
        <f t="shared" si="256"/>
        <v>3428.52</v>
      </c>
      <c r="Y251" s="33">
        <f t="shared" si="266"/>
        <v>126</v>
      </c>
      <c r="Z251" s="5">
        <v>400</v>
      </c>
      <c r="AA251" s="35">
        <f t="shared" si="257"/>
        <v>9142.7199999999993</v>
      </c>
      <c r="AB251" s="3">
        <v>180</v>
      </c>
      <c r="AC251" s="3">
        <v>170</v>
      </c>
      <c r="AD251" s="35">
        <f t="shared" si="258"/>
        <v>4114.2240000000002</v>
      </c>
      <c r="AE251" s="33">
        <f t="shared" si="267"/>
        <v>136</v>
      </c>
      <c r="AF251" s="5">
        <v>500</v>
      </c>
      <c r="AG251" s="35">
        <f t="shared" si="259"/>
        <v>11428.4</v>
      </c>
      <c r="AH251" s="3">
        <v>140</v>
      </c>
      <c r="AI251" s="3">
        <v>138</v>
      </c>
      <c r="AJ251" s="35">
        <f t="shared" si="260"/>
        <v>3199.9519999999998</v>
      </c>
      <c r="AK251" s="33">
        <f t="shared" si="268"/>
        <v>138</v>
      </c>
      <c r="AL251" s="5">
        <v>600</v>
      </c>
      <c r="AM251" s="36">
        <f t="shared" si="261"/>
        <v>13714.08</v>
      </c>
      <c r="AN251" s="224">
        <v>230</v>
      </c>
      <c r="AO251" s="3">
        <v>216</v>
      </c>
      <c r="AP251" s="35">
        <f t="shared" si="262"/>
        <v>5257.0640000000003</v>
      </c>
      <c r="AQ251" s="33">
        <f t="shared" si="269"/>
        <v>152</v>
      </c>
      <c r="AR251" s="5">
        <v>700</v>
      </c>
      <c r="AS251" s="35">
        <f t="shared" si="263"/>
        <v>15999.76</v>
      </c>
      <c r="AT251" s="3">
        <v>140</v>
      </c>
      <c r="AU251" s="3">
        <v>152</v>
      </c>
      <c r="AV251" s="35">
        <f t="shared" si="264"/>
        <v>3199.9519999999998</v>
      </c>
      <c r="AW251" s="33">
        <f t="shared" si="270"/>
        <v>140</v>
      </c>
      <c r="AX251" s="4">
        <v>800</v>
      </c>
      <c r="AY251" s="35">
        <f t="shared" si="276"/>
        <v>18285.439999999999</v>
      </c>
      <c r="AZ251" s="3">
        <v>250</v>
      </c>
      <c r="BA251" s="3">
        <v>235</v>
      </c>
      <c r="BB251" s="35">
        <f t="shared" si="277"/>
        <v>5714.2</v>
      </c>
      <c r="BC251" s="33">
        <f t="shared" si="271"/>
        <v>155</v>
      </c>
      <c r="BD251" s="4">
        <v>1000</v>
      </c>
      <c r="BE251" s="36">
        <f t="shared" si="275"/>
        <v>22856.799999999999</v>
      </c>
      <c r="BF251" s="3">
        <v>270</v>
      </c>
      <c r="BG251" s="3">
        <v>276</v>
      </c>
      <c r="BH251" s="35">
        <f t="shared" si="227"/>
        <v>6171.3360000000002</v>
      </c>
      <c r="BI251" s="33">
        <f t="shared" si="274"/>
        <v>149</v>
      </c>
      <c r="BJ251" s="4">
        <v>1000</v>
      </c>
      <c r="BK251" s="36">
        <f t="shared" si="241"/>
        <v>22856.799999999999</v>
      </c>
      <c r="BL251" s="3">
        <v>150</v>
      </c>
      <c r="BM251" s="3">
        <v>107</v>
      </c>
      <c r="BN251" s="36">
        <f t="shared" si="230"/>
        <v>3428.52</v>
      </c>
      <c r="BO251" s="33">
        <f t="shared" si="231"/>
        <v>192</v>
      </c>
      <c r="BP251" s="4">
        <v>900</v>
      </c>
      <c r="BQ251" s="36">
        <f t="shared" si="232"/>
        <v>20571.12</v>
      </c>
      <c r="BR251" s="204">
        <v>150</v>
      </c>
      <c r="BS251" s="305">
        <v>97</v>
      </c>
      <c r="BT251" s="36">
        <f t="shared" si="233"/>
        <v>3428.52</v>
      </c>
      <c r="BU251" s="33">
        <f t="shared" si="226"/>
        <v>245</v>
      </c>
      <c r="BV251" s="4">
        <v>900</v>
      </c>
      <c r="BW251" s="36">
        <f t="shared" si="234"/>
        <v>20571.12</v>
      </c>
      <c r="BX251" s="3">
        <v>190</v>
      </c>
      <c r="BY251" s="3">
        <v>97</v>
      </c>
      <c r="BZ251" s="36">
        <f t="shared" si="235"/>
        <v>4342.7920000000004</v>
      </c>
      <c r="CA251" s="33">
        <f t="shared" si="272"/>
        <v>338</v>
      </c>
      <c r="CB251" s="314">
        <v>800</v>
      </c>
      <c r="CC251" s="36">
        <f t="shared" si="236"/>
        <v>18285.439999999999</v>
      </c>
      <c r="CD251" s="3">
        <f>SUMIFS('12月商业流向数据'!G:G,'12月商业流向数据'!C:C,'2019年进销存明细 '!A251,'12月商业流向数据'!E:E,'2019年进销存明细 '!H251)</f>
        <v>80</v>
      </c>
      <c r="CE251" s="3"/>
      <c r="CF251" s="36">
        <f t="shared" si="237"/>
        <v>1828.5439999999999</v>
      </c>
      <c r="CG251" s="33">
        <f t="shared" si="273"/>
        <v>418</v>
      </c>
      <c r="CH251" s="4">
        <f t="shared" si="238"/>
        <v>7970</v>
      </c>
      <c r="CI251" s="36">
        <f t="shared" si="239"/>
        <v>182168.696</v>
      </c>
      <c r="CJ251" s="4">
        <f t="shared" si="240"/>
        <v>2140</v>
      </c>
      <c r="CK251" s="36">
        <f t="shared" si="228"/>
        <v>48913.552000000003</v>
      </c>
      <c r="CM251" s="18" t="str">
        <f t="shared" si="229"/>
        <v>恒康正清-上海市第五人民医院</v>
      </c>
      <c r="CN251" s="18" t="s">
        <v>422</v>
      </c>
    </row>
    <row r="252" spans="1:92" s="18" customFormat="1" ht="14.25" hidden="1" x14ac:dyDescent="0.3">
      <c r="A252" s="1" t="s">
        <v>121</v>
      </c>
      <c r="B252" s="1" t="s">
        <v>637</v>
      </c>
      <c r="C252" s="1" t="s">
        <v>661</v>
      </c>
      <c r="D252" s="1" t="s">
        <v>696</v>
      </c>
      <c r="E252" s="1" t="s">
        <v>643</v>
      </c>
      <c r="F252" s="1" t="s">
        <v>282</v>
      </c>
      <c r="G252" s="1" t="s">
        <v>395</v>
      </c>
      <c r="H252" s="2" t="s">
        <v>42</v>
      </c>
      <c r="I252" s="177">
        <v>28.876799999999999</v>
      </c>
      <c r="J252" s="37">
        <v>2600</v>
      </c>
      <c r="K252" s="171">
        <v>2333.3333333333335</v>
      </c>
      <c r="L252" s="171">
        <f t="shared" si="252"/>
        <v>67379.199999999997</v>
      </c>
      <c r="M252" s="37">
        <v>577</v>
      </c>
      <c r="N252" s="5">
        <v>2400</v>
      </c>
      <c r="O252" s="34">
        <f t="shared" si="253"/>
        <v>69304.319999999992</v>
      </c>
      <c r="P252" s="3">
        <v>2800</v>
      </c>
      <c r="Q252" s="3">
        <v>2716</v>
      </c>
      <c r="R252" s="35">
        <f t="shared" si="254"/>
        <v>80855.039999999994</v>
      </c>
      <c r="S252" s="33">
        <f t="shared" si="265"/>
        <v>661</v>
      </c>
      <c r="T252" s="5">
        <v>1300</v>
      </c>
      <c r="U252" s="35">
        <f t="shared" si="255"/>
        <v>37539.839999999997</v>
      </c>
      <c r="V252" s="3">
        <v>800</v>
      </c>
      <c r="W252" s="3">
        <v>1215</v>
      </c>
      <c r="X252" s="35">
        <f t="shared" si="256"/>
        <v>23101.439999999999</v>
      </c>
      <c r="Y252" s="33">
        <f t="shared" si="266"/>
        <v>246</v>
      </c>
      <c r="Z252" s="5">
        <v>3000</v>
      </c>
      <c r="AA252" s="35">
        <f t="shared" si="257"/>
        <v>86630.399999999994</v>
      </c>
      <c r="AB252" s="3">
        <v>2200</v>
      </c>
      <c r="AC252" s="3">
        <v>2156</v>
      </c>
      <c r="AD252" s="35">
        <f t="shared" si="258"/>
        <v>63528.959999999999</v>
      </c>
      <c r="AE252" s="33">
        <f t="shared" si="267"/>
        <v>290</v>
      </c>
      <c r="AF252" s="5">
        <v>2500</v>
      </c>
      <c r="AG252" s="35">
        <f t="shared" si="259"/>
        <v>72192</v>
      </c>
      <c r="AH252" s="3">
        <v>2200</v>
      </c>
      <c r="AI252" s="3">
        <v>2324</v>
      </c>
      <c r="AJ252" s="35">
        <f t="shared" si="260"/>
        <v>63528.959999999999</v>
      </c>
      <c r="AK252" s="33">
        <f t="shared" si="268"/>
        <v>166</v>
      </c>
      <c r="AL252" s="5">
        <v>3200</v>
      </c>
      <c r="AM252" s="36">
        <f t="shared" si="261"/>
        <v>92405.759999999995</v>
      </c>
      <c r="AN252" s="224">
        <v>3000</v>
      </c>
      <c r="AO252" s="3">
        <v>2853</v>
      </c>
      <c r="AP252" s="35">
        <f t="shared" si="262"/>
        <v>86630.399999999994</v>
      </c>
      <c r="AQ252" s="33">
        <f t="shared" si="269"/>
        <v>313</v>
      </c>
      <c r="AR252" s="5">
        <v>3000</v>
      </c>
      <c r="AS252" s="35">
        <f t="shared" si="263"/>
        <v>86630.399999999994</v>
      </c>
      <c r="AT252" s="3">
        <v>2400</v>
      </c>
      <c r="AU252" s="3">
        <v>2580</v>
      </c>
      <c r="AV252" s="35">
        <f t="shared" si="264"/>
        <v>69304.319999999992</v>
      </c>
      <c r="AW252" s="33">
        <f t="shared" si="270"/>
        <v>133</v>
      </c>
      <c r="AX252" s="4">
        <v>3000</v>
      </c>
      <c r="AY252" s="35">
        <f t="shared" si="276"/>
        <v>86630.399999999994</v>
      </c>
      <c r="AZ252" s="3">
        <v>3000</v>
      </c>
      <c r="BA252" s="3">
        <v>2972</v>
      </c>
      <c r="BB252" s="35">
        <f t="shared" si="277"/>
        <v>86630.399999999994</v>
      </c>
      <c r="BC252" s="33">
        <f t="shared" si="271"/>
        <v>161</v>
      </c>
      <c r="BD252" s="4">
        <v>3000</v>
      </c>
      <c r="BE252" s="36">
        <f t="shared" si="275"/>
        <v>86630.399999999994</v>
      </c>
      <c r="BF252" s="3">
        <v>3600</v>
      </c>
      <c r="BG252" s="3">
        <v>3406</v>
      </c>
      <c r="BH252" s="35">
        <f t="shared" si="227"/>
        <v>103956.48</v>
      </c>
      <c r="BI252" s="33">
        <f t="shared" si="274"/>
        <v>355</v>
      </c>
      <c r="BJ252" s="4">
        <v>3100</v>
      </c>
      <c r="BK252" s="36">
        <f t="shared" si="241"/>
        <v>89518.080000000002</v>
      </c>
      <c r="BL252" s="3">
        <v>2296</v>
      </c>
      <c r="BM252" s="3">
        <v>1998</v>
      </c>
      <c r="BN252" s="36">
        <f t="shared" si="230"/>
        <v>66301.132799999992</v>
      </c>
      <c r="BO252" s="33">
        <f t="shared" si="231"/>
        <v>653</v>
      </c>
      <c r="BP252" s="4">
        <v>2500</v>
      </c>
      <c r="BQ252" s="36">
        <f t="shared" si="232"/>
        <v>72192</v>
      </c>
      <c r="BR252" s="204">
        <v>1400</v>
      </c>
      <c r="BS252" s="305">
        <v>1567</v>
      </c>
      <c r="BT252" s="36">
        <f t="shared" si="233"/>
        <v>40427.519999999997</v>
      </c>
      <c r="BU252" s="33">
        <f t="shared" si="226"/>
        <v>486</v>
      </c>
      <c r="BV252" s="4">
        <v>2800</v>
      </c>
      <c r="BW252" s="36">
        <f t="shared" si="234"/>
        <v>80855.039999999994</v>
      </c>
      <c r="BX252" s="3">
        <v>2200</v>
      </c>
      <c r="BY252" s="3">
        <v>2136</v>
      </c>
      <c r="BZ252" s="36">
        <f t="shared" si="235"/>
        <v>63528.959999999999</v>
      </c>
      <c r="CA252" s="33">
        <f t="shared" si="272"/>
        <v>550</v>
      </c>
      <c r="CB252" s="314">
        <v>2700</v>
      </c>
      <c r="CC252" s="36">
        <f t="shared" si="236"/>
        <v>77967.360000000001</v>
      </c>
      <c r="CD252" s="3">
        <f>SUMIFS('12月商业流向数据'!G:G,'12月商业流向数据'!C:C,'2019年进销存明细 '!A252,'12月商业流向数据'!E:E,'2019年进销存明细 '!H252)</f>
        <v>600</v>
      </c>
      <c r="CE252" s="3"/>
      <c r="CF252" s="36">
        <f t="shared" si="237"/>
        <v>17326.079999999998</v>
      </c>
      <c r="CG252" s="33">
        <f t="shared" si="273"/>
        <v>1150</v>
      </c>
      <c r="CH252" s="4">
        <f t="shared" si="238"/>
        <v>32500</v>
      </c>
      <c r="CI252" s="36">
        <f t="shared" si="239"/>
        <v>938496</v>
      </c>
      <c r="CJ252" s="4">
        <f t="shared" si="240"/>
        <v>26496</v>
      </c>
      <c r="CK252" s="36">
        <f t="shared" si="228"/>
        <v>765119.69279999996</v>
      </c>
      <c r="CM252" s="18" t="str">
        <f t="shared" si="229"/>
        <v>恒康正清-上海市松江区中心医院</v>
      </c>
      <c r="CN252" s="18" t="s">
        <v>422</v>
      </c>
    </row>
    <row r="253" spans="1:92" s="18" customFormat="1" ht="14.25" hidden="1" x14ac:dyDescent="0.3">
      <c r="A253" s="1" t="s">
        <v>121</v>
      </c>
      <c r="B253" s="1" t="s">
        <v>637</v>
      </c>
      <c r="C253" s="1" t="s">
        <v>661</v>
      </c>
      <c r="D253" s="1" t="s">
        <v>696</v>
      </c>
      <c r="E253" s="1" t="s">
        <v>87</v>
      </c>
      <c r="F253" s="1" t="s">
        <v>282</v>
      </c>
      <c r="G253" s="1" t="s">
        <v>395</v>
      </c>
      <c r="H253" s="2" t="s">
        <v>125</v>
      </c>
      <c r="I253" s="177">
        <v>28.876799999999999</v>
      </c>
      <c r="J253" s="37">
        <v>0</v>
      </c>
      <c r="K253" s="171">
        <v>0</v>
      </c>
      <c r="L253" s="171">
        <f t="shared" si="252"/>
        <v>0</v>
      </c>
      <c r="M253" s="37">
        <v>0</v>
      </c>
      <c r="N253" s="5"/>
      <c r="O253" s="34">
        <f t="shared" si="253"/>
        <v>0</v>
      </c>
      <c r="P253" s="3">
        <v>0</v>
      </c>
      <c r="Q253" s="3">
        <v>0</v>
      </c>
      <c r="R253" s="35">
        <f t="shared" si="254"/>
        <v>0</v>
      </c>
      <c r="S253" s="33">
        <f t="shared" si="265"/>
        <v>0</v>
      </c>
      <c r="T253" s="5"/>
      <c r="U253" s="35">
        <f t="shared" si="255"/>
        <v>0</v>
      </c>
      <c r="V253" s="3">
        <v>0</v>
      </c>
      <c r="W253" s="3">
        <v>0</v>
      </c>
      <c r="X253" s="35">
        <f t="shared" si="256"/>
        <v>0</v>
      </c>
      <c r="Y253" s="33">
        <f t="shared" si="266"/>
        <v>0</v>
      </c>
      <c r="Z253" s="5"/>
      <c r="AA253" s="35">
        <f t="shared" si="257"/>
        <v>0</v>
      </c>
      <c r="AB253" s="3">
        <v>0</v>
      </c>
      <c r="AC253" s="3">
        <v>0</v>
      </c>
      <c r="AD253" s="35">
        <f t="shared" si="258"/>
        <v>0</v>
      </c>
      <c r="AE253" s="33">
        <f t="shared" si="267"/>
        <v>0</v>
      </c>
      <c r="AF253" s="5"/>
      <c r="AG253" s="35">
        <f t="shared" si="259"/>
        <v>0</v>
      </c>
      <c r="AH253" s="3">
        <v>0</v>
      </c>
      <c r="AI253" s="3">
        <v>0</v>
      </c>
      <c r="AJ253" s="35">
        <f t="shared" si="260"/>
        <v>0</v>
      </c>
      <c r="AK253" s="33">
        <f t="shared" si="268"/>
        <v>0</v>
      </c>
      <c r="AL253" s="5">
        <v>0</v>
      </c>
      <c r="AM253" s="36">
        <f t="shared" si="261"/>
        <v>0</v>
      </c>
      <c r="AN253" s="224">
        <v>0</v>
      </c>
      <c r="AO253" s="3">
        <v>0</v>
      </c>
      <c r="AP253" s="35">
        <f t="shared" si="262"/>
        <v>0</v>
      </c>
      <c r="AQ253" s="33">
        <f t="shared" si="269"/>
        <v>0</v>
      </c>
      <c r="AR253" s="5">
        <v>0</v>
      </c>
      <c r="AS253" s="35">
        <f t="shared" si="263"/>
        <v>0</v>
      </c>
      <c r="AT253" s="3">
        <v>0</v>
      </c>
      <c r="AU253" s="3">
        <v>0</v>
      </c>
      <c r="AV253" s="35">
        <f t="shared" si="264"/>
        <v>0</v>
      </c>
      <c r="AW253" s="33">
        <f t="shared" si="270"/>
        <v>0</v>
      </c>
      <c r="AX253" s="4">
        <v>0</v>
      </c>
      <c r="AY253" s="35">
        <f t="shared" si="276"/>
        <v>0</v>
      </c>
      <c r="AZ253" s="3">
        <v>0</v>
      </c>
      <c r="BA253" s="3">
        <v>0</v>
      </c>
      <c r="BB253" s="35">
        <f t="shared" si="277"/>
        <v>0</v>
      </c>
      <c r="BC253" s="33">
        <f t="shared" si="271"/>
        <v>0</v>
      </c>
      <c r="BD253" s="4">
        <v>0</v>
      </c>
      <c r="BE253" s="36">
        <f t="shared" si="275"/>
        <v>0</v>
      </c>
      <c r="BF253" s="3">
        <v>0</v>
      </c>
      <c r="BG253" s="3">
        <v>0</v>
      </c>
      <c r="BH253" s="35">
        <f t="shared" si="227"/>
        <v>0</v>
      </c>
      <c r="BI253" s="33">
        <f t="shared" si="274"/>
        <v>0</v>
      </c>
      <c r="BJ253" s="4">
        <v>0</v>
      </c>
      <c r="BK253" s="36">
        <f t="shared" si="241"/>
        <v>0</v>
      </c>
      <c r="BL253" s="3">
        <v>0</v>
      </c>
      <c r="BM253" s="3">
        <v>0</v>
      </c>
      <c r="BN253" s="36">
        <f t="shared" si="230"/>
        <v>0</v>
      </c>
      <c r="BO253" s="33">
        <f t="shared" si="231"/>
        <v>0</v>
      </c>
      <c r="BP253" s="4">
        <v>0</v>
      </c>
      <c r="BQ253" s="36">
        <f t="shared" si="232"/>
        <v>0</v>
      </c>
      <c r="BR253" s="204">
        <v>0</v>
      </c>
      <c r="BS253" s="305">
        <v>0</v>
      </c>
      <c r="BT253" s="36">
        <f t="shared" si="233"/>
        <v>0</v>
      </c>
      <c r="BU253" s="33">
        <f t="shared" si="226"/>
        <v>0</v>
      </c>
      <c r="BV253" s="4">
        <v>0</v>
      </c>
      <c r="BW253" s="36">
        <f t="shared" si="234"/>
        <v>0</v>
      </c>
      <c r="BX253" s="3">
        <v>0</v>
      </c>
      <c r="BY253" s="3">
        <v>0</v>
      </c>
      <c r="BZ253" s="36">
        <f t="shared" si="235"/>
        <v>0</v>
      </c>
      <c r="CA253" s="33">
        <f t="shared" si="272"/>
        <v>0</v>
      </c>
      <c r="CB253" s="314">
        <v>0</v>
      </c>
      <c r="CC253" s="36">
        <f t="shared" si="236"/>
        <v>0</v>
      </c>
      <c r="CD253" s="3">
        <f>SUMIFS('12月商业流向数据'!G:G,'12月商业流向数据'!C:C,'2019年进销存明细 '!A253,'12月商业流向数据'!E:E,'2019年进销存明细 '!H253)</f>
        <v>0</v>
      </c>
      <c r="CE253" s="3"/>
      <c r="CF253" s="36">
        <f t="shared" si="237"/>
        <v>0</v>
      </c>
      <c r="CG253" s="33">
        <f t="shared" si="273"/>
        <v>0</v>
      </c>
      <c r="CH253" s="4">
        <f t="shared" si="238"/>
        <v>0</v>
      </c>
      <c r="CI253" s="36">
        <f t="shared" si="239"/>
        <v>0</v>
      </c>
      <c r="CJ253" s="4">
        <f t="shared" si="240"/>
        <v>0</v>
      </c>
      <c r="CK253" s="36">
        <f t="shared" si="228"/>
        <v>0</v>
      </c>
      <c r="CM253" s="18" t="str">
        <f t="shared" si="229"/>
        <v>恒康正清-上海市松江区乐都医院</v>
      </c>
      <c r="CN253" s="18" t="s">
        <v>422</v>
      </c>
    </row>
    <row r="254" spans="1:92" s="18" customFormat="1" ht="14.25" hidden="1" x14ac:dyDescent="0.3">
      <c r="A254" s="1" t="s">
        <v>121</v>
      </c>
      <c r="B254" s="1" t="s">
        <v>637</v>
      </c>
      <c r="C254" s="1" t="s">
        <v>661</v>
      </c>
      <c r="D254" s="1" t="s">
        <v>696</v>
      </c>
      <c r="E254" s="1" t="s">
        <v>841</v>
      </c>
      <c r="F254" s="1" t="s">
        <v>282</v>
      </c>
      <c r="G254" s="1" t="s">
        <v>395</v>
      </c>
      <c r="H254" s="2" t="s">
        <v>126</v>
      </c>
      <c r="I254" s="177">
        <v>28.876799999999999</v>
      </c>
      <c r="J254" s="37">
        <v>50</v>
      </c>
      <c r="K254" s="171">
        <v>91.666666666666671</v>
      </c>
      <c r="L254" s="171">
        <f t="shared" ref="L254:L269" si="278">K254*I254</f>
        <v>2647.04</v>
      </c>
      <c r="M254" s="37">
        <v>24</v>
      </c>
      <c r="N254" s="5">
        <v>100</v>
      </c>
      <c r="O254" s="34">
        <f t="shared" ref="O254:O269" si="279">N254*I254</f>
        <v>2887.68</v>
      </c>
      <c r="P254" s="3">
        <v>150</v>
      </c>
      <c r="Q254" s="3">
        <v>148</v>
      </c>
      <c r="R254" s="35">
        <f t="shared" ref="R254:R269" si="280">P254*I254</f>
        <v>4331.5199999999995</v>
      </c>
      <c r="S254" s="33">
        <f t="shared" si="265"/>
        <v>26</v>
      </c>
      <c r="T254" s="5">
        <v>50</v>
      </c>
      <c r="U254" s="35">
        <f t="shared" ref="U254:U269" si="281">T254*I254</f>
        <v>1443.84</v>
      </c>
      <c r="V254" s="3">
        <v>50</v>
      </c>
      <c r="W254" s="3">
        <v>55</v>
      </c>
      <c r="X254" s="35">
        <f t="shared" ref="X254:X269" si="282">V254*I254</f>
        <v>1443.84</v>
      </c>
      <c r="Y254" s="33">
        <f t="shared" si="266"/>
        <v>21</v>
      </c>
      <c r="Z254" s="5">
        <v>130</v>
      </c>
      <c r="AA254" s="35">
        <f t="shared" ref="AA254:AA269" si="283">Z254*I254</f>
        <v>3753.9839999999999</v>
      </c>
      <c r="AB254" s="3">
        <v>100</v>
      </c>
      <c r="AC254" s="3">
        <v>105</v>
      </c>
      <c r="AD254" s="35">
        <f t="shared" ref="AD254:AD269" si="284">AB254*I254</f>
        <v>2887.68</v>
      </c>
      <c r="AE254" s="33">
        <f t="shared" si="267"/>
        <v>16</v>
      </c>
      <c r="AF254" s="5">
        <v>110</v>
      </c>
      <c r="AG254" s="35">
        <f t="shared" ref="AG254:AG269" si="285">AF254*I254</f>
        <v>3176.4479999999999</v>
      </c>
      <c r="AH254" s="3">
        <v>50</v>
      </c>
      <c r="AI254" s="3">
        <v>55</v>
      </c>
      <c r="AJ254" s="35">
        <f t="shared" ref="AJ254:AJ269" si="286">AH254*I254</f>
        <v>1443.84</v>
      </c>
      <c r="AK254" s="33">
        <f t="shared" si="268"/>
        <v>11</v>
      </c>
      <c r="AL254" s="5">
        <v>140</v>
      </c>
      <c r="AM254" s="36">
        <f t="shared" ref="AM254:AM269" si="287">AL254*I254</f>
        <v>4042.752</v>
      </c>
      <c r="AN254" s="224">
        <v>100</v>
      </c>
      <c r="AO254" s="3">
        <v>98</v>
      </c>
      <c r="AP254" s="35">
        <f t="shared" ref="AP254:AP269" si="288">I254*AN254</f>
        <v>2887.68</v>
      </c>
      <c r="AQ254" s="33">
        <f t="shared" si="269"/>
        <v>13</v>
      </c>
      <c r="AR254" s="5">
        <v>120</v>
      </c>
      <c r="AS254" s="35">
        <f t="shared" ref="AS254:AS269" si="289">I254*AR254</f>
        <v>3465.2159999999999</v>
      </c>
      <c r="AT254" s="3">
        <v>100</v>
      </c>
      <c r="AU254" s="3">
        <v>105</v>
      </c>
      <c r="AV254" s="35">
        <f t="shared" ref="AV254:AV269" si="290">AT254*I254</f>
        <v>2887.68</v>
      </c>
      <c r="AW254" s="33">
        <f t="shared" si="270"/>
        <v>8</v>
      </c>
      <c r="AX254" s="4">
        <v>130</v>
      </c>
      <c r="AY254" s="35">
        <f t="shared" si="276"/>
        <v>3753.9839999999999</v>
      </c>
      <c r="AZ254" s="3">
        <v>200</v>
      </c>
      <c r="BA254" s="3">
        <v>120</v>
      </c>
      <c r="BB254" s="35">
        <f t="shared" si="277"/>
        <v>5775.36</v>
      </c>
      <c r="BC254" s="33">
        <f t="shared" si="271"/>
        <v>88</v>
      </c>
      <c r="BD254" s="4">
        <v>140</v>
      </c>
      <c r="BE254" s="36">
        <f t="shared" si="275"/>
        <v>4042.752</v>
      </c>
      <c r="BF254" s="3">
        <v>100</v>
      </c>
      <c r="BG254" s="3">
        <v>120</v>
      </c>
      <c r="BH254" s="35">
        <f t="shared" si="227"/>
        <v>2887.68</v>
      </c>
      <c r="BI254" s="33">
        <f t="shared" si="274"/>
        <v>68</v>
      </c>
      <c r="BJ254" s="4">
        <v>130</v>
      </c>
      <c r="BK254" s="36">
        <f t="shared" si="241"/>
        <v>3753.9839999999999</v>
      </c>
      <c r="BL254" s="3">
        <v>0</v>
      </c>
      <c r="BM254" s="3">
        <v>39</v>
      </c>
      <c r="BN254" s="36">
        <f t="shared" si="230"/>
        <v>0</v>
      </c>
      <c r="BO254" s="33">
        <f t="shared" si="231"/>
        <v>29</v>
      </c>
      <c r="BP254" s="4">
        <v>110</v>
      </c>
      <c r="BQ254" s="36">
        <f t="shared" si="232"/>
        <v>3176.4479999999999</v>
      </c>
      <c r="BR254" s="204">
        <v>100</v>
      </c>
      <c r="BS254" s="305">
        <v>58</v>
      </c>
      <c r="BT254" s="36">
        <f t="shared" si="233"/>
        <v>2887.68</v>
      </c>
      <c r="BU254" s="33">
        <f t="shared" si="226"/>
        <v>71</v>
      </c>
      <c r="BV254" s="4">
        <v>120</v>
      </c>
      <c r="BW254" s="36">
        <f t="shared" si="234"/>
        <v>3465.2159999999999</v>
      </c>
      <c r="BX254" s="3">
        <v>100</v>
      </c>
      <c r="BY254" s="3">
        <v>85</v>
      </c>
      <c r="BZ254" s="36">
        <f t="shared" si="235"/>
        <v>2887.68</v>
      </c>
      <c r="CA254" s="33">
        <f t="shared" si="272"/>
        <v>86</v>
      </c>
      <c r="CB254" s="314">
        <v>120</v>
      </c>
      <c r="CC254" s="36">
        <f t="shared" si="236"/>
        <v>3465.2159999999999</v>
      </c>
      <c r="CD254" s="3">
        <f>SUMIFS('12月商业流向数据'!G:G,'12月商业流向数据'!C:C,'2019年进销存明细 '!A254,'12月商业流向数据'!E:E,'2019年进销存明细 '!H254)</f>
        <v>100</v>
      </c>
      <c r="CE254" s="3"/>
      <c r="CF254" s="36">
        <f t="shared" si="237"/>
        <v>2887.68</v>
      </c>
      <c r="CG254" s="33">
        <f t="shared" si="273"/>
        <v>186</v>
      </c>
      <c r="CH254" s="4">
        <f t="shared" si="238"/>
        <v>1400</v>
      </c>
      <c r="CI254" s="36">
        <f t="shared" si="239"/>
        <v>40427.519999999997</v>
      </c>
      <c r="CJ254" s="4">
        <f t="shared" si="240"/>
        <v>1150</v>
      </c>
      <c r="CK254" s="36">
        <f t="shared" si="228"/>
        <v>33208.32</v>
      </c>
      <c r="CM254" s="18" t="str">
        <f t="shared" si="229"/>
        <v>恒康正清-上海市松江区妇幼保健院</v>
      </c>
      <c r="CN254" s="18" t="s">
        <v>422</v>
      </c>
    </row>
    <row r="255" spans="1:92" s="18" customFormat="1" ht="14.25" hidden="1" x14ac:dyDescent="0.3">
      <c r="A255" s="1" t="s">
        <v>121</v>
      </c>
      <c r="B255" s="1" t="s">
        <v>637</v>
      </c>
      <c r="C255" s="1" t="s">
        <v>661</v>
      </c>
      <c r="D255" s="1" t="s">
        <v>696</v>
      </c>
      <c r="E255" s="1" t="s">
        <v>643</v>
      </c>
      <c r="F255" s="1" t="s">
        <v>284</v>
      </c>
      <c r="G255" s="1" t="s">
        <v>395</v>
      </c>
      <c r="H255" s="2" t="s">
        <v>127</v>
      </c>
      <c r="I255" s="177">
        <v>28.876799999999999</v>
      </c>
      <c r="J255" s="37">
        <v>0</v>
      </c>
      <c r="K255" s="171">
        <v>19.166666666666668</v>
      </c>
      <c r="L255" s="171">
        <f t="shared" si="278"/>
        <v>553.47199999999998</v>
      </c>
      <c r="M255" s="37">
        <v>30</v>
      </c>
      <c r="N255" s="5">
        <v>20</v>
      </c>
      <c r="O255" s="34">
        <f t="shared" si="279"/>
        <v>577.53599999999994</v>
      </c>
      <c r="P255" s="3">
        <v>0</v>
      </c>
      <c r="Q255" s="3">
        <v>0</v>
      </c>
      <c r="R255" s="35">
        <f t="shared" si="280"/>
        <v>0</v>
      </c>
      <c r="S255" s="33">
        <f t="shared" si="265"/>
        <v>30</v>
      </c>
      <c r="T255" s="5"/>
      <c r="U255" s="35">
        <f t="shared" si="281"/>
        <v>0</v>
      </c>
      <c r="V255" s="3">
        <v>0</v>
      </c>
      <c r="W255" s="3">
        <v>0</v>
      </c>
      <c r="X255" s="35">
        <f t="shared" si="282"/>
        <v>0</v>
      </c>
      <c r="Y255" s="33">
        <f t="shared" si="266"/>
        <v>30</v>
      </c>
      <c r="Z255" s="5">
        <v>20</v>
      </c>
      <c r="AA255" s="35">
        <f t="shared" si="283"/>
        <v>577.53599999999994</v>
      </c>
      <c r="AB255" s="3">
        <v>0</v>
      </c>
      <c r="AC255" s="3">
        <v>0</v>
      </c>
      <c r="AD255" s="35">
        <f t="shared" si="284"/>
        <v>0</v>
      </c>
      <c r="AE255" s="33">
        <f t="shared" si="267"/>
        <v>30</v>
      </c>
      <c r="AF255" s="5">
        <v>20</v>
      </c>
      <c r="AG255" s="35">
        <f t="shared" si="285"/>
        <v>577.53599999999994</v>
      </c>
      <c r="AH255" s="3">
        <v>10</v>
      </c>
      <c r="AI255" s="3">
        <v>0</v>
      </c>
      <c r="AJ255" s="35">
        <f t="shared" si="286"/>
        <v>288.76799999999997</v>
      </c>
      <c r="AK255" s="33">
        <f t="shared" si="268"/>
        <v>40</v>
      </c>
      <c r="AL255" s="5">
        <v>20</v>
      </c>
      <c r="AM255" s="36">
        <f t="shared" si="287"/>
        <v>577.53599999999994</v>
      </c>
      <c r="AN255" s="224">
        <v>30</v>
      </c>
      <c r="AO255" s="3">
        <v>0</v>
      </c>
      <c r="AP255" s="35">
        <f t="shared" si="288"/>
        <v>866.30399999999997</v>
      </c>
      <c r="AQ255" s="33">
        <f t="shared" si="269"/>
        <v>70</v>
      </c>
      <c r="AR255" s="5">
        <v>20</v>
      </c>
      <c r="AS255" s="35">
        <f t="shared" si="289"/>
        <v>577.53599999999994</v>
      </c>
      <c r="AT255" s="3">
        <v>30</v>
      </c>
      <c r="AU255" s="3">
        <v>55</v>
      </c>
      <c r="AV255" s="35">
        <f t="shared" si="290"/>
        <v>866.30399999999997</v>
      </c>
      <c r="AW255" s="33">
        <f t="shared" si="270"/>
        <v>45</v>
      </c>
      <c r="AX255" s="4">
        <v>20</v>
      </c>
      <c r="AY255" s="35">
        <f t="shared" si="276"/>
        <v>577.53599999999994</v>
      </c>
      <c r="AZ255" s="3">
        <v>140</v>
      </c>
      <c r="BA255" s="3">
        <v>0</v>
      </c>
      <c r="BB255" s="35">
        <f t="shared" si="277"/>
        <v>4042.752</v>
      </c>
      <c r="BC255" s="33">
        <f t="shared" si="271"/>
        <v>185</v>
      </c>
      <c r="BD255" s="4">
        <v>20</v>
      </c>
      <c r="BE255" s="36">
        <f t="shared" si="275"/>
        <v>577.53599999999994</v>
      </c>
      <c r="BF255" s="3">
        <v>0</v>
      </c>
      <c r="BG255" s="3">
        <v>0</v>
      </c>
      <c r="BH255" s="35">
        <f t="shared" si="227"/>
        <v>0</v>
      </c>
      <c r="BI255" s="33">
        <f t="shared" si="274"/>
        <v>185</v>
      </c>
      <c r="BJ255" s="4">
        <v>20</v>
      </c>
      <c r="BK255" s="36">
        <f t="shared" si="241"/>
        <v>577.53599999999994</v>
      </c>
      <c r="BL255" s="3">
        <v>50</v>
      </c>
      <c r="BM255" s="3">
        <v>135</v>
      </c>
      <c r="BN255" s="36">
        <f t="shared" si="230"/>
        <v>1443.84</v>
      </c>
      <c r="BO255" s="33">
        <f t="shared" si="231"/>
        <v>100</v>
      </c>
      <c r="BP255" s="4">
        <v>0</v>
      </c>
      <c r="BQ255" s="36">
        <f t="shared" si="232"/>
        <v>0</v>
      </c>
      <c r="BR255" s="204">
        <v>0</v>
      </c>
      <c r="BS255" s="305">
        <v>0</v>
      </c>
      <c r="BT255" s="36">
        <f t="shared" si="233"/>
        <v>0</v>
      </c>
      <c r="BU255" s="33">
        <f t="shared" ref="BU255:BU319" si="291">BO255+BR255-BS255</f>
        <v>100</v>
      </c>
      <c r="BV255" s="4">
        <v>20</v>
      </c>
      <c r="BW255" s="36">
        <f t="shared" si="234"/>
        <v>577.53599999999994</v>
      </c>
      <c r="BX255" s="3">
        <v>0</v>
      </c>
      <c r="BY255" s="3">
        <v>0</v>
      </c>
      <c r="BZ255" s="36">
        <f t="shared" si="235"/>
        <v>0</v>
      </c>
      <c r="CA255" s="33">
        <f t="shared" si="272"/>
        <v>100</v>
      </c>
      <c r="CB255" s="314">
        <v>20</v>
      </c>
      <c r="CC255" s="36">
        <f t="shared" si="236"/>
        <v>577.53599999999994</v>
      </c>
      <c r="CD255" s="3">
        <f>SUMIFS('12月商业流向数据'!G:G,'12月商业流向数据'!C:C,'2019年进销存明细 '!A255,'12月商业流向数据'!E:E,'2019年进销存明细 '!H255)</f>
        <v>0</v>
      </c>
      <c r="CE255" s="3"/>
      <c r="CF255" s="36">
        <f t="shared" si="237"/>
        <v>0</v>
      </c>
      <c r="CG255" s="33">
        <f t="shared" si="273"/>
        <v>100</v>
      </c>
      <c r="CH255" s="4">
        <f t="shared" si="238"/>
        <v>200</v>
      </c>
      <c r="CI255" s="36">
        <f t="shared" si="239"/>
        <v>5775.36</v>
      </c>
      <c r="CJ255" s="4">
        <f t="shared" si="240"/>
        <v>260</v>
      </c>
      <c r="CK255" s="36">
        <f t="shared" si="228"/>
        <v>7507.9679999999998</v>
      </c>
      <c r="CM255" s="18" t="str">
        <f t="shared" si="229"/>
        <v>恒康正清-上海市松江区泖港镇社区卫生服务中心</v>
      </c>
      <c r="CN255" s="18" t="s">
        <v>422</v>
      </c>
    </row>
    <row r="256" spans="1:92" s="18" customFormat="1" ht="14.25" hidden="1" x14ac:dyDescent="0.3">
      <c r="A256" s="1" t="s">
        <v>121</v>
      </c>
      <c r="B256" s="1" t="s">
        <v>637</v>
      </c>
      <c r="C256" s="1" t="s">
        <v>661</v>
      </c>
      <c r="D256" s="1" t="s">
        <v>696</v>
      </c>
      <c r="E256" s="1" t="s">
        <v>842</v>
      </c>
      <c r="F256" s="1" t="s">
        <v>284</v>
      </c>
      <c r="G256" s="1" t="s">
        <v>395</v>
      </c>
      <c r="H256" s="2" t="s">
        <v>128</v>
      </c>
      <c r="I256" s="177">
        <v>28.876799999999999</v>
      </c>
      <c r="J256" s="37">
        <v>0</v>
      </c>
      <c r="K256" s="171">
        <v>0</v>
      </c>
      <c r="L256" s="171">
        <f t="shared" si="278"/>
        <v>0</v>
      </c>
      <c r="M256" s="37">
        <v>0</v>
      </c>
      <c r="N256" s="5"/>
      <c r="O256" s="34">
        <f t="shared" si="279"/>
        <v>0</v>
      </c>
      <c r="P256" s="3">
        <v>0</v>
      </c>
      <c r="Q256" s="3">
        <v>0</v>
      </c>
      <c r="R256" s="35">
        <f t="shared" si="280"/>
        <v>0</v>
      </c>
      <c r="S256" s="33">
        <f t="shared" si="265"/>
        <v>0</v>
      </c>
      <c r="T256" s="5"/>
      <c r="U256" s="35">
        <f t="shared" si="281"/>
        <v>0</v>
      </c>
      <c r="V256" s="3">
        <v>0</v>
      </c>
      <c r="W256" s="3">
        <v>0</v>
      </c>
      <c r="X256" s="35">
        <f t="shared" si="282"/>
        <v>0</v>
      </c>
      <c r="Y256" s="33">
        <f t="shared" si="266"/>
        <v>0</v>
      </c>
      <c r="Z256" s="5"/>
      <c r="AA256" s="35">
        <f t="shared" si="283"/>
        <v>0</v>
      </c>
      <c r="AB256" s="3">
        <v>0</v>
      </c>
      <c r="AC256" s="3">
        <v>0</v>
      </c>
      <c r="AD256" s="35">
        <f t="shared" si="284"/>
        <v>0</v>
      </c>
      <c r="AE256" s="33">
        <f t="shared" si="267"/>
        <v>0</v>
      </c>
      <c r="AF256" s="5"/>
      <c r="AG256" s="35">
        <f t="shared" si="285"/>
        <v>0</v>
      </c>
      <c r="AH256" s="3">
        <v>0</v>
      </c>
      <c r="AI256" s="3">
        <v>0</v>
      </c>
      <c r="AJ256" s="35">
        <f t="shared" si="286"/>
        <v>0</v>
      </c>
      <c r="AK256" s="33">
        <f t="shared" si="268"/>
        <v>0</v>
      </c>
      <c r="AL256" s="5">
        <v>0</v>
      </c>
      <c r="AM256" s="36">
        <f t="shared" si="287"/>
        <v>0</v>
      </c>
      <c r="AN256" s="224">
        <v>0</v>
      </c>
      <c r="AO256" s="3">
        <v>0</v>
      </c>
      <c r="AP256" s="35">
        <f t="shared" si="288"/>
        <v>0</v>
      </c>
      <c r="AQ256" s="33">
        <f t="shared" si="269"/>
        <v>0</v>
      </c>
      <c r="AR256" s="5">
        <v>0</v>
      </c>
      <c r="AS256" s="35">
        <f t="shared" si="289"/>
        <v>0</v>
      </c>
      <c r="AT256" s="3">
        <v>0</v>
      </c>
      <c r="AU256" s="3">
        <v>0</v>
      </c>
      <c r="AV256" s="35">
        <f t="shared" si="290"/>
        <v>0</v>
      </c>
      <c r="AW256" s="33">
        <f t="shared" si="270"/>
        <v>0</v>
      </c>
      <c r="AX256" s="4">
        <v>0</v>
      </c>
      <c r="AY256" s="35">
        <f t="shared" si="276"/>
        <v>0</v>
      </c>
      <c r="AZ256" s="3">
        <v>0</v>
      </c>
      <c r="BA256" s="3">
        <v>0</v>
      </c>
      <c r="BB256" s="35">
        <f t="shared" si="277"/>
        <v>0</v>
      </c>
      <c r="BC256" s="33">
        <f t="shared" si="271"/>
        <v>0</v>
      </c>
      <c r="BD256" s="4">
        <v>0</v>
      </c>
      <c r="BE256" s="36">
        <f t="shared" si="275"/>
        <v>0</v>
      </c>
      <c r="BF256" s="3">
        <v>0</v>
      </c>
      <c r="BG256" s="3">
        <v>0</v>
      </c>
      <c r="BH256" s="35">
        <f t="shared" si="227"/>
        <v>0</v>
      </c>
      <c r="BI256" s="33">
        <f t="shared" si="274"/>
        <v>0</v>
      </c>
      <c r="BJ256" s="4">
        <v>0</v>
      </c>
      <c r="BK256" s="36">
        <f t="shared" si="241"/>
        <v>0</v>
      </c>
      <c r="BL256" s="3">
        <v>0</v>
      </c>
      <c r="BM256" s="3">
        <v>0</v>
      </c>
      <c r="BN256" s="36">
        <f t="shared" si="230"/>
        <v>0</v>
      </c>
      <c r="BO256" s="33">
        <f t="shared" si="231"/>
        <v>0</v>
      </c>
      <c r="BP256" s="4">
        <v>0</v>
      </c>
      <c r="BQ256" s="36">
        <f t="shared" si="232"/>
        <v>0</v>
      </c>
      <c r="BR256" s="204">
        <v>0</v>
      </c>
      <c r="BS256" s="305">
        <v>0</v>
      </c>
      <c r="BT256" s="36">
        <f t="shared" si="233"/>
        <v>0</v>
      </c>
      <c r="BU256" s="33">
        <f t="shared" si="291"/>
        <v>0</v>
      </c>
      <c r="BV256" s="4">
        <v>0</v>
      </c>
      <c r="BW256" s="36">
        <f t="shared" si="234"/>
        <v>0</v>
      </c>
      <c r="BX256" s="3">
        <v>0</v>
      </c>
      <c r="BY256" s="3"/>
      <c r="BZ256" s="36">
        <f t="shared" si="235"/>
        <v>0</v>
      </c>
      <c r="CA256" s="33">
        <f t="shared" si="272"/>
        <v>0</v>
      </c>
      <c r="CB256" s="314">
        <v>0</v>
      </c>
      <c r="CC256" s="36">
        <f t="shared" si="236"/>
        <v>0</v>
      </c>
      <c r="CD256" s="3">
        <f>SUMIFS('12月商业流向数据'!G:G,'12月商业流向数据'!C:C,'2019年进销存明细 '!A256,'12月商业流向数据'!E:E,'2019年进销存明细 '!H256)</f>
        <v>0</v>
      </c>
      <c r="CE256" s="3"/>
      <c r="CF256" s="36">
        <f t="shared" si="237"/>
        <v>0</v>
      </c>
      <c r="CG256" s="33">
        <f t="shared" si="273"/>
        <v>0</v>
      </c>
      <c r="CH256" s="4">
        <f t="shared" si="238"/>
        <v>0</v>
      </c>
      <c r="CI256" s="36">
        <f t="shared" si="239"/>
        <v>0</v>
      </c>
      <c r="CJ256" s="4">
        <f t="shared" si="240"/>
        <v>0</v>
      </c>
      <c r="CK256" s="36">
        <f t="shared" si="228"/>
        <v>0</v>
      </c>
      <c r="CM256" s="18" t="str">
        <f t="shared" si="229"/>
        <v>恒康正清-上海市松江区小昆山镇社区卫生服务中心</v>
      </c>
      <c r="CN256" s="18" t="s">
        <v>422</v>
      </c>
    </row>
    <row r="257" spans="1:92" s="18" customFormat="1" ht="14.25" hidden="1" x14ac:dyDescent="0.3">
      <c r="A257" s="1" t="s">
        <v>121</v>
      </c>
      <c r="B257" s="1" t="s">
        <v>637</v>
      </c>
      <c r="C257" s="1" t="s">
        <v>661</v>
      </c>
      <c r="D257" s="1" t="s">
        <v>696</v>
      </c>
      <c r="E257" s="1" t="s">
        <v>840</v>
      </c>
      <c r="F257" s="1" t="s">
        <v>284</v>
      </c>
      <c r="G257" s="1" t="s">
        <v>395</v>
      </c>
      <c r="H257" s="2" t="s">
        <v>129</v>
      </c>
      <c r="I257" s="177">
        <v>28.876799999999999</v>
      </c>
      <c r="J257" s="37">
        <v>0</v>
      </c>
      <c r="K257" s="171">
        <v>16.666666666666668</v>
      </c>
      <c r="L257" s="171">
        <f t="shared" si="278"/>
        <v>481.28000000000003</v>
      </c>
      <c r="M257" s="37">
        <v>30</v>
      </c>
      <c r="N257" s="5">
        <v>20</v>
      </c>
      <c r="O257" s="34">
        <f t="shared" si="279"/>
        <v>577.53599999999994</v>
      </c>
      <c r="P257" s="3">
        <v>0</v>
      </c>
      <c r="Q257" s="3">
        <v>0</v>
      </c>
      <c r="R257" s="35">
        <f t="shared" si="280"/>
        <v>0</v>
      </c>
      <c r="S257" s="33">
        <f t="shared" si="265"/>
        <v>30</v>
      </c>
      <c r="T257" s="5"/>
      <c r="U257" s="35">
        <f t="shared" si="281"/>
        <v>0</v>
      </c>
      <c r="V257" s="3">
        <v>0</v>
      </c>
      <c r="W257" s="3">
        <v>0</v>
      </c>
      <c r="X257" s="35">
        <f t="shared" si="282"/>
        <v>0</v>
      </c>
      <c r="Y257" s="33">
        <f t="shared" si="266"/>
        <v>30</v>
      </c>
      <c r="Z257" s="5">
        <v>20</v>
      </c>
      <c r="AA257" s="35">
        <f t="shared" si="283"/>
        <v>577.53599999999994</v>
      </c>
      <c r="AB257" s="3">
        <v>0</v>
      </c>
      <c r="AC257" s="3">
        <v>0</v>
      </c>
      <c r="AD257" s="35">
        <f t="shared" si="284"/>
        <v>0</v>
      </c>
      <c r="AE257" s="33">
        <f t="shared" si="267"/>
        <v>30</v>
      </c>
      <c r="AF257" s="5">
        <v>20</v>
      </c>
      <c r="AG257" s="35">
        <f t="shared" si="285"/>
        <v>577.53599999999994</v>
      </c>
      <c r="AH257" s="3">
        <v>0</v>
      </c>
      <c r="AI257" s="3">
        <v>0</v>
      </c>
      <c r="AJ257" s="35">
        <f t="shared" si="286"/>
        <v>0</v>
      </c>
      <c r="AK257" s="33">
        <f t="shared" si="268"/>
        <v>30</v>
      </c>
      <c r="AL257" s="5">
        <v>20</v>
      </c>
      <c r="AM257" s="36">
        <f t="shared" si="287"/>
        <v>577.53599999999994</v>
      </c>
      <c r="AN257" s="224">
        <v>100</v>
      </c>
      <c r="AO257" s="3">
        <v>100</v>
      </c>
      <c r="AP257" s="35">
        <f t="shared" si="288"/>
        <v>2887.68</v>
      </c>
      <c r="AQ257" s="33">
        <f t="shared" si="269"/>
        <v>30</v>
      </c>
      <c r="AR257" s="5">
        <v>20</v>
      </c>
      <c r="AS257" s="35">
        <f t="shared" si="289"/>
        <v>577.53599999999994</v>
      </c>
      <c r="AT257" s="3">
        <v>200</v>
      </c>
      <c r="AU257" s="3">
        <v>205</v>
      </c>
      <c r="AV257" s="35">
        <f t="shared" si="290"/>
        <v>5775.36</v>
      </c>
      <c r="AW257" s="33">
        <f t="shared" si="270"/>
        <v>25</v>
      </c>
      <c r="AX257" s="4">
        <v>20</v>
      </c>
      <c r="AY257" s="35">
        <f t="shared" si="276"/>
        <v>577.53599999999994</v>
      </c>
      <c r="AZ257" s="3">
        <v>0</v>
      </c>
      <c r="BA257" s="3">
        <v>0</v>
      </c>
      <c r="BB257" s="35">
        <f t="shared" si="277"/>
        <v>0</v>
      </c>
      <c r="BC257" s="33">
        <f t="shared" si="271"/>
        <v>25</v>
      </c>
      <c r="BD257" s="4">
        <v>20</v>
      </c>
      <c r="BE257" s="36">
        <f t="shared" si="275"/>
        <v>577.53599999999994</v>
      </c>
      <c r="BF257" s="3">
        <v>0</v>
      </c>
      <c r="BG257" s="3">
        <v>0</v>
      </c>
      <c r="BH257" s="35">
        <f t="shared" si="227"/>
        <v>0</v>
      </c>
      <c r="BI257" s="33">
        <f t="shared" si="274"/>
        <v>25</v>
      </c>
      <c r="BJ257" s="4">
        <v>20</v>
      </c>
      <c r="BK257" s="36">
        <f t="shared" si="241"/>
        <v>577.53599999999994</v>
      </c>
      <c r="BL257" s="3">
        <v>0</v>
      </c>
      <c r="BM257" s="3">
        <v>0</v>
      </c>
      <c r="BN257" s="36">
        <f t="shared" si="230"/>
        <v>0</v>
      </c>
      <c r="BO257" s="33">
        <f t="shared" si="231"/>
        <v>25</v>
      </c>
      <c r="BP257" s="4">
        <v>0</v>
      </c>
      <c r="BQ257" s="36">
        <f t="shared" si="232"/>
        <v>0</v>
      </c>
      <c r="BR257" s="204">
        <v>0</v>
      </c>
      <c r="BS257" s="305">
        <v>0</v>
      </c>
      <c r="BT257" s="36">
        <f t="shared" si="233"/>
        <v>0</v>
      </c>
      <c r="BU257" s="33">
        <f t="shared" si="291"/>
        <v>25</v>
      </c>
      <c r="BV257" s="4">
        <v>20</v>
      </c>
      <c r="BW257" s="36">
        <f t="shared" si="234"/>
        <v>577.53599999999994</v>
      </c>
      <c r="BX257" s="3">
        <v>0</v>
      </c>
      <c r="BY257" s="3">
        <v>25</v>
      </c>
      <c r="BZ257" s="36">
        <f t="shared" si="235"/>
        <v>0</v>
      </c>
      <c r="CA257" s="33">
        <f t="shared" si="272"/>
        <v>0</v>
      </c>
      <c r="CB257" s="314">
        <v>20</v>
      </c>
      <c r="CC257" s="36">
        <f t="shared" si="236"/>
        <v>577.53599999999994</v>
      </c>
      <c r="CD257" s="3">
        <f>SUMIFS('12月商业流向数据'!G:G,'12月商业流向数据'!C:C,'2019年进销存明细 '!A257,'12月商业流向数据'!E:E,'2019年进销存明细 '!H257)</f>
        <v>0</v>
      </c>
      <c r="CE257" s="3"/>
      <c r="CF257" s="36">
        <f t="shared" si="237"/>
        <v>0</v>
      </c>
      <c r="CG257" s="33">
        <f t="shared" si="273"/>
        <v>0</v>
      </c>
      <c r="CH257" s="4">
        <f t="shared" si="238"/>
        <v>200</v>
      </c>
      <c r="CI257" s="36">
        <f t="shared" si="239"/>
        <v>5775.36</v>
      </c>
      <c r="CJ257" s="4">
        <f t="shared" si="240"/>
        <v>300</v>
      </c>
      <c r="CK257" s="36">
        <f t="shared" si="228"/>
        <v>8663.0399999999991</v>
      </c>
      <c r="CM257" s="18" t="str">
        <f t="shared" si="229"/>
        <v>恒康正清-上海市松江区车墩镇社区卫生服务中心</v>
      </c>
      <c r="CN257" s="18" t="s">
        <v>422</v>
      </c>
    </row>
    <row r="258" spans="1:92" s="18" customFormat="1" ht="14.25" hidden="1" x14ac:dyDescent="0.3">
      <c r="A258" s="1" t="s">
        <v>121</v>
      </c>
      <c r="B258" s="1" t="s">
        <v>637</v>
      </c>
      <c r="C258" s="1" t="s">
        <v>661</v>
      </c>
      <c r="D258" s="1" t="s">
        <v>696</v>
      </c>
      <c r="E258" s="1" t="s">
        <v>446</v>
      </c>
      <c r="F258" s="1" t="s">
        <v>284</v>
      </c>
      <c r="G258" s="1" t="s">
        <v>395</v>
      </c>
      <c r="H258" s="2" t="s">
        <v>130</v>
      </c>
      <c r="I258" s="177">
        <v>28.876799999999999</v>
      </c>
      <c r="J258" s="37">
        <v>0</v>
      </c>
      <c r="K258" s="171">
        <v>16.666666666666668</v>
      </c>
      <c r="L258" s="171">
        <f t="shared" si="278"/>
        <v>481.28000000000003</v>
      </c>
      <c r="M258" s="37">
        <v>0</v>
      </c>
      <c r="N258" s="5">
        <v>20</v>
      </c>
      <c r="O258" s="34">
        <f t="shared" si="279"/>
        <v>577.53599999999994</v>
      </c>
      <c r="P258" s="3">
        <v>0</v>
      </c>
      <c r="Q258" s="3">
        <v>0</v>
      </c>
      <c r="R258" s="35">
        <f t="shared" si="280"/>
        <v>0</v>
      </c>
      <c r="S258" s="33">
        <f t="shared" si="265"/>
        <v>0</v>
      </c>
      <c r="T258" s="5"/>
      <c r="U258" s="35">
        <f t="shared" si="281"/>
        <v>0</v>
      </c>
      <c r="V258" s="3">
        <v>0</v>
      </c>
      <c r="W258" s="3">
        <v>0</v>
      </c>
      <c r="X258" s="35">
        <f t="shared" si="282"/>
        <v>0</v>
      </c>
      <c r="Y258" s="33">
        <f t="shared" si="266"/>
        <v>0</v>
      </c>
      <c r="Z258" s="5">
        <v>20</v>
      </c>
      <c r="AA258" s="35">
        <f t="shared" si="283"/>
        <v>577.53599999999994</v>
      </c>
      <c r="AB258" s="3">
        <v>0</v>
      </c>
      <c r="AC258" s="3">
        <v>0</v>
      </c>
      <c r="AD258" s="35">
        <f t="shared" si="284"/>
        <v>0</v>
      </c>
      <c r="AE258" s="33">
        <f t="shared" si="267"/>
        <v>0</v>
      </c>
      <c r="AF258" s="5">
        <v>20</v>
      </c>
      <c r="AG258" s="35">
        <f t="shared" si="285"/>
        <v>577.53599999999994</v>
      </c>
      <c r="AH258" s="3">
        <v>0</v>
      </c>
      <c r="AI258" s="3">
        <v>0</v>
      </c>
      <c r="AJ258" s="35">
        <f t="shared" si="286"/>
        <v>0</v>
      </c>
      <c r="AK258" s="33">
        <f t="shared" si="268"/>
        <v>0</v>
      </c>
      <c r="AL258" s="5">
        <v>20</v>
      </c>
      <c r="AM258" s="36">
        <f t="shared" si="287"/>
        <v>577.53599999999994</v>
      </c>
      <c r="AN258" s="224">
        <v>0</v>
      </c>
      <c r="AO258" s="3">
        <v>0</v>
      </c>
      <c r="AP258" s="35">
        <f t="shared" si="288"/>
        <v>0</v>
      </c>
      <c r="AQ258" s="33">
        <f t="shared" si="269"/>
        <v>0</v>
      </c>
      <c r="AR258" s="5">
        <v>20</v>
      </c>
      <c r="AS258" s="35">
        <f t="shared" si="289"/>
        <v>577.53599999999994</v>
      </c>
      <c r="AT258" s="3">
        <v>0</v>
      </c>
      <c r="AU258" s="3">
        <v>0</v>
      </c>
      <c r="AV258" s="35">
        <f t="shared" si="290"/>
        <v>0</v>
      </c>
      <c r="AW258" s="33">
        <f t="shared" si="270"/>
        <v>0</v>
      </c>
      <c r="AX258" s="4">
        <v>20</v>
      </c>
      <c r="AY258" s="35">
        <f t="shared" si="276"/>
        <v>577.53599999999994</v>
      </c>
      <c r="AZ258" s="3">
        <v>0</v>
      </c>
      <c r="BA258" s="3">
        <v>0</v>
      </c>
      <c r="BB258" s="35">
        <f t="shared" si="277"/>
        <v>0</v>
      </c>
      <c r="BC258" s="33">
        <f t="shared" si="271"/>
        <v>0</v>
      </c>
      <c r="BD258" s="4">
        <v>20</v>
      </c>
      <c r="BE258" s="36">
        <f t="shared" si="275"/>
        <v>577.53599999999994</v>
      </c>
      <c r="BF258" s="3">
        <v>0</v>
      </c>
      <c r="BG258" s="3">
        <v>0</v>
      </c>
      <c r="BH258" s="35">
        <f t="shared" ref="BH258:BH269" si="292">BF258*I258</f>
        <v>0</v>
      </c>
      <c r="BI258" s="33">
        <f t="shared" si="274"/>
        <v>0</v>
      </c>
      <c r="BJ258" s="4">
        <v>20</v>
      </c>
      <c r="BK258" s="36">
        <f t="shared" si="241"/>
        <v>577.53599999999994</v>
      </c>
      <c r="BL258" s="3">
        <v>50</v>
      </c>
      <c r="BM258" s="3">
        <v>50</v>
      </c>
      <c r="BN258" s="36">
        <f t="shared" si="230"/>
        <v>1443.84</v>
      </c>
      <c r="BO258" s="33">
        <f t="shared" si="231"/>
        <v>0</v>
      </c>
      <c r="BP258" s="4">
        <v>0</v>
      </c>
      <c r="BQ258" s="36">
        <f t="shared" si="232"/>
        <v>0</v>
      </c>
      <c r="BR258" s="204">
        <v>0</v>
      </c>
      <c r="BS258" s="305">
        <v>0</v>
      </c>
      <c r="BT258" s="36">
        <f t="shared" si="233"/>
        <v>0</v>
      </c>
      <c r="BU258" s="33">
        <f t="shared" si="291"/>
        <v>0</v>
      </c>
      <c r="BV258" s="4">
        <v>20</v>
      </c>
      <c r="BW258" s="36">
        <f t="shared" si="234"/>
        <v>577.53599999999994</v>
      </c>
      <c r="BX258" s="3">
        <v>0</v>
      </c>
      <c r="BY258" s="3">
        <v>0</v>
      </c>
      <c r="BZ258" s="36">
        <f t="shared" si="235"/>
        <v>0</v>
      </c>
      <c r="CA258" s="33">
        <f t="shared" si="272"/>
        <v>0</v>
      </c>
      <c r="CB258" s="314">
        <v>20</v>
      </c>
      <c r="CC258" s="36">
        <f t="shared" si="236"/>
        <v>577.53599999999994</v>
      </c>
      <c r="CD258" s="3">
        <f>SUMIFS('12月商业流向数据'!G:G,'12月商业流向数据'!C:C,'2019年进销存明细 '!A258,'12月商业流向数据'!E:E,'2019年进销存明细 '!H258)</f>
        <v>0</v>
      </c>
      <c r="CE258" s="3"/>
      <c r="CF258" s="36">
        <f t="shared" si="237"/>
        <v>0</v>
      </c>
      <c r="CG258" s="33">
        <f t="shared" si="273"/>
        <v>0</v>
      </c>
      <c r="CH258" s="4">
        <f t="shared" si="238"/>
        <v>200</v>
      </c>
      <c r="CI258" s="36">
        <f t="shared" si="239"/>
        <v>5775.36</v>
      </c>
      <c r="CJ258" s="4">
        <f t="shared" si="240"/>
        <v>50</v>
      </c>
      <c r="CK258" s="36">
        <f t="shared" ref="CK258:CK322" si="293">R258+X258+AD258+AJ258+AP258+AV258+BB258+BH258+BN258+BT258+BZ258+CF258</f>
        <v>1443.84</v>
      </c>
      <c r="CM258" s="18" t="str">
        <f t="shared" ref="CM258:CM321" si="294">A258&amp;"-"&amp;H258</f>
        <v>恒康正清-上海市松江区新浜镇社区卫生服务中心</v>
      </c>
      <c r="CN258" s="18" t="s">
        <v>422</v>
      </c>
    </row>
    <row r="259" spans="1:92" s="18" customFormat="1" ht="14.25" hidden="1" x14ac:dyDescent="0.3">
      <c r="A259" s="1" t="s">
        <v>121</v>
      </c>
      <c r="B259" s="1" t="s">
        <v>637</v>
      </c>
      <c r="C259" s="1" t="s">
        <v>661</v>
      </c>
      <c r="D259" s="1" t="s">
        <v>696</v>
      </c>
      <c r="E259" s="1" t="s">
        <v>446</v>
      </c>
      <c r="F259" s="1" t="s">
        <v>284</v>
      </c>
      <c r="G259" s="1" t="s">
        <v>395</v>
      </c>
      <c r="H259" s="2" t="s">
        <v>131</v>
      </c>
      <c r="I259" s="177">
        <v>28.876799999999999</v>
      </c>
      <c r="J259" s="37">
        <v>0</v>
      </c>
      <c r="K259" s="171">
        <v>33.333333333333336</v>
      </c>
      <c r="L259" s="171">
        <f t="shared" si="278"/>
        <v>962.56000000000006</v>
      </c>
      <c r="M259" s="37">
        <v>20</v>
      </c>
      <c r="N259" s="5">
        <v>40</v>
      </c>
      <c r="O259" s="34">
        <f t="shared" si="279"/>
        <v>1155.0719999999999</v>
      </c>
      <c r="P259" s="3">
        <v>0</v>
      </c>
      <c r="Q259" s="3">
        <v>0</v>
      </c>
      <c r="R259" s="35">
        <f t="shared" si="280"/>
        <v>0</v>
      </c>
      <c r="S259" s="33">
        <f t="shared" si="265"/>
        <v>20</v>
      </c>
      <c r="T259" s="5"/>
      <c r="U259" s="35">
        <f t="shared" si="281"/>
        <v>0</v>
      </c>
      <c r="V259" s="3">
        <v>0</v>
      </c>
      <c r="W259" s="3">
        <v>0</v>
      </c>
      <c r="X259" s="35">
        <f t="shared" si="282"/>
        <v>0</v>
      </c>
      <c r="Y259" s="33">
        <f t="shared" si="266"/>
        <v>20</v>
      </c>
      <c r="Z259" s="5">
        <v>40</v>
      </c>
      <c r="AA259" s="35">
        <f t="shared" si="283"/>
        <v>1155.0719999999999</v>
      </c>
      <c r="AB259" s="3">
        <v>0</v>
      </c>
      <c r="AC259" s="3">
        <v>0</v>
      </c>
      <c r="AD259" s="35">
        <f t="shared" si="284"/>
        <v>0</v>
      </c>
      <c r="AE259" s="33">
        <f t="shared" si="267"/>
        <v>20</v>
      </c>
      <c r="AF259" s="5">
        <v>40</v>
      </c>
      <c r="AG259" s="35">
        <f t="shared" si="285"/>
        <v>1155.0719999999999</v>
      </c>
      <c r="AH259" s="3">
        <v>0</v>
      </c>
      <c r="AI259" s="3">
        <v>0</v>
      </c>
      <c r="AJ259" s="35">
        <f t="shared" si="286"/>
        <v>0</v>
      </c>
      <c r="AK259" s="33">
        <f t="shared" si="268"/>
        <v>20</v>
      </c>
      <c r="AL259" s="5">
        <v>40</v>
      </c>
      <c r="AM259" s="36">
        <f t="shared" si="287"/>
        <v>1155.0719999999999</v>
      </c>
      <c r="AN259" s="224">
        <v>0</v>
      </c>
      <c r="AO259" s="3">
        <v>0</v>
      </c>
      <c r="AP259" s="35">
        <f t="shared" si="288"/>
        <v>0</v>
      </c>
      <c r="AQ259" s="33">
        <f t="shared" si="269"/>
        <v>20</v>
      </c>
      <c r="AR259" s="5">
        <v>40</v>
      </c>
      <c r="AS259" s="35">
        <f t="shared" si="289"/>
        <v>1155.0719999999999</v>
      </c>
      <c r="AT259" s="3">
        <v>200</v>
      </c>
      <c r="AU259" s="3">
        <v>200</v>
      </c>
      <c r="AV259" s="35">
        <f t="shared" si="290"/>
        <v>5775.36</v>
      </c>
      <c r="AW259" s="33">
        <f t="shared" si="270"/>
        <v>20</v>
      </c>
      <c r="AX259" s="4">
        <v>40</v>
      </c>
      <c r="AY259" s="35">
        <f t="shared" si="276"/>
        <v>1155.0719999999999</v>
      </c>
      <c r="AZ259" s="3">
        <v>0</v>
      </c>
      <c r="BA259" s="3">
        <v>0</v>
      </c>
      <c r="BB259" s="35">
        <f t="shared" si="277"/>
        <v>0</v>
      </c>
      <c r="BC259" s="33">
        <f t="shared" si="271"/>
        <v>20</v>
      </c>
      <c r="BD259" s="4">
        <v>40</v>
      </c>
      <c r="BE259" s="36">
        <f t="shared" si="275"/>
        <v>1155.0719999999999</v>
      </c>
      <c r="BF259" s="3">
        <v>0</v>
      </c>
      <c r="BG259" s="3">
        <v>0</v>
      </c>
      <c r="BH259" s="35">
        <f t="shared" si="292"/>
        <v>0</v>
      </c>
      <c r="BI259" s="33">
        <f t="shared" si="274"/>
        <v>20</v>
      </c>
      <c r="BJ259" s="4">
        <v>40</v>
      </c>
      <c r="BK259" s="36">
        <f t="shared" si="241"/>
        <v>1155.0719999999999</v>
      </c>
      <c r="BL259" s="3">
        <v>0</v>
      </c>
      <c r="BM259" s="3">
        <v>0</v>
      </c>
      <c r="BN259" s="36">
        <f t="shared" ref="BN259:BN296" si="295">BL259*I259</f>
        <v>0</v>
      </c>
      <c r="BO259" s="33">
        <f t="shared" ref="BO259:BO323" si="296">BI259+BL259-BM259</f>
        <v>20</v>
      </c>
      <c r="BP259" s="4">
        <v>0</v>
      </c>
      <c r="BQ259" s="36">
        <f t="shared" ref="BQ259:BQ296" si="297">I259*BP259</f>
        <v>0</v>
      </c>
      <c r="BR259" s="204">
        <v>0</v>
      </c>
      <c r="BS259" s="305">
        <v>0</v>
      </c>
      <c r="BT259" s="36">
        <f t="shared" ref="BT259:BT296" si="298">BR259*I259</f>
        <v>0</v>
      </c>
      <c r="BU259" s="33">
        <f t="shared" si="291"/>
        <v>20</v>
      </c>
      <c r="BV259" s="4">
        <v>40</v>
      </c>
      <c r="BW259" s="36">
        <f t="shared" ref="BW259:BW322" si="299">I259*BV259</f>
        <v>1155.0719999999999</v>
      </c>
      <c r="BX259" s="3">
        <v>0</v>
      </c>
      <c r="BY259" s="3">
        <v>20</v>
      </c>
      <c r="BZ259" s="36">
        <f t="shared" ref="BZ259:BZ322" si="300">I259*BX259</f>
        <v>0</v>
      </c>
      <c r="CA259" s="33">
        <f t="shared" si="272"/>
        <v>0</v>
      </c>
      <c r="CB259" s="314">
        <v>40</v>
      </c>
      <c r="CC259" s="36">
        <f t="shared" ref="CC259:CC322" si="301">I259*CB259</f>
        <v>1155.0719999999999</v>
      </c>
      <c r="CD259" s="3">
        <f>SUMIFS('12月商业流向数据'!G:G,'12月商业流向数据'!C:C,'2019年进销存明细 '!A259,'12月商业流向数据'!E:E,'2019年进销存明细 '!H259)</f>
        <v>0</v>
      </c>
      <c r="CE259" s="3"/>
      <c r="CF259" s="36">
        <f t="shared" ref="CF259:CF322" si="302">I259*CD259</f>
        <v>0</v>
      </c>
      <c r="CG259" s="33">
        <f t="shared" si="273"/>
        <v>0</v>
      </c>
      <c r="CH259" s="4">
        <f t="shared" ref="CH259:CH323" si="303">N259+T259+Z259+AF259+AL259+AR259+AX259+BD259+BJ259+BP259+BV259+CB259</f>
        <v>400</v>
      </c>
      <c r="CI259" s="36">
        <f t="shared" ref="CI259:CI323" si="304">O259+U259+AA259+AG259+AM259+AS259+AY259+BE259+BK259+BQ259+BW259+CC259</f>
        <v>11550.72</v>
      </c>
      <c r="CJ259" s="4">
        <f t="shared" ref="CJ259:CJ323" si="305">P259+V259+AB259+AH259+AN259+AT259+AZ259+BF259+BL259+BR259+BX259+CD259</f>
        <v>200</v>
      </c>
      <c r="CK259" s="36">
        <f t="shared" si="293"/>
        <v>5775.36</v>
      </c>
      <c r="CM259" s="18" t="str">
        <f t="shared" si="294"/>
        <v>恒康正清-上海市松江区石湖荡镇社区卫生服务中心</v>
      </c>
      <c r="CN259" s="18" t="s">
        <v>422</v>
      </c>
    </row>
    <row r="260" spans="1:92" s="18" customFormat="1" ht="14.25" hidden="1" x14ac:dyDescent="0.3">
      <c r="A260" s="1" t="s">
        <v>121</v>
      </c>
      <c r="B260" s="1" t="s">
        <v>637</v>
      </c>
      <c r="C260" s="1" t="s">
        <v>661</v>
      </c>
      <c r="D260" s="1" t="s">
        <v>696</v>
      </c>
      <c r="E260" s="1" t="s">
        <v>842</v>
      </c>
      <c r="F260" s="1" t="s">
        <v>284</v>
      </c>
      <c r="G260" s="1" t="s">
        <v>395</v>
      </c>
      <c r="H260" s="2" t="s">
        <v>41</v>
      </c>
      <c r="I260" s="177">
        <v>28.876799999999999</v>
      </c>
      <c r="J260" s="37">
        <v>0</v>
      </c>
      <c r="K260" s="171">
        <v>0</v>
      </c>
      <c r="L260" s="171">
        <f t="shared" si="278"/>
        <v>0</v>
      </c>
      <c r="M260" s="37">
        <v>0</v>
      </c>
      <c r="N260" s="5"/>
      <c r="O260" s="34">
        <f t="shared" si="279"/>
        <v>0</v>
      </c>
      <c r="P260" s="3">
        <v>0</v>
      </c>
      <c r="Q260" s="3">
        <v>0</v>
      </c>
      <c r="R260" s="35">
        <f t="shared" si="280"/>
        <v>0</v>
      </c>
      <c r="S260" s="33">
        <f t="shared" si="265"/>
        <v>0</v>
      </c>
      <c r="T260" s="5"/>
      <c r="U260" s="35">
        <f t="shared" si="281"/>
        <v>0</v>
      </c>
      <c r="V260" s="3">
        <v>0</v>
      </c>
      <c r="W260" s="3">
        <v>0</v>
      </c>
      <c r="X260" s="35">
        <f t="shared" si="282"/>
        <v>0</v>
      </c>
      <c r="Y260" s="33">
        <f t="shared" si="266"/>
        <v>0</v>
      </c>
      <c r="Z260" s="5"/>
      <c r="AA260" s="35">
        <f t="shared" si="283"/>
        <v>0</v>
      </c>
      <c r="AB260" s="3">
        <v>0</v>
      </c>
      <c r="AC260" s="3">
        <v>0</v>
      </c>
      <c r="AD260" s="35">
        <f t="shared" si="284"/>
        <v>0</v>
      </c>
      <c r="AE260" s="33">
        <f t="shared" si="267"/>
        <v>0</v>
      </c>
      <c r="AF260" s="5"/>
      <c r="AG260" s="35">
        <f t="shared" si="285"/>
        <v>0</v>
      </c>
      <c r="AH260" s="3">
        <v>0</v>
      </c>
      <c r="AI260" s="3">
        <v>0</v>
      </c>
      <c r="AJ260" s="35">
        <f t="shared" si="286"/>
        <v>0</v>
      </c>
      <c r="AK260" s="33">
        <f t="shared" si="268"/>
        <v>0</v>
      </c>
      <c r="AL260" s="5">
        <v>0</v>
      </c>
      <c r="AM260" s="36">
        <f t="shared" si="287"/>
        <v>0</v>
      </c>
      <c r="AN260" s="224">
        <v>0</v>
      </c>
      <c r="AO260" s="3">
        <v>0</v>
      </c>
      <c r="AP260" s="35">
        <f t="shared" si="288"/>
        <v>0</v>
      </c>
      <c r="AQ260" s="33">
        <f t="shared" si="269"/>
        <v>0</v>
      </c>
      <c r="AR260" s="5">
        <v>0</v>
      </c>
      <c r="AS260" s="35">
        <f t="shared" si="289"/>
        <v>0</v>
      </c>
      <c r="AT260" s="3">
        <v>0</v>
      </c>
      <c r="AU260" s="3">
        <v>0</v>
      </c>
      <c r="AV260" s="35">
        <f t="shared" si="290"/>
        <v>0</v>
      </c>
      <c r="AW260" s="33">
        <f t="shared" si="270"/>
        <v>0</v>
      </c>
      <c r="AX260" s="4">
        <v>0</v>
      </c>
      <c r="AY260" s="35">
        <f t="shared" si="276"/>
        <v>0</v>
      </c>
      <c r="AZ260" s="3">
        <v>0</v>
      </c>
      <c r="BA260" s="3">
        <v>0</v>
      </c>
      <c r="BB260" s="35">
        <f t="shared" si="277"/>
        <v>0</v>
      </c>
      <c r="BC260" s="33">
        <f t="shared" si="271"/>
        <v>0</v>
      </c>
      <c r="BD260" s="4">
        <v>0</v>
      </c>
      <c r="BE260" s="36">
        <f t="shared" si="275"/>
        <v>0</v>
      </c>
      <c r="BF260" s="3">
        <v>0</v>
      </c>
      <c r="BG260" s="3">
        <v>0</v>
      </c>
      <c r="BH260" s="35">
        <f t="shared" si="292"/>
        <v>0</v>
      </c>
      <c r="BI260" s="33">
        <f t="shared" si="274"/>
        <v>0</v>
      </c>
      <c r="BJ260" s="4">
        <v>0</v>
      </c>
      <c r="BK260" s="36">
        <f t="shared" ref="BK260:BK296" si="306">BJ260*I260</f>
        <v>0</v>
      </c>
      <c r="BL260" s="3">
        <v>0</v>
      </c>
      <c r="BM260" s="3">
        <v>0</v>
      </c>
      <c r="BN260" s="36">
        <f t="shared" si="295"/>
        <v>0</v>
      </c>
      <c r="BO260" s="33">
        <f t="shared" si="296"/>
        <v>0</v>
      </c>
      <c r="BP260" s="4">
        <v>0</v>
      </c>
      <c r="BQ260" s="36">
        <f t="shared" si="297"/>
        <v>0</v>
      </c>
      <c r="BR260" s="204">
        <v>0</v>
      </c>
      <c r="BS260" s="305">
        <v>0</v>
      </c>
      <c r="BT260" s="36">
        <f t="shared" si="298"/>
        <v>0</v>
      </c>
      <c r="BU260" s="33">
        <f t="shared" si="291"/>
        <v>0</v>
      </c>
      <c r="BV260" s="4">
        <v>0</v>
      </c>
      <c r="BW260" s="36">
        <f t="shared" si="299"/>
        <v>0</v>
      </c>
      <c r="BX260" s="3">
        <v>0</v>
      </c>
      <c r="BY260" s="3"/>
      <c r="BZ260" s="36">
        <f t="shared" si="300"/>
        <v>0</v>
      </c>
      <c r="CA260" s="33">
        <f t="shared" si="272"/>
        <v>0</v>
      </c>
      <c r="CB260" s="314">
        <v>0</v>
      </c>
      <c r="CC260" s="36">
        <f t="shared" si="301"/>
        <v>0</v>
      </c>
      <c r="CD260" s="3">
        <f>SUMIFS('12月商业流向数据'!G:G,'12月商业流向数据'!C:C,'2019年进销存明细 '!A260,'12月商业流向数据'!E:E,'2019年进销存明细 '!H260)</f>
        <v>0</v>
      </c>
      <c r="CE260" s="3"/>
      <c r="CF260" s="36">
        <f t="shared" si="302"/>
        <v>0</v>
      </c>
      <c r="CG260" s="33">
        <f t="shared" si="273"/>
        <v>0</v>
      </c>
      <c r="CH260" s="4">
        <f t="shared" si="303"/>
        <v>0</v>
      </c>
      <c r="CI260" s="36">
        <f t="shared" si="304"/>
        <v>0</v>
      </c>
      <c r="CJ260" s="4">
        <f t="shared" si="305"/>
        <v>0</v>
      </c>
      <c r="CK260" s="36">
        <f t="shared" si="293"/>
        <v>0</v>
      </c>
      <c r="CM260" s="18" t="str">
        <f t="shared" si="294"/>
        <v>恒康正清-上海市松江区方松街道社区卫生服务中心</v>
      </c>
      <c r="CN260" s="18" t="s">
        <v>422</v>
      </c>
    </row>
    <row r="261" spans="1:92" s="18" customFormat="1" ht="14.25" hidden="1" x14ac:dyDescent="0.3">
      <c r="A261" s="1" t="s">
        <v>121</v>
      </c>
      <c r="B261" s="1" t="s">
        <v>637</v>
      </c>
      <c r="C261" s="1" t="s">
        <v>661</v>
      </c>
      <c r="D261" s="1" t="s">
        <v>696</v>
      </c>
      <c r="E261" s="1" t="s">
        <v>841</v>
      </c>
      <c r="F261" s="1" t="s">
        <v>282</v>
      </c>
      <c r="G261" s="1" t="s">
        <v>395</v>
      </c>
      <c r="H261" s="2" t="s">
        <v>43</v>
      </c>
      <c r="I261" s="177">
        <v>28.876799999999999</v>
      </c>
      <c r="J261" s="37">
        <v>600</v>
      </c>
      <c r="K261" s="171">
        <v>533.33333333333337</v>
      </c>
      <c r="L261" s="171">
        <f t="shared" si="278"/>
        <v>15400.960000000001</v>
      </c>
      <c r="M261" s="37">
        <v>119</v>
      </c>
      <c r="N261" s="5">
        <v>600</v>
      </c>
      <c r="O261" s="34">
        <f t="shared" si="279"/>
        <v>17326.079999999998</v>
      </c>
      <c r="P261" s="3">
        <v>600</v>
      </c>
      <c r="Q261" s="3">
        <v>0</v>
      </c>
      <c r="R261" s="35">
        <f t="shared" si="280"/>
        <v>17326.079999999998</v>
      </c>
      <c r="S261" s="33">
        <f t="shared" si="265"/>
        <v>719</v>
      </c>
      <c r="T261" s="5">
        <v>300</v>
      </c>
      <c r="U261" s="35">
        <f t="shared" si="281"/>
        <v>8663.0399999999991</v>
      </c>
      <c r="V261" s="3">
        <v>200</v>
      </c>
      <c r="W261" s="3">
        <v>0</v>
      </c>
      <c r="X261" s="35">
        <f t="shared" si="282"/>
        <v>5775.36</v>
      </c>
      <c r="Y261" s="33">
        <f t="shared" si="266"/>
        <v>919</v>
      </c>
      <c r="Z261" s="5">
        <v>700</v>
      </c>
      <c r="AA261" s="35">
        <f t="shared" si="283"/>
        <v>20213.759999999998</v>
      </c>
      <c r="AB261" s="3">
        <v>600</v>
      </c>
      <c r="AC261" s="3">
        <v>655</v>
      </c>
      <c r="AD261" s="35">
        <f t="shared" si="284"/>
        <v>17326.079999999998</v>
      </c>
      <c r="AE261" s="33">
        <f t="shared" si="267"/>
        <v>864</v>
      </c>
      <c r="AF261" s="5">
        <v>600</v>
      </c>
      <c r="AG261" s="35">
        <f t="shared" si="285"/>
        <v>17326.079999999998</v>
      </c>
      <c r="AH261" s="3">
        <v>600</v>
      </c>
      <c r="AI261" s="3">
        <v>618</v>
      </c>
      <c r="AJ261" s="35">
        <f t="shared" si="286"/>
        <v>17326.079999999998</v>
      </c>
      <c r="AK261" s="33">
        <f t="shared" si="268"/>
        <v>846</v>
      </c>
      <c r="AL261" s="5">
        <v>700</v>
      </c>
      <c r="AM261" s="36">
        <f t="shared" si="287"/>
        <v>20213.759999999998</v>
      </c>
      <c r="AN261" s="224">
        <v>720</v>
      </c>
      <c r="AO261" s="3">
        <v>834</v>
      </c>
      <c r="AP261" s="35">
        <f t="shared" si="288"/>
        <v>20791.295999999998</v>
      </c>
      <c r="AQ261" s="33">
        <f t="shared" si="269"/>
        <v>732</v>
      </c>
      <c r="AR261" s="5">
        <v>650</v>
      </c>
      <c r="AS261" s="35">
        <f t="shared" si="289"/>
        <v>18769.919999999998</v>
      </c>
      <c r="AT261" s="3">
        <v>600</v>
      </c>
      <c r="AU261" s="3">
        <v>697</v>
      </c>
      <c r="AV261" s="35">
        <f t="shared" si="290"/>
        <v>17326.079999999998</v>
      </c>
      <c r="AW261" s="33">
        <f t="shared" si="270"/>
        <v>635</v>
      </c>
      <c r="AX261" s="4">
        <v>700</v>
      </c>
      <c r="AY261" s="35">
        <f t="shared" si="276"/>
        <v>20213.759999999998</v>
      </c>
      <c r="AZ261" s="3">
        <v>800</v>
      </c>
      <c r="BA261" s="3">
        <v>820</v>
      </c>
      <c r="BB261" s="35">
        <f t="shared" si="277"/>
        <v>23101.439999999999</v>
      </c>
      <c r="BC261" s="33">
        <f t="shared" si="271"/>
        <v>615</v>
      </c>
      <c r="BD261" s="4">
        <v>700</v>
      </c>
      <c r="BE261" s="36">
        <f t="shared" si="275"/>
        <v>20213.759999999998</v>
      </c>
      <c r="BF261" s="3">
        <v>600</v>
      </c>
      <c r="BG261" s="3">
        <v>832</v>
      </c>
      <c r="BH261" s="35">
        <f t="shared" si="292"/>
        <v>17326.079999999998</v>
      </c>
      <c r="BI261" s="33">
        <f t="shared" si="274"/>
        <v>383</v>
      </c>
      <c r="BJ261" s="4">
        <v>700</v>
      </c>
      <c r="BK261" s="36">
        <f t="shared" si="306"/>
        <v>20213.759999999998</v>
      </c>
      <c r="BL261" s="3">
        <v>600</v>
      </c>
      <c r="BM261" s="3">
        <v>725</v>
      </c>
      <c r="BN261" s="36">
        <f t="shared" si="295"/>
        <v>17326.079999999998</v>
      </c>
      <c r="BO261" s="33">
        <f t="shared" si="296"/>
        <v>258</v>
      </c>
      <c r="BP261" s="4">
        <v>600</v>
      </c>
      <c r="BQ261" s="36">
        <f t="shared" si="297"/>
        <v>17326.079999999998</v>
      </c>
      <c r="BR261" s="204">
        <v>600</v>
      </c>
      <c r="BS261" s="305">
        <v>635</v>
      </c>
      <c r="BT261" s="36">
        <f t="shared" si="298"/>
        <v>17326.079999999998</v>
      </c>
      <c r="BU261" s="33">
        <f t="shared" si="291"/>
        <v>223</v>
      </c>
      <c r="BV261" s="4">
        <v>650</v>
      </c>
      <c r="BW261" s="36">
        <f t="shared" si="299"/>
        <v>18769.919999999998</v>
      </c>
      <c r="BX261" s="3">
        <v>600</v>
      </c>
      <c r="BY261" s="3">
        <v>568</v>
      </c>
      <c r="BZ261" s="36">
        <f t="shared" si="300"/>
        <v>17326.079999999998</v>
      </c>
      <c r="CA261" s="33">
        <f t="shared" si="272"/>
        <v>255</v>
      </c>
      <c r="CB261" s="314">
        <v>600</v>
      </c>
      <c r="CC261" s="36">
        <f t="shared" si="301"/>
        <v>17326.079999999998</v>
      </c>
      <c r="CD261" s="3">
        <f>SUMIFS('12月商业流向数据'!G:G,'12月商业流向数据'!C:C,'2019年进销存明细 '!A261,'12月商业流向数据'!E:E,'2019年进销存明细 '!H261)</f>
        <v>200</v>
      </c>
      <c r="CE261" s="3"/>
      <c r="CF261" s="36">
        <f t="shared" si="302"/>
        <v>5775.36</v>
      </c>
      <c r="CG261" s="33">
        <f t="shared" si="273"/>
        <v>455</v>
      </c>
      <c r="CH261" s="4">
        <f t="shared" si="303"/>
        <v>7500</v>
      </c>
      <c r="CI261" s="36">
        <f t="shared" si="304"/>
        <v>216575.99999999997</v>
      </c>
      <c r="CJ261" s="4">
        <f t="shared" si="305"/>
        <v>6720</v>
      </c>
      <c r="CK261" s="36">
        <f t="shared" si="293"/>
        <v>194052.09599999993</v>
      </c>
      <c r="CM261" s="18" t="str">
        <f t="shared" si="294"/>
        <v>恒康正清-上海市松江区方塔中医医院</v>
      </c>
      <c r="CN261" s="18" t="s">
        <v>422</v>
      </c>
    </row>
    <row r="262" spans="1:92" s="18" customFormat="1" ht="14.25" hidden="1" x14ac:dyDescent="0.3">
      <c r="A262" s="1" t="s">
        <v>121</v>
      </c>
      <c r="B262" s="1" t="s">
        <v>637</v>
      </c>
      <c r="C262" s="1" t="s">
        <v>661</v>
      </c>
      <c r="D262" s="1" t="s">
        <v>696</v>
      </c>
      <c r="E262" s="1" t="s">
        <v>841</v>
      </c>
      <c r="F262" s="1" t="s">
        <v>282</v>
      </c>
      <c r="G262" s="1" t="s">
        <v>395</v>
      </c>
      <c r="H262" s="2" t="s">
        <v>39</v>
      </c>
      <c r="I262" s="177">
        <v>28.876799999999999</v>
      </c>
      <c r="J262" s="37">
        <v>150</v>
      </c>
      <c r="K262" s="171">
        <v>248.33333333333334</v>
      </c>
      <c r="L262" s="171">
        <f t="shared" si="278"/>
        <v>7171.0720000000001</v>
      </c>
      <c r="M262" s="37">
        <v>162</v>
      </c>
      <c r="N262" s="5">
        <v>210</v>
      </c>
      <c r="O262" s="34">
        <f t="shared" si="279"/>
        <v>6064.1279999999997</v>
      </c>
      <c r="P262" s="3">
        <v>200</v>
      </c>
      <c r="Q262" s="3">
        <v>215</v>
      </c>
      <c r="R262" s="35">
        <f t="shared" si="280"/>
        <v>5775.36</v>
      </c>
      <c r="S262" s="33">
        <f t="shared" si="265"/>
        <v>147</v>
      </c>
      <c r="T262" s="5">
        <v>130</v>
      </c>
      <c r="U262" s="35">
        <f t="shared" si="281"/>
        <v>3753.9839999999999</v>
      </c>
      <c r="V262" s="3">
        <v>100</v>
      </c>
      <c r="W262" s="3">
        <v>136</v>
      </c>
      <c r="X262" s="35">
        <f t="shared" si="282"/>
        <v>2887.68</v>
      </c>
      <c r="Y262" s="33">
        <f t="shared" si="266"/>
        <v>111</v>
      </c>
      <c r="Z262" s="5">
        <v>310</v>
      </c>
      <c r="AA262" s="35">
        <f t="shared" si="283"/>
        <v>8951.8079999999991</v>
      </c>
      <c r="AB262" s="3">
        <v>350</v>
      </c>
      <c r="AC262" s="3">
        <v>365</v>
      </c>
      <c r="AD262" s="35">
        <f t="shared" si="284"/>
        <v>10106.879999999999</v>
      </c>
      <c r="AE262" s="33">
        <f t="shared" si="267"/>
        <v>96</v>
      </c>
      <c r="AF262" s="5">
        <v>250</v>
      </c>
      <c r="AG262" s="35">
        <f t="shared" si="285"/>
        <v>7219.2</v>
      </c>
      <c r="AH262" s="3">
        <v>400</v>
      </c>
      <c r="AI262" s="3">
        <v>388</v>
      </c>
      <c r="AJ262" s="35">
        <f t="shared" si="286"/>
        <v>11550.72</v>
      </c>
      <c r="AK262" s="33">
        <f t="shared" si="268"/>
        <v>108</v>
      </c>
      <c r="AL262" s="5">
        <v>320</v>
      </c>
      <c r="AM262" s="36">
        <f t="shared" si="287"/>
        <v>9240.5759999999991</v>
      </c>
      <c r="AN262" s="224">
        <v>400</v>
      </c>
      <c r="AO262" s="3">
        <v>359</v>
      </c>
      <c r="AP262" s="35">
        <f t="shared" si="288"/>
        <v>11550.72</v>
      </c>
      <c r="AQ262" s="33">
        <f t="shared" si="269"/>
        <v>149</v>
      </c>
      <c r="AR262" s="5">
        <v>300</v>
      </c>
      <c r="AS262" s="35">
        <f t="shared" si="289"/>
        <v>8663.0399999999991</v>
      </c>
      <c r="AT262" s="3">
        <v>300</v>
      </c>
      <c r="AU262" s="3">
        <v>287</v>
      </c>
      <c r="AV262" s="35">
        <f t="shared" si="290"/>
        <v>8663.0399999999991</v>
      </c>
      <c r="AW262" s="33">
        <f t="shared" si="270"/>
        <v>162</v>
      </c>
      <c r="AX262" s="4">
        <v>330</v>
      </c>
      <c r="AY262" s="35">
        <f t="shared" si="276"/>
        <v>9529.3439999999991</v>
      </c>
      <c r="AZ262" s="3">
        <v>600</v>
      </c>
      <c r="BA262" s="3">
        <v>590</v>
      </c>
      <c r="BB262" s="35">
        <f t="shared" si="277"/>
        <v>17326.079999999998</v>
      </c>
      <c r="BC262" s="33">
        <f t="shared" si="271"/>
        <v>172</v>
      </c>
      <c r="BD262" s="4">
        <v>330</v>
      </c>
      <c r="BE262" s="36">
        <f t="shared" si="275"/>
        <v>9529.3439999999991</v>
      </c>
      <c r="BF262" s="3">
        <v>400</v>
      </c>
      <c r="BG262" s="3">
        <v>427</v>
      </c>
      <c r="BH262" s="35">
        <f t="shared" si="292"/>
        <v>11550.72</v>
      </c>
      <c r="BI262" s="33">
        <f t="shared" si="274"/>
        <v>145</v>
      </c>
      <c r="BJ262" s="4">
        <v>310</v>
      </c>
      <c r="BK262" s="36">
        <f t="shared" si="306"/>
        <v>8951.8079999999991</v>
      </c>
      <c r="BL262" s="3">
        <v>300</v>
      </c>
      <c r="BM262" s="3">
        <v>285</v>
      </c>
      <c r="BN262" s="36">
        <f t="shared" si="295"/>
        <v>8663.0399999999991</v>
      </c>
      <c r="BO262" s="33">
        <f t="shared" si="296"/>
        <v>160</v>
      </c>
      <c r="BP262" s="4">
        <v>250</v>
      </c>
      <c r="BQ262" s="36">
        <f t="shared" si="297"/>
        <v>7219.2</v>
      </c>
      <c r="BR262" s="204">
        <v>300</v>
      </c>
      <c r="BS262" s="305">
        <v>295</v>
      </c>
      <c r="BT262" s="36">
        <f t="shared" si="298"/>
        <v>8663.0399999999991</v>
      </c>
      <c r="BU262" s="33">
        <f t="shared" si="291"/>
        <v>165</v>
      </c>
      <c r="BV262" s="4">
        <v>280</v>
      </c>
      <c r="BW262" s="36">
        <f t="shared" si="299"/>
        <v>8085.5039999999999</v>
      </c>
      <c r="BX262" s="3">
        <v>400</v>
      </c>
      <c r="BY262" s="3">
        <v>425</v>
      </c>
      <c r="BZ262" s="36">
        <f t="shared" si="300"/>
        <v>11550.72</v>
      </c>
      <c r="CA262" s="33">
        <f t="shared" si="272"/>
        <v>140</v>
      </c>
      <c r="CB262" s="314">
        <v>280</v>
      </c>
      <c r="CC262" s="36">
        <f t="shared" si="301"/>
        <v>8085.5039999999999</v>
      </c>
      <c r="CD262" s="3">
        <f>SUMIFS('12月商业流向数据'!G:G,'12月商业流向数据'!C:C,'2019年进销存明细 '!A262,'12月商业流向数据'!E:E,'2019年进销存明细 '!H262)</f>
        <v>0</v>
      </c>
      <c r="CE262" s="3"/>
      <c r="CF262" s="36">
        <f t="shared" si="302"/>
        <v>0</v>
      </c>
      <c r="CG262" s="33">
        <f t="shared" si="273"/>
        <v>140</v>
      </c>
      <c r="CH262" s="4">
        <f t="shared" si="303"/>
        <v>3300</v>
      </c>
      <c r="CI262" s="36">
        <f t="shared" si="304"/>
        <v>95293.439999999988</v>
      </c>
      <c r="CJ262" s="4">
        <f t="shared" si="305"/>
        <v>3750</v>
      </c>
      <c r="CK262" s="36">
        <f t="shared" si="293"/>
        <v>108287.99999999999</v>
      </c>
      <c r="CM262" s="18" t="str">
        <f t="shared" si="294"/>
        <v>恒康正清-上海市松江区泗泾医院</v>
      </c>
      <c r="CN262" s="18" t="s">
        <v>422</v>
      </c>
    </row>
    <row r="263" spans="1:92" s="18" customFormat="1" ht="14.25" hidden="1" x14ac:dyDescent="0.3">
      <c r="A263" s="1" t="s">
        <v>121</v>
      </c>
      <c r="B263" s="1" t="s">
        <v>637</v>
      </c>
      <c r="C263" s="1" t="s">
        <v>661</v>
      </c>
      <c r="D263" s="1" t="s">
        <v>696</v>
      </c>
      <c r="E263" s="1" t="s">
        <v>446</v>
      </c>
      <c r="F263" s="1" t="s">
        <v>282</v>
      </c>
      <c r="G263" s="1" t="s">
        <v>395</v>
      </c>
      <c r="H263" s="2" t="s">
        <v>132</v>
      </c>
      <c r="I263" s="177">
        <v>28.876799999999999</v>
      </c>
      <c r="J263" s="37">
        <v>0</v>
      </c>
      <c r="K263" s="171">
        <v>100</v>
      </c>
      <c r="L263" s="171">
        <f t="shared" si="278"/>
        <v>2887.68</v>
      </c>
      <c r="M263" s="37">
        <v>88</v>
      </c>
      <c r="N263" s="5">
        <v>100</v>
      </c>
      <c r="O263" s="34">
        <f t="shared" si="279"/>
        <v>2887.68</v>
      </c>
      <c r="P263" s="3">
        <v>0</v>
      </c>
      <c r="Q263" s="3">
        <v>0</v>
      </c>
      <c r="R263" s="35">
        <f t="shared" si="280"/>
        <v>0</v>
      </c>
      <c r="S263" s="33">
        <f t="shared" si="265"/>
        <v>88</v>
      </c>
      <c r="T263" s="5">
        <v>60</v>
      </c>
      <c r="U263" s="35">
        <f t="shared" si="281"/>
        <v>1732.6079999999999</v>
      </c>
      <c r="V263" s="3">
        <v>0</v>
      </c>
      <c r="W263" s="3">
        <v>0</v>
      </c>
      <c r="X263" s="35">
        <f t="shared" si="282"/>
        <v>0</v>
      </c>
      <c r="Y263" s="33">
        <f t="shared" si="266"/>
        <v>88</v>
      </c>
      <c r="Z263" s="5">
        <v>140</v>
      </c>
      <c r="AA263" s="35">
        <f t="shared" si="283"/>
        <v>4042.752</v>
      </c>
      <c r="AB263" s="3">
        <v>200</v>
      </c>
      <c r="AC263" s="3">
        <v>210</v>
      </c>
      <c r="AD263" s="35">
        <f t="shared" si="284"/>
        <v>5775.36</v>
      </c>
      <c r="AE263" s="33">
        <f t="shared" si="267"/>
        <v>78</v>
      </c>
      <c r="AF263" s="5">
        <v>120</v>
      </c>
      <c r="AG263" s="35">
        <f t="shared" si="285"/>
        <v>3465.2159999999999</v>
      </c>
      <c r="AH263" s="3">
        <v>100</v>
      </c>
      <c r="AI263" s="3">
        <v>110</v>
      </c>
      <c r="AJ263" s="35">
        <f t="shared" si="286"/>
        <v>2887.68</v>
      </c>
      <c r="AK263" s="33">
        <f t="shared" si="268"/>
        <v>68</v>
      </c>
      <c r="AL263" s="5">
        <v>150</v>
      </c>
      <c r="AM263" s="36">
        <f t="shared" si="287"/>
        <v>4331.5199999999995</v>
      </c>
      <c r="AN263" s="224">
        <v>0</v>
      </c>
      <c r="AO263" s="3">
        <v>0</v>
      </c>
      <c r="AP263" s="35">
        <f t="shared" si="288"/>
        <v>0</v>
      </c>
      <c r="AQ263" s="33">
        <f t="shared" si="269"/>
        <v>68</v>
      </c>
      <c r="AR263" s="5">
        <v>140</v>
      </c>
      <c r="AS263" s="35">
        <f t="shared" si="289"/>
        <v>4042.752</v>
      </c>
      <c r="AT263" s="3">
        <v>100</v>
      </c>
      <c r="AU263" s="3">
        <v>100</v>
      </c>
      <c r="AV263" s="35">
        <f t="shared" si="290"/>
        <v>2887.68</v>
      </c>
      <c r="AW263" s="33">
        <f t="shared" si="270"/>
        <v>68</v>
      </c>
      <c r="AX263" s="4">
        <v>140</v>
      </c>
      <c r="AY263" s="35">
        <f t="shared" si="276"/>
        <v>4042.752</v>
      </c>
      <c r="AZ263" s="3">
        <v>200</v>
      </c>
      <c r="BA263" s="3">
        <v>200</v>
      </c>
      <c r="BB263" s="35">
        <f t="shared" si="277"/>
        <v>5775.36</v>
      </c>
      <c r="BC263" s="33">
        <f t="shared" si="271"/>
        <v>68</v>
      </c>
      <c r="BD263" s="4">
        <v>140</v>
      </c>
      <c r="BE263" s="36">
        <f t="shared" si="275"/>
        <v>4042.752</v>
      </c>
      <c r="BF263" s="3">
        <v>300</v>
      </c>
      <c r="BG263" s="3">
        <v>300</v>
      </c>
      <c r="BH263" s="35">
        <f t="shared" si="292"/>
        <v>8663.0399999999991</v>
      </c>
      <c r="BI263" s="33">
        <f t="shared" si="274"/>
        <v>68</v>
      </c>
      <c r="BJ263" s="4">
        <v>140</v>
      </c>
      <c r="BK263" s="36">
        <f t="shared" si="306"/>
        <v>4042.752</v>
      </c>
      <c r="BL263" s="3">
        <v>0</v>
      </c>
      <c r="BM263" s="3">
        <v>0</v>
      </c>
      <c r="BN263" s="36">
        <f t="shared" si="295"/>
        <v>0</v>
      </c>
      <c r="BO263" s="33">
        <f t="shared" si="296"/>
        <v>68</v>
      </c>
      <c r="BP263" s="4">
        <v>120</v>
      </c>
      <c r="BQ263" s="36">
        <f t="shared" si="297"/>
        <v>3465.2159999999999</v>
      </c>
      <c r="BR263" s="204">
        <v>100</v>
      </c>
      <c r="BS263" s="305">
        <v>100</v>
      </c>
      <c r="BT263" s="36">
        <f t="shared" si="298"/>
        <v>2887.68</v>
      </c>
      <c r="BU263" s="33">
        <f t="shared" si="291"/>
        <v>68</v>
      </c>
      <c r="BV263" s="4">
        <v>130</v>
      </c>
      <c r="BW263" s="36">
        <f t="shared" si="299"/>
        <v>3753.9839999999999</v>
      </c>
      <c r="BX263" s="3">
        <v>0</v>
      </c>
      <c r="BY263" s="3">
        <v>68</v>
      </c>
      <c r="BZ263" s="36">
        <f t="shared" si="300"/>
        <v>0</v>
      </c>
      <c r="CA263" s="33">
        <f t="shared" si="272"/>
        <v>0</v>
      </c>
      <c r="CB263" s="314">
        <v>120</v>
      </c>
      <c r="CC263" s="36">
        <f t="shared" si="301"/>
        <v>3465.2159999999999</v>
      </c>
      <c r="CD263" s="3">
        <f>SUMIFS('12月商业流向数据'!G:G,'12月商业流向数据'!C:C,'2019年进销存明细 '!A263,'12月商业流向数据'!E:E,'2019年进销存明细 '!H263)</f>
        <v>100</v>
      </c>
      <c r="CE263" s="3"/>
      <c r="CF263" s="36">
        <f t="shared" si="302"/>
        <v>2887.68</v>
      </c>
      <c r="CG263" s="33">
        <f t="shared" si="273"/>
        <v>100</v>
      </c>
      <c r="CH263" s="4">
        <f t="shared" si="303"/>
        <v>1500</v>
      </c>
      <c r="CI263" s="36">
        <f t="shared" si="304"/>
        <v>43315.199999999997</v>
      </c>
      <c r="CJ263" s="4">
        <f t="shared" si="305"/>
        <v>1100</v>
      </c>
      <c r="CK263" s="36">
        <f t="shared" si="293"/>
        <v>31764.479999999996</v>
      </c>
      <c r="CM263" s="18" t="str">
        <f t="shared" si="294"/>
        <v>恒康正清-上海市松江区九亭医院</v>
      </c>
      <c r="CN263" s="18" t="s">
        <v>422</v>
      </c>
    </row>
    <row r="264" spans="1:92" s="18" customFormat="1" ht="14.25" hidden="1" x14ac:dyDescent="0.3">
      <c r="A264" s="1" t="s">
        <v>155</v>
      </c>
      <c r="B264" s="6" t="s">
        <v>725</v>
      </c>
      <c r="C264" s="1" t="s">
        <v>661</v>
      </c>
      <c r="D264" s="1" t="s">
        <v>756</v>
      </c>
      <c r="E264" s="1" t="s">
        <v>870</v>
      </c>
      <c r="F264" s="1" t="s">
        <v>282</v>
      </c>
      <c r="G264" s="1" t="s">
        <v>394</v>
      </c>
      <c r="H264" s="2" t="s">
        <v>88</v>
      </c>
      <c r="I264" s="177">
        <v>254.87039999999999</v>
      </c>
      <c r="J264" s="37">
        <v>25</v>
      </c>
      <c r="K264" s="171">
        <v>15</v>
      </c>
      <c r="L264" s="171">
        <f t="shared" si="278"/>
        <v>3823.056</v>
      </c>
      <c r="M264" s="37">
        <v>0</v>
      </c>
      <c r="N264" s="5">
        <v>20</v>
      </c>
      <c r="O264" s="34">
        <f t="shared" si="279"/>
        <v>5097.4079999999994</v>
      </c>
      <c r="P264" s="3">
        <v>10</v>
      </c>
      <c r="Q264" s="3">
        <v>0</v>
      </c>
      <c r="R264" s="35">
        <f t="shared" si="280"/>
        <v>2548.7039999999997</v>
      </c>
      <c r="S264" s="33">
        <f t="shared" si="265"/>
        <v>10</v>
      </c>
      <c r="T264" s="5">
        <v>10</v>
      </c>
      <c r="U264" s="35">
        <f t="shared" si="281"/>
        <v>2548.7039999999997</v>
      </c>
      <c r="V264" s="3">
        <v>12</v>
      </c>
      <c r="W264" s="3">
        <v>0</v>
      </c>
      <c r="X264" s="35">
        <f t="shared" si="282"/>
        <v>3058.4447999999998</v>
      </c>
      <c r="Y264" s="33">
        <f t="shared" si="266"/>
        <v>22</v>
      </c>
      <c r="Z264" s="5">
        <v>30</v>
      </c>
      <c r="AA264" s="35">
        <f t="shared" si="283"/>
        <v>7646.1120000000001</v>
      </c>
      <c r="AB264" s="3">
        <v>0</v>
      </c>
      <c r="AC264" s="3">
        <v>0</v>
      </c>
      <c r="AD264" s="35">
        <f t="shared" si="284"/>
        <v>0</v>
      </c>
      <c r="AE264" s="33">
        <f t="shared" si="267"/>
        <v>22</v>
      </c>
      <c r="AF264" s="5">
        <v>30</v>
      </c>
      <c r="AG264" s="35">
        <f t="shared" si="285"/>
        <v>7646.1120000000001</v>
      </c>
      <c r="AH264" s="3">
        <v>19</v>
      </c>
      <c r="AI264" s="3">
        <v>19</v>
      </c>
      <c r="AJ264" s="35">
        <f t="shared" si="286"/>
        <v>4842.5375999999997</v>
      </c>
      <c r="AK264" s="33">
        <f t="shared" si="268"/>
        <v>22</v>
      </c>
      <c r="AL264" s="5">
        <v>40</v>
      </c>
      <c r="AM264" s="36">
        <f t="shared" si="287"/>
        <v>10194.815999999999</v>
      </c>
      <c r="AN264" s="224">
        <v>0</v>
      </c>
      <c r="AO264" s="3">
        <v>0</v>
      </c>
      <c r="AP264" s="35">
        <f t="shared" si="288"/>
        <v>0</v>
      </c>
      <c r="AQ264" s="33">
        <f t="shared" si="269"/>
        <v>22</v>
      </c>
      <c r="AR264" s="5">
        <v>40</v>
      </c>
      <c r="AS264" s="35">
        <f t="shared" si="289"/>
        <v>10194.815999999999</v>
      </c>
      <c r="AT264" s="3">
        <v>0</v>
      </c>
      <c r="AU264" s="3">
        <v>0</v>
      </c>
      <c r="AV264" s="35">
        <f t="shared" si="290"/>
        <v>0</v>
      </c>
      <c r="AW264" s="33">
        <f t="shared" si="270"/>
        <v>22</v>
      </c>
      <c r="AX264" s="4">
        <v>40</v>
      </c>
      <c r="AY264" s="35">
        <f t="shared" si="276"/>
        <v>10194.815999999999</v>
      </c>
      <c r="AZ264" s="3">
        <v>0</v>
      </c>
      <c r="BA264" s="3">
        <v>0</v>
      </c>
      <c r="BB264" s="35">
        <f t="shared" si="277"/>
        <v>0</v>
      </c>
      <c r="BC264" s="33">
        <f t="shared" si="271"/>
        <v>22</v>
      </c>
      <c r="BD264" s="4">
        <v>40</v>
      </c>
      <c r="BE264" s="36">
        <f t="shared" si="275"/>
        <v>10194.815999999999</v>
      </c>
      <c r="BF264" s="3">
        <v>0</v>
      </c>
      <c r="BG264" s="3">
        <v>0</v>
      </c>
      <c r="BH264" s="35">
        <f t="shared" si="292"/>
        <v>0</v>
      </c>
      <c r="BI264" s="33">
        <f t="shared" si="274"/>
        <v>22</v>
      </c>
      <c r="BJ264" s="4">
        <v>40</v>
      </c>
      <c r="BK264" s="36">
        <f t="shared" si="306"/>
        <v>10194.815999999999</v>
      </c>
      <c r="BL264" s="3">
        <v>0</v>
      </c>
      <c r="BM264" s="3">
        <v>0</v>
      </c>
      <c r="BN264" s="36">
        <f t="shared" si="295"/>
        <v>0</v>
      </c>
      <c r="BO264" s="33">
        <f t="shared" si="296"/>
        <v>22</v>
      </c>
      <c r="BP264" s="4">
        <v>30</v>
      </c>
      <c r="BQ264" s="36">
        <f t="shared" si="297"/>
        <v>7646.1120000000001</v>
      </c>
      <c r="BR264" s="204">
        <v>0</v>
      </c>
      <c r="BS264" s="305">
        <v>0</v>
      </c>
      <c r="BT264" s="36">
        <f t="shared" si="298"/>
        <v>0</v>
      </c>
      <c r="BU264" s="33">
        <f t="shared" si="291"/>
        <v>22</v>
      </c>
      <c r="BV264" s="4">
        <v>40</v>
      </c>
      <c r="BW264" s="36">
        <f t="shared" si="299"/>
        <v>10194.815999999999</v>
      </c>
      <c r="BX264" s="3">
        <v>0</v>
      </c>
      <c r="BY264" s="3">
        <v>0</v>
      </c>
      <c r="BZ264" s="36">
        <f t="shared" si="300"/>
        <v>0</v>
      </c>
      <c r="CA264" s="33">
        <f t="shared" si="272"/>
        <v>22</v>
      </c>
      <c r="CB264" s="314">
        <v>40</v>
      </c>
      <c r="CC264" s="36">
        <f t="shared" si="301"/>
        <v>10194.815999999999</v>
      </c>
      <c r="CD264" s="3">
        <f>SUMIFS('12月商业流向数据'!G:G,'12月商业流向数据'!C:C,'2019年进销存明细 '!A264,'12月商业流向数据'!E:E,'2019年进销存明细 '!H264)</f>
        <v>0</v>
      </c>
      <c r="CE264" s="3"/>
      <c r="CF264" s="36">
        <f t="shared" si="302"/>
        <v>0</v>
      </c>
      <c r="CG264" s="33">
        <f t="shared" si="273"/>
        <v>22</v>
      </c>
      <c r="CH264" s="4">
        <f t="shared" si="303"/>
        <v>400</v>
      </c>
      <c r="CI264" s="36">
        <f t="shared" si="304"/>
        <v>101948.15999999997</v>
      </c>
      <c r="CJ264" s="4">
        <f t="shared" si="305"/>
        <v>41</v>
      </c>
      <c r="CK264" s="36">
        <f t="shared" si="293"/>
        <v>10449.686399999999</v>
      </c>
      <c r="CM264" s="18" t="str">
        <f t="shared" si="294"/>
        <v>翰唯-上海市普陀区中心医院</v>
      </c>
      <c r="CN264" s="18" t="s">
        <v>422</v>
      </c>
    </row>
    <row r="265" spans="1:92" s="18" customFormat="1" ht="14.25" hidden="1" x14ac:dyDescent="0.3">
      <c r="A265" s="1" t="s">
        <v>155</v>
      </c>
      <c r="B265" s="6" t="s">
        <v>725</v>
      </c>
      <c r="C265" s="1" t="s">
        <v>661</v>
      </c>
      <c r="D265" s="1" t="s">
        <v>756</v>
      </c>
      <c r="E265" s="1" t="s">
        <v>829</v>
      </c>
      <c r="F265" s="1" t="s">
        <v>282</v>
      </c>
      <c r="G265" s="1" t="s">
        <v>399</v>
      </c>
      <c r="H265" s="2" t="s">
        <v>133</v>
      </c>
      <c r="I265" s="177">
        <v>254.87039999999999</v>
      </c>
      <c r="J265" s="37">
        <v>50</v>
      </c>
      <c r="K265" s="171">
        <v>37.5</v>
      </c>
      <c r="L265" s="171">
        <f t="shared" si="278"/>
        <v>9557.64</v>
      </c>
      <c r="M265" s="37">
        <v>31</v>
      </c>
      <c r="N265" s="5">
        <v>30</v>
      </c>
      <c r="O265" s="34">
        <f t="shared" si="279"/>
        <v>7646.1120000000001</v>
      </c>
      <c r="P265" s="3">
        <v>250</v>
      </c>
      <c r="Q265" s="3">
        <v>141</v>
      </c>
      <c r="R265" s="35">
        <f t="shared" si="280"/>
        <v>63717.599999999999</v>
      </c>
      <c r="S265" s="33">
        <f t="shared" si="265"/>
        <v>140</v>
      </c>
      <c r="T265" s="5">
        <v>15</v>
      </c>
      <c r="U265" s="35">
        <f t="shared" si="281"/>
        <v>3823.056</v>
      </c>
      <c r="V265" s="3">
        <v>0</v>
      </c>
      <c r="W265" s="3">
        <v>122</v>
      </c>
      <c r="X265" s="35">
        <f t="shared" si="282"/>
        <v>0</v>
      </c>
      <c r="Y265" s="33">
        <f t="shared" si="266"/>
        <v>18</v>
      </c>
      <c r="Z265" s="5">
        <v>50</v>
      </c>
      <c r="AA265" s="35">
        <f t="shared" si="283"/>
        <v>12743.519999999999</v>
      </c>
      <c r="AB265" s="3">
        <v>100</v>
      </c>
      <c r="AC265" s="3">
        <v>96</v>
      </c>
      <c r="AD265" s="35">
        <f t="shared" si="284"/>
        <v>25487.039999999997</v>
      </c>
      <c r="AE265" s="33">
        <f t="shared" si="267"/>
        <v>22</v>
      </c>
      <c r="AF265" s="5">
        <v>60</v>
      </c>
      <c r="AG265" s="35">
        <f t="shared" si="285"/>
        <v>15292.224</v>
      </c>
      <c r="AH265" s="3">
        <v>50</v>
      </c>
      <c r="AI265" s="3">
        <v>51</v>
      </c>
      <c r="AJ265" s="35">
        <f t="shared" si="286"/>
        <v>12743.519999999999</v>
      </c>
      <c r="AK265" s="33">
        <f t="shared" si="268"/>
        <v>21</v>
      </c>
      <c r="AL265" s="5">
        <v>70</v>
      </c>
      <c r="AM265" s="36">
        <f t="shared" si="287"/>
        <v>17840.928</v>
      </c>
      <c r="AN265" s="224">
        <v>0</v>
      </c>
      <c r="AO265" s="3">
        <v>8</v>
      </c>
      <c r="AP265" s="35">
        <f t="shared" si="288"/>
        <v>0</v>
      </c>
      <c r="AQ265" s="33">
        <f t="shared" si="269"/>
        <v>13</v>
      </c>
      <c r="AR265" s="5">
        <v>80</v>
      </c>
      <c r="AS265" s="35">
        <f t="shared" si="289"/>
        <v>20389.631999999998</v>
      </c>
      <c r="AT265" s="3">
        <v>50</v>
      </c>
      <c r="AU265" s="3">
        <v>28</v>
      </c>
      <c r="AV265" s="35">
        <f t="shared" si="290"/>
        <v>12743.519999999999</v>
      </c>
      <c r="AW265" s="33">
        <f t="shared" si="270"/>
        <v>35</v>
      </c>
      <c r="AX265" s="4">
        <v>80</v>
      </c>
      <c r="AY265" s="35">
        <f t="shared" si="276"/>
        <v>20389.631999999998</v>
      </c>
      <c r="AZ265" s="3">
        <v>100</v>
      </c>
      <c r="BA265" s="3">
        <v>52</v>
      </c>
      <c r="BB265" s="35">
        <f t="shared" si="277"/>
        <v>25487.039999999997</v>
      </c>
      <c r="BC265" s="33">
        <f t="shared" si="271"/>
        <v>83</v>
      </c>
      <c r="BD265" s="4">
        <v>80</v>
      </c>
      <c r="BE265" s="36">
        <f t="shared" si="275"/>
        <v>20389.631999999998</v>
      </c>
      <c r="BF265" s="3">
        <v>0</v>
      </c>
      <c r="BG265" s="3">
        <v>56</v>
      </c>
      <c r="BH265" s="35">
        <f t="shared" si="292"/>
        <v>0</v>
      </c>
      <c r="BI265" s="33">
        <f t="shared" si="274"/>
        <v>27</v>
      </c>
      <c r="BJ265" s="4">
        <v>80</v>
      </c>
      <c r="BK265" s="36">
        <f t="shared" si="306"/>
        <v>20389.631999999998</v>
      </c>
      <c r="BL265" s="3">
        <v>100</v>
      </c>
      <c r="BM265" s="3">
        <v>31</v>
      </c>
      <c r="BN265" s="36">
        <f t="shared" si="295"/>
        <v>25487.039999999997</v>
      </c>
      <c r="BO265" s="33">
        <f t="shared" si="296"/>
        <v>96</v>
      </c>
      <c r="BP265" s="4">
        <v>50</v>
      </c>
      <c r="BQ265" s="36">
        <f t="shared" si="297"/>
        <v>12743.519999999999</v>
      </c>
      <c r="BR265" s="204">
        <v>0</v>
      </c>
      <c r="BS265" s="305">
        <v>37</v>
      </c>
      <c r="BT265" s="36">
        <f t="shared" si="298"/>
        <v>0</v>
      </c>
      <c r="BU265" s="33">
        <f t="shared" si="291"/>
        <v>59</v>
      </c>
      <c r="BV265" s="4">
        <v>50</v>
      </c>
      <c r="BW265" s="36">
        <f t="shared" si="299"/>
        <v>12743.519999999999</v>
      </c>
      <c r="BX265" s="3">
        <v>100</v>
      </c>
      <c r="BY265" s="3">
        <v>50</v>
      </c>
      <c r="BZ265" s="36">
        <f t="shared" si="300"/>
        <v>25487.039999999997</v>
      </c>
      <c r="CA265" s="33">
        <f t="shared" si="272"/>
        <v>109</v>
      </c>
      <c r="CB265" s="314">
        <v>50</v>
      </c>
      <c r="CC265" s="36">
        <f t="shared" si="301"/>
        <v>12743.519999999999</v>
      </c>
      <c r="CD265" s="3">
        <f>SUMIFS('12月商业流向数据'!G:G,'12月商业流向数据'!C:C,'2019年进销存明细 '!A265,'12月商业流向数据'!E:E,'2019年进销存明细 '!H265)</f>
        <v>0</v>
      </c>
      <c r="CE265" s="3"/>
      <c r="CF265" s="36">
        <f t="shared" si="302"/>
        <v>0</v>
      </c>
      <c r="CG265" s="33">
        <f t="shared" si="273"/>
        <v>109</v>
      </c>
      <c r="CH265" s="4">
        <f t="shared" si="303"/>
        <v>695</v>
      </c>
      <c r="CI265" s="36">
        <f t="shared" si="304"/>
        <v>177134.92799999996</v>
      </c>
      <c r="CJ265" s="4">
        <f t="shared" si="305"/>
        <v>750</v>
      </c>
      <c r="CK265" s="36">
        <f t="shared" si="293"/>
        <v>191152.80000000002</v>
      </c>
      <c r="CL265" s="18" t="s">
        <v>558</v>
      </c>
      <c r="CM265" s="18" t="str">
        <f t="shared" si="294"/>
        <v>翰唯-上海市闵行区中心医院</v>
      </c>
      <c r="CN265" s="18" t="s">
        <v>422</v>
      </c>
    </row>
    <row r="266" spans="1:92" s="18" customFormat="1" ht="14.25" hidden="1" x14ac:dyDescent="0.3">
      <c r="A266" s="1" t="s">
        <v>155</v>
      </c>
      <c r="B266" s="1" t="s">
        <v>637</v>
      </c>
      <c r="C266" s="1" t="s">
        <v>661</v>
      </c>
      <c r="D266" s="1" t="s">
        <v>696</v>
      </c>
      <c r="E266" s="1" t="s">
        <v>841</v>
      </c>
      <c r="F266" s="1" t="s">
        <v>282</v>
      </c>
      <c r="G266" s="1" t="s">
        <v>395</v>
      </c>
      <c r="H266" s="2" t="s">
        <v>42</v>
      </c>
      <c r="I266" s="177">
        <v>254.87039999999999</v>
      </c>
      <c r="J266" s="37">
        <v>0</v>
      </c>
      <c r="K266" s="171">
        <v>0</v>
      </c>
      <c r="L266" s="171">
        <f t="shared" si="278"/>
        <v>0</v>
      </c>
      <c r="M266" s="37">
        <v>0</v>
      </c>
      <c r="N266" s="5"/>
      <c r="O266" s="34">
        <f t="shared" si="279"/>
        <v>0</v>
      </c>
      <c r="P266" s="3">
        <v>0</v>
      </c>
      <c r="Q266" s="3">
        <v>0</v>
      </c>
      <c r="R266" s="35">
        <f t="shared" si="280"/>
        <v>0</v>
      </c>
      <c r="S266" s="33">
        <f t="shared" si="265"/>
        <v>0</v>
      </c>
      <c r="T266" s="5"/>
      <c r="U266" s="35">
        <f t="shared" si="281"/>
        <v>0</v>
      </c>
      <c r="V266" s="3">
        <v>0</v>
      </c>
      <c r="W266" s="3">
        <v>0</v>
      </c>
      <c r="X266" s="35">
        <f t="shared" si="282"/>
        <v>0</v>
      </c>
      <c r="Y266" s="33">
        <f t="shared" si="266"/>
        <v>0</v>
      </c>
      <c r="Z266" s="5"/>
      <c r="AA266" s="35">
        <f t="shared" si="283"/>
        <v>0</v>
      </c>
      <c r="AB266" s="3">
        <v>0</v>
      </c>
      <c r="AC266" s="3">
        <v>0</v>
      </c>
      <c r="AD266" s="35">
        <f t="shared" si="284"/>
        <v>0</v>
      </c>
      <c r="AE266" s="33">
        <f t="shared" si="267"/>
        <v>0</v>
      </c>
      <c r="AF266" s="5"/>
      <c r="AG266" s="35">
        <f t="shared" si="285"/>
        <v>0</v>
      </c>
      <c r="AH266" s="3">
        <v>0</v>
      </c>
      <c r="AI266" s="3">
        <v>0</v>
      </c>
      <c r="AJ266" s="35">
        <f t="shared" si="286"/>
        <v>0</v>
      </c>
      <c r="AK266" s="33">
        <f t="shared" si="268"/>
        <v>0</v>
      </c>
      <c r="AL266" s="5">
        <v>0</v>
      </c>
      <c r="AM266" s="36">
        <f t="shared" si="287"/>
        <v>0</v>
      </c>
      <c r="AN266" s="224">
        <v>0</v>
      </c>
      <c r="AO266" s="3">
        <v>0</v>
      </c>
      <c r="AP266" s="35">
        <f t="shared" si="288"/>
        <v>0</v>
      </c>
      <c r="AQ266" s="33">
        <f t="shared" si="269"/>
        <v>0</v>
      </c>
      <c r="AR266" s="5">
        <v>0</v>
      </c>
      <c r="AS266" s="35">
        <f t="shared" si="289"/>
        <v>0</v>
      </c>
      <c r="AT266" s="3">
        <v>0</v>
      </c>
      <c r="AU266" s="3">
        <v>0</v>
      </c>
      <c r="AV266" s="35">
        <f t="shared" si="290"/>
        <v>0</v>
      </c>
      <c r="AW266" s="33">
        <f t="shared" si="270"/>
        <v>0</v>
      </c>
      <c r="AX266" s="4">
        <v>0</v>
      </c>
      <c r="AY266" s="35">
        <f t="shared" si="276"/>
        <v>0</v>
      </c>
      <c r="AZ266" s="3">
        <v>0</v>
      </c>
      <c r="BA266" s="3">
        <v>0</v>
      </c>
      <c r="BB266" s="35">
        <f t="shared" si="277"/>
        <v>0</v>
      </c>
      <c r="BC266" s="33">
        <f t="shared" si="271"/>
        <v>0</v>
      </c>
      <c r="BD266" s="4">
        <v>0</v>
      </c>
      <c r="BE266" s="36">
        <f t="shared" si="275"/>
        <v>0</v>
      </c>
      <c r="BF266" s="3">
        <v>0</v>
      </c>
      <c r="BG266" s="3">
        <v>0</v>
      </c>
      <c r="BH266" s="35">
        <f t="shared" si="292"/>
        <v>0</v>
      </c>
      <c r="BI266" s="33">
        <f t="shared" si="274"/>
        <v>0</v>
      </c>
      <c r="BJ266" s="4">
        <v>0</v>
      </c>
      <c r="BK266" s="36">
        <f t="shared" si="306"/>
        <v>0</v>
      </c>
      <c r="BL266" s="3">
        <v>0</v>
      </c>
      <c r="BM266" s="3">
        <v>0</v>
      </c>
      <c r="BN266" s="36">
        <f t="shared" si="295"/>
        <v>0</v>
      </c>
      <c r="BO266" s="33">
        <f t="shared" si="296"/>
        <v>0</v>
      </c>
      <c r="BP266" s="4">
        <v>0</v>
      </c>
      <c r="BQ266" s="36">
        <f t="shared" si="297"/>
        <v>0</v>
      </c>
      <c r="BR266" s="204">
        <v>0</v>
      </c>
      <c r="BS266" s="305">
        <v>0</v>
      </c>
      <c r="BT266" s="36">
        <f t="shared" si="298"/>
        <v>0</v>
      </c>
      <c r="BU266" s="33">
        <f t="shared" si="291"/>
        <v>0</v>
      </c>
      <c r="BV266" s="4">
        <v>0</v>
      </c>
      <c r="BW266" s="36">
        <f t="shared" si="299"/>
        <v>0</v>
      </c>
      <c r="BX266" s="3">
        <v>0</v>
      </c>
      <c r="BY266" s="3">
        <v>0</v>
      </c>
      <c r="BZ266" s="36">
        <f t="shared" si="300"/>
        <v>0</v>
      </c>
      <c r="CA266" s="33">
        <f t="shared" si="272"/>
        <v>0</v>
      </c>
      <c r="CB266" s="314">
        <v>0</v>
      </c>
      <c r="CC266" s="36">
        <f t="shared" si="301"/>
        <v>0</v>
      </c>
      <c r="CD266" s="3">
        <f>SUMIFS('12月商业流向数据'!G:G,'12月商业流向数据'!C:C,'2019年进销存明细 '!A266,'12月商业流向数据'!E:E,'2019年进销存明细 '!H266)</f>
        <v>0</v>
      </c>
      <c r="CE266" s="3"/>
      <c r="CF266" s="36">
        <f t="shared" si="302"/>
        <v>0</v>
      </c>
      <c r="CG266" s="33">
        <f t="shared" si="273"/>
        <v>0</v>
      </c>
      <c r="CH266" s="4">
        <f t="shared" si="303"/>
        <v>0</v>
      </c>
      <c r="CI266" s="36">
        <f t="shared" si="304"/>
        <v>0</v>
      </c>
      <c r="CJ266" s="4">
        <f t="shared" si="305"/>
        <v>0</v>
      </c>
      <c r="CK266" s="36">
        <f t="shared" si="293"/>
        <v>0</v>
      </c>
      <c r="CM266" s="18" t="str">
        <f t="shared" si="294"/>
        <v>翰唯-上海市松江区中心医院</v>
      </c>
      <c r="CN266" s="18" t="s">
        <v>422</v>
      </c>
    </row>
    <row r="267" spans="1:92" s="18" customFormat="1" ht="14.25" hidden="1" x14ac:dyDescent="0.3">
      <c r="A267" s="1" t="s">
        <v>182</v>
      </c>
      <c r="B267" s="6" t="s">
        <v>725</v>
      </c>
      <c r="C267" s="1" t="s">
        <v>661</v>
      </c>
      <c r="D267" s="1" t="s">
        <v>756</v>
      </c>
      <c r="E267" s="1" t="s">
        <v>870</v>
      </c>
      <c r="F267" s="1" t="s">
        <v>282</v>
      </c>
      <c r="G267" s="1" t="s">
        <v>394</v>
      </c>
      <c r="H267" s="2" t="s">
        <v>88</v>
      </c>
      <c r="I267" s="175">
        <v>44.534399999999998</v>
      </c>
      <c r="J267" s="37">
        <v>0</v>
      </c>
      <c r="K267" s="171">
        <v>0</v>
      </c>
      <c r="L267" s="171">
        <f t="shared" si="278"/>
        <v>0</v>
      </c>
      <c r="M267" s="37">
        <v>0</v>
      </c>
      <c r="N267" s="5"/>
      <c r="O267" s="34">
        <f t="shared" si="279"/>
        <v>0</v>
      </c>
      <c r="P267" s="3">
        <v>0</v>
      </c>
      <c r="Q267" s="3">
        <v>0</v>
      </c>
      <c r="R267" s="35">
        <f t="shared" si="280"/>
        <v>0</v>
      </c>
      <c r="S267" s="33">
        <f t="shared" si="265"/>
        <v>0</v>
      </c>
      <c r="T267" s="5"/>
      <c r="U267" s="35">
        <f t="shared" si="281"/>
        <v>0</v>
      </c>
      <c r="V267" s="3">
        <v>0</v>
      </c>
      <c r="W267" s="3">
        <v>0</v>
      </c>
      <c r="X267" s="35">
        <f t="shared" si="282"/>
        <v>0</v>
      </c>
      <c r="Y267" s="33">
        <f t="shared" si="266"/>
        <v>0</v>
      </c>
      <c r="Z267" s="5"/>
      <c r="AA267" s="35">
        <f t="shared" si="283"/>
        <v>0</v>
      </c>
      <c r="AB267" s="3">
        <v>0</v>
      </c>
      <c r="AC267" s="3">
        <v>0</v>
      </c>
      <c r="AD267" s="35">
        <f t="shared" si="284"/>
        <v>0</v>
      </c>
      <c r="AE267" s="33">
        <f t="shared" si="267"/>
        <v>0</v>
      </c>
      <c r="AF267" s="5"/>
      <c r="AG267" s="35">
        <f t="shared" si="285"/>
        <v>0</v>
      </c>
      <c r="AH267" s="3">
        <v>0</v>
      </c>
      <c r="AI267" s="3">
        <v>0</v>
      </c>
      <c r="AJ267" s="35">
        <f t="shared" si="286"/>
        <v>0</v>
      </c>
      <c r="AK267" s="33">
        <f t="shared" si="268"/>
        <v>0</v>
      </c>
      <c r="AL267" s="5">
        <v>0</v>
      </c>
      <c r="AM267" s="36">
        <f t="shared" si="287"/>
        <v>0</v>
      </c>
      <c r="AN267" s="224">
        <v>0</v>
      </c>
      <c r="AO267" s="3">
        <v>0</v>
      </c>
      <c r="AP267" s="35">
        <f t="shared" si="288"/>
        <v>0</v>
      </c>
      <c r="AQ267" s="33">
        <f t="shared" si="269"/>
        <v>0</v>
      </c>
      <c r="AR267" s="5">
        <v>0</v>
      </c>
      <c r="AS267" s="35">
        <f t="shared" si="289"/>
        <v>0</v>
      </c>
      <c r="AT267" s="3">
        <v>0</v>
      </c>
      <c r="AU267" s="3">
        <v>0</v>
      </c>
      <c r="AV267" s="35">
        <f t="shared" si="290"/>
        <v>0</v>
      </c>
      <c r="AW267" s="33">
        <f t="shared" si="270"/>
        <v>0</v>
      </c>
      <c r="AX267" s="4">
        <v>0</v>
      </c>
      <c r="AY267" s="35">
        <f t="shared" si="276"/>
        <v>0</v>
      </c>
      <c r="AZ267" s="3">
        <v>0</v>
      </c>
      <c r="BA267" s="3">
        <v>0</v>
      </c>
      <c r="BB267" s="35">
        <f t="shared" si="277"/>
        <v>0</v>
      </c>
      <c r="BC267" s="33">
        <f t="shared" si="271"/>
        <v>0</v>
      </c>
      <c r="BD267" s="4">
        <v>0</v>
      </c>
      <c r="BE267" s="36">
        <f t="shared" si="275"/>
        <v>0</v>
      </c>
      <c r="BF267" s="3">
        <v>0</v>
      </c>
      <c r="BG267" s="3">
        <v>0</v>
      </c>
      <c r="BH267" s="35">
        <f t="shared" si="292"/>
        <v>0</v>
      </c>
      <c r="BI267" s="33">
        <f t="shared" si="274"/>
        <v>0</v>
      </c>
      <c r="BJ267" s="4">
        <v>0</v>
      </c>
      <c r="BK267" s="36">
        <f t="shared" si="306"/>
        <v>0</v>
      </c>
      <c r="BL267" s="3">
        <v>0</v>
      </c>
      <c r="BM267" s="3">
        <v>0</v>
      </c>
      <c r="BN267" s="36">
        <f t="shared" si="295"/>
        <v>0</v>
      </c>
      <c r="BO267" s="33">
        <f t="shared" si="296"/>
        <v>0</v>
      </c>
      <c r="BP267" s="4">
        <v>0</v>
      </c>
      <c r="BQ267" s="36">
        <f t="shared" si="297"/>
        <v>0</v>
      </c>
      <c r="BR267" s="204">
        <v>0</v>
      </c>
      <c r="BS267" s="305">
        <v>0</v>
      </c>
      <c r="BT267" s="36">
        <f t="shared" si="298"/>
        <v>0</v>
      </c>
      <c r="BU267" s="33">
        <f t="shared" si="291"/>
        <v>0</v>
      </c>
      <c r="BV267" s="4">
        <v>0</v>
      </c>
      <c r="BW267" s="36">
        <f t="shared" si="299"/>
        <v>0</v>
      </c>
      <c r="BX267" s="3">
        <v>0</v>
      </c>
      <c r="BY267" s="3">
        <v>0</v>
      </c>
      <c r="BZ267" s="36">
        <f t="shared" si="300"/>
        <v>0</v>
      </c>
      <c r="CA267" s="33">
        <f t="shared" si="272"/>
        <v>0</v>
      </c>
      <c r="CB267" s="314">
        <v>0</v>
      </c>
      <c r="CC267" s="36">
        <f t="shared" si="301"/>
        <v>0</v>
      </c>
      <c r="CD267" s="3">
        <f>SUMIFS('12月商业流向数据'!G:G,'12月商业流向数据'!C:C,'2019年进销存明细 '!A267,'12月商业流向数据'!E:E,'2019年进销存明细 '!H267)</f>
        <v>0</v>
      </c>
      <c r="CE267" s="3"/>
      <c r="CF267" s="36">
        <f t="shared" si="302"/>
        <v>0</v>
      </c>
      <c r="CG267" s="33">
        <f t="shared" si="273"/>
        <v>0</v>
      </c>
      <c r="CH267" s="4">
        <f t="shared" si="303"/>
        <v>0</v>
      </c>
      <c r="CI267" s="36">
        <f t="shared" si="304"/>
        <v>0</v>
      </c>
      <c r="CJ267" s="4">
        <f t="shared" si="305"/>
        <v>0</v>
      </c>
      <c r="CK267" s="36">
        <f t="shared" si="293"/>
        <v>0</v>
      </c>
      <c r="CM267" s="18" t="str">
        <f t="shared" si="294"/>
        <v>奥勃兰-上海市普陀区中心医院</v>
      </c>
      <c r="CN267" s="18" t="s">
        <v>422</v>
      </c>
    </row>
    <row r="268" spans="1:92" s="18" customFormat="1" ht="14.25" hidden="1" x14ac:dyDescent="0.3">
      <c r="A268" s="1" t="s">
        <v>838</v>
      </c>
      <c r="B268" s="1" t="s">
        <v>873</v>
      </c>
      <c r="C268" s="1" t="s">
        <v>662</v>
      </c>
      <c r="D268" s="1" t="s">
        <v>872</v>
      </c>
      <c r="E268" s="1" t="s">
        <v>376</v>
      </c>
      <c r="F268" s="1" t="s">
        <v>284</v>
      </c>
      <c r="G268" s="1" t="s">
        <v>388</v>
      </c>
      <c r="H268" s="2" t="s">
        <v>175</v>
      </c>
      <c r="I268" s="177">
        <v>18.192499999999999</v>
      </c>
      <c r="J268" s="37">
        <v>0</v>
      </c>
      <c r="K268" s="171">
        <v>0</v>
      </c>
      <c r="L268" s="171">
        <f t="shared" si="278"/>
        <v>0</v>
      </c>
      <c r="M268" s="37">
        <v>0</v>
      </c>
      <c r="N268" s="5"/>
      <c r="O268" s="34">
        <f t="shared" si="279"/>
        <v>0</v>
      </c>
      <c r="P268" s="3">
        <v>0</v>
      </c>
      <c r="Q268" s="3">
        <v>0</v>
      </c>
      <c r="R268" s="35">
        <f t="shared" si="280"/>
        <v>0</v>
      </c>
      <c r="S268" s="33">
        <f t="shared" si="265"/>
        <v>0</v>
      </c>
      <c r="T268" s="5"/>
      <c r="U268" s="35">
        <f t="shared" si="281"/>
        <v>0</v>
      </c>
      <c r="V268" s="3">
        <v>0</v>
      </c>
      <c r="W268" s="3">
        <v>0</v>
      </c>
      <c r="X268" s="35">
        <f t="shared" si="282"/>
        <v>0</v>
      </c>
      <c r="Y268" s="33">
        <f t="shared" si="266"/>
        <v>0</v>
      </c>
      <c r="Z268" s="5"/>
      <c r="AA268" s="35">
        <f t="shared" si="283"/>
        <v>0</v>
      </c>
      <c r="AB268" s="3">
        <v>0</v>
      </c>
      <c r="AC268" s="3">
        <v>0</v>
      </c>
      <c r="AD268" s="35">
        <f t="shared" si="284"/>
        <v>0</v>
      </c>
      <c r="AE268" s="33">
        <f t="shared" si="267"/>
        <v>0</v>
      </c>
      <c r="AF268" s="5"/>
      <c r="AG268" s="35">
        <f t="shared" si="285"/>
        <v>0</v>
      </c>
      <c r="AH268" s="3">
        <v>0</v>
      </c>
      <c r="AI268" s="3">
        <v>0</v>
      </c>
      <c r="AJ268" s="35">
        <f t="shared" si="286"/>
        <v>0</v>
      </c>
      <c r="AK268" s="33">
        <f t="shared" si="268"/>
        <v>0</v>
      </c>
      <c r="AL268" s="5">
        <v>0</v>
      </c>
      <c r="AM268" s="36">
        <f t="shared" si="287"/>
        <v>0</v>
      </c>
      <c r="AN268" s="224">
        <v>0</v>
      </c>
      <c r="AO268" s="3">
        <v>0</v>
      </c>
      <c r="AP268" s="35">
        <f t="shared" si="288"/>
        <v>0</v>
      </c>
      <c r="AQ268" s="33">
        <f t="shared" si="269"/>
        <v>0</v>
      </c>
      <c r="AR268" s="5">
        <v>0</v>
      </c>
      <c r="AS268" s="35">
        <f t="shared" si="289"/>
        <v>0</v>
      </c>
      <c r="AT268" s="3">
        <v>0</v>
      </c>
      <c r="AU268" s="3">
        <v>0</v>
      </c>
      <c r="AV268" s="35">
        <f t="shared" si="290"/>
        <v>0</v>
      </c>
      <c r="AW268" s="33">
        <f t="shared" si="270"/>
        <v>0</v>
      </c>
      <c r="AX268" s="4"/>
      <c r="AY268" s="35">
        <f t="shared" si="276"/>
        <v>0</v>
      </c>
      <c r="AZ268" s="3">
        <v>0</v>
      </c>
      <c r="BA268" s="3">
        <v>0</v>
      </c>
      <c r="BB268" s="35">
        <f t="shared" si="277"/>
        <v>0</v>
      </c>
      <c r="BC268" s="33">
        <f t="shared" si="271"/>
        <v>0</v>
      </c>
      <c r="BD268" s="4"/>
      <c r="BE268" s="36">
        <f t="shared" si="275"/>
        <v>0</v>
      </c>
      <c r="BF268" s="3">
        <v>0</v>
      </c>
      <c r="BG268" s="3">
        <v>0</v>
      </c>
      <c r="BH268" s="35">
        <f t="shared" si="292"/>
        <v>0</v>
      </c>
      <c r="BI268" s="33">
        <f t="shared" si="274"/>
        <v>0</v>
      </c>
      <c r="BJ268" s="4"/>
      <c r="BK268" s="36">
        <f t="shared" si="306"/>
        <v>0</v>
      </c>
      <c r="BL268" s="3">
        <v>0</v>
      </c>
      <c r="BM268" s="3">
        <v>0</v>
      </c>
      <c r="BN268" s="36">
        <f t="shared" si="295"/>
        <v>0</v>
      </c>
      <c r="BO268" s="33">
        <f t="shared" si="296"/>
        <v>0</v>
      </c>
      <c r="BP268" s="4"/>
      <c r="BQ268" s="36">
        <f t="shared" si="297"/>
        <v>0</v>
      </c>
      <c r="BR268" s="204">
        <v>0</v>
      </c>
      <c r="BS268" s="305">
        <v>0</v>
      </c>
      <c r="BT268" s="36">
        <f t="shared" si="298"/>
        <v>0</v>
      </c>
      <c r="BU268" s="33">
        <f t="shared" si="291"/>
        <v>0</v>
      </c>
      <c r="BV268" s="4">
        <v>0</v>
      </c>
      <c r="BW268" s="36">
        <f t="shared" si="299"/>
        <v>0</v>
      </c>
      <c r="BX268" s="3">
        <v>0</v>
      </c>
      <c r="BY268" s="3">
        <v>0</v>
      </c>
      <c r="BZ268" s="36">
        <f t="shared" si="300"/>
        <v>0</v>
      </c>
      <c r="CA268" s="33">
        <f t="shared" si="272"/>
        <v>0</v>
      </c>
      <c r="CB268" s="314">
        <v>0</v>
      </c>
      <c r="CC268" s="36">
        <f t="shared" si="301"/>
        <v>0</v>
      </c>
      <c r="CD268" s="3">
        <f>SUMIFS('12月商业流向数据'!G:G,'12月商业流向数据'!C:C,'2019年进销存明细 '!A268,'12月商业流向数据'!E:E,'2019年进销存明细 '!H268)</f>
        <v>0</v>
      </c>
      <c r="CE268" s="3"/>
      <c r="CF268" s="36">
        <f t="shared" si="302"/>
        <v>0</v>
      </c>
      <c r="CG268" s="33">
        <f t="shared" si="273"/>
        <v>0</v>
      </c>
      <c r="CH268" s="4">
        <f t="shared" si="303"/>
        <v>0</v>
      </c>
      <c r="CI268" s="36">
        <f t="shared" si="304"/>
        <v>0</v>
      </c>
      <c r="CJ268" s="4">
        <f t="shared" si="305"/>
        <v>0</v>
      </c>
      <c r="CK268" s="36">
        <f t="shared" si="293"/>
        <v>0</v>
      </c>
      <c r="CM268" s="18" t="str">
        <f t="shared" si="294"/>
        <v>整肠生20S-上海市奉贤区四团镇平安社区卫生服务中心</v>
      </c>
      <c r="CN268" s="18" t="s">
        <v>422</v>
      </c>
    </row>
    <row r="269" spans="1:92" s="18" customFormat="1" ht="14.25" hidden="1" x14ac:dyDescent="0.3">
      <c r="A269" s="1" t="s">
        <v>838</v>
      </c>
      <c r="B269" s="1" t="s">
        <v>873</v>
      </c>
      <c r="C269" s="1" t="s">
        <v>662</v>
      </c>
      <c r="D269" s="1" t="s">
        <v>872</v>
      </c>
      <c r="E269" s="1" t="s">
        <v>376</v>
      </c>
      <c r="F269" s="1" t="s">
        <v>284</v>
      </c>
      <c r="G269" s="1" t="s">
        <v>388</v>
      </c>
      <c r="H269" s="2" t="s">
        <v>884</v>
      </c>
      <c r="I269" s="177">
        <v>18.192499999999999</v>
      </c>
      <c r="J269" s="37">
        <v>0</v>
      </c>
      <c r="K269" s="171">
        <v>0</v>
      </c>
      <c r="L269" s="171">
        <f t="shared" si="278"/>
        <v>0</v>
      </c>
      <c r="M269" s="37">
        <v>0</v>
      </c>
      <c r="N269" s="5"/>
      <c r="O269" s="34">
        <f t="shared" si="279"/>
        <v>0</v>
      </c>
      <c r="P269" s="3">
        <v>0</v>
      </c>
      <c r="Q269" s="3">
        <v>0</v>
      </c>
      <c r="R269" s="35">
        <f t="shared" si="280"/>
        <v>0</v>
      </c>
      <c r="S269" s="33">
        <f t="shared" si="265"/>
        <v>0</v>
      </c>
      <c r="T269" s="5"/>
      <c r="U269" s="35">
        <f t="shared" si="281"/>
        <v>0</v>
      </c>
      <c r="V269" s="3">
        <v>0</v>
      </c>
      <c r="W269" s="3">
        <v>0</v>
      </c>
      <c r="X269" s="35">
        <f t="shared" si="282"/>
        <v>0</v>
      </c>
      <c r="Y269" s="33">
        <f t="shared" si="266"/>
        <v>0</v>
      </c>
      <c r="Z269" s="5"/>
      <c r="AA269" s="35">
        <f t="shared" si="283"/>
        <v>0</v>
      </c>
      <c r="AB269" s="3">
        <v>0</v>
      </c>
      <c r="AC269" s="3">
        <v>0</v>
      </c>
      <c r="AD269" s="35">
        <f t="shared" si="284"/>
        <v>0</v>
      </c>
      <c r="AE269" s="33">
        <f t="shared" si="267"/>
        <v>0</v>
      </c>
      <c r="AF269" s="5"/>
      <c r="AG269" s="35">
        <f t="shared" si="285"/>
        <v>0</v>
      </c>
      <c r="AH269" s="3">
        <v>0</v>
      </c>
      <c r="AI269" s="3">
        <v>0</v>
      </c>
      <c r="AJ269" s="35">
        <f t="shared" si="286"/>
        <v>0</v>
      </c>
      <c r="AK269" s="33">
        <f t="shared" si="268"/>
        <v>0</v>
      </c>
      <c r="AL269" s="5">
        <v>0</v>
      </c>
      <c r="AM269" s="36">
        <f t="shared" si="287"/>
        <v>0</v>
      </c>
      <c r="AN269" s="224">
        <v>0</v>
      </c>
      <c r="AO269" s="3">
        <v>0</v>
      </c>
      <c r="AP269" s="35">
        <f t="shared" si="288"/>
        <v>0</v>
      </c>
      <c r="AQ269" s="33">
        <f t="shared" si="269"/>
        <v>0</v>
      </c>
      <c r="AR269" s="5">
        <v>0</v>
      </c>
      <c r="AS269" s="35">
        <f t="shared" si="289"/>
        <v>0</v>
      </c>
      <c r="AT269" s="3">
        <v>0</v>
      </c>
      <c r="AU269" s="3">
        <v>0</v>
      </c>
      <c r="AV269" s="35">
        <f t="shared" si="290"/>
        <v>0</v>
      </c>
      <c r="AW269" s="33">
        <f t="shared" si="270"/>
        <v>0</v>
      </c>
      <c r="AX269" s="4"/>
      <c r="AY269" s="35">
        <f t="shared" si="276"/>
        <v>0</v>
      </c>
      <c r="AZ269" s="3">
        <v>0</v>
      </c>
      <c r="BA269" s="3">
        <v>0</v>
      </c>
      <c r="BB269" s="35">
        <f t="shared" si="277"/>
        <v>0</v>
      </c>
      <c r="BC269" s="33">
        <f t="shared" si="271"/>
        <v>0</v>
      </c>
      <c r="BD269" s="4"/>
      <c r="BE269" s="36">
        <f t="shared" si="275"/>
        <v>0</v>
      </c>
      <c r="BF269" s="3">
        <v>0</v>
      </c>
      <c r="BG269" s="3">
        <v>0</v>
      </c>
      <c r="BH269" s="35">
        <f t="shared" si="292"/>
        <v>0</v>
      </c>
      <c r="BI269" s="33">
        <f t="shared" si="274"/>
        <v>0</v>
      </c>
      <c r="BJ269" s="4"/>
      <c r="BK269" s="36">
        <f t="shared" si="306"/>
        <v>0</v>
      </c>
      <c r="BL269" s="3">
        <v>0</v>
      </c>
      <c r="BM269" s="3">
        <v>0</v>
      </c>
      <c r="BN269" s="36">
        <f t="shared" si="295"/>
        <v>0</v>
      </c>
      <c r="BO269" s="33">
        <f t="shared" si="296"/>
        <v>0</v>
      </c>
      <c r="BP269" s="4"/>
      <c r="BQ269" s="36">
        <f t="shared" si="297"/>
        <v>0</v>
      </c>
      <c r="BR269" s="204">
        <v>0</v>
      </c>
      <c r="BS269" s="305">
        <v>0</v>
      </c>
      <c r="BT269" s="36">
        <f t="shared" si="298"/>
        <v>0</v>
      </c>
      <c r="BU269" s="33">
        <f t="shared" si="291"/>
        <v>0</v>
      </c>
      <c r="BV269" s="4">
        <v>0</v>
      </c>
      <c r="BW269" s="36">
        <f t="shared" si="299"/>
        <v>0</v>
      </c>
      <c r="BX269" s="3">
        <v>0</v>
      </c>
      <c r="BY269" s="3">
        <v>0</v>
      </c>
      <c r="BZ269" s="36">
        <f t="shared" si="300"/>
        <v>0</v>
      </c>
      <c r="CA269" s="33">
        <f t="shared" si="272"/>
        <v>0</v>
      </c>
      <c r="CB269" s="314">
        <v>0</v>
      </c>
      <c r="CC269" s="36">
        <f t="shared" si="301"/>
        <v>0</v>
      </c>
      <c r="CD269" s="3">
        <f>SUMIFS('12月商业流向数据'!G:G,'12月商业流向数据'!C:C,'2019年进销存明细 '!A269,'12月商业流向数据'!E:E,'2019年进销存明细 '!H269)</f>
        <v>0</v>
      </c>
      <c r="CE269" s="3"/>
      <c r="CF269" s="36">
        <f t="shared" si="302"/>
        <v>0</v>
      </c>
      <c r="CG269" s="33">
        <f t="shared" si="273"/>
        <v>0</v>
      </c>
      <c r="CH269" s="4">
        <f t="shared" si="303"/>
        <v>0</v>
      </c>
      <c r="CI269" s="36">
        <f t="shared" si="304"/>
        <v>0</v>
      </c>
      <c r="CJ269" s="4">
        <f t="shared" si="305"/>
        <v>0</v>
      </c>
      <c r="CK269" s="36">
        <f t="shared" si="293"/>
        <v>0</v>
      </c>
      <c r="CM269" s="18" t="str">
        <f t="shared" si="294"/>
        <v>整肠生20S-上海市奉贤区青村镇社区卫生服务中心</v>
      </c>
      <c r="CN269" s="18" t="s">
        <v>422</v>
      </c>
    </row>
    <row r="270" spans="1:92" s="18" customFormat="1" ht="14.25" hidden="1" x14ac:dyDescent="0.3">
      <c r="A270" s="208" t="s">
        <v>833</v>
      </c>
      <c r="B270" s="1" t="s">
        <v>636</v>
      </c>
      <c r="C270" s="1" t="s">
        <v>739</v>
      </c>
      <c r="D270" s="1" t="s">
        <v>51</v>
      </c>
      <c r="E270" s="1" t="s">
        <v>376</v>
      </c>
      <c r="F270" s="1" t="s">
        <v>284</v>
      </c>
      <c r="G270" s="1" t="s">
        <v>388</v>
      </c>
      <c r="H270" s="2" t="s">
        <v>45</v>
      </c>
      <c r="I270" s="177">
        <v>32.280999999999999</v>
      </c>
      <c r="J270" s="37"/>
      <c r="K270" s="171"/>
      <c r="L270" s="171"/>
      <c r="M270" s="37"/>
      <c r="N270" s="5"/>
      <c r="O270" s="34"/>
      <c r="P270" s="3"/>
      <c r="Q270" s="3"/>
      <c r="R270" s="35"/>
      <c r="S270" s="33"/>
      <c r="T270" s="5"/>
      <c r="U270" s="35"/>
      <c r="V270" s="3"/>
      <c r="W270" s="3"/>
      <c r="X270" s="35"/>
      <c r="Y270" s="33"/>
      <c r="Z270" s="5"/>
      <c r="AA270" s="35"/>
      <c r="AB270" s="3"/>
      <c r="AC270" s="3"/>
      <c r="AD270" s="35"/>
      <c r="AE270" s="33"/>
      <c r="AF270" s="5"/>
      <c r="AG270" s="35"/>
      <c r="AH270" s="3"/>
      <c r="AI270" s="3"/>
      <c r="AJ270" s="35"/>
      <c r="AK270" s="33"/>
      <c r="AL270" s="5"/>
      <c r="AM270" s="36"/>
      <c r="AN270" s="224"/>
      <c r="AO270" s="3"/>
      <c r="AP270" s="35"/>
      <c r="AQ270" s="33"/>
      <c r="AR270" s="5"/>
      <c r="AS270" s="35"/>
      <c r="AT270" s="3"/>
      <c r="AU270" s="3"/>
      <c r="AV270" s="35"/>
      <c r="AW270" s="33"/>
      <c r="AX270" s="4"/>
      <c r="AY270" s="35"/>
      <c r="AZ270" s="3"/>
      <c r="BA270" s="3"/>
      <c r="BB270" s="35"/>
      <c r="BC270" s="33"/>
      <c r="BD270" s="4"/>
      <c r="BE270" s="36"/>
      <c r="BF270" s="3"/>
      <c r="BG270" s="3"/>
      <c r="BH270" s="35"/>
      <c r="BI270" s="33"/>
      <c r="BJ270" s="301">
        <v>50</v>
      </c>
      <c r="BK270" s="36">
        <f t="shared" si="306"/>
        <v>1614.05</v>
      </c>
      <c r="BL270" s="3">
        <v>0</v>
      </c>
      <c r="BM270" s="3">
        <v>0</v>
      </c>
      <c r="BN270" s="36">
        <f t="shared" si="295"/>
        <v>0</v>
      </c>
      <c r="BO270" s="33">
        <f t="shared" si="296"/>
        <v>0</v>
      </c>
      <c r="BP270" s="4"/>
      <c r="BQ270" s="36">
        <f t="shared" si="297"/>
        <v>0</v>
      </c>
      <c r="BR270" s="204">
        <v>0</v>
      </c>
      <c r="BS270" s="305">
        <v>0</v>
      </c>
      <c r="BT270" s="36">
        <f t="shared" si="298"/>
        <v>0</v>
      </c>
      <c r="BU270" s="33">
        <f t="shared" si="291"/>
        <v>0</v>
      </c>
      <c r="BV270" s="4">
        <v>0</v>
      </c>
      <c r="BW270" s="36">
        <f t="shared" si="299"/>
        <v>0</v>
      </c>
      <c r="BX270" s="3">
        <v>0</v>
      </c>
      <c r="BY270" s="3">
        <v>0</v>
      </c>
      <c r="BZ270" s="36">
        <f t="shared" si="300"/>
        <v>0</v>
      </c>
      <c r="CA270" s="33">
        <f t="shared" ref="CA270" si="307">BU270+BX270-BY270</f>
        <v>0</v>
      </c>
      <c r="CB270" s="314">
        <v>0</v>
      </c>
      <c r="CC270" s="36">
        <f t="shared" si="301"/>
        <v>0</v>
      </c>
      <c r="CD270" s="3">
        <f>SUMIFS('12月商业流向数据'!G:G,'12月商业流向数据'!C:C,'2019年进销存明细 '!A270,'12月商业流向数据'!E:E,'2019年进销存明细 '!H270)</f>
        <v>0</v>
      </c>
      <c r="CE270" s="3"/>
      <c r="CF270" s="36">
        <f t="shared" si="302"/>
        <v>0</v>
      </c>
      <c r="CG270" s="33">
        <f t="shared" ref="CG270" si="308">CA270+CD270-CE270</f>
        <v>0</v>
      </c>
      <c r="CH270" s="4">
        <f t="shared" si="303"/>
        <v>50</v>
      </c>
      <c r="CI270" s="36">
        <f t="shared" si="304"/>
        <v>1614.05</v>
      </c>
      <c r="CJ270" s="4">
        <f t="shared" si="305"/>
        <v>0</v>
      </c>
      <c r="CK270" s="36">
        <f t="shared" si="293"/>
        <v>0</v>
      </c>
      <c r="CM270" s="18" t="str">
        <f t="shared" si="294"/>
        <v>整肠生36S-上海市奉贤区青村镇社区卫生服务中心</v>
      </c>
      <c r="CN270" s="18" t="s">
        <v>736</v>
      </c>
    </row>
    <row r="271" spans="1:92" s="18" customFormat="1" ht="14.25" hidden="1" x14ac:dyDescent="0.3">
      <c r="A271" s="1" t="s">
        <v>838</v>
      </c>
      <c r="B271" s="1" t="s">
        <v>873</v>
      </c>
      <c r="C271" s="1" t="s">
        <v>662</v>
      </c>
      <c r="D271" s="1" t="s">
        <v>872</v>
      </c>
      <c r="E271" s="1" t="s">
        <v>376</v>
      </c>
      <c r="F271" s="1" t="s">
        <v>284</v>
      </c>
      <c r="G271" s="1" t="s">
        <v>388</v>
      </c>
      <c r="H271" s="2" t="s">
        <v>47</v>
      </c>
      <c r="I271" s="177">
        <v>18.192499999999999</v>
      </c>
      <c r="J271" s="37">
        <v>20</v>
      </c>
      <c r="K271" s="171">
        <v>10</v>
      </c>
      <c r="L271" s="171">
        <f>K271*I271</f>
        <v>181.92499999999998</v>
      </c>
      <c r="M271" s="37">
        <v>10</v>
      </c>
      <c r="N271" s="5">
        <v>60</v>
      </c>
      <c r="O271" s="34">
        <f>N271*I271</f>
        <v>1091.55</v>
      </c>
      <c r="P271" s="3">
        <v>40</v>
      </c>
      <c r="Q271" s="3">
        <v>25</v>
      </c>
      <c r="R271" s="35">
        <f>P271*I271</f>
        <v>727.69999999999993</v>
      </c>
      <c r="S271" s="33">
        <f t="shared" si="265"/>
        <v>25</v>
      </c>
      <c r="T271" s="5">
        <v>30</v>
      </c>
      <c r="U271" s="35">
        <f>T271*I271</f>
        <v>545.77499999999998</v>
      </c>
      <c r="V271" s="3">
        <v>20</v>
      </c>
      <c r="W271" s="3">
        <v>10</v>
      </c>
      <c r="X271" s="35">
        <f>V271*I271</f>
        <v>363.84999999999997</v>
      </c>
      <c r="Y271" s="33">
        <f t="shared" si="266"/>
        <v>35</v>
      </c>
      <c r="Z271" s="5">
        <v>120</v>
      </c>
      <c r="AA271" s="35">
        <f>Z271*I271</f>
        <v>2183.1</v>
      </c>
      <c r="AB271" s="3">
        <v>0</v>
      </c>
      <c r="AC271" s="3">
        <v>0</v>
      </c>
      <c r="AD271" s="35">
        <f>AB271*I271</f>
        <v>0</v>
      </c>
      <c r="AE271" s="33">
        <f t="shared" si="267"/>
        <v>35</v>
      </c>
      <c r="AF271" s="5">
        <v>110</v>
      </c>
      <c r="AG271" s="35">
        <f>AF271*I271</f>
        <v>2001.175</v>
      </c>
      <c r="AH271" s="3">
        <v>0</v>
      </c>
      <c r="AI271" s="3">
        <v>0</v>
      </c>
      <c r="AJ271" s="35">
        <f>AH271*I271</f>
        <v>0</v>
      </c>
      <c r="AK271" s="33">
        <f t="shared" si="268"/>
        <v>35</v>
      </c>
      <c r="AL271" s="5">
        <v>110</v>
      </c>
      <c r="AM271" s="36">
        <f>AL271*I271</f>
        <v>2001.175</v>
      </c>
      <c r="AN271" s="224">
        <v>20</v>
      </c>
      <c r="AO271" s="3">
        <v>25</v>
      </c>
      <c r="AP271" s="35">
        <f>I271*AN271</f>
        <v>363.84999999999997</v>
      </c>
      <c r="AQ271" s="33">
        <f t="shared" si="269"/>
        <v>30</v>
      </c>
      <c r="AR271" s="5">
        <v>110</v>
      </c>
      <c r="AS271" s="35">
        <f>I271*AR271</f>
        <v>2001.175</v>
      </c>
      <c r="AT271" s="3">
        <v>0</v>
      </c>
      <c r="AU271" s="3">
        <v>0</v>
      </c>
      <c r="AV271" s="35">
        <f>AT271*I271</f>
        <v>0</v>
      </c>
      <c r="AW271" s="33">
        <f t="shared" si="270"/>
        <v>30</v>
      </c>
      <c r="AX271" s="4"/>
      <c r="AY271" s="35">
        <f>I271*AX271</f>
        <v>0</v>
      </c>
      <c r="AZ271" s="3">
        <v>0</v>
      </c>
      <c r="BA271" s="3">
        <v>0</v>
      </c>
      <c r="BB271" s="35">
        <f>I271*AZ271</f>
        <v>0</v>
      </c>
      <c r="BC271" s="33">
        <f t="shared" si="271"/>
        <v>30</v>
      </c>
      <c r="BD271" s="4"/>
      <c r="BE271" s="36">
        <f t="shared" ref="BE271:BE279" si="309">BD271*I271</f>
        <v>0</v>
      </c>
      <c r="BF271" s="3">
        <v>0</v>
      </c>
      <c r="BG271" s="3">
        <v>0</v>
      </c>
      <c r="BH271" s="35">
        <f t="shared" ref="BH271:BH296" si="310">BF271*I271</f>
        <v>0</v>
      </c>
      <c r="BI271" s="33">
        <f t="shared" ref="BI271:BI335" si="311">BC271+BF271-BG271</f>
        <v>30</v>
      </c>
      <c r="BJ271" s="4"/>
      <c r="BK271" s="36">
        <f t="shared" si="306"/>
        <v>0</v>
      </c>
      <c r="BL271" s="3">
        <v>0</v>
      </c>
      <c r="BM271" s="3">
        <v>0</v>
      </c>
      <c r="BN271" s="36">
        <f t="shared" si="295"/>
        <v>0</v>
      </c>
      <c r="BO271" s="33">
        <f t="shared" si="296"/>
        <v>30</v>
      </c>
      <c r="BP271" s="4"/>
      <c r="BQ271" s="36">
        <f t="shared" si="297"/>
        <v>0</v>
      </c>
      <c r="BR271" s="204">
        <v>0</v>
      </c>
      <c r="BS271" s="305">
        <v>0</v>
      </c>
      <c r="BT271" s="36">
        <f t="shared" si="298"/>
        <v>0</v>
      </c>
      <c r="BU271" s="33">
        <f t="shared" si="291"/>
        <v>30</v>
      </c>
      <c r="BV271" s="4">
        <v>0</v>
      </c>
      <c r="BW271" s="36">
        <f t="shared" si="299"/>
        <v>0</v>
      </c>
      <c r="BX271" s="3">
        <v>0</v>
      </c>
      <c r="BY271" s="3">
        <v>0</v>
      </c>
      <c r="BZ271" s="36">
        <f t="shared" si="300"/>
        <v>0</v>
      </c>
      <c r="CA271" s="33">
        <f t="shared" si="272"/>
        <v>30</v>
      </c>
      <c r="CB271" s="314">
        <v>0</v>
      </c>
      <c r="CC271" s="36">
        <f t="shared" si="301"/>
        <v>0</v>
      </c>
      <c r="CD271" s="3">
        <f>SUMIFS('12月商业流向数据'!G:G,'12月商业流向数据'!C:C,'2019年进销存明细 '!A271,'12月商业流向数据'!E:E,'2019年进销存明细 '!H271)</f>
        <v>0</v>
      </c>
      <c r="CE271" s="3"/>
      <c r="CF271" s="36">
        <f t="shared" si="302"/>
        <v>0</v>
      </c>
      <c r="CG271" s="33">
        <f t="shared" si="273"/>
        <v>30</v>
      </c>
      <c r="CH271" s="4">
        <f t="shared" si="303"/>
        <v>540</v>
      </c>
      <c r="CI271" s="36">
        <f t="shared" si="304"/>
        <v>9823.9499999999989</v>
      </c>
      <c r="CJ271" s="4">
        <f t="shared" si="305"/>
        <v>80</v>
      </c>
      <c r="CK271" s="36">
        <f t="shared" si="293"/>
        <v>1455.3999999999999</v>
      </c>
      <c r="CM271" s="18" t="str">
        <f t="shared" si="294"/>
        <v>整肠生20S-上海市奉贤区奉城镇头桥社区卫生服务中心</v>
      </c>
      <c r="CN271" s="18" t="s">
        <v>422</v>
      </c>
    </row>
    <row r="272" spans="1:92" s="18" customFormat="1" ht="14.25" hidden="1" x14ac:dyDescent="0.3">
      <c r="A272" s="208" t="s">
        <v>676</v>
      </c>
      <c r="B272" s="1" t="s">
        <v>636</v>
      </c>
      <c r="C272" s="1" t="s">
        <v>739</v>
      </c>
      <c r="D272" s="1" t="s">
        <v>51</v>
      </c>
      <c r="E272" s="1" t="s">
        <v>376</v>
      </c>
      <c r="F272" s="1" t="s">
        <v>284</v>
      </c>
      <c r="G272" s="1" t="s">
        <v>388</v>
      </c>
      <c r="H272" s="2" t="s">
        <v>47</v>
      </c>
      <c r="I272" s="177">
        <v>32.280999999999999</v>
      </c>
      <c r="J272" s="37"/>
      <c r="K272" s="171"/>
      <c r="L272" s="171"/>
      <c r="M272" s="37"/>
      <c r="N272" s="5"/>
      <c r="O272" s="34"/>
      <c r="P272" s="3"/>
      <c r="Q272" s="3"/>
      <c r="R272" s="35"/>
      <c r="S272" s="33"/>
      <c r="T272" s="5"/>
      <c r="U272" s="35"/>
      <c r="V272" s="3"/>
      <c r="W272" s="3"/>
      <c r="X272" s="35"/>
      <c r="Y272" s="33"/>
      <c r="Z272" s="5"/>
      <c r="AA272" s="35"/>
      <c r="AB272" s="3"/>
      <c r="AC272" s="3"/>
      <c r="AD272" s="35"/>
      <c r="AE272" s="33"/>
      <c r="AF272" s="5"/>
      <c r="AG272" s="35"/>
      <c r="AH272" s="3"/>
      <c r="AI272" s="3"/>
      <c r="AJ272" s="35"/>
      <c r="AK272" s="33"/>
      <c r="AL272" s="5"/>
      <c r="AM272" s="36"/>
      <c r="AN272" s="224"/>
      <c r="AO272" s="3"/>
      <c r="AP272" s="35"/>
      <c r="AQ272" s="33"/>
      <c r="AR272" s="5"/>
      <c r="AS272" s="35"/>
      <c r="AT272" s="3"/>
      <c r="AU272" s="3"/>
      <c r="AV272" s="35"/>
      <c r="AW272" s="33"/>
      <c r="AX272" s="4"/>
      <c r="AY272" s="35"/>
      <c r="AZ272" s="3"/>
      <c r="BA272" s="3"/>
      <c r="BB272" s="35"/>
      <c r="BC272" s="33"/>
      <c r="BD272" s="4"/>
      <c r="BE272" s="36">
        <f t="shared" si="309"/>
        <v>0</v>
      </c>
      <c r="BF272" s="3">
        <v>10</v>
      </c>
      <c r="BG272" s="3">
        <v>10</v>
      </c>
      <c r="BH272" s="35">
        <f t="shared" si="310"/>
        <v>322.81</v>
      </c>
      <c r="BI272" s="33">
        <f t="shared" si="311"/>
        <v>0</v>
      </c>
      <c r="BJ272" s="301">
        <v>50</v>
      </c>
      <c r="BK272" s="36">
        <f t="shared" si="306"/>
        <v>1614.05</v>
      </c>
      <c r="BL272" s="3">
        <v>0</v>
      </c>
      <c r="BM272" s="3">
        <v>0</v>
      </c>
      <c r="BN272" s="36">
        <f t="shared" si="295"/>
        <v>0</v>
      </c>
      <c r="BO272" s="33">
        <f t="shared" si="296"/>
        <v>0</v>
      </c>
      <c r="BP272" s="4"/>
      <c r="BQ272" s="36">
        <f t="shared" si="297"/>
        <v>0</v>
      </c>
      <c r="BR272" s="204">
        <v>0</v>
      </c>
      <c r="BS272" s="305">
        <v>0</v>
      </c>
      <c r="BT272" s="36">
        <f t="shared" si="298"/>
        <v>0</v>
      </c>
      <c r="BU272" s="33">
        <f t="shared" si="291"/>
        <v>0</v>
      </c>
      <c r="BV272" s="4">
        <v>0</v>
      </c>
      <c r="BW272" s="36">
        <f t="shared" si="299"/>
        <v>0</v>
      </c>
      <c r="BX272" s="3">
        <v>0</v>
      </c>
      <c r="BY272" s="3">
        <v>0</v>
      </c>
      <c r="BZ272" s="36">
        <f t="shared" si="300"/>
        <v>0</v>
      </c>
      <c r="CA272" s="33">
        <f t="shared" ref="CA272" si="312">BU272+BX272-BY272</f>
        <v>0</v>
      </c>
      <c r="CB272" s="314">
        <v>0</v>
      </c>
      <c r="CC272" s="36">
        <f t="shared" si="301"/>
        <v>0</v>
      </c>
      <c r="CD272" s="3">
        <f>SUMIFS('12月商业流向数据'!G:G,'12月商业流向数据'!C:C,'2019年进销存明细 '!A272,'12月商业流向数据'!E:E,'2019年进销存明细 '!H272)</f>
        <v>0</v>
      </c>
      <c r="CE272" s="3"/>
      <c r="CF272" s="36">
        <f t="shared" si="302"/>
        <v>0</v>
      </c>
      <c r="CG272" s="33">
        <f t="shared" ref="CG272" si="313">CA272+CD272-CE272</f>
        <v>0</v>
      </c>
      <c r="CH272" s="4">
        <f t="shared" si="303"/>
        <v>50</v>
      </c>
      <c r="CI272" s="36">
        <f t="shared" si="304"/>
        <v>1614.05</v>
      </c>
      <c r="CJ272" s="4">
        <f t="shared" si="305"/>
        <v>10</v>
      </c>
      <c r="CK272" s="36">
        <f t="shared" si="293"/>
        <v>322.81</v>
      </c>
      <c r="CM272" s="18" t="str">
        <f t="shared" si="294"/>
        <v>整肠生36s-上海市奉贤区奉城镇头桥社区卫生服务中心</v>
      </c>
      <c r="CN272" s="18" t="s">
        <v>736</v>
      </c>
    </row>
    <row r="273" spans="1:92" s="18" customFormat="1" ht="14.25" hidden="1" x14ac:dyDescent="0.3">
      <c r="A273" s="208" t="s">
        <v>833</v>
      </c>
      <c r="B273" s="1" t="s">
        <v>873</v>
      </c>
      <c r="C273" s="1" t="s">
        <v>662</v>
      </c>
      <c r="D273" s="1" t="s">
        <v>872</v>
      </c>
      <c r="E273" s="1" t="s">
        <v>830</v>
      </c>
      <c r="F273" s="1" t="s">
        <v>284</v>
      </c>
      <c r="G273" s="1" t="s">
        <v>388</v>
      </c>
      <c r="H273" s="2" t="s">
        <v>177</v>
      </c>
      <c r="I273" s="260">
        <v>32.280999999999999</v>
      </c>
      <c r="J273" s="37">
        <v>0</v>
      </c>
      <c r="K273" s="171">
        <v>0</v>
      </c>
      <c r="L273" s="171">
        <f t="shared" ref="L273:L279" si="314">K273*I273</f>
        <v>0</v>
      </c>
      <c r="M273" s="37">
        <v>0</v>
      </c>
      <c r="N273" s="5">
        <v>0</v>
      </c>
      <c r="O273" s="34">
        <f t="shared" ref="O273:O279" si="315">N273*I273</f>
        <v>0</v>
      </c>
      <c r="P273" s="3">
        <v>0</v>
      </c>
      <c r="Q273" s="3">
        <v>0</v>
      </c>
      <c r="R273" s="35">
        <f t="shared" ref="R273:R279" si="316">P273*I273</f>
        <v>0</v>
      </c>
      <c r="S273" s="33">
        <f t="shared" si="265"/>
        <v>0</v>
      </c>
      <c r="T273" s="5">
        <v>0</v>
      </c>
      <c r="U273" s="35">
        <f t="shared" ref="U273:U279" si="317">T273*I273</f>
        <v>0</v>
      </c>
      <c r="V273" s="3">
        <v>0</v>
      </c>
      <c r="W273" s="3">
        <v>0</v>
      </c>
      <c r="X273" s="35">
        <f t="shared" ref="X273:X279" si="318">V273*I273</f>
        <v>0</v>
      </c>
      <c r="Y273" s="33">
        <f t="shared" si="266"/>
        <v>0</v>
      </c>
      <c r="Z273" s="5">
        <v>0</v>
      </c>
      <c r="AA273" s="35">
        <f t="shared" ref="AA273:AA279" si="319">Z273*I273</f>
        <v>0</v>
      </c>
      <c r="AB273" s="3">
        <v>0</v>
      </c>
      <c r="AC273" s="3"/>
      <c r="AD273" s="35">
        <f t="shared" ref="AD273:AD279" si="320">AB273*I273</f>
        <v>0</v>
      </c>
      <c r="AE273" s="33">
        <f t="shared" si="267"/>
        <v>0</v>
      </c>
      <c r="AF273" s="5">
        <v>0</v>
      </c>
      <c r="AG273" s="35">
        <f t="shared" ref="AG273:AG279" si="321">AF273*I273</f>
        <v>0</v>
      </c>
      <c r="AH273" s="3">
        <v>0</v>
      </c>
      <c r="AI273" s="3">
        <v>0</v>
      </c>
      <c r="AJ273" s="35">
        <f t="shared" ref="AJ273:AJ279" si="322">AH273*I273</f>
        <v>0</v>
      </c>
      <c r="AK273" s="33">
        <f t="shared" si="268"/>
        <v>0</v>
      </c>
      <c r="AL273" s="5">
        <v>0</v>
      </c>
      <c r="AM273" s="36">
        <f t="shared" ref="AM273:AM279" si="323">AL273*I273</f>
        <v>0</v>
      </c>
      <c r="AN273" s="224">
        <v>0</v>
      </c>
      <c r="AO273" s="3">
        <v>0</v>
      </c>
      <c r="AP273" s="35">
        <f t="shared" ref="AP273:AP279" si="324">I273*AN273</f>
        <v>0</v>
      </c>
      <c r="AQ273" s="33">
        <f t="shared" si="269"/>
        <v>0</v>
      </c>
      <c r="AR273" s="5">
        <v>0</v>
      </c>
      <c r="AS273" s="35">
        <f t="shared" ref="AS273:AS279" si="325">I273*AR273</f>
        <v>0</v>
      </c>
      <c r="AT273" s="3">
        <v>0</v>
      </c>
      <c r="AU273" s="3">
        <v>0</v>
      </c>
      <c r="AV273" s="35">
        <f t="shared" ref="AV273:AV279" si="326">AT273*I273</f>
        <v>0</v>
      </c>
      <c r="AW273" s="33">
        <f t="shared" si="270"/>
        <v>0</v>
      </c>
      <c r="AX273" s="267">
        <v>30</v>
      </c>
      <c r="AY273" s="35">
        <f t="shared" ref="AY273:AY279" si="327">I273*AX273</f>
        <v>968.43</v>
      </c>
      <c r="AZ273" s="3">
        <v>30</v>
      </c>
      <c r="BA273" s="3">
        <v>30</v>
      </c>
      <c r="BB273" s="35">
        <f t="shared" ref="BB273:BB279" si="328">I273*AZ273</f>
        <v>968.43</v>
      </c>
      <c r="BC273" s="33">
        <f t="shared" si="271"/>
        <v>0</v>
      </c>
      <c r="BD273" s="267">
        <v>40</v>
      </c>
      <c r="BE273" s="36">
        <f t="shared" si="309"/>
        <v>1291.24</v>
      </c>
      <c r="BF273" s="3">
        <v>0</v>
      </c>
      <c r="BG273" s="3">
        <v>0</v>
      </c>
      <c r="BH273" s="35">
        <f t="shared" si="310"/>
        <v>0</v>
      </c>
      <c r="BI273" s="33">
        <f t="shared" si="311"/>
        <v>0</v>
      </c>
      <c r="BJ273" s="301">
        <v>100</v>
      </c>
      <c r="BK273" s="36">
        <f t="shared" si="306"/>
        <v>3228.1</v>
      </c>
      <c r="BL273" s="3">
        <v>0</v>
      </c>
      <c r="BM273" s="3">
        <v>0</v>
      </c>
      <c r="BN273" s="36">
        <f t="shared" si="295"/>
        <v>0</v>
      </c>
      <c r="BO273" s="33">
        <f t="shared" si="296"/>
        <v>0</v>
      </c>
      <c r="BP273" s="267"/>
      <c r="BQ273" s="36">
        <f t="shared" si="297"/>
        <v>0</v>
      </c>
      <c r="BR273" s="204">
        <v>0</v>
      </c>
      <c r="BS273" s="305">
        <v>0</v>
      </c>
      <c r="BT273" s="36">
        <f t="shared" si="298"/>
        <v>0</v>
      </c>
      <c r="BU273" s="33">
        <f t="shared" si="291"/>
        <v>0</v>
      </c>
      <c r="BV273" s="4">
        <v>0</v>
      </c>
      <c r="BW273" s="36">
        <f t="shared" si="299"/>
        <v>0</v>
      </c>
      <c r="BX273" s="3">
        <v>0</v>
      </c>
      <c r="BY273" s="3">
        <v>0</v>
      </c>
      <c r="BZ273" s="36">
        <f t="shared" si="300"/>
        <v>0</v>
      </c>
      <c r="CA273" s="33">
        <f t="shared" si="272"/>
        <v>0</v>
      </c>
      <c r="CB273" s="314">
        <v>0</v>
      </c>
      <c r="CC273" s="36">
        <f t="shared" si="301"/>
        <v>0</v>
      </c>
      <c r="CD273" s="3">
        <f>SUMIFS('12月商业流向数据'!G:G,'12月商业流向数据'!C:C,'2019年进销存明细 '!A273,'12月商业流向数据'!E:E,'2019年进销存明细 '!H273)</f>
        <v>0</v>
      </c>
      <c r="CE273" s="3"/>
      <c r="CF273" s="36">
        <f t="shared" si="302"/>
        <v>0</v>
      </c>
      <c r="CG273" s="33">
        <f t="shared" si="273"/>
        <v>0</v>
      </c>
      <c r="CH273" s="4">
        <f t="shared" si="303"/>
        <v>170</v>
      </c>
      <c r="CI273" s="36">
        <f t="shared" si="304"/>
        <v>5487.77</v>
      </c>
      <c r="CJ273" s="4">
        <f t="shared" si="305"/>
        <v>30</v>
      </c>
      <c r="CK273" s="36">
        <f t="shared" si="293"/>
        <v>968.43</v>
      </c>
      <c r="CM273" s="18" t="str">
        <f t="shared" si="294"/>
        <v>整肠生36S-上海市奉贤区海湾镇社区卫生服务中心</v>
      </c>
      <c r="CN273" s="18" t="s">
        <v>736</v>
      </c>
    </row>
    <row r="274" spans="1:92" s="18" customFormat="1" ht="14.25" hidden="1" x14ac:dyDescent="0.3">
      <c r="A274" s="1" t="s">
        <v>838</v>
      </c>
      <c r="B274" s="1" t="s">
        <v>873</v>
      </c>
      <c r="C274" s="1" t="s">
        <v>662</v>
      </c>
      <c r="D274" s="1" t="s">
        <v>872</v>
      </c>
      <c r="E274" s="1" t="s">
        <v>830</v>
      </c>
      <c r="F274" s="1" t="s">
        <v>284</v>
      </c>
      <c r="G274" s="1" t="s">
        <v>388</v>
      </c>
      <c r="H274" s="2" t="s">
        <v>177</v>
      </c>
      <c r="I274" s="177">
        <v>18.192499999999999</v>
      </c>
      <c r="J274" s="37">
        <v>40</v>
      </c>
      <c r="K274" s="171">
        <v>11.666666666666666</v>
      </c>
      <c r="L274" s="171">
        <f t="shared" si="314"/>
        <v>212.24583333333331</v>
      </c>
      <c r="M274" s="37">
        <v>156</v>
      </c>
      <c r="N274" s="5">
        <v>60</v>
      </c>
      <c r="O274" s="34">
        <f t="shared" si="315"/>
        <v>1091.55</v>
      </c>
      <c r="P274" s="3">
        <v>80</v>
      </c>
      <c r="Q274" s="3">
        <v>0</v>
      </c>
      <c r="R274" s="35">
        <f t="shared" si="316"/>
        <v>1455.3999999999999</v>
      </c>
      <c r="S274" s="33">
        <f t="shared" si="265"/>
        <v>236</v>
      </c>
      <c r="T274" s="5">
        <v>30</v>
      </c>
      <c r="U274" s="35">
        <f t="shared" si="317"/>
        <v>545.77499999999998</v>
      </c>
      <c r="V274" s="3">
        <v>0</v>
      </c>
      <c r="W274" s="3">
        <v>0</v>
      </c>
      <c r="X274" s="35">
        <f t="shared" si="318"/>
        <v>0</v>
      </c>
      <c r="Y274" s="33">
        <f t="shared" si="266"/>
        <v>236</v>
      </c>
      <c r="Z274" s="5">
        <v>120</v>
      </c>
      <c r="AA274" s="35">
        <f t="shared" si="319"/>
        <v>2183.1</v>
      </c>
      <c r="AB274" s="3">
        <v>20</v>
      </c>
      <c r="AC274" s="3">
        <v>0</v>
      </c>
      <c r="AD274" s="35">
        <f t="shared" si="320"/>
        <v>363.84999999999997</v>
      </c>
      <c r="AE274" s="33">
        <f t="shared" si="267"/>
        <v>256</v>
      </c>
      <c r="AF274" s="5">
        <v>110</v>
      </c>
      <c r="AG274" s="35">
        <f t="shared" si="321"/>
        <v>2001.175</v>
      </c>
      <c r="AH274" s="3">
        <v>20</v>
      </c>
      <c r="AI274" s="3">
        <v>0</v>
      </c>
      <c r="AJ274" s="35">
        <f t="shared" si="322"/>
        <v>363.84999999999997</v>
      </c>
      <c r="AK274" s="33">
        <f t="shared" si="268"/>
        <v>276</v>
      </c>
      <c r="AL274" s="5">
        <v>110</v>
      </c>
      <c r="AM274" s="36">
        <f t="shared" si="323"/>
        <v>2001.175</v>
      </c>
      <c r="AN274" s="224">
        <v>20</v>
      </c>
      <c r="AO274" s="3">
        <v>250</v>
      </c>
      <c r="AP274" s="35">
        <f t="shared" si="324"/>
        <v>363.84999999999997</v>
      </c>
      <c r="AQ274" s="33">
        <f t="shared" si="269"/>
        <v>46</v>
      </c>
      <c r="AR274" s="5">
        <v>110</v>
      </c>
      <c r="AS274" s="35">
        <f t="shared" si="325"/>
        <v>2001.175</v>
      </c>
      <c r="AT274" s="3">
        <v>30</v>
      </c>
      <c r="AU274" s="3">
        <v>30</v>
      </c>
      <c r="AV274" s="35">
        <f t="shared" si="326"/>
        <v>545.77499999999998</v>
      </c>
      <c r="AW274" s="33">
        <f t="shared" si="270"/>
        <v>46</v>
      </c>
      <c r="AX274" s="4"/>
      <c r="AY274" s="35">
        <f t="shared" si="327"/>
        <v>0</v>
      </c>
      <c r="AZ274" s="3">
        <v>0</v>
      </c>
      <c r="BA274" s="3">
        <v>0</v>
      </c>
      <c r="BB274" s="35">
        <f t="shared" si="328"/>
        <v>0</v>
      </c>
      <c r="BC274" s="33">
        <f t="shared" si="271"/>
        <v>46</v>
      </c>
      <c r="BD274" s="4"/>
      <c r="BE274" s="36">
        <f t="shared" si="309"/>
        <v>0</v>
      </c>
      <c r="BF274" s="3">
        <v>0</v>
      </c>
      <c r="BG274" s="3">
        <v>0</v>
      </c>
      <c r="BH274" s="35">
        <f t="shared" si="310"/>
        <v>0</v>
      </c>
      <c r="BI274" s="33">
        <f t="shared" si="311"/>
        <v>46</v>
      </c>
      <c r="BJ274" s="4"/>
      <c r="BK274" s="36">
        <f t="shared" si="306"/>
        <v>0</v>
      </c>
      <c r="BL274" s="3">
        <v>0</v>
      </c>
      <c r="BM274" s="3">
        <v>0</v>
      </c>
      <c r="BN274" s="36">
        <f t="shared" si="295"/>
        <v>0</v>
      </c>
      <c r="BO274" s="33">
        <f t="shared" si="296"/>
        <v>46</v>
      </c>
      <c r="BP274" s="4"/>
      <c r="BQ274" s="36">
        <f t="shared" si="297"/>
        <v>0</v>
      </c>
      <c r="BR274" s="204">
        <v>0</v>
      </c>
      <c r="BS274" s="305">
        <v>0</v>
      </c>
      <c r="BT274" s="36">
        <f t="shared" si="298"/>
        <v>0</v>
      </c>
      <c r="BU274" s="33">
        <f t="shared" si="291"/>
        <v>46</v>
      </c>
      <c r="BV274" s="4">
        <v>0</v>
      </c>
      <c r="BW274" s="36">
        <f t="shared" si="299"/>
        <v>0</v>
      </c>
      <c r="BX274" s="3">
        <v>0</v>
      </c>
      <c r="BY274" s="3">
        <v>0</v>
      </c>
      <c r="BZ274" s="36">
        <f t="shared" si="300"/>
        <v>0</v>
      </c>
      <c r="CA274" s="33">
        <f t="shared" si="272"/>
        <v>46</v>
      </c>
      <c r="CB274" s="314">
        <v>0</v>
      </c>
      <c r="CC274" s="36">
        <f t="shared" si="301"/>
        <v>0</v>
      </c>
      <c r="CD274" s="3">
        <f>SUMIFS('12月商业流向数据'!G:G,'12月商业流向数据'!C:C,'2019年进销存明细 '!A274,'12月商业流向数据'!E:E,'2019年进销存明细 '!H274)</f>
        <v>0</v>
      </c>
      <c r="CE274" s="3"/>
      <c r="CF274" s="36">
        <f t="shared" si="302"/>
        <v>0</v>
      </c>
      <c r="CG274" s="33">
        <f t="shared" si="273"/>
        <v>46</v>
      </c>
      <c r="CH274" s="4">
        <f t="shared" si="303"/>
        <v>540</v>
      </c>
      <c r="CI274" s="36">
        <f t="shared" si="304"/>
        <v>9823.9499999999989</v>
      </c>
      <c r="CJ274" s="4">
        <f t="shared" si="305"/>
        <v>170</v>
      </c>
      <c r="CK274" s="36">
        <f t="shared" si="293"/>
        <v>3092.7249999999999</v>
      </c>
      <c r="CM274" s="18" t="str">
        <f t="shared" si="294"/>
        <v>整肠生20S-上海市奉贤区海湾镇社区卫生服务中心</v>
      </c>
      <c r="CN274" s="18" t="s">
        <v>422</v>
      </c>
    </row>
    <row r="275" spans="1:92" s="18" customFormat="1" ht="14.25" hidden="1" x14ac:dyDescent="0.3">
      <c r="A275" s="1" t="s">
        <v>838</v>
      </c>
      <c r="B275" s="1" t="s">
        <v>873</v>
      </c>
      <c r="C275" s="1" t="s">
        <v>662</v>
      </c>
      <c r="D275" s="1" t="s">
        <v>872</v>
      </c>
      <c r="E275" s="1" t="s">
        <v>376</v>
      </c>
      <c r="F275" s="1" t="s">
        <v>284</v>
      </c>
      <c r="G275" s="1" t="s">
        <v>388</v>
      </c>
      <c r="H275" s="2" t="s">
        <v>46</v>
      </c>
      <c r="I275" s="177">
        <v>18.192499999999999</v>
      </c>
      <c r="J275" s="37">
        <v>80</v>
      </c>
      <c r="K275" s="171">
        <v>28.333333333333332</v>
      </c>
      <c r="L275" s="171">
        <f t="shared" si="314"/>
        <v>515.45416666666665</v>
      </c>
      <c r="M275" s="37">
        <v>95</v>
      </c>
      <c r="N275" s="5">
        <v>60</v>
      </c>
      <c r="O275" s="34">
        <f t="shared" si="315"/>
        <v>1091.55</v>
      </c>
      <c r="P275" s="3">
        <v>40</v>
      </c>
      <c r="Q275" s="3">
        <v>80</v>
      </c>
      <c r="R275" s="35">
        <f t="shared" si="316"/>
        <v>727.69999999999993</v>
      </c>
      <c r="S275" s="33">
        <f t="shared" si="265"/>
        <v>55</v>
      </c>
      <c r="T275" s="5">
        <v>30</v>
      </c>
      <c r="U275" s="35">
        <f t="shared" si="317"/>
        <v>545.77499999999998</v>
      </c>
      <c r="V275" s="3">
        <v>40</v>
      </c>
      <c r="W275" s="3">
        <v>26</v>
      </c>
      <c r="X275" s="35">
        <f t="shared" si="318"/>
        <v>727.69999999999993</v>
      </c>
      <c r="Y275" s="33">
        <f t="shared" si="266"/>
        <v>69</v>
      </c>
      <c r="Z275" s="5">
        <v>120</v>
      </c>
      <c r="AA275" s="35">
        <f t="shared" si="319"/>
        <v>2183.1</v>
      </c>
      <c r="AB275" s="3">
        <v>50</v>
      </c>
      <c r="AC275" s="3">
        <v>0</v>
      </c>
      <c r="AD275" s="35">
        <f t="shared" si="320"/>
        <v>909.625</v>
      </c>
      <c r="AE275" s="33">
        <f t="shared" si="267"/>
        <v>119</v>
      </c>
      <c r="AF275" s="5">
        <v>110</v>
      </c>
      <c r="AG275" s="35">
        <f t="shared" si="321"/>
        <v>2001.175</v>
      </c>
      <c r="AH275" s="3">
        <v>30</v>
      </c>
      <c r="AI275" s="3">
        <v>0</v>
      </c>
      <c r="AJ275" s="35">
        <f t="shared" si="322"/>
        <v>545.77499999999998</v>
      </c>
      <c r="AK275" s="33">
        <f t="shared" si="268"/>
        <v>149</v>
      </c>
      <c r="AL275" s="5">
        <v>110</v>
      </c>
      <c r="AM275" s="36">
        <f t="shared" si="323"/>
        <v>2001.175</v>
      </c>
      <c r="AN275" s="224">
        <v>30</v>
      </c>
      <c r="AO275" s="3">
        <v>129</v>
      </c>
      <c r="AP275" s="35">
        <f t="shared" si="324"/>
        <v>545.77499999999998</v>
      </c>
      <c r="AQ275" s="33">
        <f t="shared" si="269"/>
        <v>50</v>
      </c>
      <c r="AR275" s="5">
        <v>110</v>
      </c>
      <c r="AS275" s="35">
        <f t="shared" si="325"/>
        <v>2001.175</v>
      </c>
      <c r="AT275" s="3">
        <v>70</v>
      </c>
      <c r="AU275" s="3">
        <v>52</v>
      </c>
      <c r="AV275" s="35">
        <f t="shared" si="326"/>
        <v>1273.4749999999999</v>
      </c>
      <c r="AW275" s="33">
        <f t="shared" si="270"/>
        <v>68</v>
      </c>
      <c r="AX275" s="4"/>
      <c r="AY275" s="35">
        <f t="shared" si="327"/>
        <v>0</v>
      </c>
      <c r="AZ275" s="3">
        <v>0</v>
      </c>
      <c r="BA275" s="3">
        <v>0</v>
      </c>
      <c r="BB275" s="35">
        <f t="shared" si="328"/>
        <v>0</v>
      </c>
      <c r="BC275" s="33">
        <f t="shared" si="271"/>
        <v>68</v>
      </c>
      <c r="BD275" s="4"/>
      <c r="BE275" s="36">
        <f t="shared" si="309"/>
        <v>0</v>
      </c>
      <c r="BF275" s="3">
        <v>0</v>
      </c>
      <c r="BG275" s="3">
        <v>18</v>
      </c>
      <c r="BH275" s="35">
        <f t="shared" si="310"/>
        <v>0</v>
      </c>
      <c r="BI275" s="33">
        <f t="shared" si="311"/>
        <v>50</v>
      </c>
      <c r="BJ275" s="4"/>
      <c r="BK275" s="36">
        <f t="shared" si="306"/>
        <v>0</v>
      </c>
      <c r="BL275" s="3">
        <v>0</v>
      </c>
      <c r="BM275" s="3">
        <v>6</v>
      </c>
      <c r="BN275" s="36">
        <f t="shared" si="295"/>
        <v>0</v>
      </c>
      <c r="BO275" s="33">
        <f t="shared" si="296"/>
        <v>44</v>
      </c>
      <c r="BP275" s="4"/>
      <c r="BQ275" s="36">
        <f t="shared" si="297"/>
        <v>0</v>
      </c>
      <c r="BR275" s="204">
        <v>0</v>
      </c>
      <c r="BS275" s="305">
        <v>6</v>
      </c>
      <c r="BT275" s="36">
        <f t="shared" si="298"/>
        <v>0</v>
      </c>
      <c r="BU275" s="33">
        <f t="shared" si="291"/>
        <v>38</v>
      </c>
      <c r="BV275" s="4">
        <v>0</v>
      </c>
      <c r="BW275" s="36">
        <f t="shared" si="299"/>
        <v>0</v>
      </c>
      <c r="BX275" s="3">
        <v>0</v>
      </c>
      <c r="BY275" s="3">
        <v>0</v>
      </c>
      <c r="BZ275" s="36">
        <f t="shared" si="300"/>
        <v>0</v>
      </c>
      <c r="CA275" s="33">
        <f t="shared" si="272"/>
        <v>38</v>
      </c>
      <c r="CB275" s="314">
        <v>0</v>
      </c>
      <c r="CC275" s="36">
        <f t="shared" si="301"/>
        <v>0</v>
      </c>
      <c r="CD275" s="3">
        <f>SUMIFS('12月商业流向数据'!G:G,'12月商业流向数据'!C:C,'2019年进销存明细 '!A275,'12月商业流向数据'!E:E,'2019年进销存明细 '!H275)</f>
        <v>20</v>
      </c>
      <c r="CE275" s="3"/>
      <c r="CF275" s="36">
        <f t="shared" si="302"/>
        <v>363.84999999999997</v>
      </c>
      <c r="CG275" s="33">
        <f t="shared" si="273"/>
        <v>58</v>
      </c>
      <c r="CH275" s="4">
        <f t="shared" si="303"/>
        <v>540</v>
      </c>
      <c r="CI275" s="36">
        <f t="shared" si="304"/>
        <v>9823.9499999999989</v>
      </c>
      <c r="CJ275" s="4">
        <f t="shared" si="305"/>
        <v>280</v>
      </c>
      <c r="CK275" s="36">
        <f t="shared" si="293"/>
        <v>5093.8999999999996</v>
      </c>
      <c r="CM275" s="18" t="str">
        <f t="shared" si="294"/>
        <v>整肠生20S-上海市奉贤区青村镇钱桥社区卫生服务中心</v>
      </c>
      <c r="CN275" s="18" t="s">
        <v>422</v>
      </c>
    </row>
    <row r="276" spans="1:92" s="18" customFormat="1" ht="14.25" hidden="1" x14ac:dyDescent="0.3">
      <c r="A276" s="1" t="s">
        <v>838</v>
      </c>
      <c r="B276" s="1" t="s">
        <v>873</v>
      </c>
      <c r="C276" s="1" t="s">
        <v>662</v>
      </c>
      <c r="D276" s="1" t="s">
        <v>872</v>
      </c>
      <c r="E276" s="1" t="s">
        <v>376</v>
      </c>
      <c r="F276" s="1" t="s">
        <v>284</v>
      </c>
      <c r="G276" s="1" t="s">
        <v>388</v>
      </c>
      <c r="H276" s="2" t="s">
        <v>481</v>
      </c>
      <c r="I276" s="177">
        <v>18.192499999999999</v>
      </c>
      <c r="J276" s="37">
        <v>0</v>
      </c>
      <c r="K276" s="171">
        <v>0</v>
      </c>
      <c r="L276" s="171">
        <f t="shared" si="314"/>
        <v>0</v>
      </c>
      <c r="M276" s="37">
        <v>0</v>
      </c>
      <c r="N276" s="5"/>
      <c r="O276" s="34">
        <f t="shared" si="315"/>
        <v>0</v>
      </c>
      <c r="P276" s="3">
        <v>0</v>
      </c>
      <c r="Q276" s="3">
        <v>0</v>
      </c>
      <c r="R276" s="35">
        <f t="shared" si="316"/>
        <v>0</v>
      </c>
      <c r="S276" s="33">
        <f t="shared" si="265"/>
        <v>0</v>
      </c>
      <c r="T276" s="5"/>
      <c r="U276" s="35">
        <f t="shared" si="317"/>
        <v>0</v>
      </c>
      <c r="V276" s="3">
        <v>0</v>
      </c>
      <c r="W276" s="3">
        <v>0</v>
      </c>
      <c r="X276" s="35">
        <f t="shared" si="318"/>
        <v>0</v>
      </c>
      <c r="Y276" s="33">
        <f t="shared" si="266"/>
        <v>0</v>
      </c>
      <c r="Z276" s="5"/>
      <c r="AA276" s="35">
        <f t="shared" si="319"/>
        <v>0</v>
      </c>
      <c r="AB276" s="3">
        <v>0</v>
      </c>
      <c r="AC276" s="3">
        <v>0</v>
      </c>
      <c r="AD276" s="35">
        <f t="shared" si="320"/>
        <v>0</v>
      </c>
      <c r="AE276" s="33">
        <f t="shared" si="267"/>
        <v>0</v>
      </c>
      <c r="AF276" s="5"/>
      <c r="AG276" s="35">
        <f t="shared" si="321"/>
        <v>0</v>
      </c>
      <c r="AH276" s="3">
        <v>0</v>
      </c>
      <c r="AI276" s="3">
        <v>0</v>
      </c>
      <c r="AJ276" s="35">
        <f t="shared" si="322"/>
        <v>0</v>
      </c>
      <c r="AK276" s="33">
        <f t="shared" si="268"/>
        <v>0</v>
      </c>
      <c r="AL276" s="5">
        <v>0</v>
      </c>
      <c r="AM276" s="36">
        <f t="shared" si="323"/>
        <v>0</v>
      </c>
      <c r="AN276" s="224">
        <v>0</v>
      </c>
      <c r="AO276" s="3">
        <v>0</v>
      </c>
      <c r="AP276" s="35">
        <f t="shared" si="324"/>
        <v>0</v>
      </c>
      <c r="AQ276" s="33">
        <f t="shared" si="269"/>
        <v>0</v>
      </c>
      <c r="AR276" s="5">
        <v>0</v>
      </c>
      <c r="AS276" s="35">
        <f t="shared" si="325"/>
        <v>0</v>
      </c>
      <c r="AT276" s="3">
        <v>0</v>
      </c>
      <c r="AU276" s="3">
        <v>0</v>
      </c>
      <c r="AV276" s="35">
        <f t="shared" si="326"/>
        <v>0</v>
      </c>
      <c r="AW276" s="33">
        <f t="shared" si="270"/>
        <v>0</v>
      </c>
      <c r="AX276" s="4"/>
      <c r="AY276" s="35">
        <f t="shared" si="327"/>
        <v>0</v>
      </c>
      <c r="AZ276" s="3">
        <v>0</v>
      </c>
      <c r="BA276" s="3">
        <v>0</v>
      </c>
      <c r="BB276" s="35">
        <f t="shared" si="328"/>
        <v>0</v>
      </c>
      <c r="BC276" s="33">
        <f t="shared" si="271"/>
        <v>0</v>
      </c>
      <c r="BD276" s="4"/>
      <c r="BE276" s="36">
        <f t="shared" si="309"/>
        <v>0</v>
      </c>
      <c r="BF276" s="3">
        <v>0</v>
      </c>
      <c r="BG276" s="3">
        <v>0</v>
      </c>
      <c r="BH276" s="35">
        <f t="shared" si="310"/>
        <v>0</v>
      </c>
      <c r="BI276" s="33">
        <f t="shared" si="311"/>
        <v>0</v>
      </c>
      <c r="BJ276" s="4"/>
      <c r="BK276" s="36">
        <f t="shared" si="306"/>
        <v>0</v>
      </c>
      <c r="BL276" s="3">
        <v>0</v>
      </c>
      <c r="BM276" s="3">
        <v>0</v>
      </c>
      <c r="BN276" s="36">
        <f t="shared" si="295"/>
        <v>0</v>
      </c>
      <c r="BO276" s="33">
        <f t="shared" si="296"/>
        <v>0</v>
      </c>
      <c r="BP276" s="4"/>
      <c r="BQ276" s="36">
        <f t="shared" si="297"/>
        <v>0</v>
      </c>
      <c r="BR276" s="204">
        <v>0</v>
      </c>
      <c r="BS276" s="305">
        <v>0</v>
      </c>
      <c r="BT276" s="36">
        <f t="shared" si="298"/>
        <v>0</v>
      </c>
      <c r="BU276" s="33">
        <f t="shared" si="291"/>
        <v>0</v>
      </c>
      <c r="BV276" s="4">
        <v>0</v>
      </c>
      <c r="BW276" s="36">
        <f t="shared" si="299"/>
        <v>0</v>
      </c>
      <c r="BX276" s="3">
        <v>0</v>
      </c>
      <c r="BY276" s="3">
        <v>0</v>
      </c>
      <c r="BZ276" s="36">
        <f t="shared" si="300"/>
        <v>0</v>
      </c>
      <c r="CA276" s="33">
        <f t="shared" si="272"/>
        <v>0</v>
      </c>
      <c r="CB276" s="314">
        <v>0</v>
      </c>
      <c r="CC276" s="36">
        <f t="shared" si="301"/>
        <v>0</v>
      </c>
      <c r="CD276" s="3">
        <f>SUMIFS('12月商业流向数据'!G:G,'12月商业流向数据'!C:C,'2019年进销存明细 '!A276,'12月商业流向数据'!E:E,'2019年进销存明细 '!H276)</f>
        <v>0</v>
      </c>
      <c r="CE276" s="3"/>
      <c r="CF276" s="36">
        <f t="shared" si="302"/>
        <v>0</v>
      </c>
      <c r="CG276" s="33">
        <f t="shared" si="273"/>
        <v>0</v>
      </c>
      <c r="CH276" s="4">
        <f t="shared" si="303"/>
        <v>0</v>
      </c>
      <c r="CI276" s="36">
        <f t="shared" si="304"/>
        <v>0</v>
      </c>
      <c r="CJ276" s="4">
        <f t="shared" si="305"/>
        <v>0</v>
      </c>
      <c r="CK276" s="36">
        <f t="shared" si="293"/>
        <v>0</v>
      </c>
      <c r="CM276" s="18" t="str">
        <f t="shared" si="294"/>
        <v>整肠生20S-上海市奉贤区庄行镇邬桥社区卫生服务中心</v>
      </c>
      <c r="CN276" s="18" t="s">
        <v>422</v>
      </c>
    </row>
    <row r="277" spans="1:92" s="18" customFormat="1" ht="14.25" hidden="1" x14ac:dyDescent="0.3">
      <c r="A277" s="1" t="s">
        <v>838</v>
      </c>
      <c r="B277" s="1" t="s">
        <v>873</v>
      </c>
      <c r="C277" s="1" t="s">
        <v>662</v>
      </c>
      <c r="D277" s="1" t="s">
        <v>872</v>
      </c>
      <c r="E277" s="1" t="s">
        <v>827</v>
      </c>
      <c r="F277" s="1" t="s">
        <v>284</v>
      </c>
      <c r="G277" s="1" t="s">
        <v>388</v>
      </c>
      <c r="H277" s="2" t="s">
        <v>176</v>
      </c>
      <c r="I277" s="177">
        <v>18.190000000000001</v>
      </c>
      <c r="J277" s="37">
        <v>360</v>
      </c>
      <c r="K277" s="171">
        <v>126.66666666666667</v>
      </c>
      <c r="L277" s="171">
        <f t="shared" si="314"/>
        <v>2304.0666666666671</v>
      </c>
      <c r="M277" s="37">
        <v>76</v>
      </c>
      <c r="N277" s="5">
        <v>25</v>
      </c>
      <c r="O277" s="34">
        <f t="shared" si="315"/>
        <v>454.75000000000006</v>
      </c>
      <c r="P277" s="3">
        <v>60</v>
      </c>
      <c r="Q277" s="3">
        <v>68</v>
      </c>
      <c r="R277" s="35">
        <f t="shared" si="316"/>
        <v>1091.4000000000001</v>
      </c>
      <c r="S277" s="33">
        <f t="shared" si="265"/>
        <v>68</v>
      </c>
      <c r="T277" s="5">
        <v>13</v>
      </c>
      <c r="U277" s="35">
        <f t="shared" si="317"/>
        <v>236.47000000000003</v>
      </c>
      <c r="V277" s="3">
        <v>0</v>
      </c>
      <c r="W277" s="3">
        <v>68</v>
      </c>
      <c r="X277" s="35">
        <f t="shared" si="318"/>
        <v>0</v>
      </c>
      <c r="Y277" s="33">
        <f t="shared" si="266"/>
        <v>0</v>
      </c>
      <c r="Z277" s="5">
        <v>30</v>
      </c>
      <c r="AA277" s="35">
        <f t="shared" si="319"/>
        <v>545.70000000000005</v>
      </c>
      <c r="AB277" s="3">
        <v>50</v>
      </c>
      <c r="AC277" s="3">
        <v>20</v>
      </c>
      <c r="AD277" s="35">
        <f t="shared" si="320"/>
        <v>909.50000000000011</v>
      </c>
      <c r="AE277" s="33">
        <f t="shared" si="267"/>
        <v>30</v>
      </c>
      <c r="AF277" s="5">
        <v>30</v>
      </c>
      <c r="AG277" s="35">
        <f t="shared" si="321"/>
        <v>545.70000000000005</v>
      </c>
      <c r="AH277" s="3">
        <v>0</v>
      </c>
      <c r="AI277" s="3">
        <v>0</v>
      </c>
      <c r="AJ277" s="35">
        <f t="shared" si="322"/>
        <v>0</v>
      </c>
      <c r="AK277" s="33">
        <f t="shared" si="268"/>
        <v>30</v>
      </c>
      <c r="AL277" s="5">
        <v>75</v>
      </c>
      <c r="AM277" s="36">
        <f t="shared" si="323"/>
        <v>1364.25</v>
      </c>
      <c r="AN277" s="224"/>
      <c r="AO277" s="3">
        <v>30</v>
      </c>
      <c r="AP277" s="35">
        <f t="shared" si="324"/>
        <v>0</v>
      </c>
      <c r="AQ277" s="33">
        <f t="shared" si="269"/>
        <v>0</v>
      </c>
      <c r="AR277" s="5">
        <v>150</v>
      </c>
      <c r="AS277" s="35">
        <f t="shared" si="325"/>
        <v>2728.5</v>
      </c>
      <c r="AT277" s="3">
        <v>100</v>
      </c>
      <c r="AU277" s="3">
        <v>0</v>
      </c>
      <c r="AV277" s="35">
        <f t="shared" si="326"/>
        <v>1819.0000000000002</v>
      </c>
      <c r="AW277" s="33">
        <f t="shared" si="270"/>
        <v>100</v>
      </c>
      <c r="AX277" s="267"/>
      <c r="AY277" s="35">
        <f t="shared" si="327"/>
        <v>0</v>
      </c>
      <c r="AZ277" s="3">
        <v>0</v>
      </c>
      <c r="BA277" s="3">
        <v>0</v>
      </c>
      <c r="BB277" s="35">
        <f t="shared" si="328"/>
        <v>0</v>
      </c>
      <c r="BC277" s="33">
        <f t="shared" si="271"/>
        <v>100</v>
      </c>
      <c r="BD277" s="4"/>
      <c r="BE277" s="36">
        <f t="shared" si="309"/>
        <v>0</v>
      </c>
      <c r="BF277" s="3">
        <v>0</v>
      </c>
      <c r="BG277" s="3">
        <v>0</v>
      </c>
      <c r="BH277" s="35">
        <f t="shared" si="310"/>
        <v>0</v>
      </c>
      <c r="BI277" s="33">
        <f t="shared" si="311"/>
        <v>100</v>
      </c>
      <c r="BJ277" s="4"/>
      <c r="BK277" s="36">
        <f t="shared" si="306"/>
        <v>0</v>
      </c>
      <c r="BL277" s="3">
        <v>0</v>
      </c>
      <c r="BM277" s="3">
        <v>0</v>
      </c>
      <c r="BN277" s="36">
        <f t="shared" si="295"/>
        <v>0</v>
      </c>
      <c r="BO277" s="33">
        <f t="shared" si="296"/>
        <v>100</v>
      </c>
      <c r="BP277" s="4"/>
      <c r="BQ277" s="36">
        <f t="shared" si="297"/>
        <v>0</v>
      </c>
      <c r="BR277" s="204">
        <v>0</v>
      </c>
      <c r="BS277" s="305">
        <v>0</v>
      </c>
      <c r="BT277" s="36">
        <f t="shared" si="298"/>
        <v>0</v>
      </c>
      <c r="BU277" s="33">
        <f t="shared" si="291"/>
        <v>100</v>
      </c>
      <c r="BV277" s="4">
        <v>0</v>
      </c>
      <c r="BW277" s="36">
        <f t="shared" si="299"/>
        <v>0</v>
      </c>
      <c r="BX277" s="3">
        <v>0</v>
      </c>
      <c r="BY277" s="3">
        <v>0</v>
      </c>
      <c r="BZ277" s="36">
        <f t="shared" si="300"/>
        <v>0</v>
      </c>
      <c r="CA277" s="33">
        <f t="shared" si="272"/>
        <v>100</v>
      </c>
      <c r="CB277" s="314">
        <v>0</v>
      </c>
      <c r="CC277" s="36">
        <f t="shared" si="301"/>
        <v>0</v>
      </c>
      <c r="CD277" s="3">
        <f>SUMIFS('12月商业流向数据'!G:G,'12月商业流向数据'!C:C,'2019年进销存明细 '!A277,'12月商业流向数据'!E:E,'2019年进销存明细 '!H277)</f>
        <v>0</v>
      </c>
      <c r="CE277" s="3"/>
      <c r="CF277" s="36">
        <f t="shared" si="302"/>
        <v>0</v>
      </c>
      <c r="CG277" s="33">
        <f t="shared" si="273"/>
        <v>100</v>
      </c>
      <c r="CH277" s="4">
        <f t="shared" si="303"/>
        <v>323</v>
      </c>
      <c r="CI277" s="36">
        <f t="shared" si="304"/>
        <v>5875.37</v>
      </c>
      <c r="CJ277" s="4">
        <f t="shared" si="305"/>
        <v>210</v>
      </c>
      <c r="CK277" s="36">
        <f t="shared" si="293"/>
        <v>3819.9000000000005</v>
      </c>
      <c r="CM277" s="18" t="str">
        <f t="shared" si="294"/>
        <v>整肠生20S-上海市奉贤区南桥镇社区卫生服务中心</v>
      </c>
      <c r="CN277" s="18" t="s">
        <v>422</v>
      </c>
    </row>
    <row r="278" spans="1:92" s="18" customFormat="1" ht="14.25" hidden="1" x14ac:dyDescent="0.3">
      <c r="A278" s="208" t="s">
        <v>676</v>
      </c>
      <c r="B278" s="1" t="s">
        <v>873</v>
      </c>
      <c r="C278" s="1" t="s">
        <v>662</v>
      </c>
      <c r="D278" s="1" t="s">
        <v>872</v>
      </c>
      <c r="E278" s="1" t="s">
        <v>827</v>
      </c>
      <c r="F278" s="1" t="s">
        <v>284</v>
      </c>
      <c r="G278" s="1" t="s">
        <v>388</v>
      </c>
      <c r="H278" s="2" t="s">
        <v>176</v>
      </c>
      <c r="I278" s="260">
        <v>32.280999999999999</v>
      </c>
      <c r="J278" s="37">
        <v>0</v>
      </c>
      <c r="K278" s="171">
        <v>0</v>
      </c>
      <c r="L278" s="171">
        <f t="shared" si="314"/>
        <v>0</v>
      </c>
      <c r="M278" s="37">
        <v>218</v>
      </c>
      <c r="N278" s="5">
        <v>75</v>
      </c>
      <c r="O278" s="34">
        <f t="shared" si="315"/>
        <v>2421.0749999999998</v>
      </c>
      <c r="P278" s="3">
        <v>170</v>
      </c>
      <c r="Q278" s="3">
        <v>200</v>
      </c>
      <c r="R278" s="35">
        <f t="shared" si="316"/>
        <v>5487.7699999999995</v>
      </c>
      <c r="S278" s="33">
        <f t="shared" si="265"/>
        <v>188</v>
      </c>
      <c r="T278" s="5">
        <v>37</v>
      </c>
      <c r="U278" s="35">
        <f t="shared" si="317"/>
        <v>1194.3969999999999</v>
      </c>
      <c r="V278" s="3">
        <v>100</v>
      </c>
      <c r="W278" s="3">
        <v>54</v>
      </c>
      <c r="X278" s="35">
        <f t="shared" si="318"/>
        <v>3228.1</v>
      </c>
      <c r="Y278" s="33">
        <f t="shared" si="266"/>
        <v>234</v>
      </c>
      <c r="Z278" s="5">
        <v>120</v>
      </c>
      <c r="AA278" s="35">
        <f t="shared" si="319"/>
        <v>3873.72</v>
      </c>
      <c r="AB278" s="3">
        <v>0</v>
      </c>
      <c r="AC278" s="3">
        <v>112</v>
      </c>
      <c r="AD278" s="35">
        <f t="shared" si="320"/>
        <v>0</v>
      </c>
      <c r="AE278" s="33">
        <f t="shared" si="267"/>
        <v>122</v>
      </c>
      <c r="AF278" s="5">
        <v>120</v>
      </c>
      <c r="AG278" s="35">
        <f t="shared" si="321"/>
        <v>3873.72</v>
      </c>
      <c r="AH278" s="3">
        <v>50</v>
      </c>
      <c r="AI278" s="3">
        <v>81</v>
      </c>
      <c r="AJ278" s="35">
        <f t="shared" si="322"/>
        <v>1614.05</v>
      </c>
      <c r="AK278" s="33">
        <f t="shared" si="268"/>
        <v>91</v>
      </c>
      <c r="AL278" s="5">
        <v>75</v>
      </c>
      <c r="AM278" s="36">
        <f t="shared" si="323"/>
        <v>2421.0749999999998</v>
      </c>
      <c r="AN278" s="224">
        <v>80</v>
      </c>
      <c r="AO278" s="3">
        <v>91</v>
      </c>
      <c r="AP278" s="35">
        <f t="shared" si="324"/>
        <v>2582.48</v>
      </c>
      <c r="AQ278" s="33">
        <f t="shared" si="269"/>
        <v>80</v>
      </c>
      <c r="AR278" s="5"/>
      <c r="AS278" s="35">
        <f t="shared" si="325"/>
        <v>0</v>
      </c>
      <c r="AT278" s="3">
        <v>100</v>
      </c>
      <c r="AU278" s="3">
        <v>40</v>
      </c>
      <c r="AV278" s="35">
        <f t="shared" si="326"/>
        <v>3228.1</v>
      </c>
      <c r="AW278" s="33">
        <f t="shared" si="270"/>
        <v>140</v>
      </c>
      <c r="AX278" s="267">
        <v>30</v>
      </c>
      <c r="AY278" s="35">
        <f t="shared" si="327"/>
        <v>968.43</v>
      </c>
      <c r="AZ278" s="3">
        <v>30</v>
      </c>
      <c r="BA278" s="3">
        <v>80</v>
      </c>
      <c r="BB278" s="35">
        <f t="shared" si="328"/>
        <v>968.43</v>
      </c>
      <c r="BC278" s="33">
        <f>AW278+AZ278-BA278</f>
        <v>90</v>
      </c>
      <c r="BD278" s="267">
        <v>80</v>
      </c>
      <c r="BE278" s="36">
        <f t="shared" si="309"/>
        <v>2582.48</v>
      </c>
      <c r="BF278" s="3">
        <v>80</v>
      </c>
      <c r="BG278" s="3">
        <v>100</v>
      </c>
      <c r="BH278" s="35">
        <f t="shared" si="310"/>
        <v>2582.48</v>
      </c>
      <c r="BI278" s="33">
        <f t="shared" si="311"/>
        <v>70</v>
      </c>
      <c r="BJ278" s="301">
        <v>500</v>
      </c>
      <c r="BK278" s="36">
        <f t="shared" si="306"/>
        <v>16140.5</v>
      </c>
      <c r="BL278" s="3">
        <v>100</v>
      </c>
      <c r="BM278" s="3">
        <v>100</v>
      </c>
      <c r="BN278" s="36">
        <f t="shared" si="295"/>
        <v>3228.1</v>
      </c>
      <c r="BO278" s="33">
        <f t="shared" si="296"/>
        <v>70</v>
      </c>
      <c r="BP278" s="267">
        <v>600</v>
      </c>
      <c r="BQ278" s="36">
        <f t="shared" si="297"/>
        <v>19368.599999999999</v>
      </c>
      <c r="BR278" s="204">
        <v>50</v>
      </c>
      <c r="BS278" s="305">
        <v>60</v>
      </c>
      <c r="BT278" s="36">
        <f t="shared" si="298"/>
        <v>1614.05</v>
      </c>
      <c r="BU278" s="33">
        <f t="shared" si="291"/>
        <v>60</v>
      </c>
      <c r="BV278" s="4">
        <v>600</v>
      </c>
      <c r="BW278" s="36">
        <f t="shared" si="299"/>
        <v>19368.599999999999</v>
      </c>
      <c r="BX278" s="3">
        <v>130</v>
      </c>
      <c r="BY278" s="3">
        <v>100</v>
      </c>
      <c r="BZ278" s="36">
        <f t="shared" si="300"/>
        <v>4196.53</v>
      </c>
      <c r="CA278" s="33">
        <f t="shared" si="272"/>
        <v>90</v>
      </c>
      <c r="CB278" s="314">
        <v>600</v>
      </c>
      <c r="CC278" s="36">
        <f t="shared" si="301"/>
        <v>19368.599999999999</v>
      </c>
      <c r="CD278" s="3">
        <f>SUMIFS('12月商业流向数据'!G:G,'12月商业流向数据'!C:C,'2019年进销存明细 '!A278,'12月商业流向数据'!E:E,'2019年进销存明细 '!H278)</f>
        <v>50</v>
      </c>
      <c r="CE278" s="3"/>
      <c r="CF278" s="36">
        <f t="shared" si="302"/>
        <v>1614.05</v>
      </c>
      <c r="CG278" s="33">
        <f t="shared" si="273"/>
        <v>140</v>
      </c>
      <c r="CH278" s="4">
        <f t="shared" si="303"/>
        <v>2837</v>
      </c>
      <c r="CI278" s="36">
        <f t="shared" si="304"/>
        <v>91581.196999999986</v>
      </c>
      <c r="CJ278" s="4">
        <f t="shared" si="305"/>
        <v>940</v>
      </c>
      <c r="CK278" s="36">
        <f t="shared" si="293"/>
        <v>30344.139999999992</v>
      </c>
      <c r="CM278" s="18" t="str">
        <f t="shared" si="294"/>
        <v>整肠生36s-上海市奉贤区南桥镇社区卫生服务中心</v>
      </c>
      <c r="CN278" s="18" t="s">
        <v>422</v>
      </c>
    </row>
    <row r="279" spans="1:92" s="18" customFormat="1" ht="14.25" hidden="1" x14ac:dyDescent="0.3">
      <c r="A279" s="1" t="s">
        <v>838</v>
      </c>
      <c r="B279" s="1" t="s">
        <v>873</v>
      </c>
      <c r="C279" s="1" t="s">
        <v>662</v>
      </c>
      <c r="D279" s="1" t="s">
        <v>872</v>
      </c>
      <c r="E279" s="1" t="s">
        <v>376</v>
      </c>
      <c r="F279" s="1" t="s">
        <v>282</v>
      </c>
      <c r="G279" s="1" t="s">
        <v>388</v>
      </c>
      <c r="H279" s="2" t="s">
        <v>49</v>
      </c>
      <c r="I279" s="177">
        <v>18.192499999999999</v>
      </c>
      <c r="J279" s="37">
        <v>0</v>
      </c>
      <c r="K279" s="171">
        <v>0</v>
      </c>
      <c r="L279" s="171">
        <f t="shared" si="314"/>
        <v>0</v>
      </c>
      <c r="M279" s="37">
        <v>3</v>
      </c>
      <c r="N279" s="5"/>
      <c r="O279" s="34">
        <f t="shared" si="315"/>
        <v>0</v>
      </c>
      <c r="P279" s="3">
        <v>0</v>
      </c>
      <c r="Q279" s="3">
        <v>0</v>
      </c>
      <c r="R279" s="35">
        <f t="shared" si="316"/>
        <v>0</v>
      </c>
      <c r="S279" s="33">
        <f t="shared" si="265"/>
        <v>3</v>
      </c>
      <c r="T279" s="5"/>
      <c r="U279" s="35">
        <f t="shared" si="317"/>
        <v>0</v>
      </c>
      <c r="V279" s="3">
        <v>-202</v>
      </c>
      <c r="W279" s="3">
        <v>0</v>
      </c>
      <c r="X279" s="35">
        <f t="shared" si="318"/>
        <v>-3674.8849999999998</v>
      </c>
      <c r="Y279" s="33">
        <f t="shared" si="266"/>
        <v>-199</v>
      </c>
      <c r="Z279" s="5"/>
      <c r="AA279" s="35">
        <f t="shared" si="319"/>
        <v>0</v>
      </c>
      <c r="AB279" s="3">
        <v>0</v>
      </c>
      <c r="AC279" s="3">
        <v>0</v>
      </c>
      <c r="AD279" s="35">
        <f t="shared" si="320"/>
        <v>0</v>
      </c>
      <c r="AE279" s="33">
        <f t="shared" si="267"/>
        <v>-199</v>
      </c>
      <c r="AF279" s="5"/>
      <c r="AG279" s="35">
        <f t="shared" si="321"/>
        <v>0</v>
      </c>
      <c r="AH279" s="3">
        <v>0</v>
      </c>
      <c r="AI279" s="3">
        <v>0</v>
      </c>
      <c r="AJ279" s="35">
        <f t="shared" si="322"/>
        <v>0</v>
      </c>
      <c r="AK279" s="33">
        <f t="shared" si="268"/>
        <v>-199</v>
      </c>
      <c r="AL279" s="5">
        <v>0</v>
      </c>
      <c r="AM279" s="36">
        <f t="shared" si="323"/>
        <v>0</v>
      </c>
      <c r="AN279" s="224">
        <v>0</v>
      </c>
      <c r="AO279" s="3">
        <v>0</v>
      </c>
      <c r="AP279" s="35">
        <f t="shared" si="324"/>
        <v>0</v>
      </c>
      <c r="AQ279" s="33">
        <f t="shared" si="269"/>
        <v>-199</v>
      </c>
      <c r="AR279" s="5">
        <v>0</v>
      </c>
      <c r="AS279" s="35">
        <f t="shared" si="325"/>
        <v>0</v>
      </c>
      <c r="AT279" s="3">
        <v>0</v>
      </c>
      <c r="AU279" s="3">
        <v>0</v>
      </c>
      <c r="AV279" s="35">
        <f t="shared" si="326"/>
        <v>0</v>
      </c>
      <c r="AW279" s="33">
        <f t="shared" si="270"/>
        <v>-199</v>
      </c>
      <c r="AX279" s="4"/>
      <c r="AY279" s="35">
        <f t="shared" si="327"/>
        <v>0</v>
      </c>
      <c r="AZ279" s="3">
        <v>0</v>
      </c>
      <c r="BA279" s="3">
        <v>0</v>
      </c>
      <c r="BB279" s="35">
        <f t="shared" si="328"/>
        <v>0</v>
      </c>
      <c r="BC279" s="33">
        <f t="shared" si="271"/>
        <v>-199</v>
      </c>
      <c r="BD279" s="4"/>
      <c r="BE279" s="36">
        <f t="shared" si="309"/>
        <v>0</v>
      </c>
      <c r="BF279" s="3">
        <v>0</v>
      </c>
      <c r="BG279" s="3">
        <v>0</v>
      </c>
      <c r="BH279" s="35">
        <f t="shared" si="310"/>
        <v>0</v>
      </c>
      <c r="BI279" s="33">
        <f t="shared" si="311"/>
        <v>-199</v>
      </c>
      <c r="BJ279" s="4"/>
      <c r="BK279" s="36">
        <f t="shared" si="306"/>
        <v>0</v>
      </c>
      <c r="BL279" s="3">
        <v>0</v>
      </c>
      <c r="BM279" s="3">
        <v>0</v>
      </c>
      <c r="BN279" s="36">
        <f t="shared" si="295"/>
        <v>0</v>
      </c>
      <c r="BO279" s="33">
        <f t="shared" si="296"/>
        <v>-199</v>
      </c>
      <c r="BP279" s="4"/>
      <c r="BQ279" s="36">
        <f t="shared" si="297"/>
        <v>0</v>
      </c>
      <c r="BR279" s="204">
        <v>0</v>
      </c>
      <c r="BS279" s="305">
        <v>0</v>
      </c>
      <c r="BT279" s="36">
        <f t="shared" si="298"/>
        <v>0</v>
      </c>
      <c r="BU279" s="33">
        <f t="shared" si="291"/>
        <v>-199</v>
      </c>
      <c r="BV279" s="4">
        <v>0</v>
      </c>
      <c r="BW279" s="36">
        <f t="shared" si="299"/>
        <v>0</v>
      </c>
      <c r="BX279" s="3">
        <v>0</v>
      </c>
      <c r="BY279" s="3">
        <v>0</v>
      </c>
      <c r="BZ279" s="36">
        <f t="shared" si="300"/>
        <v>0</v>
      </c>
      <c r="CA279" s="33">
        <f t="shared" si="272"/>
        <v>-199</v>
      </c>
      <c r="CB279" s="314">
        <v>0</v>
      </c>
      <c r="CC279" s="36">
        <f t="shared" si="301"/>
        <v>0</v>
      </c>
      <c r="CD279" s="3">
        <f>SUMIFS('12月商业流向数据'!G:G,'12月商业流向数据'!C:C,'2019年进销存明细 '!A279,'12月商业流向数据'!E:E,'2019年进销存明细 '!H279)</f>
        <v>0</v>
      </c>
      <c r="CE279" s="3"/>
      <c r="CF279" s="36">
        <f t="shared" si="302"/>
        <v>0</v>
      </c>
      <c r="CG279" s="33">
        <f t="shared" si="273"/>
        <v>-199</v>
      </c>
      <c r="CH279" s="4">
        <f t="shared" si="303"/>
        <v>0</v>
      </c>
      <c r="CI279" s="36">
        <f t="shared" si="304"/>
        <v>0</v>
      </c>
      <c r="CJ279" s="4">
        <f t="shared" si="305"/>
        <v>-202</v>
      </c>
      <c r="CK279" s="36">
        <f t="shared" si="293"/>
        <v>-3674.8849999999998</v>
      </c>
      <c r="CM279" s="18" t="str">
        <f t="shared" si="294"/>
        <v>整肠生20S-上海市奉贤区奉城医院</v>
      </c>
      <c r="CN279" s="18" t="s">
        <v>422</v>
      </c>
    </row>
    <row r="280" spans="1:92" s="18" customFormat="1" ht="14.25" hidden="1" x14ac:dyDescent="0.3">
      <c r="A280" s="208" t="s">
        <v>676</v>
      </c>
      <c r="B280" s="1" t="s">
        <v>873</v>
      </c>
      <c r="C280" s="1" t="s">
        <v>662</v>
      </c>
      <c r="D280" s="1" t="s">
        <v>872</v>
      </c>
      <c r="E280" s="1" t="s">
        <v>830</v>
      </c>
      <c r="F280" s="1" t="s">
        <v>282</v>
      </c>
      <c r="G280" s="1" t="s">
        <v>388</v>
      </c>
      <c r="H280" s="2" t="s">
        <v>49</v>
      </c>
      <c r="I280" s="177">
        <v>32.280999999999999</v>
      </c>
      <c r="J280" s="37"/>
      <c r="K280" s="171"/>
      <c r="L280" s="171"/>
      <c r="M280" s="37"/>
      <c r="N280" s="5"/>
      <c r="O280" s="34"/>
      <c r="P280" s="3"/>
      <c r="Q280" s="3"/>
      <c r="R280" s="35"/>
      <c r="S280" s="33"/>
      <c r="T280" s="5"/>
      <c r="U280" s="35"/>
      <c r="V280" s="3"/>
      <c r="W280" s="3"/>
      <c r="X280" s="35"/>
      <c r="Y280" s="33"/>
      <c r="Z280" s="5"/>
      <c r="AA280" s="35"/>
      <c r="AB280" s="3"/>
      <c r="AC280" s="3"/>
      <c r="AD280" s="35"/>
      <c r="AE280" s="33"/>
      <c r="AF280" s="5"/>
      <c r="AG280" s="35"/>
      <c r="AH280" s="3"/>
      <c r="AI280" s="3"/>
      <c r="AJ280" s="35"/>
      <c r="AK280" s="33"/>
      <c r="AL280" s="5"/>
      <c r="AM280" s="36"/>
      <c r="AN280" s="224"/>
      <c r="AO280" s="3"/>
      <c r="AP280" s="35"/>
      <c r="AQ280" s="33"/>
      <c r="AR280" s="5"/>
      <c r="AS280" s="35"/>
      <c r="AT280" s="3"/>
      <c r="AU280" s="3"/>
      <c r="AV280" s="35"/>
      <c r="AW280" s="33"/>
      <c r="AX280" s="4"/>
      <c r="AY280" s="35"/>
      <c r="AZ280" s="3"/>
      <c r="BA280" s="3"/>
      <c r="BB280" s="35"/>
      <c r="BC280" s="33"/>
      <c r="BD280" s="4"/>
      <c r="BE280" s="36"/>
      <c r="BF280" s="3">
        <v>100</v>
      </c>
      <c r="BG280" s="3">
        <v>100</v>
      </c>
      <c r="BH280" s="35">
        <f t="shared" si="310"/>
        <v>3228.1</v>
      </c>
      <c r="BI280" s="33">
        <f t="shared" si="311"/>
        <v>0</v>
      </c>
      <c r="BJ280" s="301">
        <v>100</v>
      </c>
      <c r="BK280" s="36">
        <f t="shared" si="306"/>
        <v>3228.1</v>
      </c>
      <c r="BL280" s="3">
        <v>200</v>
      </c>
      <c r="BM280" s="3">
        <v>100</v>
      </c>
      <c r="BN280" s="36">
        <f t="shared" si="295"/>
        <v>6456.2</v>
      </c>
      <c r="BO280" s="33">
        <f t="shared" si="296"/>
        <v>100</v>
      </c>
      <c r="BP280" s="4"/>
      <c r="BQ280" s="36">
        <f t="shared" si="297"/>
        <v>0</v>
      </c>
      <c r="BR280" s="204">
        <v>0</v>
      </c>
      <c r="BS280" s="305">
        <v>20</v>
      </c>
      <c r="BT280" s="36">
        <f t="shared" si="298"/>
        <v>0</v>
      </c>
      <c r="BU280" s="33">
        <f t="shared" si="291"/>
        <v>80</v>
      </c>
      <c r="BV280" s="4">
        <v>0</v>
      </c>
      <c r="BW280" s="36">
        <f t="shared" si="299"/>
        <v>0</v>
      </c>
      <c r="BX280" s="3">
        <v>0</v>
      </c>
      <c r="BY280" s="3">
        <v>10</v>
      </c>
      <c r="BZ280" s="36">
        <f t="shared" si="300"/>
        <v>0</v>
      </c>
      <c r="CA280" s="33">
        <f t="shared" si="272"/>
        <v>70</v>
      </c>
      <c r="CB280" s="314">
        <v>0</v>
      </c>
      <c r="CC280" s="36">
        <f t="shared" si="301"/>
        <v>0</v>
      </c>
      <c r="CD280" s="3">
        <f>SUMIFS('12月商业流向数据'!G:G,'12月商业流向数据'!C:C,'2019年进销存明细 '!A280,'12月商业流向数据'!E:E,'2019年进销存明细 '!H280)</f>
        <v>0</v>
      </c>
      <c r="CE280" s="3"/>
      <c r="CF280" s="36">
        <f t="shared" si="302"/>
        <v>0</v>
      </c>
      <c r="CG280" s="33">
        <f t="shared" si="273"/>
        <v>70</v>
      </c>
      <c r="CH280" s="4">
        <f t="shared" si="303"/>
        <v>100</v>
      </c>
      <c r="CI280" s="36">
        <f t="shared" si="304"/>
        <v>3228.1</v>
      </c>
      <c r="CJ280" s="4">
        <f t="shared" si="305"/>
        <v>300</v>
      </c>
      <c r="CK280" s="36">
        <f t="shared" si="293"/>
        <v>9684.2999999999993</v>
      </c>
      <c r="CM280" s="18" t="str">
        <f t="shared" si="294"/>
        <v>整肠生36s-上海市奉贤区奉城医院</v>
      </c>
      <c r="CN280" s="18" t="s">
        <v>422</v>
      </c>
    </row>
    <row r="281" spans="1:92" s="18" customFormat="1" ht="14.25" hidden="1" x14ac:dyDescent="0.3">
      <c r="A281" s="1" t="s">
        <v>838</v>
      </c>
      <c r="B281" s="1" t="s">
        <v>637</v>
      </c>
      <c r="C281" s="1" t="s">
        <v>661</v>
      </c>
      <c r="D281" s="1" t="s">
        <v>696</v>
      </c>
      <c r="E281" s="1" t="s">
        <v>87</v>
      </c>
      <c r="F281" s="1" t="s">
        <v>284</v>
      </c>
      <c r="G281" s="1" t="s">
        <v>389</v>
      </c>
      <c r="H281" s="19" t="s">
        <v>17</v>
      </c>
      <c r="I281" s="178">
        <v>18.192499999999999</v>
      </c>
      <c r="J281" s="37">
        <v>0</v>
      </c>
      <c r="K281" s="171">
        <v>0</v>
      </c>
      <c r="L281" s="171">
        <f t="shared" ref="L281:L296" si="329">K281*I281</f>
        <v>0</v>
      </c>
      <c r="M281" s="37">
        <v>0</v>
      </c>
      <c r="N281" s="5"/>
      <c r="O281" s="34">
        <f>N281*I281</f>
        <v>0</v>
      </c>
      <c r="P281" s="3">
        <v>0</v>
      </c>
      <c r="Q281" s="3">
        <v>0</v>
      </c>
      <c r="R281" s="35">
        <f t="shared" ref="R281:R296" si="330">P281*I281</f>
        <v>0</v>
      </c>
      <c r="S281" s="33">
        <f t="shared" ref="S281:S313" si="331">M281+P281-Q281</f>
        <v>0</v>
      </c>
      <c r="T281" s="5"/>
      <c r="U281" s="35">
        <f>T281*I281</f>
        <v>0</v>
      </c>
      <c r="V281" s="3">
        <v>0</v>
      </c>
      <c r="W281" s="3">
        <v>0</v>
      </c>
      <c r="X281" s="35">
        <f t="shared" ref="X281:X296" si="332">V281*I281</f>
        <v>0</v>
      </c>
      <c r="Y281" s="33">
        <f t="shared" ref="Y281:Y313" si="333">S281+V281-W281</f>
        <v>0</v>
      </c>
      <c r="Z281" s="5"/>
      <c r="AA281" s="35">
        <f t="shared" ref="AA281:AA296" si="334">Z281*I281</f>
        <v>0</v>
      </c>
      <c r="AB281" s="3">
        <v>0</v>
      </c>
      <c r="AC281" s="3">
        <v>0</v>
      </c>
      <c r="AD281" s="35">
        <f t="shared" ref="AD281:AD296" si="335">AB281*I281</f>
        <v>0</v>
      </c>
      <c r="AE281" s="33">
        <f t="shared" ref="AE281:AE313" si="336">Y281+AB281-AC281</f>
        <v>0</v>
      </c>
      <c r="AF281" s="5"/>
      <c r="AG281" s="35">
        <f t="shared" ref="AG281:AG296" si="337">AF281*I281</f>
        <v>0</v>
      </c>
      <c r="AH281" s="3">
        <v>0</v>
      </c>
      <c r="AI281" s="3">
        <v>0</v>
      </c>
      <c r="AJ281" s="35">
        <f t="shared" ref="AJ281:AJ296" si="338">AH281*I281</f>
        <v>0</v>
      </c>
      <c r="AK281" s="33">
        <f t="shared" ref="AK281:AK313" si="339">AE281+AH281-AI281</f>
        <v>0</v>
      </c>
      <c r="AL281" s="5">
        <v>0</v>
      </c>
      <c r="AM281" s="36">
        <f t="shared" ref="AM281:AM296" si="340">AL281*I281</f>
        <v>0</v>
      </c>
      <c r="AN281" s="224">
        <v>0</v>
      </c>
      <c r="AO281" s="3">
        <v>0</v>
      </c>
      <c r="AP281" s="35">
        <f t="shared" ref="AP281:AP296" si="341">I281*AN281</f>
        <v>0</v>
      </c>
      <c r="AQ281" s="33">
        <f>AK281+AN281-AO281</f>
        <v>0</v>
      </c>
      <c r="AR281" s="5">
        <v>0</v>
      </c>
      <c r="AS281" s="35">
        <f>I281*AR281</f>
        <v>0</v>
      </c>
      <c r="AT281" s="3">
        <v>0</v>
      </c>
      <c r="AU281" s="3">
        <v>0</v>
      </c>
      <c r="AV281" s="35">
        <f t="shared" ref="AV281:AV296" si="342">AT281*I281</f>
        <v>0</v>
      </c>
      <c r="AW281" s="33">
        <f t="shared" ref="AW281:AW313" si="343">AQ281+AT281-AU281</f>
        <v>0</v>
      </c>
      <c r="AX281" s="4"/>
      <c r="AY281" s="35">
        <f t="shared" ref="AY281:AY296" si="344">I281*AX281</f>
        <v>0</v>
      </c>
      <c r="AZ281" s="3">
        <v>0</v>
      </c>
      <c r="BA281" s="3">
        <v>0</v>
      </c>
      <c r="BB281" s="35">
        <f t="shared" ref="BB281:BB296" si="345">I281*AZ281</f>
        <v>0</v>
      </c>
      <c r="BC281" s="33">
        <f t="shared" ref="BC281:BC313" si="346">AW281+AZ281-BA281</f>
        <v>0</v>
      </c>
      <c r="BD281" s="4"/>
      <c r="BE281" s="36">
        <f t="shared" ref="BE281:BE296" si="347">BD281*I281</f>
        <v>0</v>
      </c>
      <c r="BF281" s="3">
        <v>0</v>
      </c>
      <c r="BG281" s="3">
        <v>0</v>
      </c>
      <c r="BH281" s="35">
        <f t="shared" si="310"/>
        <v>0</v>
      </c>
      <c r="BI281" s="33">
        <f t="shared" si="311"/>
        <v>0</v>
      </c>
      <c r="BJ281" s="4"/>
      <c r="BK281" s="36">
        <f t="shared" si="306"/>
        <v>0</v>
      </c>
      <c r="BL281" s="3">
        <v>0</v>
      </c>
      <c r="BM281" s="3">
        <v>0</v>
      </c>
      <c r="BN281" s="36">
        <f t="shared" si="295"/>
        <v>0</v>
      </c>
      <c r="BO281" s="33">
        <f t="shared" si="296"/>
        <v>0</v>
      </c>
      <c r="BP281" s="4"/>
      <c r="BQ281" s="36">
        <f t="shared" si="297"/>
        <v>0</v>
      </c>
      <c r="BR281" s="204">
        <v>0</v>
      </c>
      <c r="BS281" s="305">
        <v>0</v>
      </c>
      <c r="BT281" s="36">
        <f t="shared" si="298"/>
        <v>0</v>
      </c>
      <c r="BU281" s="33">
        <f t="shared" si="291"/>
        <v>0</v>
      </c>
      <c r="BV281" s="4">
        <v>0</v>
      </c>
      <c r="BW281" s="36">
        <f t="shared" si="299"/>
        <v>0</v>
      </c>
      <c r="BX281" s="3">
        <v>0</v>
      </c>
      <c r="BY281" s="3">
        <v>0</v>
      </c>
      <c r="BZ281" s="36">
        <f t="shared" si="300"/>
        <v>0</v>
      </c>
      <c r="CA281" s="33">
        <f t="shared" si="272"/>
        <v>0</v>
      </c>
      <c r="CB281" s="314">
        <v>0</v>
      </c>
      <c r="CC281" s="36">
        <f t="shared" si="301"/>
        <v>0</v>
      </c>
      <c r="CD281" s="3">
        <f>SUMIFS('12月商业流向数据'!G:G,'12月商业流向数据'!C:C,'2019年进销存明细 '!A281,'12月商业流向数据'!E:E,'2019年进销存明细 '!H281)</f>
        <v>0</v>
      </c>
      <c r="CE281" s="3"/>
      <c r="CF281" s="36">
        <f t="shared" si="302"/>
        <v>0</v>
      </c>
      <c r="CG281" s="33">
        <f t="shared" si="273"/>
        <v>0</v>
      </c>
      <c r="CH281" s="4">
        <f t="shared" si="303"/>
        <v>0</v>
      </c>
      <c r="CI281" s="36">
        <f t="shared" si="304"/>
        <v>0</v>
      </c>
      <c r="CJ281" s="4">
        <f t="shared" si="305"/>
        <v>0</v>
      </c>
      <c r="CK281" s="36">
        <f t="shared" si="293"/>
        <v>0</v>
      </c>
      <c r="CM281" s="18" t="str">
        <f t="shared" si="294"/>
        <v>整肠生20S-上海市金山区山阳镇社区卫生服务中心</v>
      </c>
      <c r="CN281" s="18" t="s">
        <v>422</v>
      </c>
    </row>
    <row r="282" spans="1:92" s="18" customFormat="1" ht="14.25" hidden="1" x14ac:dyDescent="0.3">
      <c r="A282" s="1" t="s">
        <v>838</v>
      </c>
      <c r="B282" s="1" t="s">
        <v>637</v>
      </c>
      <c r="C282" s="1" t="s">
        <v>661</v>
      </c>
      <c r="D282" s="1" t="s">
        <v>696</v>
      </c>
      <c r="E282" s="1" t="s">
        <v>87</v>
      </c>
      <c r="F282" s="1" t="s">
        <v>284</v>
      </c>
      <c r="G282" s="1" t="s">
        <v>389</v>
      </c>
      <c r="H282" s="2" t="s">
        <v>172</v>
      </c>
      <c r="I282" s="178">
        <v>18.192499999999999</v>
      </c>
      <c r="J282" s="37">
        <v>0</v>
      </c>
      <c r="K282" s="171">
        <v>0</v>
      </c>
      <c r="L282" s="171">
        <f t="shared" si="329"/>
        <v>0</v>
      </c>
      <c r="M282" s="37">
        <v>2</v>
      </c>
      <c r="N282" s="5"/>
      <c r="O282" s="34">
        <f>N282*I282</f>
        <v>0</v>
      </c>
      <c r="P282" s="3">
        <v>0</v>
      </c>
      <c r="Q282" s="3">
        <v>0</v>
      </c>
      <c r="R282" s="35">
        <f t="shared" si="330"/>
        <v>0</v>
      </c>
      <c r="S282" s="33">
        <f t="shared" si="331"/>
        <v>2</v>
      </c>
      <c r="T282" s="5"/>
      <c r="U282" s="35">
        <f>T282*I282</f>
        <v>0</v>
      </c>
      <c r="V282" s="3">
        <v>0</v>
      </c>
      <c r="W282" s="3">
        <v>0</v>
      </c>
      <c r="X282" s="35">
        <f t="shared" si="332"/>
        <v>0</v>
      </c>
      <c r="Y282" s="33">
        <f t="shared" si="333"/>
        <v>2</v>
      </c>
      <c r="Z282" s="5"/>
      <c r="AA282" s="35">
        <f t="shared" si="334"/>
        <v>0</v>
      </c>
      <c r="AB282" s="3">
        <v>0</v>
      </c>
      <c r="AC282" s="3">
        <v>0</v>
      </c>
      <c r="AD282" s="35">
        <f t="shared" si="335"/>
        <v>0</v>
      </c>
      <c r="AE282" s="33">
        <f t="shared" si="336"/>
        <v>2</v>
      </c>
      <c r="AF282" s="5"/>
      <c r="AG282" s="35">
        <f t="shared" si="337"/>
        <v>0</v>
      </c>
      <c r="AH282" s="3">
        <v>0</v>
      </c>
      <c r="AI282" s="3">
        <v>0</v>
      </c>
      <c r="AJ282" s="35">
        <f t="shared" si="338"/>
        <v>0</v>
      </c>
      <c r="AK282" s="33">
        <f t="shared" si="339"/>
        <v>2</v>
      </c>
      <c r="AL282" s="5">
        <v>0</v>
      </c>
      <c r="AM282" s="36">
        <f t="shared" si="340"/>
        <v>0</v>
      </c>
      <c r="AN282" s="224">
        <v>0</v>
      </c>
      <c r="AO282" s="3">
        <v>0</v>
      </c>
      <c r="AP282" s="35">
        <f t="shared" si="341"/>
        <v>0</v>
      </c>
      <c r="AQ282" s="33">
        <f>AK282+AN282-AO282</f>
        <v>2</v>
      </c>
      <c r="AR282" s="5">
        <v>0</v>
      </c>
      <c r="AS282" s="35">
        <f>I282*AR282</f>
        <v>0</v>
      </c>
      <c r="AT282" s="3">
        <v>0</v>
      </c>
      <c r="AU282" s="3">
        <v>0</v>
      </c>
      <c r="AV282" s="35">
        <f t="shared" si="342"/>
        <v>0</v>
      </c>
      <c r="AW282" s="33">
        <f t="shared" si="343"/>
        <v>2</v>
      </c>
      <c r="AX282" s="4"/>
      <c r="AY282" s="35">
        <f t="shared" si="344"/>
        <v>0</v>
      </c>
      <c r="AZ282" s="3">
        <v>0</v>
      </c>
      <c r="BA282" s="3">
        <v>0</v>
      </c>
      <c r="BB282" s="35">
        <f t="shared" si="345"/>
        <v>0</v>
      </c>
      <c r="BC282" s="33">
        <f t="shared" si="346"/>
        <v>2</v>
      </c>
      <c r="BD282" s="4"/>
      <c r="BE282" s="36">
        <f t="shared" si="347"/>
        <v>0</v>
      </c>
      <c r="BF282" s="3">
        <v>0</v>
      </c>
      <c r="BG282" s="3">
        <v>0</v>
      </c>
      <c r="BH282" s="35">
        <f t="shared" si="310"/>
        <v>0</v>
      </c>
      <c r="BI282" s="33">
        <f t="shared" si="311"/>
        <v>2</v>
      </c>
      <c r="BJ282" s="4"/>
      <c r="BK282" s="36">
        <f t="shared" si="306"/>
        <v>0</v>
      </c>
      <c r="BL282" s="3">
        <v>0</v>
      </c>
      <c r="BM282" s="3">
        <v>0</v>
      </c>
      <c r="BN282" s="36">
        <f t="shared" si="295"/>
        <v>0</v>
      </c>
      <c r="BO282" s="33">
        <f t="shared" si="296"/>
        <v>2</v>
      </c>
      <c r="BP282" s="4"/>
      <c r="BQ282" s="36">
        <f t="shared" si="297"/>
        <v>0</v>
      </c>
      <c r="BR282" s="204">
        <v>0</v>
      </c>
      <c r="BS282" s="305">
        <v>0</v>
      </c>
      <c r="BT282" s="36">
        <f t="shared" si="298"/>
        <v>0</v>
      </c>
      <c r="BU282" s="33">
        <f t="shared" si="291"/>
        <v>2</v>
      </c>
      <c r="BV282" s="4">
        <v>0</v>
      </c>
      <c r="BW282" s="36">
        <f t="shared" si="299"/>
        <v>0</v>
      </c>
      <c r="BX282" s="3">
        <v>0</v>
      </c>
      <c r="BY282" s="3">
        <v>0</v>
      </c>
      <c r="BZ282" s="36">
        <f t="shared" si="300"/>
        <v>0</v>
      </c>
      <c r="CA282" s="33">
        <f t="shared" si="272"/>
        <v>2</v>
      </c>
      <c r="CB282" s="314">
        <v>0</v>
      </c>
      <c r="CC282" s="36">
        <f t="shared" si="301"/>
        <v>0</v>
      </c>
      <c r="CD282" s="3">
        <f>SUMIFS('12月商业流向数据'!G:G,'12月商业流向数据'!C:C,'2019年进销存明细 '!A282,'12月商业流向数据'!E:E,'2019年进销存明细 '!H282)</f>
        <v>0</v>
      </c>
      <c r="CE282" s="3"/>
      <c r="CF282" s="36">
        <f t="shared" si="302"/>
        <v>0</v>
      </c>
      <c r="CG282" s="33">
        <f t="shared" si="273"/>
        <v>2</v>
      </c>
      <c r="CH282" s="4">
        <f t="shared" si="303"/>
        <v>0</v>
      </c>
      <c r="CI282" s="36">
        <f t="shared" si="304"/>
        <v>0</v>
      </c>
      <c r="CJ282" s="4">
        <f t="shared" si="305"/>
        <v>0</v>
      </c>
      <c r="CK282" s="36">
        <f t="shared" si="293"/>
        <v>0</v>
      </c>
      <c r="CM282" s="18" t="str">
        <f t="shared" si="294"/>
        <v>整肠生20S-上海市金山区亭林镇社区卫生服务中心</v>
      </c>
      <c r="CN282" s="18" t="s">
        <v>422</v>
      </c>
    </row>
    <row r="283" spans="1:92" s="18" customFormat="1" ht="14.25" hidden="1" x14ac:dyDescent="0.3">
      <c r="A283" s="1" t="s">
        <v>838</v>
      </c>
      <c r="B283" s="1" t="s">
        <v>637</v>
      </c>
      <c r="C283" s="1" t="s">
        <v>661</v>
      </c>
      <c r="D283" s="1" t="s">
        <v>696</v>
      </c>
      <c r="E283" s="1" t="s">
        <v>87</v>
      </c>
      <c r="F283" s="1" t="s">
        <v>284</v>
      </c>
      <c r="G283" s="1" t="s">
        <v>389</v>
      </c>
      <c r="H283" s="2" t="s">
        <v>18</v>
      </c>
      <c r="I283" s="178">
        <v>18.192499999999999</v>
      </c>
      <c r="J283" s="37">
        <v>0</v>
      </c>
      <c r="K283" s="171">
        <v>0</v>
      </c>
      <c r="L283" s="171">
        <f t="shared" si="329"/>
        <v>0</v>
      </c>
      <c r="M283" s="37">
        <v>2</v>
      </c>
      <c r="N283" s="5"/>
      <c r="O283" s="34">
        <f>N283*I283</f>
        <v>0</v>
      </c>
      <c r="P283" s="3">
        <v>0</v>
      </c>
      <c r="Q283" s="3">
        <v>0</v>
      </c>
      <c r="R283" s="35">
        <f t="shared" si="330"/>
        <v>0</v>
      </c>
      <c r="S283" s="33">
        <f t="shared" si="331"/>
        <v>2</v>
      </c>
      <c r="T283" s="5"/>
      <c r="U283" s="35">
        <f>T283*I283</f>
        <v>0</v>
      </c>
      <c r="V283" s="3">
        <v>0</v>
      </c>
      <c r="W283" s="3">
        <v>0</v>
      </c>
      <c r="X283" s="35">
        <f t="shared" si="332"/>
        <v>0</v>
      </c>
      <c r="Y283" s="33">
        <f t="shared" si="333"/>
        <v>2</v>
      </c>
      <c r="Z283" s="5"/>
      <c r="AA283" s="35">
        <f t="shared" si="334"/>
        <v>0</v>
      </c>
      <c r="AB283" s="3">
        <v>0</v>
      </c>
      <c r="AC283" s="3">
        <v>0</v>
      </c>
      <c r="AD283" s="35">
        <f t="shared" si="335"/>
        <v>0</v>
      </c>
      <c r="AE283" s="33">
        <f t="shared" si="336"/>
        <v>2</v>
      </c>
      <c r="AF283" s="5"/>
      <c r="AG283" s="35">
        <f t="shared" si="337"/>
        <v>0</v>
      </c>
      <c r="AH283" s="3">
        <v>0</v>
      </c>
      <c r="AI283" s="3">
        <v>0</v>
      </c>
      <c r="AJ283" s="35">
        <f t="shared" si="338"/>
        <v>0</v>
      </c>
      <c r="AK283" s="33">
        <f t="shared" si="339"/>
        <v>2</v>
      </c>
      <c r="AL283" s="5">
        <v>0</v>
      </c>
      <c r="AM283" s="36">
        <f t="shared" si="340"/>
        <v>0</v>
      </c>
      <c r="AN283" s="224">
        <v>0</v>
      </c>
      <c r="AO283" s="3">
        <v>0</v>
      </c>
      <c r="AP283" s="35">
        <f t="shared" si="341"/>
        <v>0</v>
      </c>
      <c r="AQ283" s="33">
        <f>AK283+AN283-AO283</f>
        <v>2</v>
      </c>
      <c r="AR283" s="5">
        <v>0</v>
      </c>
      <c r="AS283" s="35">
        <f>I283*AR283</f>
        <v>0</v>
      </c>
      <c r="AT283" s="3">
        <v>0</v>
      </c>
      <c r="AU283" s="3">
        <v>0</v>
      </c>
      <c r="AV283" s="35">
        <f t="shared" si="342"/>
        <v>0</v>
      </c>
      <c r="AW283" s="33">
        <f t="shared" si="343"/>
        <v>2</v>
      </c>
      <c r="AX283" s="4"/>
      <c r="AY283" s="35">
        <f t="shared" si="344"/>
        <v>0</v>
      </c>
      <c r="AZ283" s="3">
        <v>0</v>
      </c>
      <c r="BA283" s="3">
        <v>0</v>
      </c>
      <c r="BB283" s="35">
        <f t="shared" si="345"/>
        <v>0</v>
      </c>
      <c r="BC283" s="33">
        <f t="shared" si="346"/>
        <v>2</v>
      </c>
      <c r="BD283" s="4"/>
      <c r="BE283" s="36">
        <f t="shared" si="347"/>
        <v>0</v>
      </c>
      <c r="BF283" s="3">
        <v>0</v>
      </c>
      <c r="BG283" s="3">
        <v>0</v>
      </c>
      <c r="BH283" s="35">
        <f t="shared" si="310"/>
        <v>0</v>
      </c>
      <c r="BI283" s="33">
        <f t="shared" si="311"/>
        <v>2</v>
      </c>
      <c r="BJ283" s="4"/>
      <c r="BK283" s="36">
        <f t="shared" si="306"/>
        <v>0</v>
      </c>
      <c r="BL283" s="3">
        <v>0</v>
      </c>
      <c r="BM283" s="3">
        <v>0</v>
      </c>
      <c r="BN283" s="36">
        <f t="shared" si="295"/>
        <v>0</v>
      </c>
      <c r="BO283" s="33">
        <f t="shared" si="296"/>
        <v>2</v>
      </c>
      <c r="BP283" s="4"/>
      <c r="BQ283" s="36">
        <f t="shared" si="297"/>
        <v>0</v>
      </c>
      <c r="BR283" s="204">
        <v>0</v>
      </c>
      <c r="BS283" s="305">
        <v>0</v>
      </c>
      <c r="BT283" s="36">
        <f t="shared" si="298"/>
        <v>0</v>
      </c>
      <c r="BU283" s="33">
        <f t="shared" si="291"/>
        <v>2</v>
      </c>
      <c r="BV283" s="4">
        <v>0</v>
      </c>
      <c r="BW283" s="36">
        <f t="shared" si="299"/>
        <v>0</v>
      </c>
      <c r="BX283" s="3">
        <v>0</v>
      </c>
      <c r="BY283" s="3">
        <v>0</v>
      </c>
      <c r="BZ283" s="36">
        <f t="shared" si="300"/>
        <v>0</v>
      </c>
      <c r="CA283" s="33">
        <f t="shared" si="272"/>
        <v>2</v>
      </c>
      <c r="CB283" s="314">
        <v>0</v>
      </c>
      <c r="CC283" s="36">
        <f t="shared" si="301"/>
        <v>0</v>
      </c>
      <c r="CD283" s="3">
        <f>SUMIFS('12月商业流向数据'!G:G,'12月商业流向数据'!C:C,'2019年进销存明细 '!A283,'12月商业流向数据'!E:E,'2019年进销存明细 '!H283)</f>
        <v>0</v>
      </c>
      <c r="CE283" s="3"/>
      <c r="CF283" s="36">
        <f t="shared" si="302"/>
        <v>0</v>
      </c>
      <c r="CG283" s="33">
        <f t="shared" si="273"/>
        <v>2</v>
      </c>
      <c r="CH283" s="4">
        <f t="shared" si="303"/>
        <v>0</v>
      </c>
      <c r="CI283" s="36">
        <f t="shared" si="304"/>
        <v>0</v>
      </c>
      <c r="CJ283" s="4">
        <f t="shared" si="305"/>
        <v>0</v>
      </c>
      <c r="CK283" s="36">
        <f t="shared" si="293"/>
        <v>0</v>
      </c>
      <c r="CM283" s="18" t="str">
        <f t="shared" si="294"/>
        <v>整肠生20S-上海市金山区朱泾社区卫生服务中心</v>
      </c>
      <c r="CN283" s="18" t="s">
        <v>422</v>
      </c>
    </row>
    <row r="284" spans="1:92" s="18" customFormat="1" ht="14.25" hidden="1" x14ac:dyDescent="0.3">
      <c r="A284" s="208" t="s">
        <v>836</v>
      </c>
      <c r="B284" s="1" t="s">
        <v>636</v>
      </c>
      <c r="C284" s="1" t="s">
        <v>739</v>
      </c>
      <c r="D284" s="1" t="s">
        <v>7</v>
      </c>
      <c r="E284" s="1" t="s">
        <v>730</v>
      </c>
      <c r="F284" s="1" t="s">
        <v>282</v>
      </c>
      <c r="G284" s="1" t="s">
        <v>390</v>
      </c>
      <c r="H284" s="2" t="s">
        <v>14</v>
      </c>
      <c r="I284" s="260">
        <v>32.280999999999999</v>
      </c>
      <c r="J284" s="37">
        <v>0</v>
      </c>
      <c r="K284" s="171">
        <v>0</v>
      </c>
      <c r="L284" s="171">
        <f t="shared" si="329"/>
        <v>0</v>
      </c>
      <c r="M284" s="37">
        <v>0</v>
      </c>
      <c r="N284" s="5">
        <v>0</v>
      </c>
      <c r="O284" s="34">
        <v>0</v>
      </c>
      <c r="P284" s="3">
        <v>0</v>
      </c>
      <c r="Q284" s="3">
        <v>0</v>
      </c>
      <c r="R284" s="35">
        <f t="shared" si="330"/>
        <v>0</v>
      </c>
      <c r="S284" s="33">
        <f t="shared" si="331"/>
        <v>0</v>
      </c>
      <c r="T284" s="5">
        <v>0</v>
      </c>
      <c r="U284" s="35">
        <v>0</v>
      </c>
      <c r="V284" s="3">
        <v>0</v>
      </c>
      <c r="W284" s="3"/>
      <c r="X284" s="35">
        <f t="shared" si="332"/>
        <v>0</v>
      </c>
      <c r="Y284" s="33">
        <f t="shared" si="333"/>
        <v>0</v>
      </c>
      <c r="Z284" s="5">
        <v>0</v>
      </c>
      <c r="AA284" s="35">
        <f t="shared" si="334"/>
        <v>0</v>
      </c>
      <c r="AB284" s="3">
        <v>0</v>
      </c>
      <c r="AC284" s="3">
        <v>0</v>
      </c>
      <c r="AD284" s="35">
        <f t="shared" si="335"/>
        <v>0</v>
      </c>
      <c r="AE284" s="33">
        <f t="shared" si="336"/>
        <v>0</v>
      </c>
      <c r="AF284" s="5">
        <v>0</v>
      </c>
      <c r="AG284" s="35">
        <f t="shared" si="337"/>
        <v>0</v>
      </c>
      <c r="AH284" s="3">
        <v>0</v>
      </c>
      <c r="AI284" s="3">
        <v>0</v>
      </c>
      <c r="AJ284" s="35">
        <f t="shared" si="338"/>
        <v>0</v>
      </c>
      <c r="AK284" s="33">
        <f t="shared" si="339"/>
        <v>0</v>
      </c>
      <c r="AL284" s="5">
        <v>0</v>
      </c>
      <c r="AM284" s="36">
        <f t="shared" si="340"/>
        <v>0</v>
      </c>
      <c r="AN284" s="224">
        <v>0</v>
      </c>
      <c r="AO284" s="3">
        <v>0</v>
      </c>
      <c r="AP284" s="35">
        <f t="shared" si="341"/>
        <v>0</v>
      </c>
      <c r="AQ284" s="33">
        <v>0</v>
      </c>
      <c r="AR284" s="5">
        <v>0</v>
      </c>
      <c r="AS284" s="35">
        <v>0</v>
      </c>
      <c r="AT284" s="3">
        <v>0</v>
      </c>
      <c r="AU284" s="3">
        <v>0</v>
      </c>
      <c r="AV284" s="35">
        <f t="shared" si="342"/>
        <v>0</v>
      </c>
      <c r="AW284" s="33">
        <f t="shared" si="343"/>
        <v>0</v>
      </c>
      <c r="AX284" s="267">
        <v>400</v>
      </c>
      <c r="AY284" s="35">
        <f t="shared" si="344"/>
        <v>12912.4</v>
      </c>
      <c r="AZ284" s="3">
        <v>360</v>
      </c>
      <c r="BA284" s="3">
        <v>300</v>
      </c>
      <c r="BB284" s="35">
        <f t="shared" si="345"/>
        <v>11621.16</v>
      </c>
      <c r="BC284" s="33">
        <f t="shared" si="346"/>
        <v>60</v>
      </c>
      <c r="BD284" s="267">
        <v>500</v>
      </c>
      <c r="BE284" s="36">
        <f t="shared" si="347"/>
        <v>16140.5</v>
      </c>
      <c r="BF284" s="3">
        <v>0</v>
      </c>
      <c r="BG284" s="3">
        <v>60</v>
      </c>
      <c r="BH284" s="35">
        <f t="shared" si="310"/>
        <v>0</v>
      </c>
      <c r="BI284" s="33">
        <f t="shared" si="311"/>
        <v>0</v>
      </c>
      <c r="BJ284" s="301">
        <v>800</v>
      </c>
      <c r="BK284" s="36">
        <f t="shared" si="306"/>
        <v>25824.799999999999</v>
      </c>
      <c r="BL284" s="3">
        <v>180</v>
      </c>
      <c r="BM284" s="3">
        <v>145</v>
      </c>
      <c r="BN284" s="36">
        <f t="shared" si="295"/>
        <v>5810.58</v>
      </c>
      <c r="BO284" s="33">
        <f t="shared" si="296"/>
        <v>35</v>
      </c>
      <c r="BP284" s="267">
        <v>800</v>
      </c>
      <c r="BQ284" s="36">
        <f t="shared" si="297"/>
        <v>25824.799999999999</v>
      </c>
      <c r="BR284" s="204">
        <v>180</v>
      </c>
      <c r="BS284" s="305">
        <v>127</v>
      </c>
      <c r="BT284" s="36">
        <f t="shared" si="298"/>
        <v>5810.58</v>
      </c>
      <c r="BU284" s="33">
        <f t="shared" si="291"/>
        <v>88</v>
      </c>
      <c r="BV284" s="4">
        <v>800</v>
      </c>
      <c r="BW284" s="36">
        <f t="shared" si="299"/>
        <v>25824.799999999999</v>
      </c>
      <c r="BX284" s="3">
        <v>180</v>
      </c>
      <c r="BY284" s="3">
        <v>176</v>
      </c>
      <c r="BZ284" s="36">
        <f t="shared" si="300"/>
        <v>5810.58</v>
      </c>
      <c r="CA284" s="33">
        <f t="shared" si="272"/>
        <v>92</v>
      </c>
      <c r="CB284" s="314">
        <v>800</v>
      </c>
      <c r="CC284" s="36">
        <f t="shared" si="301"/>
        <v>25824.799999999999</v>
      </c>
      <c r="CD284" s="3">
        <f>SUMIFS('12月商业流向数据'!G:G,'12月商业流向数据'!C:C,'2019年进销存明细 '!A284,'12月商业流向数据'!E:E,'2019年进销存明细 '!H284)</f>
        <v>0</v>
      </c>
      <c r="CE284" s="3"/>
      <c r="CF284" s="36">
        <f t="shared" si="302"/>
        <v>0</v>
      </c>
      <c r="CG284" s="33">
        <f t="shared" si="273"/>
        <v>92</v>
      </c>
      <c r="CH284" s="4">
        <f t="shared" si="303"/>
        <v>4100</v>
      </c>
      <c r="CI284" s="36">
        <f t="shared" si="304"/>
        <v>132352.1</v>
      </c>
      <c r="CJ284" s="4">
        <f t="shared" si="305"/>
        <v>900</v>
      </c>
      <c r="CK284" s="36">
        <f t="shared" si="293"/>
        <v>29052.9</v>
      </c>
      <c r="CM284" s="18" t="str">
        <f t="shared" si="294"/>
        <v>整肠生36S-上海市嘉定区中心医院</v>
      </c>
      <c r="CN284" s="18" t="s">
        <v>736</v>
      </c>
    </row>
    <row r="285" spans="1:92" s="18" customFormat="1" ht="14.25" hidden="1" x14ac:dyDescent="0.3">
      <c r="A285" s="1" t="s">
        <v>838</v>
      </c>
      <c r="B285" s="1" t="s">
        <v>636</v>
      </c>
      <c r="C285" s="1" t="s">
        <v>662</v>
      </c>
      <c r="D285" s="1" t="s">
        <v>7</v>
      </c>
      <c r="E285" s="1" t="s">
        <v>730</v>
      </c>
      <c r="F285" s="1" t="s">
        <v>282</v>
      </c>
      <c r="G285" s="1" t="s">
        <v>390</v>
      </c>
      <c r="H285" s="2" t="s">
        <v>14</v>
      </c>
      <c r="I285" s="177">
        <v>18.192499999999999</v>
      </c>
      <c r="J285" s="37">
        <v>720</v>
      </c>
      <c r="K285" s="171">
        <v>750</v>
      </c>
      <c r="L285" s="171">
        <f t="shared" si="329"/>
        <v>13644.375</v>
      </c>
      <c r="M285" s="37">
        <v>403</v>
      </c>
      <c r="N285" s="5">
        <v>1000</v>
      </c>
      <c r="O285" s="34">
        <f t="shared" ref="O285:O296" si="348">N285*I285</f>
        <v>18192.5</v>
      </c>
      <c r="P285" s="3">
        <v>360</v>
      </c>
      <c r="Q285" s="3">
        <v>576</v>
      </c>
      <c r="R285" s="35">
        <f t="shared" si="330"/>
        <v>6549.2999999999993</v>
      </c>
      <c r="S285" s="33">
        <f t="shared" si="331"/>
        <v>187</v>
      </c>
      <c r="T285" s="5">
        <v>700</v>
      </c>
      <c r="U285" s="35">
        <f t="shared" ref="U285:U296" si="349">T285*I285</f>
        <v>12734.75</v>
      </c>
      <c r="V285" s="3">
        <v>360</v>
      </c>
      <c r="W285" s="3">
        <v>336</v>
      </c>
      <c r="X285" s="35">
        <f t="shared" si="332"/>
        <v>6549.2999999999993</v>
      </c>
      <c r="Y285" s="33">
        <f t="shared" si="333"/>
        <v>211</v>
      </c>
      <c r="Z285" s="5">
        <v>1200</v>
      </c>
      <c r="AA285" s="35">
        <f t="shared" si="334"/>
        <v>21831</v>
      </c>
      <c r="AB285" s="3">
        <v>540</v>
      </c>
      <c r="AC285" s="3">
        <v>512</v>
      </c>
      <c r="AD285" s="35">
        <f t="shared" si="335"/>
        <v>9823.9499999999989</v>
      </c>
      <c r="AE285" s="33">
        <f t="shared" si="336"/>
        <v>239</v>
      </c>
      <c r="AF285" s="5">
        <v>1000</v>
      </c>
      <c r="AG285" s="35">
        <f t="shared" si="337"/>
        <v>18192.5</v>
      </c>
      <c r="AH285" s="3">
        <v>540</v>
      </c>
      <c r="AI285" s="3">
        <v>507</v>
      </c>
      <c r="AJ285" s="35">
        <f t="shared" si="338"/>
        <v>9823.9499999999989</v>
      </c>
      <c r="AK285" s="33">
        <f t="shared" si="339"/>
        <v>272</v>
      </c>
      <c r="AL285" s="5">
        <v>1000</v>
      </c>
      <c r="AM285" s="36">
        <f t="shared" si="340"/>
        <v>18192.5</v>
      </c>
      <c r="AN285" s="224">
        <v>540</v>
      </c>
      <c r="AO285" s="3">
        <v>483</v>
      </c>
      <c r="AP285" s="35">
        <f t="shared" si="341"/>
        <v>9823.9499999999989</v>
      </c>
      <c r="AQ285" s="33">
        <f t="shared" ref="AQ285:AQ317" si="350">AK285+AN285-AO285</f>
        <v>329</v>
      </c>
      <c r="AR285" s="5">
        <v>1100</v>
      </c>
      <c r="AS285" s="35">
        <f t="shared" ref="AS285:AS296" si="351">I285*AR285</f>
        <v>20011.75</v>
      </c>
      <c r="AT285" s="3">
        <v>360</v>
      </c>
      <c r="AU285" s="3">
        <v>499</v>
      </c>
      <c r="AV285" s="35">
        <f t="shared" si="342"/>
        <v>6549.2999999999993</v>
      </c>
      <c r="AW285" s="33">
        <f t="shared" si="343"/>
        <v>190</v>
      </c>
      <c r="AX285" s="4"/>
      <c r="AY285" s="35">
        <f t="shared" si="344"/>
        <v>0</v>
      </c>
      <c r="AZ285" s="3">
        <v>0</v>
      </c>
      <c r="BA285" s="3">
        <v>182</v>
      </c>
      <c r="BB285" s="35">
        <f t="shared" si="345"/>
        <v>0</v>
      </c>
      <c r="BC285" s="33">
        <f t="shared" si="346"/>
        <v>8</v>
      </c>
      <c r="BD285" s="4"/>
      <c r="BE285" s="36">
        <f t="shared" si="347"/>
        <v>0</v>
      </c>
      <c r="BF285" s="3">
        <v>0</v>
      </c>
      <c r="BG285" s="3">
        <v>0</v>
      </c>
      <c r="BH285" s="35">
        <f t="shared" si="310"/>
        <v>0</v>
      </c>
      <c r="BI285" s="33">
        <f t="shared" si="311"/>
        <v>8</v>
      </c>
      <c r="BJ285" s="4"/>
      <c r="BK285" s="36">
        <f t="shared" si="306"/>
        <v>0</v>
      </c>
      <c r="BL285" s="3">
        <v>0</v>
      </c>
      <c r="BM285" s="3">
        <v>0</v>
      </c>
      <c r="BN285" s="36">
        <f t="shared" si="295"/>
        <v>0</v>
      </c>
      <c r="BO285" s="33">
        <f t="shared" si="296"/>
        <v>8</v>
      </c>
      <c r="BP285" s="4"/>
      <c r="BQ285" s="36">
        <f t="shared" si="297"/>
        <v>0</v>
      </c>
      <c r="BR285" s="204">
        <v>0</v>
      </c>
      <c r="BS285" s="305">
        <v>0</v>
      </c>
      <c r="BT285" s="36">
        <f t="shared" si="298"/>
        <v>0</v>
      </c>
      <c r="BU285" s="33">
        <f t="shared" si="291"/>
        <v>8</v>
      </c>
      <c r="BV285" s="4">
        <v>0</v>
      </c>
      <c r="BW285" s="36">
        <f t="shared" si="299"/>
        <v>0</v>
      </c>
      <c r="BX285" s="3">
        <v>0</v>
      </c>
      <c r="BY285" s="3">
        <v>0</v>
      </c>
      <c r="BZ285" s="36">
        <f t="shared" si="300"/>
        <v>0</v>
      </c>
      <c r="CA285" s="33">
        <f t="shared" si="272"/>
        <v>8</v>
      </c>
      <c r="CB285" s="314">
        <v>0</v>
      </c>
      <c r="CC285" s="36">
        <f t="shared" si="301"/>
        <v>0</v>
      </c>
      <c r="CD285" s="3">
        <f>SUMIFS('12月商业流向数据'!G:G,'12月商业流向数据'!C:C,'2019年进销存明细 '!A285,'12月商业流向数据'!E:E,'2019年进销存明细 '!H285)</f>
        <v>0</v>
      </c>
      <c r="CE285" s="3"/>
      <c r="CF285" s="36">
        <f t="shared" si="302"/>
        <v>0</v>
      </c>
      <c r="CG285" s="33">
        <f t="shared" si="273"/>
        <v>8</v>
      </c>
      <c r="CH285" s="4">
        <f t="shared" si="303"/>
        <v>6000</v>
      </c>
      <c r="CI285" s="36">
        <f t="shared" si="304"/>
        <v>109155</v>
      </c>
      <c r="CJ285" s="4">
        <f t="shared" si="305"/>
        <v>2700</v>
      </c>
      <c r="CK285" s="36">
        <f t="shared" si="293"/>
        <v>49119.749999999985</v>
      </c>
      <c r="CM285" s="18" t="str">
        <f t="shared" si="294"/>
        <v>整肠生20S-上海市嘉定区中心医院</v>
      </c>
      <c r="CN285" s="18" t="s">
        <v>422</v>
      </c>
    </row>
    <row r="286" spans="1:92" s="18" customFormat="1" ht="14.25" hidden="1" x14ac:dyDescent="0.3">
      <c r="A286" s="208" t="s">
        <v>677</v>
      </c>
      <c r="B286" s="1" t="s">
        <v>636</v>
      </c>
      <c r="C286" s="1" t="s">
        <v>662</v>
      </c>
      <c r="D286" s="1" t="s">
        <v>7</v>
      </c>
      <c r="E286" s="1" t="s">
        <v>688</v>
      </c>
      <c r="F286" s="1" t="s">
        <v>284</v>
      </c>
      <c r="G286" s="1" t="s">
        <v>390</v>
      </c>
      <c r="H286" s="2" t="s">
        <v>171</v>
      </c>
      <c r="I286" s="260">
        <v>32.280999999999999</v>
      </c>
      <c r="J286" s="37">
        <v>70</v>
      </c>
      <c r="K286" s="171">
        <v>5.833333333333333</v>
      </c>
      <c r="L286" s="171">
        <f t="shared" si="329"/>
        <v>188.30583333333331</v>
      </c>
      <c r="M286" s="37">
        <v>70</v>
      </c>
      <c r="N286" s="5">
        <v>60</v>
      </c>
      <c r="O286" s="34">
        <f t="shared" si="348"/>
        <v>1936.86</v>
      </c>
      <c r="P286" s="3">
        <v>235</v>
      </c>
      <c r="Q286" s="3">
        <v>0</v>
      </c>
      <c r="R286" s="35">
        <f t="shared" si="330"/>
        <v>7586.0349999999999</v>
      </c>
      <c r="S286" s="33">
        <f t="shared" si="331"/>
        <v>305</v>
      </c>
      <c r="T286" s="5">
        <v>30</v>
      </c>
      <c r="U286" s="35">
        <f t="shared" si="349"/>
        <v>968.43</v>
      </c>
      <c r="V286" s="3">
        <v>120</v>
      </c>
      <c r="W286" s="3">
        <v>0</v>
      </c>
      <c r="X286" s="35">
        <f t="shared" si="332"/>
        <v>3873.72</v>
      </c>
      <c r="Y286" s="33">
        <f t="shared" si="333"/>
        <v>425</v>
      </c>
      <c r="Z286" s="5">
        <v>120</v>
      </c>
      <c r="AA286" s="35">
        <f t="shared" si="334"/>
        <v>3873.72</v>
      </c>
      <c r="AB286" s="3">
        <v>50</v>
      </c>
      <c r="AC286" s="3">
        <v>0</v>
      </c>
      <c r="AD286" s="35">
        <f t="shared" si="335"/>
        <v>1614.05</v>
      </c>
      <c r="AE286" s="33">
        <f t="shared" si="336"/>
        <v>475</v>
      </c>
      <c r="AF286" s="5">
        <v>110</v>
      </c>
      <c r="AG286" s="35">
        <f t="shared" si="337"/>
        <v>3550.91</v>
      </c>
      <c r="AH286" s="3">
        <v>60</v>
      </c>
      <c r="AI286" s="3">
        <v>0</v>
      </c>
      <c r="AJ286" s="35">
        <f t="shared" si="338"/>
        <v>1936.86</v>
      </c>
      <c r="AK286" s="33">
        <f t="shared" si="339"/>
        <v>535</v>
      </c>
      <c r="AL286" s="5">
        <v>110</v>
      </c>
      <c r="AM286" s="36">
        <f t="shared" si="340"/>
        <v>3550.91</v>
      </c>
      <c r="AN286" s="224">
        <v>50</v>
      </c>
      <c r="AO286" s="3">
        <v>500</v>
      </c>
      <c r="AP286" s="35">
        <f t="shared" si="341"/>
        <v>1614.05</v>
      </c>
      <c r="AQ286" s="33">
        <f t="shared" si="350"/>
        <v>85</v>
      </c>
      <c r="AR286" s="5">
        <v>110</v>
      </c>
      <c r="AS286" s="35">
        <f t="shared" si="351"/>
        <v>3550.91</v>
      </c>
      <c r="AT286" s="3">
        <v>130</v>
      </c>
      <c r="AU286" s="3">
        <v>0</v>
      </c>
      <c r="AV286" s="35">
        <f t="shared" si="342"/>
        <v>4196.53</v>
      </c>
      <c r="AW286" s="33">
        <f t="shared" si="343"/>
        <v>215</v>
      </c>
      <c r="AX286" s="267">
        <v>100</v>
      </c>
      <c r="AY286" s="35">
        <f t="shared" si="344"/>
        <v>3228.1</v>
      </c>
      <c r="AZ286" s="3">
        <v>100</v>
      </c>
      <c r="BA286" s="3">
        <v>0</v>
      </c>
      <c r="BB286" s="35">
        <f t="shared" si="345"/>
        <v>3228.1</v>
      </c>
      <c r="BC286" s="33">
        <f t="shared" si="346"/>
        <v>315</v>
      </c>
      <c r="BD286" s="267">
        <v>100</v>
      </c>
      <c r="BE286" s="36">
        <f t="shared" si="347"/>
        <v>3228.1</v>
      </c>
      <c r="BF286" s="3">
        <v>140</v>
      </c>
      <c r="BG286" s="3">
        <v>0</v>
      </c>
      <c r="BH286" s="35">
        <f t="shared" si="310"/>
        <v>4519.34</v>
      </c>
      <c r="BI286" s="33">
        <f t="shared" si="311"/>
        <v>455</v>
      </c>
      <c r="BJ286" s="301">
        <v>100</v>
      </c>
      <c r="BK286" s="36">
        <f t="shared" si="306"/>
        <v>3228.1</v>
      </c>
      <c r="BL286" s="3">
        <v>100</v>
      </c>
      <c r="BM286" s="3">
        <v>0</v>
      </c>
      <c r="BN286" s="36">
        <f t="shared" si="295"/>
        <v>3228.1</v>
      </c>
      <c r="BO286" s="33">
        <f t="shared" si="296"/>
        <v>555</v>
      </c>
      <c r="BP286" s="267">
        <v>100</v>
      </c>
      <c r="BQ286" s="36">
        <f t="shared" si="297"/>
        <v>3228.1</v>
      </c>
      <c r="BR286" s="204">
        <v>100</v>
      </c>
      <c r="BS286" s="305">
        <v>0</v>
      </c>
      <c r="BT286" s="36">
        <f t="shared" si="298"/>
        <v>3228.1</v>
      </c>
      <c r="BU286" s="33">
        <f t="shared" si="291"/>
        <v>655</v>
      </c>
      <c r="BV286" s="4">
        <v>100</v>
      </c>
      <c r="BW286" s="36">
        <f t="shared" si="299"/>
        <v>3228.1</v>
      </c>
      <c r="BX286" s="3">
        <v>40</v>
      </c>
      <c r="BY286" s="3">
        <v>0</v>
      </c>
      <c r="BZ286" s="36">
        <f t="shared" si="300"/>
        <v>1291.24</v>
      </c>
      <c r="CA286" s="33">
        <f t="shared" si="272"/>
        <v>695</v>
      </c>
      <c r="CB286" s="314">
        <v>100</v>
      </c>
      <c r="CC286" s="36">
        <f t="shared" si="301"/>
        <v>3228.1</v>
      </c>
      <c r="CD286" s="3">
        <f>SUMIFS('12月商业流向数据'!G:G,'12月商业流向数据'!C:C,'2019年进销存明细 '!A286,'12月商业流向数据'!E:E,'2019年进销存明细 '!H286)</f>
        <v>80</v>
      </c>
      <c r="CE286" s="3"/>
      <c r="CF286" s="36">
        <f t="shared" si="302"/>
        <v>2582.48</v>
      </c>
      <c r="CG286" s="33">
        <f t="shared" si="273"/>
        <v>775</v>
      </c>
      <c r="CH286" s="4">
        <f t="shared" si="303"/>
        <v>1140</v>
      </c>
      <c r="CI286" s="36">
        <f t="shared" si="304"/>
        <v>36800.339999999989</v>
      </c>
      <c r="CJ286" s="4">
        <f t="shared" si="305"/>
        <v>1205</v>
      </c>
      <c r="CK286" s="36">
        <f t="shared" si="293"/>
        <v>38898.604999999996</v>
      </c>
      <c r="CM286" s="18" t="str">
        <f t="shared" si="294"/>
        <v>整肠生36s-上海市嘉定区徐行镇社区卫生服务中心</v>
      </c>
      <c r="CN286" s="18" t="s">
        <v>422</v>
      </c>
    </row>
    <row r="287" spans="1:92" s="18" customFormat="1" ht="14.25" hidden="1" x14ac:dyDescent="0.3">
      <c r="A287" s="1" t="s">
        <v>6</v>
      </c>
      <c r="B287" s="1" t="s">
        <v>873</v>
      </c>
      <c r="C287" s="1" t="s">
        <v>662</v>
      </c>
      <c r="D287" s="1" t="s">
        <v>872</v>
      </c>
      <c r="E287" s="1" t="s">
        <v>830</v>
      </c>
      <c r="F287" s="1" t="s">
        <v>284</v>
      </c>
      <c r="G287" s="1" t="s">
        <v>388</v>
      </c>
      <c r="H287" s="2" t="s">
        <v>45</v>
      </c>
      <c r="I287" s="177">
        <v>38.371200000000002</v>
      </c>
      <c r="J287" s="37">
        <v>60</v>
      </c>
      <c r="K287" s="171">
        <v>27.5</v>
      </c>
      <c r="L287" s="171">
        <f t="shared" si="329"/>
        <v>1055.2080000000001</v>
      </c>
      <c r="M287" s="37">
        <v>30</v>
      </c>
      <c r="N287" s="5">
        <v>50</v>
      </c>
      <c r="O287" s="34">
        <f t="shared" si="348"/>
        <v>1918.5600000000002</v>
      </c>
      <c r="P287" s="3">
        <v>30</v>
      </c>
      <c r="Q287" s="3">
        <v>40</v>
      </c>
      <c r="R287" s="35">
        <f t="shared" si="330"/>
        <v>1151.136</v>
      </c>
      <c r="S287" s="33">
        <f t="shared" si="331"/>
        <v>20</v>
      </c>
      <c r="T287" s="5">
        <v>50</v>
      </c>
      <c r="U287" s="35">
        <f t="shared" si="349"/>
        <v>1918.5600000000002</v>
      </c>
      <c r="V287" s="3">
        <v>50</v>
      </c>
      <c r="W287" s="3">
        <v>22</v>
      </c>
      <c r="X287" s="35">
        <f t="shared" si="332"/>
        <v>1918.5600000000002</v>
      </c>
      <c r="Y287" s="33">
        <f t="shared" si="333"/>
        <v>48</v>
      </c>
      <c r="Z287" s="5">
        <v>50</v>
      </c>
      <c r="AA287" s="35">
        <f t="shared" si="334"/>
        <v>1918.5600000000002</v>
      </c>
      <c r="AB287" s="3">
        <v>30</v>
      </c>
      <c r="AC287" s="3">
        <v>32</v>
      </c>
      <c r="AD287" s="35">
        <f t="shared" si="335"/>
        <v>1151.136</v>
      </c>
      <c r="AE287" s="33">
        <f t="shared" si="336"/>
        <v>46</v>
      </c>
      <c r="AF287" s="5">
        <v>50</v>
      </c>
      <c r="AG287" s="35">
        <f t="shared" si="337"/>
        <v>1918.5600000000002</v>
      </c>
      <c r="AH287" s="3">
        <v>60</v>
      </c>
      <c r="AI287" s="3">
        <v>42</v>
      </c>
      <c r="AJ287" s="35">
        <f t="shared" si="338"/>
        <v>2302.2719999999999</v>
      </c>
      <c r="AK287" s="33">
        <f t="shared" si="339"/>
        <v>64</v>
      </c>
      <c r="AL287" s="5">
        <v>80</v>
      </c>
      <c r="AM287" s="36">
        <f t="shared" si="340"/>
        <v>3069.6959999999999</v>
      </c>
      <c r="AN287" s="224">
        <v>30</v>
      </c>
      <c r="AO287" s="3">
        <v>50</v>
      </c>
      <c r="AP287" s="35">
        <f t="shared" si="341"/>
        <v>1151.136</v>
      </c>
      <c r="AQ287" s="33">
        <f t="shared" si="350"/>
        <v>44</v>
      </c>
      <c r="AR287" s="5">
        <v>100</v>
      </c>
      <c r="AS287" s="35">
        <f t="shared" si="351"/>
        <v>3837.1200000000003</v>
      </c>
      <c r="AT287" s="3">
        <v>0</v>
      </c>
      <c r="AU287" s="3">
        <v>14</v>
      </c>
      <c r="AV287" s="35">
        <f t="shared" si="342"/>
        <v>0</v>
      </c>
      <c r="AW287" s="33">
        <f t="shared" si="343"/>
        <v>30</v>
      </c>
      <c r="AX287" s="4">
        <v>100</v>
      </c>
      <c r="AY287" s="35">
        <f t="shared" si="344"/>
        <v>3837.1200000000003</v>
      </c>
      <c r="AZ287" s="3">
        <v>50</v>
      </c>
      <c r="BA287" s="3">
        <v>50</v>
      </c>
      <c r="BB287" s="35">
        <f t="shared" si="345"/>
        <v>1918.5600000000002</v>
      </c>
      <c r="BC287" s="33">
        <f t="shared" si="346"/>
        <v>30</v>
      </c>
      <c r="BD287" s="4">
        <v>100</v>
      </c>
      <c r="BE287" s="36">
        <f t="shared" si="347"/>
        <v>3837.1200000000003</v>
      </c>
      <c r="BF287" s="3">
        <v>50</v>
      </c>
      <c r="BG287" s="3">
        <v>50</v>
      </c>
      <c r="BH287" s="35">
        <f t="shared" si="310"/>
        <v>1918.5600000000002</v>
      </c>
      <c r="BI287" s="33">
        <f t="shared" si="311"/>
        <v>30</v>
      </c>
      <c r="BJ287" s="4">
        <v>100</v>
      </c>
      <c r="BK287" s="36">
        <f t="shared" si="306"/>
        <v>3837.1200000000003</v>
      </c>
      <c r="BL287" s="3">
        <v>50</v>
      </c>
      <c r="BM287" s="3">
        <v>33</v>
      </c>
      <c r="BN287" s="36">
        <f t="shared" si="295"/>
        <v>1918.5600000000002</v>
      </c>
      <c r="BO287" s="33">
        <f t="shared" si="296"/>
        <v>47</v>
      </c>
      <c r="BP287" s="4">
        <v>50</v>
      </c>
      <c r="BQ287" s="36">
        <f t="shared" si="297"/>
        <v>1918.5600000000002</v>
      </c>
      <c r="BR287" s="204">
        <v>50</v>
      </c>
      <c r="BS287" s="305">
        <v>50</v>
      </c>
      <c r="BT287" s="36">
        <f t="shared" si="298"/>
        <v>1918.5600000000002</v>
      </c>
      <c r="BU287" s="33">
        <f t="shared" si="291"/>
        <v>47</v>
      </c>
      <c r="BV287" s="4">
        <v>100</v>
      </c>
      <c r="BW287" s="36">
        <f t="shared" si="299"/>
        <v>3837.1200000000003</v>
      </c>
      <c r="BX287" s="3">
        <v>30</v>
      </c>
      <c r="BY287" s="3">
        <v>40</v>
      </c>
      <c r="BZ287" s="36">
        <f t="shared" si="300"/>
        <v>1151.136</v>
      </c>
      <c r="CA287" s="33">
        <f t="shared" si="272"/>
        <v>37</v>
      </c>
      <c r="CB287" s="314">
        <v>100</v>
      </c>
      <c r="CC287" s="36">
        <f t="shared" si="301"/>
        <v>3837.1200000000003</v>
      </c>
      <c r="CD287" s="3">
        <f>SUMIFS('12月商业流向数据'!G:G,'12月商业流向数据'!C:C,'2019年进销存明细 '!A287,'12月商业流向数据'!E:E,'2019年进销存明细 '!H287)</f>
        <v>50</v>
      </c>
      <c r="CE287" s="3"/>
      <c r="CF287" s="36">
        <f t="shared" si="302"/>
        <v>1918.5600000000002</v>
      </c>
      <c r="CG287" s="33">
        <f t="shared" si="273"/>
        <v>87</v>
      </c>
      <c r="CH287" s="4">
        <f t="shared" si="303"/>
        <v>930</v>
      </c>
      <c r="CI287" s="36">
        <f t="shared" si="304"/>
        <v>35685.216</v>
      </c>
      <c r="CJ287" s="4">
        <f t="shared" si="305"/>
        <v>480</v>
      </c>
      <c r="CK287" s="36">
        <f t="shared" si="293"/>
        <v>18418.175999999999</v>
      </c>
      <c r="CM287" s="18" t="str">
        <f t="shared" si="294"/>
        <v>依叶-上海市奉贤区青村镇社区卫生服务中心</v>
      </c>
      <c r="CN287" s="18" t="s">
        <v>422</v>
      </c>
    </row>
    <row r="288" spans="1:92" s="18" customFormat="1" ht="14.25" hidden="1" x14ac:dyDescent="0.3">
      <c r="A288" s="1" t="s">
        <v>6</v>
      </c>
      <c r="B288" s="1" t="s">
        <v>873</v>
      </c>
      <c r="C288" s="1" t="s">
        <v>662</v>
      </c>
      <c r="D288" s="1" t="s">
        <v>872</v>
      </c>
      <c r="E288" s="1" t="s">
        <v>376</v>
      </c>
      <c r="F288" s="1" t="s">
        <v>284</v>
      </c>
      <c r="G288" s="1" t="s">
        <v>388</v>
      </c>
      <c r="H288" s="2" t="s">
        <v>46</v>
      </c>
      <c r="I288" s="177">
        <v>38.371200000000002</v>
      </c>
      <c r="J288" s="37">
        <v>10</v>
      </c>
      <c r="K288" s="171">
        <v>1.6666666666666667</v>
      </c>
      <c r="L288" s="171">
        <f t="shared" si="329"/>
        <v>63.952000000000005</v>
      </c>
      <c r="M288" s="37">
        <v>8</v>
      </c>
      <c r="N288" s="5">
        <v>10</v>
      </c>
      <c r="O288" s="34">
        <f t="shared" si="348"/>
        <v>383.71199999999999</v>
      </c>
      <c r="P288" s="3">
        <v>20</v>
      </c>
      <c r="Q288" s="3">
        <v>10</v>
      </c>
      <c r="R288" s="35">
        <f t="shared" si="330"/>
        <v>767.42399999999998</v>
      </c>
      <c r="S288" s="33">
        <f t="shared" si="331"/>
        <v>18</v>
      </c>
      <c r="T288" s="5">
        <v>10</v>
      </c>
      <c r="U288" s="35">
        <f t="shared" si="349"/>
        <v>383.71199999999999</v>
      </c>
      <c r="V288" s="3">
        <v>0</v>
      </c>
      <c r="W288" s="3">
        <v>4</v>
      </c>
      <c r="X288" s="35">
        <f t="shared" si="332"/>
        <v>0</v>
      </c>
      <c r="Y288" s="33">
        <f t="shared" si="333"/>
        <v>14</v>
      </c>
      <c r="Z288" s="5">
        <v>50</v>
      </c>
      <c r="AA288" s="35">
        <f t="shared" si="334"/>
        <v>1918.5600000000002</v>
      </c>
      <c r="AB288" s="3">
        <v>30</v>
      </c>
      <c r="AC288" s="3">
        <v>20</v>
      </c>
      <c r="AD288" s="35">
        <f t="shared" si="335"/>
        <v>1151.136</v>
      </c>
      <c r="AE288" s="33">
        <f t="shared" si="336"/>
        <v>24</v>
      </c>
      <c r="AF288" s="5">
        <v>50</v>
      </c>
      <c r="AG288" s="35">
        <f t="shared" si="337"/>
        <v>1918.5600000000002</v>
      </c>
      <c r="AH288" s="3">
        <v>0</v>
      </c>
      <c r="AI288" s="3">
        <v>4</v>
      </c>
      <c r="AJ288" s="35">
        <f t="shared" si="338"/>
        <v>0</v>
      </c>
      <c r="AK288" s="33">
        <f t="shared" si="339"/>
        <v>20</v>
      </c>
      <c r="AL288" s="5">
        <v>50</v>
      </c>
      <c r="AM288" s="36">
        <f t="shared" si="340"/>
        <v>1918.5600000000002</v>
      </c>
      <c r="AN288" s="224">
        <v>20</v>
      </c>
      <c r="AO288" s="3">
        <v>20</v>
      </c>
      <c r="AP288" s="35">
        <f t="shared" si="341"/>
        <v>767.42399999999998</v>
      </c>
      <c r="AQ288" s="33">
        <f t="shared" si="350"/>
        <v>20</v>
      </c>
      <c r="AR288" s="5">
        <v>50</v>
      </c>
      <c r="AS288" s="35">
        <f t="shared" si="351"/>
        <v>1918.5600000000002</v>
      </c>
      <c r="AT288" s="3">
        <v>20</v>
      </c>
      <c r="AU288" s="3">
        <v>20</v>
      </c>
      <c r="AV288" s="35">
        <f t="shared" si="342"/>
        <v>767.42399999999998</v>
      </c>
      <c r="AW288" s="33">
        <f t="shared" si="343"/>
        <v>20</v>
      </c>
      <c r="AX288" s="4">
        <v>50</v>
      </c>
      <c r="AY288" s="35">
        <f t="shared" si="344"/>
        <v>1918.5600000000002</v>
      </c>
      <c r="AZ288" s="3">
        <v>0</v>
      </c>
      <c r="BA288" s="3">
        <v>16</v>
      </c>
      <c r="BB288" s="35">
        <f t="shared" si="345"/>
        <v>0</v>
      </c>
      <c r="BC288" s="33">
        <f t="shared" si="346"/>
        <v>4</v>
      </c>
      <c r="BD288" s="4">
        <v>100</v>
      </c>
      <c r="BE288" s="36">
        <f t="shared" si="347"/>
        <v>3837.1200000000003</v>
      </c>
      <c r="BF288" s="3">
        <v>10</v>
      </c>
      <c r="BG288" s="3">
        <v>6</v>
      </c>
      <c r="BH288" s="35">
        <f t="shared" si="310"/>
        <v>383.71199999999999</v>
      </c>
      <c r="BI288" s="33">
        <f t="shared" si="311"/>
        <v>8</v>
      </c>
      <c r="BJ288" s="4">
        <v>100</v>
      </c>
      <c r="BK288" s="36">
        <f t="shared" si="306"/>
        <v>3837.1200000000003</v>
      </c>
      <c r="BL288" s="3">
        <v>20</v>
      </c>
      <c r="BM288" s="3">
        <v>10</v>
      </c>
      <c r="BN288" s="36">
        <f t="shared" si="295"/>
        <v>767.42399999999998</v>
      </c>
      <c r="BO288" s="33">
        <f t="shared" si="296"/>
        <v>18</v>
      </c>
      <c r="BP288" s="4">
        <v>50</v>
      </c>
      <c r="BQ288" s="36">
        <f t="shared" si="297"/>
        <v>1918.5600000000002</v>
      </c>
      <c r="BR288" s="204">
        <v>20</v>
      </c>
      <c r="BS288" s="305">
        <v>10</v>
      </c>
      <c r="BT288" s="36">
        <f t="shared" si="298"/>
        <v>767.42399999999998</v>
      </c>
      <c r="BU288" s="33">
        <f t="shared" si="291"/>
        <v>28</v>
      </c>
      <c r="BV288" s="4">
        <v>250</v>
      </c>
      <c r="BW288" s="36">
        <f t="shared" si="299"/>
        <v>9592.8000000000011</v>
      </c>
      <c r="BX288" s="3">
        <v>0</v>
      </c>
      <c r="BY288" s="3">
        <v>10</v>
      </c>
      <c r="BZ288" s="36">
        <f t="shared" si="300"/>
        <v>0</v>
      </c>
      <c r="CA288" s="33">
        <f t="shared" si="272"/>
        <v>18</v>
      </c>
      <c r="CB288" s="314">
        <v>300</v>
      </c>
      <c r="CC288" s="36">
        <f t="shared" si="301"/>
        <v>11511.36</v>
      </c>
      <c r="CD288" s="3">
        <f>SUMIFS('12月商业流向数据'!G:G,'12月商业流向数据'!C:C,'2019年进销存明细 '!A288,'12月商业流向数据'!E:E,'2019年进销存明细 '!H288)</f>
        <v>20</v>
      </c>
      <c r="CE288" s="3"/>
      <c r="CF288" s="36">
        <f t="shared" si="302"/>
        <v>767.42399999999998</v>
      </c>
      <c r="CG288" s="33">
        <f t="shared" si="273"/>
        <v>38</v>
      </c>
      <c r="CH288" s="4">
        <f t="shared" si="303"/>
        <v>1070</v>
      </c>
      <c r="CI288" s="36">
        <f t="shared" si="304"/>
        <v>41057.184000000001</v>
      </c>
      <c r="CJ288" s="4">
        <f t="shared" si="305"/>
        <v>160</v>
      </c>
      <c r="CK288" s="36">
        <f t="shared" si="293"/>
        <v>6139.3919999999998</v>
      </c>
      <c r="CM288" s="18" t="str">
        <f t="shared" si="294"/>
        <v>依叶-上海市奉贤区青村镇钱桥社区卫生服务中心</v>
      </c>
      <c r="CN288" s="18" t="s">
        <v>422</v>
      </c>
    </row>
    <row r="289" spans="1:92" s="18" customFormat="1" ht="14.25" hidden="1" x14ac:dyDescent="0.3">
      <c r="A289" s="1" t="s">
        <v>6</v>
      </c>
      <c r="B289" s="1" t="s">
        <v>873</v>
      </c>
      <c r="C289" s="1" t="s">
        <v>662</v>
      </c>
      <c r="D289" s="1" t="s">
        <v>872</v>
      </c>
      <c r="E289" s="1" t="s">
        <v>830</v>
      </c>
      <c r="F289" s="1" t="s">
        <v>284</v>
      </c>
      <c r="G289" s="1" t="s">
        <v>388</v>
      </c>
      <c r="H289" s="2" t="s">
        <v>47</v>
      </c>
      <c r="I289" s="177">
        <v>38.371200000000002</v>
      </c>
      <c r="J289" s="37">
        <v>0</v>
      </c>
      <c r="K289" s="171">
        <v>2.5</v>
      </c>
      <c r="L289" s="171">
        <f t="shared" si="329"/>
        <v>95.927999999999997</v>
      </c>
      <c r="M289" s="37">
        <v>24</v>
      </c>
      <c r="N289" s="5">
        <v>10</v>
      </c>
      <c r="O289" s="34">
        <f t="shared" si="348"/>
        <v>383.71199999999999</v>
      </c>
      <c r="P289" s="3">
        <v>0</v>
      </c>
      <c r="Q289" s="3">
        <v>10</v>
      </c>
      <c r="R289" s="35">
        <f t="shared" si="330"/>
        <v>0</v>
      </c>
      <c r="S289" s="33">
        <f t="shared" si="331"/>
        <v>14</v>
      </c>
      <c r="T289" s="5">
        <v>10</v>
      </c>
      <c r="U289" s="35">
        <f t="shared" si="349"/>
        <v>383.71199999999999</v>
      </c>
      <c r="V289" s="3">
        <v>30</v>
      </c>
      <c r="W289" s="3">
        <v>12</v>
      </c>
      <c r="X289" s="35">
        <f t="shared" si="332"/>
        <v>1151.136</v>
      </c>
      <c r="Y289" s="33">
        <f t="shared" si="333"/>
        <v>32</v>
      </c>
      <c r="Z289" s="5">
        <v>50</v>
      </c>
      <c r="AA289" s="35">
        <f t="shared" si="334"/>
        <v>1918.5600000000002</v>
      </c>
      <c r="AB289" s="3">
        <v>20</v>
      </c>
      <c r="AC289" s="3">
        <v>22</v>
      </c>
      <c r="AD289" s="35">
        <f t="shared" si="335"/>
        <v>767.42399999999998</v>
      </c>
      <c r="AE289" s="33">
        <f t="shared" si="336"/>
        <v>30</v>
      </c>
      <c r="AF289" s="5">
        <v>50</v>
      </c>
      <c r="AG289" s="35">
        <f t="shared" si="337"/>
        <v>1918.5600000000002</v>
      </c>
      <c r="AH289" s="3">
        <v>30</v>
      </c>
      <c r="AI289" s="3">
        <v>30</v>
      </c>
      <c r="AJ289" s="35">
        <f t="shared" si="338"/>
        <v>1151.136</v>
      </c>
      <c r="AK289" s="33">
        <f t="shared" si="339"/>
        <v>30</v>
      </c>
      <c r="AL289" s="5">
        <v>50</v>
      </c>
      <c r="AM289" s="36">
        <f t="shared" si="340"/>
        <v>1918.5600000000002</v>
      </c>
      <c r="AN289" s="224">
        <v>0</v>
      </c>
      <c r="AO289" s="3">
        <v>16</v>
      </c>
      <c r="AP289" s="35">
        <f t="shared" si="341"/>
        <v>0</v>
      </c>
      <c r="AQ289" s="33">
        <f t="shared" si="350"/>
        <v>14</v>
      </c>
      <c r="AR289" s="5">
        <v>50</v>
      </c>
      <c r="AS289" s="35">
        <f t="shared" si="351"/>
        <v>1918.5600000000002</v>
      </c>
      <c r="AT289" s="3">
        <v>20</v>
      </c>
      <c r="AU289" s="3">
        <v>14</v>
      </c>
      <c r="AV289" s="35">
        <f t="shared" si="342"/>
        <v>767.42399999999998</v>
      </c>
      <c r="AW289" s="33">
        <f t="shared" si="343"/>
        <v>20</v>
      </c>
      <c r="AX289" s="4">
        <v>50</v>
      </c>
      <c r="AY289" s="35">
        <f t="shared" si="344"/>
        <v>1918.5600000000002</v>
      </c>
      <c r="AZ289" s="3">
        <v>20</v>
      </c>
      <c r="BA289" s="3">
        <v>20</v>
      </c>
      <c r="BB289" s="35">
        <f t="shared" si="345"/>
        <v>767.42399999999998</v>
      </c>
      <c r="BC289" s="33">
        <f t="shared" si="346"/>
        <v>20</v>
      </c>
      <c r="BD289" s="4">
        <v>100</v>
      </c>
      <c r="BE289" s="36">
        <f t="shared" si="347"/>
        <v>3837.1200000000003</v>
      </c>
      <c r="BF289" s="3">
        <v>0</v>
      </c>
      <c r="BG289" s="3">
        <v>10</v>
      </c>
      <c r="BH289" s="35">
        <f t="shared" si="310"/>
        <v>0</v>
      </c>
      <c r="BI289" s="33">
        <f t="shared" si="311"/>
        <v>10</v>
      </c>
      <c r="BJ289" s="4">
        <v>50</v>
      </c>
      <c r="BK289" s="36">
        <f t="shared" si="306"/>
        <v>1918.5600000000002</v>
      </c>
      <c r="BL289" s="3">
        <v>80</v>
      </c>
      <c r="BM289" s="3">
        <v>28</v>
      </c>
      <c r="BN289" s="36">
        <f t="shared" si="295"/>
        <v>3069.6959999999999</v>
      </c>
      <c r="BO289" s="33">
        <f t="shared" si="296"/>
        <v>62</v>
      </c>
      <c r="BP289" s="4">
        <v>50</v>
      </c>
      <c r="BQ289" s="36">
        <f t="shared" si="297"/>
        <v>1918.5600000000002</v>
      </c>
      <c r="BR289" s="204">
        <v>50</v>
      </c>
      <c r="BS289" s="305">
        <v>40</v>
      </c>
      <c r="BT289" s="36">
        <f t="shared" si="298"/>
        <v>1918.5600000000002</v>
      </c>
      <c r="BU289" s="33">
        <f t="shared" si="291"/>
        <v>72</v>
      </c>
      <c r="BV289" s="4">
        <v>50</v>
      </c>
      <c r="BW289" s="36">
        <f t="shared" si="299"/>
        <v>1918.5600000000002</v>
      </c>
      <c r="BX289" s="3">
        <v>0</v>
      </c>
      <c r="BY289" s="3">
        <v>30</v>
      </c>
      <c r="BZ289" s="36">
        <f t="shared" si="300"/>
        <v>0</v>
      </c>
      <c r="CA289" s="33">
        <f t="shared" si="272"/>
        <v>42</v>
      </c>
      <c r="CB289" s="314">
        <v>50</v>
      </c>
      <c r="CC289" s="36">
        <f t="shared" si="301"/>
        <v>1918.5600000000002</v>
      </c>
      <c r="CD289" s="3">
        <f>SUMIFS('12月商业流向数据'!G:G,'12月商业流向数据'!C:C,'2019年进销存明细 '!A289,'12月商业流向数据'!E:E,'2019年进销存明细 '!H289)</f>
        <v>0</v>
      </c>
      <c r="CE289" s="3"/>
      <c r="CF289" s="36">
        <f t="shared" si="302"/>
        <v>0</v>
      </c>
      <c r="CG289" s="33">
        <f t="shared" si="273"/>
        <v>42</v>
      </c>
      <c r="CH289" s="4">
        <f t="shared" si="303"/>
        <v>570</v>
      </c>
      <c r="CI289" s="36">
        <f t="shared" si="304"/>
        <v>21871.584000000003</v>
      </c>
      <c r="CJ289" s="4">
        <f t="shared" si="305"/>
        <v>250</v>
      </c>
      <c r="CK289" s="36">
        <f t="shared" si="293"/>
        <v>9592.7999999999993</v>
      </c>
      <c r="CM289" s="18" t="str">
        <f t="shared" si="294"/>
        <v>依叶-上海市奉贤区奉城镇头桥社区卫生服务中心</v>
      </c>
      <c r="CN289" s="18" t="s">
        <v>422</v>
      </c>
    </row>
    <row r="290" spans="1:92" s="18" customFormat="1" ht="14.25" hidden="1" x14ac:dyDescent="0.3">
      <c r="A290" s="1" t="s">
        <v>6</v>
      </c>
      <c r="B290" s="1" t="s">
        <v>873</v>
      </c>
      <c r="C290" s="1" t="s">
        <v>662</v>
      </c>
      <c r="D290" s="1" t="s">
        <v>872</v>
      </c>
      <c r="E290" s="1" t="s">
        <v>376</v>
      </c>
      <c r="F290" s="1" t="s">
        <v>284</v>
      </c>
      <c r="G290" s="1" t="s">
        <v>388</v>
      </c>
      <c r="H290" s="2" t="s">
        <v>48</v>
      </c>
      <c r="I290" s="177">
        <v>38.371200000000002</v>
      </c>
      <c r="J290" s="37">
        <v>80</v>
      </c>
      <c r="K290" s="171">
        <v>21.666666666666668</v>
      </c>
      <c r="L290" s="171">
        <f t="shared" si="329"/>
        <v>831.37600000000009</v>
      </c>
      <c r="M290" s="37">
        <v>99</v>
      </c>
      <c r="N290" s="5">
        <v>50</v>
      </c>
      <c r="O290" s="34">
        <f t="shared" si="348"/>
        <v>1918.5600000000002</v>
      </c>
      <c r="P290" s="3">
        <v>40</v>
      </c>
      <c r="Q290" s="3">
        <v>31</v>
      </c>
      <c r="R290" s="35">
        <f t="shared" si="330"/>
        <v>1534.848</v>
      </c>
      <c r="S290" s="33">
        <f t="shared" si="331"/>
        <v>108</v>
      </c>
      <c r="T290" s="5">
        <v>50</v>
      </c>
      <c r="U290" s="35">
        <f t="shared" si="349"/>
        <v>1918.5600000000002</v>
      </c>
      <c r="V290" s="3">
        <v>0</v>
      </c>
      <c r="W290" s="3">
        <v>20</v>
      </c>
      <c r="X290" s="35">
        <f t="shared" si="332"/>
        <v>0</v>
      </c>
      <c r="Y290" s="33">
        <f t="shared" si="333"/>
        <v>88</v>
      </c>
      <c r="Z290" s="5">
        <v>50</v>
      </c>
      <c r="AA290" s="35">
        <f t="shared" si="334"/>
        <v>1918.5600000000002</v>
      </c>
      <c r="AB290" s="3">
        <v>20</v>
      </c>
      <c r="AC290" s="3">
        <v>83</v>
      </c>
      <c r="AD290" s="35">
        <f t="shared" si="335"/>
        <v>767.42399999999998</v>
      </c>
      <c r="AE290" s="33">
        <f t="shared" si="336"/>
        <v>25</v>
      </c>
      <c r="AF290" s="5">
        <v>100</v>
      </c>
      <c r="AG290" s="35">
        <f t="shared" si="337"/>
        <v>3837.1200000000003</v>
      </c>
      <c r="AH290" s="3">
        <v>140</v>
      </c>
      <c r="AI290" s="3">
        <v>75</v>
      </c>
      <c r="AJ290" s="35">
        <f t="shared" si="338"/>
        <v>5371.9679999999998</v>
      </c>
      <c r="AK290" s="33">
        <f t="shared" si="339"/>
        <v>90</v>
      </c>
      <c r="AL290" s="5">
        <v>200</v>
      </c>
      <c r="AM290" s="36">
        <f t="shared" si="340"/>
        <v>7674.2400000000007</v>
      </c>
      <c r="AN290" s="224">
        <v>80</v>
      </c>
      <c r="AO290" s="3">
        <v>0</v>
      </c>
      <c r="AP290" s="35">
        <f t="shared" si="341"/>
        <v>3069.6959999999999</v>
      </c>
      <c r="AQ290" s="33">
        <f t="shared" si="350"/>
        <v>170</v>
      </c>
      <c r="AR290" s="5">
        <v>200</v>
      </c>
      <c r="AS290" s="35">
        <f t="shared" si="351"/>
        <v>7674.2400000000007</v>
      </c>
      <c r="AT290" s="3">
        <v>0</v>
      </c>
      <c r="AU290" s="3">
        <v>155</v>
      </c>
      <c r="AV290" s="35">
        <f t="shared" si="342"/>
        <v>0</v>
      </c>
      <c r="AW290" s="33">
        <f t="shared" si="343"/>
        <v>15</v>
      </c>
      <c r="AX290" s="4">
        <v>0</v>
      </c>
      <c r="AY290" s="35">
        <f t="shared" si="344"/>
        <v>0</v>
      </c>
      <c r="AZ290" s="3">
        <v>0</v>
      </c>
      <c r="BA290" s="3">
        <v>15</v>
      </c>
      <c r="BB290" s="35">
        <f t="shared" si="345"/>
        <v>0</v>
      </c>
      <c r="BC290" s="33">
        <f t="shared" si="346"/>
        <v>0</v>
      </c>
      <c r="BD290" s="4">
        <v>0</v>
      </c>
      <c r="BE290" s="36">
        <f t="shared" si="347"/>
        <v>0</v>
      </c>
      <c r="BF290" s="3">
        <v>0</v>
      </c>
      <c r="BG290" s="3">
        <v>0</v>
      </c>
      <c r="BH290" s="35">
        <f t="shared" si="310"/>
        <v>0</v>
      </c>
      <c r="BI290" s="33">
        <f t="shared" si="311"/>
        <v>0</v>
      </c>
      <c r="BJ290" s="4">
        <v>0</v>
      </c>
      <c r="BK290" s="36">
        <f t="shared" si="306"/>
        <v>0</v>
      </c>
      <c r="BL290" s="3">
        <v>0</v>
      </c>
      <c r="BM290" s="3">
        <v>0</v>
      </c>
      <c r="BN290" s="36">
        <f t="shared" si="295"/>
        <v>0</v>
      </c>
      <c r="BO290" s="33">
        <f t="shared" si="296"/>
        <v>0</v>
      </c>
      <c r="BP290" s="4">
        <v>100</v>
      </c>
      <c r="BQ290" s="36">
        <f t="shared" si="297"/>
        <v>3837.1200000000003</v>
      </c>
      <c r="BR290" s="204">
        <v>0</v>
      </c>
      <c r="BS290" s="305">
        <v>0</v>
      </c>
      <c r="BT290" s="36">
        <f t="shared" si="298"/>
        <v>0</v>
      </c>
      <c r="BU290" s="33">
        <f t="shared" si="291"/>
        <v>0</v>
      </c>
      <c r="BV290" s="4">
        <v>0</v>
      </c>
      <c r="BW290" s="36">
        <f t="shared" si="299"/>
        <v>0</v>
      </c>
      <c r="BX290" s="3">
        <v>0</v>
      </c>
      <c r="BY290" s="3">
        <v>0</v>
      </c>
      <c r="BZ290" s="36">
        <f t="shared" si="300"/>
        <v>0</v>
      </c>
      <c r="CA290" s="33">
        <f t="shared" si="272"/>
        <v>0</v>
      </c>
      <c r="CB290" s="314">
        <v>0</v>
      </c>
      <c r="CC290" s="36">
        <f t="shared" si="301"/>
        <v>0</v>
      </c>
      <c r="CD290" s="3">
        <f>SUMIFS('12月商业流向数据'!G:G,'12月商业流向数据'!C:C,'2019年进销存明细 '!A290,'12月商业流向数据'!E:E,'2019年进销存明细 '!H290)</f>
        <v>0</v>
      </c>
      <c r="CE290" s="3"/>
      <c r="CF290" s="36">
        <f t="shared" si="302"/>
        <v>0</v>
      </c>
      <c r="CG290" s="33">
        <f t="shared" si="273"/>
        <v>0</v>
      </c>
      <c r="CH290" s="4">
        <f t="shared" si="303"/>
        <v>750</v>
      </c>
      <c r="CI290" s="36">
        <f t="shared" si="304"/>
        <v>28778.400000000001</v>
      </c>
      <c r="CJ290" s="4">
        <f t="shared" si="305"/>
        <v>280</v>
      </c>
      <c r="CK290" s="36">
        <f t="shared" si="293"/>
        <v>10743.936</v>
      </c>
      <c r="CM290" s="18" t="str">
        <f t="shared" si="294"/>
        <v>依叶-上海市奉贤区南桥镇西渡社区卫生服务中心</v>
      </c>
      <c r="CN290" s="18" t="s">
        <v>422</v>
      </c>
    </row>
    <row r="291" spans="1:92" s="18" customFormat="1" ht="14.25" hidden="1" x14ac:dyDescent="0.3">
      <c r="A291" s="1" t="s">
        <v>6</v>
      </c>
      <c r="B291" s="1" t="s">
        <v>873</v>
      </c>
      <c r="C291" s="1" t="s">
        <v>662</v>
      </c>
      <c r="D291" s="1" t="s">
        <v>872</v>
      </c>
      <c r="E291" s="1" t="s">
        <v>87</v>
      </c>
      <c r="F291" s="1" t="s">
        <v>284</v>
      </c>
      <c r="G291" s="1" t="s">
        <v>388</v>
      </c>
      <c r="H291" s="2" t="s">
        <v>530</v>
      </c>
      <c r="I291" s="177">
        <v>38.371200000000002</v>
      </c>
      <c r="J291" s="37">
        <v>0</v>
      </c>
      <c r="K291" s="171">
        <v>0</v>
      </c>
      <c r="L291" s="171">
        <f t="shared" si="329"/>
        <v>0</v>
      </c>
      <c r="M291" s="37">
        <v>0</v>
      </c>
      <c r="N291" s="5"/>
      <c r="O291" s="34">
        <f t="shared" si="348"/>
        <v>0</v>
      </c>
      <c r="P291" s="3">
        <v>0</v>
      </c>
      <c r="Q291" s="3">
        <v>0</v>
      </c>
      <c r="R291" s="35">
        <f t="shared" si="330"/>
        <v>0</v>
      </c>
      <c r="S291" s="33">
        <f t="shared" si="331"/>
        <v>0</v>
      </c>
      <c r="T291" s="5"/>
      <c r="U291" s="35">
        <f t="shared" si="349"/>
        <v>0</v>
      </c>
      <c r="V291" s="3">
        <v>0</v>
      </c>
      <c r="W291" s="3">
        <v>0</v>
      </c>
      <c r="X291" s="35">
        <f t="shared" si="332"/>
        <v>0</v>
      </c>
      <c r="Y291" s="33">
        <f t="shared" si="333"/>
        <v>0</v>
      </c>
      <c r="Z291" s="5">
        <v>250</v>
      </c>
      <c r="AA291" s="35">
        <f t="shared" si="334"/>
        <v>9592.8000000000011</v>
      </c>
      <c r="AB291" s="3">
        <v>0</v>
      </c>
      <c r="AC291" s="3">
        <v>0</v>
      </c>
      <c r="AD291" s="35">
        <f t="shared" si="335"/>
        <v>0</v>
      </c>
      <c r="AE291" s="33">
        <f t="shared" si="336"/>
        <v>0</v>
      </c>
      <c r="AF291" s="5">
        <v>250</v>
      </c>
      <c r="AG291" s="35">
        <f t="shared" si="337"/>
        <v>9592.8000000000011</v>
      </c>
      <c r="AH291" s="3">
        <v>0</v>
      </c>
      <c r="AI291" s="3">
        <v>0</v>
      </c>
      <c r="AJ291" s="35">
        <f t="shared" si="338"/>
        <v>0</v>
      </c>
      <c r="AK291" s="33">
        <f t="shared" si="339"/>
        <v>0</v>
      </c>
      <c r="AL291" s="5">
        <v>0</v>
      </c>
      <c r="AM291" s="36">
        <f t="shared" si="340"/>
        <v>0</v>
      </c>
      <c r="AN291" s="224">
        <v>0</v>
      </c>
      <c r="AO291" s="3">
        <v>0</v>
      </c>
      <c r="AP291" s="35">
        <f t="shared" si="341"/>
        <v>0</v>
      </c>
      <c r="AQ291" s="33">
        <f t="shared" si="350"/>
        <v>0</v>
      </c>
      <c r="AR291" s="5">
        <v>0</v>
      </c>
      <c r="AS291" s="35">
        <f t="shared" si="351"/>
        <v>0</v>
      </c>
      <c r="AT291" s="3">
        <v>0</v>
      </c>
      <c r="AU291" s="3">
        <v>0</v>
      </c>
      <c r="AV291" s="35">
        <f t="shared" si="342"/>
        <v>0</v>
      </c>
      <c r="AW291" s="33">
        <f t="shared" si="343"/>
        <v>0</v>
      </c>
      <c r="AX291" s="4">
        <v>0</v>
      </c>
      <c r="AY291" s="35">
        <f t="shared" si="344"/>
        <v>0</v>
      </c>
      <c r="AZ291" s="3">
        <v>0</v>
      </c>
      <c r="BA291" s="3">
        <v>0</v>
      </c>
      <c r="BB291" s="35">
        <f t="shared" si="345"/>
        <v>0</v>
      </c>
      <c r="BC291" s="33">
        <f t="shared" si="346"/>
        <v>0</v>
      </c>
      <c r="BD291" s="4">
        <v>0</v>
      </c>
      <c r="BE291" s="36">
        <f t="shared" si="347"/>
        <v>0</v>
      </c>
      <c r="BF291" s="3">
        <v>0</v>
      </c>
      <c r="BG291" s="3">
        <v>0</v>
      </c>
      <c r="BH291" s="35">
        <f t="shared" si="310"/>
        <v>0</v>
      </c>
      <c r="BI291" s="33">
        <f t="shared" si="311"/>
        <v>0</v>
      </c>
      <c r="BJ291" s="4">
        <v>0</v>
      </c>
      <c r="BK291" s="36">
        <f t="shared" si="306"/>
        <v>0</v>
      </c>
      <c r="BL291" s="3">
        <v>0</v>
      </c>
      <c r="BM291" s="3">
        <v>0</v>
      </c>
      <c r="BN291" s="36">
        <f t="shared" si="295"/>
        <v>0</v>
      </c>
      <c r="BO291" s="33">
        <f t="shared" si="296"/>
        <v>0</v>
      </c>
      <c r="BP291" s="4">
        <v>200</v>
      </c>
      <c r="BQ291" s="36">
        <f t="shared" si="297"/>
        <v>7674.2400000000007</v>
      </c>
      <c r="BR291" s="204">
        <v>0</v>
      </c>
      <c r="BS291" s="305">
        <v>0</v>
      </c>
      <c r="BT291" s="36">
        <f t="shared" si="298"/>
        <v>0</v>
      </c>
      <c r="BU291" s="33">
        <f t="shared" si="291"/>
        <v>0</v>
      </c>
      <c r="BV291" s="4">
        <v>0</v>
      </c>
      <c r="BW291" s="36">
        <f t="shared" si="299"/>
        <v>0</v>
      </c>
      <c r="BX291" s="3">
        <v>0</v>
      </c>
      <c r="BY291" s="3">
        <v>0</v>
      </c>
      <c r="BZ291" s="36">
        <f t="shared" si="300"/>
        <v>0</v>
      </c>
      <c r="CA291" s="33">
        <f t="shared" si="272"/>
        <v>0</v>
      </c>
      <c r="CB291" s="314">
        <v>200</v>
      </c>
      <c r="CC291" s="36">
        <f t="shared" si="301"/>
        <v>7674.2400000000007</v>
      </c>
      <c r="CD291" s="3">
        <f>SUMIFS('12月商业流向数据'!G:G,'12月商业流向数据'!C:C,'2019年进销存明细 '!A291,'12月商业流向数据'!E:E,'2019年进销存明细 '!H291)</f>
        <v>0</v>
      </c>
      <c r="CE291" s="3"/>
      <c r="CF291" s="36">
        <f t="shared" si="302"/>
        <v>0</v>
      </c>
      <c r="CG291" s="33">
        <f t="shared" si="273"/>
        <v>0</v>
      </c>
      <c r="CH291" s="4">
        <f t="shared" si="303"/>
        <v>900</v>
      </c>
      <c r="CI291" s="36">
        <f t="shared" si="304"/>
        <v>34534.080000000002</v>
      </c>
      <c r="CJ291" s="4">
        <f t="shared" si="305"/>
        <v>0</v>
      </c>
      <c r="CK291" s="36">
        <f t="shared" si="293"/>
        <v>0</v>
      </c>
      <c r="CM291" s="18" t="str">
        <f t="shared" si="294"/>
        <v>依叶-上海市奉贤区金汇镇社区卫生服务中心泰日分中心</v>
      </c>
      <c r="CN291" s="18" t="s">
        <v>422</v>
      </c>
    </row>
    <row r="292" spans="1:92" s="18" customFormat="1" ht="14.25" hidden="1" x14ac:dyDescent="0.3">
      <c r="A292" s="1" t="s">
        <v>6</v>
      </c>
      <c r="B292" s="1" t="s">
        <v>873</v>
      </c>
      <c r="C292" s="1" t="s">
        <v>662</v>
      </c>
      <c r="D292" s="1" t="s">
        <v>872</v>
      </c>
      <c r="E292" s="1" t="s">
        <v>87</v>
      </c>
      <c r="F292" s="1" t="s">
        <v>284</v>
      </c>
      <c r="G292" s="1" t="s">
        <v>388</v>
      </c>
      <c r="H292" s="2" t="s">
        <v>529</v>
      </c>
      <c r="I292" s="177">
        <v>38.371200000000002</v>
      </c>
      <c r="J292" s="37">
        <v>0</v>
      </c>
      <c r="K292" s="171">
        <v>0</v>
      </c>
      <c r="L292" s="171">
        <f t="shared" si="329"/>
        <v>0</v>
      </c>
      <c r="M292" s="37">
        <v>0</v>
      </c>
      <c r="N292" s="5"/>
      <c r="O292" s="34">
        <f t="shared" si="348"/>
        <v>0</v>
      </c>
      <c r="P292" s="3">
        <v>0</v>
      </c>
      <c r="Q292" s="3">
        <v>0</v>
      </c>
      <c r="R292" s="35">
        <f t="shared" si="330"/>
        <v>0</v>
      </c>
      <c r="S292" s="33">
        <f t="shared" si="331"/>
        <v>0</v>
      </c>
      <c r="T292" s="5"/>
      <c r="U292" s="35">
        <f t="shared" si="349"/>
        <v>0</v>
      </c>
      <c r="V292" s="3">
        <v>0</v>
      </c>
      <c r="W292" s="3">
        <v>0</v>
      </c>
      <c r="X292" s="35">
        <f t="shared" si="332"/>
        <v>0</v>
      </c>
      <c r="Y292" s="33">
        <f t="shared" si="333"/>
        <v>0</v>
      </c>
      <c r="Z292" s="5">
        <v>250</v>
      </c>
      <c r="AA292" s="35">
        <f t="shared" si="334"/>
        <v>9592.8000000000011</v>
      </c>
      <c r="AB292" s="3">
        <v>0</v>
      </c>
      <c r="AC292" s="3">
        <v>0</v>
      </c>
      <c r="AD292" s="35">
        <f t="shared" si="335"/>
        <v>0</v>
      </c>
      <c r="AE292" s="33">
        <f t="shared" si="336"/>
        <v>0</v>
      </c>
      <c r="AF292" s="5">
        <v>250</v>
      </c>
      <c r="AG292" s="35">
        <f t="shared" si="337"/>
        <v>9592.8000000000011</v>
      </c>
      <c r="AH292" s="3">
        <v>0</v>
      </c>
      <c r="AI292" s="3">
        <v>0</v>
      </c>
      <c r="AJ292" s="35">
        <f t="shared" si="338"/>
        <v>0</v>
      </c>
      <c r="AK292" s="33">
        <f t="shared" si="339"/>
        <v>0</v>
      </c>
      <c r="AL292" s="5">
        <v>0</v>
      </c>
      <c r="AM292" s="36">
        <f t="shared" si="340"/>
        <v>0</v>
      </c>
      <c r="AN292" s="224">
        <v>0</v>
      </c>
      <c r="AO292" s="3">
        <v>0</v>
      </c>
      <c r="AP292" s="35">
        <f t="shared" si="341"/>
        <v>0</v>
      </c>
      <c r="AQ292" s="33">
        <f t="shared" si="350"/>
        <v>0</v>
      </c>
      <c r="AR292" s="5">
        <v>0</v>
      </c>
      <c r="AS292" s="35">
        <f t="shared" si="351"/>
        <v>0</v>
      </c>
      <c r="AT292" s="3">
        <v>0</v>
      </c>
      <c r="AU292" s="3">
        <v>0</v>
      </c>
      <c r="AV292" s="35">
        <f t="shared" si="342"/>
        <v>0</v>
      </c>
      <c r="AW292" s="33">
        <f t="shared" si="343"/>
        <v>0</v>
      </c>
      <c r="AX292" s="4">
        <v>0</v>
      </c>
      <c r="AY292" s="35">
        <f t="shared" si="344"/>
        <v>0</v>
      </c>
      <c r="AZ292" s="3">
        <v>0</v>
      </c>
      <c r="BA292" s="3">
        <v>0</v>
      </c>
      <c r="BB292" s="35">
        <f t="shared" si="345"/>
        <v>0</v>
      </c>
      <c r="BC292" s="33">
        <f t="shared" si="346"/>
        <v>0</v>
      </c>
      <c r="BD292" s="4">
        <v>0</v>
      </c>
      <c r="BE292" s="36">
        <f t="shared" si="347"/>
        <v>0</v>
      </c>
      <c r="BF292" s="3">
        <v>0</v>
      </c>
      <c r="BG292" s="3">
        <v>0</v>
      </c>
      <c r="BH292" s="35">
        <f t="shared" si="310"/>
        <v>0</v>
      </c>
      <c r="BI292" s="33">
        <f t="shared" si="311"/>
        <v>0</v>
      </c>
      <c r="BJ292" s="4">
        <v>0</v>
      </c>
      <c r="BK292" s="36">
        <f t="shared" si="306"/>
        <v>0</v>
      </c>
      <c r="BL292" s="3">
        <v>0</v>
      </c>
      <c r="BM292" s="3">
        <v>0</v>
      </c>
      <c r="BN292" s="36">
        <f t="shared" si="295"/>
        <v>0</v>
      </c>
      <c r="BO292" s="33">
        <f t="shared" si="296"/>
        <v>0</v>
      </c>
      <c r="BP292" s="4">
        <v>50</v>
      </c>
      <c r="BQ292" s="36">
        <f t="shared" si="297"/>
        <v>1918.5600000000002</v>
      </c>
      <c r="BR292" s="204">
        <v>0</v>
      </c>
      <c r="BS292" s="305">
        <v>0</v>
      </c>
      <c r="BT292" s="36">
        <f t="shared" si="298"/>
        <v>0</v>
      </c>
      <c r="BU292" s="33">
        <f t="shared" si="291"/>
        <v>0</v>
      </c>
      <c r="BV292" s="4">
        <v>0</v>
      </c>
      <c r="BW292" s="36">
        <f t="shared" si="299"/>
        <v>0</v>
      </c>
      <c r="BX292" s="3">
        <v>0</v>
      </c>
      <c r="BY292" s="3">
        <v>0</v>
      </c>
      <c r="BZ292" s="36">
        <f t="shared" si="300"/>
        <v>0</v>
      </c>
      <c r="CA292" s="33">
        <f t="shared" si="272"/>
        <v>0</v>
      </c>
      <c r="CB292" s="314">
        <v>50</v>
      </c>
      <c r="CC292" s="36">
        <f t="shared" si="301"/>
        <v>1918.5600000000002</v>
      </c>
      <c r="CD292" s="3">
        <f>SUMIFS('12月商业流向数据'!G:G,'12月商业流向数据'!C:C,'2019年进销存明细 '!A292,'12月商业流向数据'!E:E,'2019年进销存明细 '!H292)</f>
        <v>0</v>
      </c>
      <c r="CE292" s="3"/>
      <c r="CF292" s="36">
        <f t="shared" si="302"/>
        <v>0</v>
      </c>
      <c r="CG292" s="33">
        <f t="shared" si="273"/>
        <v>0</v>
      </c>
      <c r="CH292" s="4">
        <f t="shared" si="303"/>
        <v>600</v>
      </c>
      <c r="CI292" s="36">
        <f t="shared" si="304"/>
        <v>23022.720000000005</v>
      </c>
      <c r="CJ292" s="4">
        <f t="shared" si="305"/>
        <v>0</v>
      </c>
      <c r="CK292" s="36">
        <f t="shared" si="293"/>
        <v>0</v>
      </c>
      <c r="CM292" s="18" t="str">
        <f t="shared" si="294"/>
        <v>依叶-上海市奉贤区柘林镇社区卫生服务中心新寺分中心</v>
      </c>
      <c r="CN292" s="18" t="s">
        <v>422</v>
      </c>
    </row>
    <row r="293" spans="1:92" s="18" customFormat="1" ht="14.25" hidden="1" x14ac:dyDescent="0.3">
      <c r="A293" s="1" t="s">
        <v>6</v>
      </c>
      <c r="B293" s="1" t="s">
        <v>873</v>
      </c>
      <c r="C293" s="1" t="s">
        <v>662</v>
      </c>
      <c r="D293" s="1" t="s">
        <v>872</v>
      </c>
      <c r="E293" s="1" t="s">
        <v>87</v>
      </c>
      <c r="F293" s="1" t="s">
        <v>284</v>
      </c>
      <c r="G293" s="1" t="s">
        <v>388</v>
      </c>
      <c r="H293" s="2" t="s">
        <v>273</v>
      </c>
      <c r="I293" s="177">
        <v>38.371200000000002</v>
      </c>
      <c r="J293" s="37">
        <v>0</v>
      </c>
      <c r="K293" s="171">
        <v>0</v>
      </c>
      <c r="L293" s="171">
        <f t="shared" si="329"/>
        <v>0</v>
      </c>
      <c r="M293" s="37">
        <v>0</v>
      </c>
      <c r="N293" s="5"/>
      <c r="O293" s="34">
        <f t="shared" si="348"/>
        <v>0</v>
      </c>
      <c r="P293" s="3">
        <v>0</v>
      </c>
      <c r="Q293" s="3">
        <v>0</v>
      </c>
      <c r="R293" s="35">
        <f t="shared" si="330"/>
        <v>0</v>
      </c>
      <c r="S293" s="33">
        <f t="shared" si="331"/>
        <v>0</v>
      </c>
      <c r="T293" s="5"/>
      <c r="U293" s="35">
        <f t="shared" si="349"/>
        <v>0</v>
      </c>
      <c r="V293" s="3">
        <v>0</v>
      </c>
      <c r="W293" s="3">
        <v>0</v>
      </c>
      <c r="X293" s="35">
        <f t="shared" si="332"/>
        <v>0</v>
      </c>
      <c r="Y293" s="33">
        <f t="shared" si="333"/>
        <v>0</v>
      </c>
      <c r="Z293" s="5">
        <v>50</v>
      </c>
      <c r="AA293" s="35">
        <f t="shared" si="334"/>
        <v>1918.5600000000002</v>
      </c>
      <c r="AB293" s="3">
        <v>0</v>
      </c>
      <c r="AC293" s="3">
        <v>0</v>
      </c>
      <c r="AD293" s="35">
        <f t="shared" si="335"/>
        <v>0</v>
      </c>
      <c r="AE293" s="33">
        <f t="shared" si="336"/>
        <v>0</v>
      </c>
      <c r="AF293" s="5">
        <v>150</v>
      </c>
      <c r="AG293" s="35">
        <f t="shared" si="337"/>
        <v>5755.68</v>
      </c>
      <c r="AH293" s="3">
        <v>0</v>
      </c>
      <c r="AI293" s="3">
        <v>0</v>
      </c>
      <c r="AJ293" s="35">
        <f t="shared" si="338"/>
        <v>0</v>
      </c>
      <c r="AK293" s="33">
        <f t="shared" si="339"/>
        <v>0</v>
      </c>
      <c r="AL293" s="5">
        <v>0</v>
      </c>
      <c r="AM293" s="36">
        <f t="shared" si="340"/>
        <v>0</v>
      </c>
      <c r="AN293" s="224">
        <v>0</v>
      </c>
      <c r="AO293" s="3">
        <v>0</v>
      </c>
      <c r="AP293" s="35">
        <f t="shared" si="341"/>
        <v>0</v>
      </c>
      <c r="AQ293" s="33">
        <f t="shared" si="350"/>
        <v>0</v>
      </c>
      <c r="AR293" s="5">
        <v>50</v>
      </c>
      <c r="AS293" s="35">
        <f t="shared" si="351"/>
        <v>1918.5600000000002</v>
      </c>
      <c r="AT293" s="3">
        <v>0</v>
      </c>
      <c r="AU293" s="3">
        <v>0</v>
      </c>
      <c r="AV293" s="35">
        <f t="shared" si="342"/>
        <v>0</v>
      </c>
      <c r="AW293" s="33">
        <f t="shared" si="343"/>
        <v>0</v>
      </c>
      <c r="AX293" s="4">
        <v>0</v>
      </c>
      <c r="AY293" s="35">
        <f t="shared" si="344"/>
        <v>0</v>
      </c>
      <c r="AZ293" s="3">
        <v>0</v>
      </c>
      <c r="BA293" s="3">
        <v>0</v>
      </c>
      <c r="BB293" s="35">
        <f t="shared" si="345"/>
        <v>0</v>
      </c>
      <c r="BC293" s="33">
        <f t="shared" si="346"/>
        <v>0</v>
      </c>
      <c r="BD293" s="4">
        <v>0</v>
      </c>
      <c r="BE293" s="36">
        <f t="shared" si="347"/>
        <v>0</v>
      </c>
      <c r="BF293" s="3">
        <v>0</v>
      </c>
      <c r="BG293" s="3">
        <v>0</v>
      </c>
      <c r="BH293" s="35">
        <f t="shared" si="310"/>
        <v>0</v>
      </c>
      <c r="BI293" s="33">
        <f t="shared" si="311"/>
        <v>0</v>
      </c>
      <c r="BJ293" s="4">
        <v>0</v>
      </c>
      <c r="BK293" s="36">
        <f t="shared" si="306"/>
        <v>0</v>
      </c>
      <c r="BL293" s="3">
        <v>0</v>
      </c>
      <c r="BM293" s="3">
        <v>0</v>
      </c>
      <c r="BN293" s="36">
        <f t="shared" si="295"/>
        <v>0</v>
      </c>
      <c r="BO293" s="33">
        <f t="shared" si="296"/>
        <v>0</v>
      </c>
      <c r="BP293" s="4">
        <v>0</v>
      </c>
      <c r="BQ293" s="36">
        <f t="shared" si="297"/>
        <v>0</v>
      </c>
      <c r="BR293" s="204">
        <v>0</v>
      </c>
      <c r="BS293" s="305">
        <v>0</v>
      </c>
      <c r="BT293" s="36">
        <f t="shared" si="298"/>
        <v>0</v>
      </c>
      <c r="BU293" s="33">
        <f t="shared" si="291"/>
        <v>0</v>
      </c>
      <c r="BV293" s="4">
        <v>0</v>
      </c>
      <c r="BW293" s="36">
        <f t="shared" si="299"/>
        <v>0</v>
      </c>
      <c r="BX293" s="3">
        <v>0</v>
      </c>
      <c r="BY293" s="3">
        <v>0</v>
      </c>
      <c r="BZ293" s="36">
        <f t="shared" si="300"/>
        <v>0</v>
      </c>
      <c r="CA293" s="33">
        <f t="shared" si="272"/>
        <v>0</v>
      </c>
      <c r="CB293" s="314">
        <v>0</v>
      </c>
      <c r="CC293" s="36">
        <f t="shared" si="301"/>
        <v>0</v>
      </c>
      <c r="CD293" s="3">
        <f>SUMIFS('12月商业流向数据'!G:G,'12月商业流向数据'!C:C,'2019年进销存明细 '!A293,'12月商业流向数据'!E:E,'2019年进销存明细 '!H293)</f>
        <v>0</v>
      </c>
      <c r="CE293" s="3"/>
      <c r="CF293" s="36">
        <f t="shared" si="302"/>
        <v>0</v>
      </c>
      <c r="CG293" s="33">
        <f t="shared" si="273"/>
        <v>0</v>
      </c>
      <c r="CH293" s="4">
        <f t="shared" si="303"/>
        <v>250</v>
      </c>
      <c r="CI293" s="36">
        <f t="shared" si="304"/>
        <v>9592.8000000000011</v>
      </c>
      <c r="CJ293" s="4">
        <f t="shared" si="305"/>
        <v>0</v>
      </c>
      <c r="CK293" s="36">
        <f t="shared" si="293"/>
        <v>0</v>
      </c>
      <c r="CM293" s="18" t="str">
        <f t="shared" si="294"/>
        <v>依叶-上海市奉贤区庄行镇社区卫生服务中心</v>
      </c>
      <c r="CN293" s="18" t="s">
        <v>422</v>
      </c>
    </row>
    <row r="294" spans="1:92" s="18" customFormat="1" ht="14.25" hidden="1" x14ac:dyDescent="0.3">
      <c r="A294" s="1" t="s">
        <v>6</v>
      </c>
      <c r="B294" s="1" t="s">
        <v>873</v>
      </c>
      <c r="C294" s="1" t="s">
        <v>662</v>
      </c>
      <c r="D294" s="1" t="s">
        <v>872</v>
      </c>
      <c r="E294" s="1" t="s">
        <v>376</v>
      </c>
      <c r="F294" s="1" t="s">
        <v>284</v>
      </c>
      <c r="G294" s="1" t="s">
        <v>388</v>
      </c>
      <c r="H294" s="2" t="s">
        <v>481</v>
      </c>
      <c r="I294" s="177">
        <v>38.371200000000002</v>
      </c>
      <c r="J294" s="37">
        <v>0</v>
      </c>
      <c r="K294" s="171">
        <v>4.166666666666667</v>
      </c>
      <c r="L294" s="171">
        <f t="shared" si="329"/>
        <v>159.88000000000002</v>
      </c>
      <c r="M294" s="37">
        <v>50</v>
      </c>
      <c r="N294" s="5">
        <v>10</v>
      </c>
      <c r="O294" s="34">
        <f t="shared" si="348"/>
        <v>383.71199999999999</v>
      </c>
      <c r="P294" s="3">
        <v>50</v>
      </c>
      <c r="Q294" s="3">
        <v>42</v>
      </c>
      <c r="R294" s="35">
        <f t="shared" si="330"/>
        <v>1918.5600000000002</v>
      </c>
      <c r="S294" s="33">
        <f t="shared" si="331"/>
        <v>58</v>
      </c>
      <c r="T294" s="5">
        <v>10</v>
      </c>
      <c r="U294" s="35">
        <f t="shared" si="349"/>
        <v>383.71199999999999</v>
      </c>
      <c r="V294" s="3">
        <v>0</v>
      </c>
      <c r="W294" s="3">
        <v>6</v>
      </c>
      <c r="X294" s="35">
        <f t="shared" si="332"/>
        <v>0</v>
      </c>
      <c r="Y294" s="33">
        <f t="shared" si="333"/>
        <v>52</v>
      </c>
      <c r="Z294" s="5">
        <v>50</v>
      </c>
      <c r="AA294" s="35">
        <f t="shared" si="334"/>
        <v>1918.5600000000002</v>
      </c>
      <c r="AB294" s="3">
        <v>20</v>
      </c>
      <c r="AC294" s="3">
        <v>40</v>
      </c>
      <c r="AD294" s="35">
        <f t="shared" si="335"/>
        <v>767.42399999999998</v>
      </c>
      <c r="AE294" s="33">
        <f t="shared" si="336"/>
        <v>32</v>
      </c>
      <c r="AF294" s="5">
        <v>50</v>
      </c>
      <c r="AG294" s="35">
        <f t="shared" si="337"/>
        <v>1918.5600000000002</v>
      </c>
      <c r="AH294" s="3">
        <v>40</v>
      </c>
      <c r="AI294" s="3">
        <v>36</v>
      </c>
      <c r="AJ294" s="35">
        <f t="shared" si="338"/>
        <v>1534.848</v>
      </c>
      <c r="AK294" s="33">
        <f t="shared" si="339"/>
        <v>36</v>
      </c>
      <c r="AL294" s="5">
        <v>20</v>
      </c>
      <c r="AM294" s="36">
        <f t="shared" si="340"/>
        <v>767.42399999999998</v>
      </c>
      <c r="AN294" s="224">
        <v>0</v>
      </c>
      <c r="AO294" s="3">
        <v>18</v>
      </c>
      <c r="AP294" s="35">
        <f t="shared" si="341"/>
        <v>0</v>
      </c>
      <c r="AQ294" s="33">
        <f t="shared" si="350"/>
        <v>18</v>
      </c>
      <c r="AR294" s="5">
        <v>50</v>
      </c>
      <c r="AS294" s="35">
        <f t="shared" si="351"/>
        <v>1918.5600000000002</v>
      </c>
      <c r="AT294" s="3">
        <v>0</v>
      </c>
      <c r="AU294" s="3">
        <v>0</v>
      </c>
      <c r="AV294" s="35">
        <f t="shared" si="342"/>
        <v>0</v>
      </c>
      <c r="AW294" s="33">
        <f t="shared" si="343"/>
        <v>18</v>
      </c>
      <c r="AX294" s="4">
        <v>50</v>
      </c>
      <c r="AY294" s="35">
        <f t="shared" si="344"/>
        <v>1918.5600000000002</v>
      </c>
      <c r="AZ294" s="3">
        <v>50</v>
      </c>
      <c r="BA294" s="3">
        <v>30</v>
      </c>
      <c r="BB294" s="35">
        <f t="shared" si="345"/>
        <v>1918.5600000000002</v>
      </c>
      <c r="BC294" s="33">
        <f t="shared" si="346"/>
        <v>38</v>
      </c>
      <c r="BD294" s="4">
        <v>50</v>
      </c>
      <c r="BE294" s="36">
        <f t="shared" si="347"/>
        <v>1918.5600000000002</v>
      </c>
      <c r="BF294" s="3">
        <v>20</v>
      </c>
      <c r="BG294" s="3">
        <v>34</v>
      </c>
      <c r="BH294" s="35">
        <f t="shared" si="310"/>
        <v>767.42399999999998</v>
      </c>
      <c r="BI294" s="33">
        <f t="shared" si="311"/>
        <v>24</v>
      </c>
      <c r="BJ294" s="4">
        <v>100</v>
      </c>
      <c r="BK294" s="36">
        <f t="shared" si="306"/>
        <v>3837.1200000000003</v>
      </c>
      <c r="BL294" s="3">
        <v>50</v>
      </c>
      <c r="BM294" s="3">
        <v>38</v>
      </c>
      <c r="BN294" s="36">
        <f t="shared" si="295"/>
        <v>1918.5600000000002</v>
      </c>
      <c r="BO294" s="33">
        <f t="shared" si="296"/>
        <v>36</v>
      </c>
      <c r="BP294" s="4">
        <v>50</v>
      </c>
      <c r="BQ294" s="36">
        <f t="shared" si="297"/>
        <v>1918.5600000000002</v>
      </c>
      <c r="BR294" s="204">
        <v>0</v>
      </c>
      <c r="BS294" s="305">
        <v>18</v>
      </c>
      <c r="BT294" s="36">
        <f t="shared" si="298"/>
        <v>0</v>
      </c>
      <c r="BU294" s="33">
        <f t="shared" si="291"/>
        <v>18</v>
      </c>
      <c r="BV294" s="4">
        <v>200</v>
      </c>
      <c r="BW294" s="36">
        <f t="shared" si="299"/>
        <v>7674.2400000000007</v>
      </c>
      <c r="BX294" s="3">
        <v>30</v>
      </c>
      <c r="BY294" s="3">
        <v>12</v>
      </c>
      <c r="BZ294" s="36">
        <f t="shared" si="300"/>
        <v>1151.136</v>
      </c>
      <c r="CA294" s="33">
        <f t="shared" si="272"/>
        <v>36</v>
      </c>
      <c r="CB294" s="314">
        <v>200</v>
      </c>
      <c r="CC294" s="36">
        <f t="shared" si="301"/>
        <v>7674.2400000000007</v>
      </c>
      <c r="CD294" s="3">
        <f>SUMIFS('12月商业流向数据'!G:G,'12月商业流向数据'!C:C,'2019年进销存明细 '!A294,'12月商业流向数据'!E:E,'2019年进销存明细 '!H294)</f>
        <v>0</v>
      </c>
      <c r="CE294" s="3"/>
      <c r="CF294" s="36">
        <f t="shared" si="302"/>
        <v>0</v>
      </c>
      <c r="CG294" s="33">
        <f t="shared" si="273"/>
        <v>36</v>
      </c>
      <c r="CH294" s="4">
        <f t="shared" si="303"/>
        <v>840</v>
      </c>
      <c r="CI294" s="36">
        <f t="shared" si="304"/>
        <v>32231.808000000005</v>
      </c>
      <c r="CJ294" s="4">
        <f t="shared" si="305"/>
        <v>260</v>
      </c>
      <c r="CK294" s="36">
        <f t="shared" si="293"/>
        <v>9976.5120000000006</v>
      </c>
      <c r="CM294" s="18" t="str">
        <f t="shared" si="294"/>
        <v>依叶-上海市奉贤区庄行镇邬桥社区卫生服务中心</v>
      </c>
      <c r="CN294" s="18" t="s">
        <v>422</v>
      </c>
    </row>
    <row r="295" spans="1:92" s="18" customFormat="1" ht="14.25" hidden="1" x14ac:dyDescent="0.3">
      <c r="A295" s="1" t="s">
        <v>6</v>
      </c>
      <c r="B295" s="1" t="s">
        <v>873</v>
      </c>
      <c r="C295" s="1" t="s">
        <v>662</v>
      </c>
      <c r="D295" s="1" t="s">
        <v>872</v>
      </c>
      <c r="E295" s="1" t="s">
        <v>376</v>
      </c>
      <c r="F295" s="1" t="s">
        <v>284</v>
      </c>
      <c r="G295" s="1" t="s">
        <v>388</v>
      </c>
      <c r="H295" s="2" t="s">
        <v>669</v>
      </c>
      <c r="I295" s="177">
        <v>38.371200000000002</v>
      </c>
      <c r="J295" s="37">
        <v>0</v>
      </c>
      <c r="K295" s="171">
        <v>0</v>
      </c>
      <c r="L295" s="171">
        <f t="shared" si="329"/>
        <v>0</v>
      </c>
      <c r="M295" s="37">
        <v>0</v>
      </c>
      <c r="N295" s="5"/>
      <c r="O295" s="34">
        <f t="shared" si="348"/>
        <v>0</v>
      </c>
      <c r="P295" s="3">
        <v>50</v>
      </c>
      <c r="Q295" s="3">
        <v>0</v>
      </c>
      <c r="R295" s="35">
        <f t="shared" si="330"/>
        <v>1918.5600000000002</v>
      </c>
      <c r="S295" s="33">
        <f t="shared" si="331"/>
        <v>50</v>
      </c>
      <c r="T295" s="5"/>
      <c r="U295" s="35">
        <f t="shared" si="349"/>
        <v>0</v>
      </c>
      <c r="V295" s="3">
        <v>0</v>
      </c>
      <c r="W295" s="3">
        <v>4</v>
      </c>
      <c r="X295" s="35">
        <f t="shared" si="332"/>
        <v>0</v>
      </c>
      <c r="Y295" s="33">
        <f t="shared" si="333"/>
        <v>46</v>
      </c>
      <c r="Z295" s="5">
        <v>50</v>
      </c>
      <c r="AA295" s="35">
        <f t="shared" si="334"/>
        <v>1918.5600000000002</v>
      </c>
      <c r="AB295" s="3">
        <v>0</v>
      </c>
      <c r="AC295" s="3">
        <v>6</v>
      </c>
      <c r="AD295" s="35">
        <f t="shared" si="335"/>
        <v>0</v>
      </c>
      <c r="AE295" s="33">
        <f t="shared" si="336"/>
        <v>40</v>
      </c>
      <c r="AF295" s="5">
        <v>50</v>
      </c>
      <c r="AG295" s="35">
        <f t="shared" si="337"/>
        <v>1918.5600000000002</v>
      </c>
      <c r="AH295" s="3">
        <v>0</v>
      </c>
      <c r="AI295" s="3">
        <v>0</v>
      </c>
      <c r="AJ295" s="35">
        <f t="shared" si="338"/>
        <v>0</v>
      </c>
      <c r="AK295" s="33">
        <f t="shared" si="339"/>
        <v>40</v>
      </c>
      <c r="AL295" s="5">
        <v>20</v>
      </c>
      <c r="AM295" s="36">
        <f t="shared" si="340"/>
        <v>767.42399999999998</v>
      </c>
      <c r="AN295" s="224">
        <v>0</v>
      </c>
      <c r="AO295" s="3">
        <v>0</v>
      </c>
      <c r="AP295" s="35">
        <f t="shared" si="341"/>
        <v>0</v>
      </c>
      <c r="AQ295" s="33">
        <f t="shared" si="350"/>
        <v>40</v>
      </c>
      <c r="AR295" s="5">
        <v>50</v>
      </c>
      <c r="AS295" s="35">
        <f t="shared" si="351"/>
        <v>1918.5600000000002</v>
      </c>
      <c r="AT295" s="3">
        <v>0</v>
      </c>
      <c r="AU295" s="3">
        <v>0</v>
      </c>
      <c r="AV295" s="35">
        <f t="shared" si="342"/>
        <v>0</v>
      </c>
      <c r="AW295" s="33">
        <f t="shared" si="343"/>
        <v>40</v>
      </c>
      <c r="AX295" s="4">
        <v>50</v>
      </c>
      <c r="AY295" s="35">
        <f t="shared" si="344"/>
        <v>1918.5600000000002</v>
      </c>
      <c r="AZ295" s="3">
        <v>0</v>
      </c>
      <c r="BA295" s="3">
        <v>0</v>
      </c>
      <c r="BB295" s="35">
        <f t="shared" si="345"/>
        <v>0</v>
      </c>
      <c r="BC295" s="33">
        <f t="shared" si="346"/>
        <v>40</v>
      </c>
      <c r="BD295" s="4">
        <v>50</v>
      </c>
      <c r="BE295" s="36">
        <f t="shared" si="347"/>
        <v>1918.5600000000002</v>
      </c>
      <c r="BF295" s="3">
        <v>0</v>
      </c>
      <c r="BG295" s="3">
        <v>0</v>
      </c>
      <c r="BH295" s="35">
        <f t="shared" si="310"/>
        <v>0</v>
      </c>
      <c r="BI295" s="33">
        <f t="shared" si="311"/>
        <v>40</v>
      </c>
      <c r="BJ295" s="4">
        <v>100</v>
      </c>
      <c r="BK295" s="36">
        <f t="shared" si="306"/>
        <v>3837.1200000000003</v>
      </c>
      <c r="BL295" s="3">
        <v>0</v>
      </c>
      <c r="BM295" s="3">
        <v>0</v>
      </c>
      <c r="BN295" s="36">
        <f t="shared" si="295"/>
        <v>0</v>
      </c>
      <c r="BO295" s="33">
        <f t="shared" si="296"/>
        <v>40</v>
      </c>
      <c r="BP295" s="4">
        <v>100</v>
      </c>
      <c r="BQ295" s="36">
        <f t="shared" si="297"/>
        <v>3837.1200000000003</v>
      </c>
      <c r="BR295" s="204">
        <v>0</v>
      </c>
      <c r="BS295" s="305">
        <v>0</v>
      </c>
      <c r="BT295" s="36">
        <f t="shared" si="298"/>
        <v>0</v>
      </c>
      <c r="BU295" s="33">
        <f t="shared" si="291"/>
        <v>40</v>
      </c>
      <c r="BV295" s="4">
        <v>200</v>
      </c>
      <c r="BW295" s="36">
        <f t="shared" si="299"/>
        <v>7674.2400000000007</v>
      </c>
      <c r="BX295" s="3">
        <v>0</v>
      </c>
      <c r="BY295" s="3">
        <v>10</v>
      </c>
      <c r="BZ295" s="36">
        <f t="shared" si="300"/>
        <v>0</v>
      </c>
      <c r="CA295" s="33">
        <f t="shared" si="272"/>
        <v>30</v>
      </c>
      <c r="CB295" s="314">
        <v>200</v>
      </c>
      <c r="CC295" s="36">
        <f t="shared" si="301"/>
        <v>7674.2400000000007</v>
      </c>
      <c r="CD295" s="3">
        <f>SUMIFS('12月商业流向数据'!G:G,'12月商业流向数据'!C:C,'2019年进销存明细 '!A295,'12月商业流向数据'!E:E,'2019年进销存明细 '!H295)</f>
        <v>0</v>
      </c>
      <c r="CE295" s="3"/>
      <c r="CF295" s="36">
        <f t="shared" si="302"/>
        <v>0</v>
      </c>
      <c r="CG295" s="33">
        <f t="shared" si="273"/>
        <v>30</v>
      </c>
      <c r="CH295" s="4">
        <f t="shared" si="303"/>
        <v>870</v>
      </c>
      <c r="CI295" s="36">
        <f t="shared" si="304"/>
        <v>33382.944000000003</v>
      </c>
      <c r="CJ295" s="4">
        <f t="shared" si="305"/>
        <v>50</v>
      </c>
      <c r="CK295" s="36">
        <f t="shared" si="293"/>
        <v>1918.5600000000002</v>
      </c>
      <c r="CL295" s="18" t="s">
        <v>663</v>
      </c>
      <c r="CM295" s="18" t="str">
        <f t="shared" si="294"/>
        <v>依叶-上海市奉贤区柘林镇社区卫生服务中心</v>
      </c>
      <c r="CN295" s="18" t="s">
        <v>422</v>
      </c>
    </row>
    <row r="296" spans="1:92" s="18" customFormat="1" ht="14.25" hidden="1" x14ac:dyDescent="0.3">
      <c r="A296" s="1" t="s">
        <v>6</v>
      </c>
      <c r="B296" s="1" t="s">
        <v>873</v>
      </c>
      <c r="C296" s="1" t="s">
        <v>662</v>
      </c>
      <c r="D296" s="1" t="s">
        <v>872</v>
      </c>
      <c r="E296" s="1" t="s">
        <v>87</v>
      </c>
      <c r="F296" s="1" t="s">
        <v>284</v>
      </c>
      <c r="G296" s="1" t="s">
        <v>388</v>
      </c>
      <c r="H296" s="2" t="s">
        <v>275</v>
      </c>
      <c r="I296" s="177">
        <v>38.371200000000002</v>
      </c>
      <c r="J296" s="37">
        <v>0</v>
      </c>
      <c r="K296" s="171">
        <v>0</v>
      </c>
      <c r="L296" s="171">
        <f t="shared" si="329"/>
        <v>0</v>
      </c>
      <c r="M296" s="37">
        <v>0</v>
      </c>
      <c r="N296" s="5"/>
      <c r="O296" s="34">
        <f t="shared" si="348"/>
        <v>0</v>
      </c>
      <c r="P296" s="3">
        <v>0</v>
      </c>
      <c r="Q296" s="3">
        <v>0</v>
      </c>
      <c r="R296" s="35">
        <f t="shared" si="330"/>
        <v>0</v>
      </c>
      <c r="S296" s="33">
        <f t="shared" si="331"/>
        <v>0</v>
      </c>
      <c r="T296" s="5"/>
      <c r="U296" s="35">
        <f t="shared" si="349"/>
        <v>0</v>
      </c>
      <c r="V296" s="3">
        <v>0</v>
      </c>
      <c r="W296" s="3">
        <v>0</v>
      </c>
      <c r="X296" s="35">
        <f t="shared" si="332"/>
        <v>0</v>
      </c>
      <c r="Y296" s="33">
        <f t="shared" si="333"/>
        <v>0</v>
      </c>
      <c r="Z296" s="5">
        <v>50</v>
      </c>
      <c r="AA296" s="35">
        <f t="shared" si="334"/>
        <v>1918.5600000000002</v>
      </c>
      <c r="AB296" s="3">
        <v>0</v>
      </c>
      <c r="AC296" s="3">
        <v>0</v>
      </c>
      <c r="AD296" s="35">
        <f t="shared" si="335"/>
        <v>0</v>
      </c>
      <c r="AE296" s="33">
        <f t="shared" si="336"/>
        <v>0</v>
      </c>
      <c r="AF296" s="5">
        <v>150</v>
      </c>
      <c r="AG296" s="35">
        <f t="shared" si="337"/>
        <v>5755.68</v>
      </c>
      <c r="AH296" s="3">
        <v>0</v>
      </c>
      <c r="AI296" s="3">
        <v>0</v>
      </c>
      <c r="AJ296" s="35">
        <f t="shared" si="338"/>
        <v>0</v>
      </c>
      <c r="AK296" s="33">
        <f t="shared" si="339"/>
        <v>0</v>
      </c>
      <c r="AL296" s="5">
        <v>0</v>
      </c>
      <c r="AM296" s="36">
        <f t="shared" si="340"/>
        <v>0</v>
      </c>
      <c r="AN296" s="224">
        <v>0</v>
      </c>
      <c r="AO296" s="3">
        <v>0</v>
      </c>
      <c r="AP296" s="35">
        <f t="shared" si="341"/>
        <v>0</v>
      </c>
      <c r="AQ296" s="33">
        <f t="shared" si="350"/>
        <v>0</v>
      </c>
      <c r="AR296" s="5">
        <v>0</v>
      </c>
      <c r="AS296" s="35">
        <f t="shared" si="351"/>
        <v>0</v>
      </c>
      <c r="AT296" s="3">
        <v>0</v>
      </c>
      <c r="AU296" s="3">
        <v>0</v>
      </c>
      <c r="AV296" s="35">
        <f t="shared" si="342"/>
        <v>0</v>
      </c>
      <c r="AW296" s="33">
        <f t="shared" si="343"/>
        <v>0</v>
      </c>
      <c r="AX296" s="4">
        <v>0</v>
      </c>
      <c r="AY296" s="35">
        <f t="shared" si="344"/>
        <v>0</v>
      </c>
      <c r="AZ296" s="3">
        <v>0</v>
      </c>
      <c r="BA296" s="3">
        <v>0</v>
      </c>
      <c r="BB296" s="35">
        <f t="shared" si="345"/>
        <v>0</v>
      </c>
      <c r="BC296" s="33">
        <f t="shared" si="346"/>
        <v>0</v>
      </c>
      <c r="BD296" s="4">
        <v>0</v>
      </c>
      <c r="BE296" s="36">
        <f t="shared" si="347"/>
        <v>0</v>
      </c>
      <c r="BF296" s="3">
        <v>0</v>
      </c>
      <c r="BG296" s="3">
        <v>0</v>
      </c>
      <c r="BH296" s="35">
        <f t="shared" si="310"/>
        <v>0</v>
      </c>
      <c r="BI296" s="33">
        <f t="shared" si="311"/>
        <v>0</v>
      </c>
      <c r="BJ296" s="4">
        <v>0</v>
      </c>
      <c r="BK296" s="36">
        <f t="shared" si="306"/>
        <v>0</v>
      </c>
      <c r="BL296" s="3">
        <v>0</v>
      </c>
      <c r="BM296" s="3">
        <v>0</v>
      </c>
      <c r="BN296" s="36">
        <f t="shared" si="295"/>
        <v>0</v>
      </c>
      <c r="BO296" s="33">
        <f t="shared" si="296"/>
        <v>0</v>
      </c>
      <c r="BP296" s="4">
        <v>0</v>
      </c>
      <c r="BQ296" s="36">
        <f t="shared" si="297"/>
        <v>0</v>
      </c>
      <c r="BR296" s="204">
        <v>0</v>
      </c>
      <c r="BS296" s="305">
        <v>0</v>
      </c>
      <c r="BT296" s="36">
        <f t="shared" si="298"/>
        <v>0</v>
      </c>
      <c r="BU296" s="33">
        <f t="shared" si="291"/>
        <v>0</v>
      </c>
      <c r="BV296" s="4">
        <v>0</v>
      </c>
      <c r="BW296" s="36">
        <f t="shared" si="299"/>
        <v>0</v>
      </c>
      <c r="BX296" s="3">
        <v>0</v>
      </c>
      <c r="BY296" s="3">
        <v>0</v>
      </c>
      <c r="BZ296" s="36">
        <f t="shared" si="300"/>
        <v>0</v>
      </c>
      <c r="CA296" s="33">
        <f t="shared" si="272"/>
        <v>0</v>
      </c>
      <c r="CB296" s="314">
        <v>0</v>
      </c>
      <c r="CC296" s="36">
        <f t="shared" si="301"/>
        <v>0</v>
      </c>
      <c r="CD296" s="3">
        <f>SUMIFS('12月商业流向数据'!G:G,'12月商业流向数据'!C:C,'2019年进销存明细 '!A296,'12月商业流向数据'!E:E,'2019年进销存明细 '!H296)</f>
        <v>0</v>
      </c>
      <c r="CE296" s="3"/>
      <c r="CF296" s="36">
        <f t="shared" si="302"/>
        <v>0</v>
      </c>
      <c r="CG296" s="33">
        <f t="shared" si="273"/>
        <v>0</v>
      </c>
      <c r="CH296" s="4">
        <f t="shared" si="303"/>
        <v>200</v>
      </c>
      <c r="CI296" s="36">
        <f t="shared" si="304"/>
        <v>7674.2400000000007</v>
      </c>
      <c r="CJ296" s="4">
        <f t="shared" si="305"/>
        <v>0</v>
      </c>
      <c r="CK296" s="36">
        <f t="shared" si="293"/>
        <v>0</v>
      </c>
      <c r="CM296" s="18" t="str">
        <f t="shared" si="294"/>
        <v>依叶-上海市奉贤区柘林镇社区卫生服务中心胡桥分中心</v>
      </c>
      <c r="CN296" s="18" t="s">
        <v>422</v>
      </c>
    </row>
    <row r="297" spans="1:92" s="18" customFormat="1" ht="14.25" hidden="1" x14ac:dyDescent="0.3">
      <c r="A297" s="1" t="s">
        <v>6</v>
      </c>
      <c r="B297" s="1" t="s">
        <v>636</v>
      </c>
      <c r="C297" s="1" t="s">
        <v>739</v>
      </c>
      <c r="D297" s="1" t="s">
        <v>51</v>
      </c>
      <c r="E297" s="1" t="s">
        <v>827</v>
      </c>
      <c r="F297" s="1" t="s">
        <v>284</v>
      </c>
      <c r="G297" s="1" t="s">
        <v>388</v>
      </c>
      <c r="H297" s="2" t="s">
        <v>1427</v>
      </c>
      <c r="I297" s="177">
        <v>38.371199999999995</v>
      </c>
      <c r="J297" s="37"/>
      <c r="K297" s="171"/>
      <c r="L297" s="171"/>
      <c r="M297" s="37"/>
      <c r="N297" s="5"/>
      <c r="O297" s="34"/>
      <c r="P297" s="3"/>
      <c r="Q297" s="3"/>
      <c r="R297" s="35"/>
      <c r="S297" s="33"/>
      <c r="T297" s="5"/>
      <c r="U297" s="35"/>
      <c r="V297" s="3"/>
      <c r="W297" s="3"/>
      <c r="X297" s="35"/>
      <c r="Y297" s="33"/>
      <c r="Z297" s="5"/>
      <c r="AA297" s="35"/>
      <c r="AB297" s="3"/>
      <c r="AC297" s="3"/>
      <c r="AD297" s="35"/>
      <c r="AE297" s="33"/>
      <c r="AF297" s="5"/>
      <c r="AG297" s="35"/>
      <c r="AH297" s="3"/>
      <c r="AI297" s="3"/>
      <c r="AJ297" s="35"/>
      <c r="AK297" s="33"/>
      <c r="AL297" s="5"/>
      <c r="AM297" s="36"/>
      <c r="AN297" s="3"/>
      <c r="AO297" s="3"/>
      <c r="AP297" s="35"/>
      <c r="AQ297" s="33"/>
      <c r="AR297" s="5"/>
      <c r="AS297" s="35"/>
      <c r="AT297" s="3"/>
      <c r="AU297" s="3"/>
      <c r="AV297" s="35"/>
      <c r="AW297" s="33"/>
      <c r="AX297" s="4"/>
      <c r="AY297" s="35"/>
      <c r="AZ297" s="3"/>
      <c r="BA297" s="3"/>
      <c r="BB297" s="35"/>
      <c r="BC297" s="33"/>
      <c r="BD297" s="4"/>
      <c r="BE297" s="36"/>
      <c r="BF297" s="3"/>
      <c r="BG297" s="3"/>
      <c r="BH297" s="35"/>
      <c r="BI297" s="33"/>
      <c r="BJ297" s="4"/>
      <c r="BK297" s="36"/>
      <c r="BL297" s="3"/>
      <c r="BM297" s="3"/>
      <c r="BN297" s="36"/>
      <c r="BO297" s="33"/>
      <c r="BP297" s="4"/>
      <c r="BQ297" s="36"/>
      <c r="BR297" s="204"/>
      <c r="BS297" s="305"/>
      <c r="BT297" s="36"/>
      <c r="BU297" s="33">
        <f t="shared" si="291"/>
        <v>0</v>
      </c>
      <c r="BV297" s="4"/>
      <c r="BW297" s="36">
        <f t="shared" si="299"/>
        <v>0</v>
      </c>
      <c r="BX297" s="3">
        <v>10</v>
      </c>
      <c r="BY297" s="3">
        <v>10</v>
      </c>
      <c r="BZ297" s="36">
        <f t="shared" si="300"/>
        <v>383.71199999999993</v>
      </c>
      <c r="CA297" s="33">
        <f t="shared" si="272"/>
        <v>0</v>
      </c>
      <c r="CB297" s="314"/>
      <c r="CC297" s="36">
        <f t="shared" si="301"/>
        <v>0</v>
      </c>
      <c r="CD297" s="3"/>
      <c r="CE297" s="3"/>
      <c r="CF297" s="36">
        <f t="shared" si="302"/>
        <v>0</v>
      </c>
      <c r="CG297" s="33">
        <f t="shared" si="273"/>
        <v>0</v>
      </c>
      <c r="CH297" s="4">
        <f t="shared" si="303"/>
        <v>0</v>
      </c>
      <c r="CI297" s="36">
        <f t="shared" si="304"/>
        <v>0</v>
      </c>
      <c r="CJ297" s="4">
        <f t="shared" si="305"/>
        <v>10</v>
      </c>
      <c r="CK297" s="36">
        <f t="shared" si="293"/>
        <v>383.71199999999993</v>
      </c>
      <c r="CM297" s="18" t="str">
        <f t="shared" si="294"/>
        <v xml:space="preserve">依叶-上海市奉贤区海湾镇五四社区卫生服务中心                  </v>
      </c>
      <c r="CN297" s="18" t="s">
        <v>736</v>
      </c>
    </row>
    <row r="298" spans="1:92" s="18" customFormat="1" ht="14.25" hidden="1" x14ac:dyDescent="0.3">
      <c r="A298" s="1" t="s">
        <v>6</v>
      </c>
      <c r="B298" s="1" t="s">
        <v>873</v>
      </c>
      <c r="C298" s="1" t="s">
        <v>662</v>
      </c>
      <c r="D298" s="1" t="s">
        <v>872</v>
      </c>
      <c r="E298" s="1" t="s">
        <v>830</v>
      </c>
      <c r="F298" s="1" t="s">
        <v>284</v>
      </c>
      <c r="G298" s="1" t="s">
        <v>388</v>
      </c>
      <c r="H298" s="2" t="s">
        <v>177</v>
      </c>
      <c r="I298" s="177">
        <v>38.371200000000002</v>
      </c>
      <c r="J298" s="37">
        <v>10</v>
      </c>
      <c r="K298" s="171">
        <v>2.5</v>
      </c>
      <c r="L298" s="171">
        <f t="shared" ref="L298:L329" si="352">K298*I298</f>
        <v>95.927999999999997</v>
      </c>
      <c r="M298" s="37">
        <v>30</v>
      </c>
      <c r="N298" s="5">
        <v>10</v>
      </c>
      <c r="O298" s="34">
        <f t="shared" ref="O298:O329" si="353">N298*I298</f>
        <v>383.71199999999999</v>
      </c>
      <c r="P298" s="3">
        <v>30</v>
      </c>
      <c r="Q298" s="3">
        <v>20</v>
      </c>
      <c r="R298" s="35">
        <f t="shared" ref="R298:R329" si="354">P298*I298</f>
        <v>1151.136</v>
      </c>
      <c r="S298" s="33">
        <f t="shared" si="331"/>
        <v>40</v>
      </c>
      <c r="T298" s="5">
        <v>10</v>
      </c>
      <c r="U298" s="35">
        <f t="shared" ref="U298:U329" si="355">T298*I298</f>
        <v>383.71199999999999</v>
      </c>
      <c r="V298" s="3">
        <v>0</v>
      </c>
      <c r="W298" s="3">
        <v>10</v>
      </c>
      <c r="X298" s="35">
        <f t="shared" ref="X298:X329" si="356">V298*I298</f>
        <v>0</v>
      </c>
      <c r="Y298" s="33">
        <f t="shared" si="333"/>
        <v>30</v>
      </c>
      <c r="Z298" s="5">
        <v>100</v>
      </c>
      <c r="AA298" s="35">
        <f t="shared" ref="AA298:AA329" si="357">Z298*I298</f>
        <v>3837.1200000000003</v>
      </c>
      <c r="AB298" s="3">
        <v>0</v>
      </c>
      <c r="AC298" s="3">
        <v>0</v>
      </c>
      <c r="AD298" s="35">
        <f t="shared" ref="AD298:AD329" si="358">AB298*I298</f>
        <v>0</v>
      </c>
      <c r="AE298" s="33">
        <f t="shared" si="336"/>
        <v>30</v>
      </c>
      <c r="AF298" s="5">
        <v>250</v>
      </c>
      <c r="AG298" s="35">
        <f t="shared" ref="AG298:AG329" si="359">AF298*I298</f>
        <v>9592.8000000000011</v>
      </c>
      <c r="AH298" s="3">
        <v>20</v>
      </c>
      <c r="AI298" s="3">
        <v>0</v>
      </c>
      <c r="AJ298" s="35">
        <f t="shared" ref="AJ298:AJ329" si="360">AH298*I298</f>
        <v>767.42399999999998</v>
      </c>
      <c r="AK298" s="33">
        <f t="shared" si="339"/>
        <v>50</v>
      </c>
      <c r="AL298" s="5">
        <v>100</v>
      </c>
      <c r="AM298" s="36">
        <f t="shared" ref="AM298:AM329" si="361">AL298*I298</f>
        <v>3837.1200000000003</v>
      </c>
      <c r="AN298" s="224">
        <v>20</v>
      </c>
      <c r="AO298" s="3">
        <v>50</v>
      </c>
      <c r="AP298" s="35">
        <f t="shared" ref="AP298:AP329" si="362">I298*AN298</f>
        <v>767.42399999999998</v>
      </c>
      <c r="AQ298" s="33">
        <f t="shared" si="350"/>
        <v>20</v>
      </c>
      <c r="AR298" s="5">
        <v>100</v>
      </c>
      <c r="AS298" s="35">
        <f t="shared" ref="AS298:AS329" si="363">I298*AR298</f>
        <v>3837.1200000000003</v>
      </c>
      <c r="AT298" s="3">
        <v>0</v>
      </c>
      <c r="AU298" s="3">
        <v>4</v>
      </c>
      <c r="AV298" s="35">
        <f t="shared" ref="AV298:AV329" si="364">AT298*I298</f>
        <v>0</v>
      </c>
      <c r="AW298" s="33">
        <f t="shared" si="343"/>
        <v>16</v>
      </c>
      <c r="AX298" s="4">
        <v>100</v>
      </c>
      <c r="AY298" s="35">
        <f t="shared" ref="AY298:AY329" si="365">I298*AX298</f>
        <v>3837.1200000000003</v>
      </c>
      <c r="AZ298" s="3">
        <v>30</v>
      </c>
      <c r="BA298" s="3">
        <v>26</v>
      </c>
      <c r="BB298" s="35">
        <f t="shared" ref="BB298:BB329" si="366">I298*AZ298</f>
        <v>1151.136</v>
      </c>
      <c r="BC298" s="33">
        <f t="shared" si="346"/>
        <v>20</v>
      </c>
      <c r="BD298" s="4">
        <v>100</v>
      </c>
      <c r="BE298" s="36">
        <f t="shared" ref="BE298:BE361" si="367">BD298*I298</f>
        <v>3837.1200000000003</v>
      </c>
      <c r="BF298" s="3">
        <v>20</v>
      </c>
      <c r="BG298" s="3">
        <v>20</v>
      </c>
      <c r="BH298" s="35">
        <f t="shared" ref="BH298:BH361" si="368">BF298*I298</f>
        <v>767.42399999999998</v>
      </c>
      <c r="BI298" s="33">
        <f t="shared" si="311"/>
        <v>20</v>
      </c>
      <c r="BJ298" s="4">
        <v>100</v>
      </c>
      <c r="BK298" s="36">
        <f t="shared" ref="BK298:BK361" si="369">BJ298*I298</f>
        <v>3837.1200000000003</v>
      </c>
      <c r="BL298" s="3">
        <v>20</v>
      </c>
      <c r="BM298" s="3">
        <v>26</v>
      </c>
      <c r="BN298" s="36">
        <f t="shared" ref="BN298:BN361" si="370">BL298*I298</f>
        <v>767.42399999999998</v>
      </c>
      <c r="BO298" s="33">
        <f t="shared" si="296"/>
        <v>14</v>
      </c>
      <c r="BP298" s="4">
        <v>50</v>
      </c>
      <c r="BQ298" s="36">
        <f t="shared" ref="BQ298:BQ361" si="371">I298*BP298</f>
        <v>1918.5600000000002</v>
      </c>
      <c r="BR298" s="204">
        <v>30</v>
      </c>
      <c r="BS298" s="305">
        <v>20</v>
      </c>
      <c r="BT298" s="36">
        <f t="shared" ref="BT298:BT361" si="372">BR298*I298</f>
        <v>1151.136</v>
      </c>
      <c r="BU298" s="33">
        <f t="shared" si="291"/>
        <v>24</v>
      </c>
      <c r="BV298" s="4">
        <v>50</v>
      </c>
      <c r="BW298" s="36">
        <f t="shared" si="299"/>
        <v>1918.5600000000002</v>
      </c>
      <c r="BX298" s="3">
        <v>10</v>
      </c>
      <c r="BY298" s="3">
        <v>20</v>
      </c>
      <c r="BZ298" s="36">
        <f t="shared" si="300"/>
        <v>383.71199999999999</v>
      </c>
      <c r="CA298" s="33">
        <f t="shared" si="272"/>
        <v>14</v>
      </c>
      <c r="CB298" s="314">
        <v>50</v>
      </c>
      <c r="CC298" s="36">
        <f t="shared" si="301"/>
        <v>1918.5600000000002</v>
      </c>
      <c r="CD298" s="3">
        <f>SUMIFS('12月商业流向数据'!G:G,'12月商业流向数据'!C:C,'2019年进销存明细 '!A298,'12月商业流向数据'!E:E,'2019年进销存明细 '!H298)</f>
        <v>10</v>
      </c>
      <c r="CE298" s="3"/>
      <c r="CF298" s="36">
        <f t="shared" si="302"/>
        <v>383.71199999999999</v>
      </c>
      <c r="CG298" s="33">
        <f t="shared" si="273"/>
        <v>24</v>
      </c>
      <c r="CH298" s="4">
        <f t="shared" si="303"/>
        <v>1020</v>
      </c>
      <c r="CI298" s="36">
        <f t="shared" si="304"/>
        <v>39138.623999999989</v>
      </c>
      <c r="CJ298" s="4">
        <f t="shared" si="305"/>
        <v>190</v>
      </c>
      <c r="CK298" s="36">
        <f t="shared" si="293"/>
        <v>7290.5279999999984</v>
      </c>
      <c r="CM298" s="18" t="str">
        <f t="shared" si="294"/>
        <v>依叶-上海市奉贤区海湾镇社区卫生服务中心</v>
      </c>
      <c r="CN298" s="18" t="s">
        <v>422</v>
      </c>
    </row>
    <row r="299" spans="1:92" s="18" customFormat="1" ht="14.25" hidden="1" x14ac:dyDescent="0.3">
      <c r="A299" s="1" t="s">
        <v>6</v>
      </c>
      <c r="B299" s="1" t="s">
        <v>873</v>
      </c>
      <c r="C299" s="1" t="s">
        <v>662</v>
      </c>
      <c r="D299" s="1" t="s">
        <v>872</v>
      </c>
      <c r="E299" s="1" t="s">
        <v>87</v>
      </c>
      <c r="F299" s="1" t="s">
        <v>284</v>
      </c>
      <c r="G299" s="1" t="s">
        <v>388</v>
      </c>
      <c r="H299" s="2" t="s">
        <v>176</v>
      </c>
      <c r="I299" s="177">
        <v>38.371200000000002</v>
      </c>
      <c r="J299" s="37">
        <v>0</v>
      </c>
      <c r="K299" s="171">
        <v>0</v>
      </c>
      <c r="L299" s="171">
        <f t="shared" si="352"/>
        <v>0</v>
      </c>
      <c r="M299" s="37">
        <v>0</v>
      </c>
      <c r="N299" s="5"/>
      <c r="O299" s="34">
        <f t="shared" si="353"/>
        <v>0</v>
      </c>
      <c r="P299" s="3">
        <v>0</v>
      </c>
      <c r="Q299" s="3">
        <v>0</v>
      </c>
      <c r="R299" s="35">
        <f t="shared" si="354"/>
        <v>0</v>
      </c>
      <c r="S299" s="33">
        <f t="shared" si="331"/>
        <v>0</v>
      </c>
      <c r="T299" s="5"/>
      <c r="U299" s="35">
        <f t="shared" si="355"/>
        <v>0</v>
      </c>
      <c r="V299" s="3">
        <v>0</v>
      </c>
      <c r="W299" s="3">
        <v>0</v>
      </c>
      <c r="X299" s="35">
        <f t="shared" si="356"/>
        <v>0</v>
      </c>
      <c r="Y299" s="33">
        <f t="shared" si="333"/>
        <v>0</v>
      </c>
      <c r="Z299" s="5"/>
      <c r="AA299" s="35">
        <f t="shared" si="357"/>
        <v>0</v>
      </c>
      <c r="AB299" s="3">
        <v>0</v>
      </c>
      <c r="AC299" s="3">
        <v>0</v>
      </c>
      <c r="AD299" s="35">
        <f t="shared" si="358"/>
        <v>0</v>
      </c>
      <c r="AE299" s="33">
        <f t="shared" si="336"/>
        <v>0</v>
      </c>
      <c r="AF299" s="5"/>
      <c r="AG299" s="35">
        <f t="shared" si="359"/>
        <v>0</v>
      </c>
      <c r="AH299" s="3">
        <v>0</v>
      </c>
      <c r="AI299" s="3">
        <v>0</v>
      </c>
      <c r="AJ299" s="35">
        <f t="shared" si="360"/>
        <v>0</v>
      </c>
      <c r="AK299" s="33">
        <f t="shared" si="339"/>
        <v>0</v>
      </c>
      <c r="AL299" s="5">
        <v>0</v>
      </c>
      <c r="AM299" s="36">
        <f t="shared" si="361"/>
        <v>0</v>
      </c>
      <c r="AN299" s="224">
        <v>0</v>
      </c>
      <c r="AO299" s="3">
        <v>0</v>
      </c>
      <c r="AP299" s="35">
        <f t="shared" si="362"/>
        <v>0</v>
      </c>
      <c r="AQ299" s="33">
        <f t="shared" si="350"/>
        <v>0</v>
      </c>
      <c r="AR299" s="5">
        <v>0</v>
      </c>
      <c r="AS299" s="35">
        <f t="shared" si="363"/>
        <v>0</v>
      </c>
      <c r="AT299" s="3">
        <v>0</v>
      </c>
      <c r="AU299" s="3">
        <v>0</v>
      </c>
      <c r="AV299" s="35">
        <f t="shared" si="364"/>
        <v>0</v>
      </c>
      <c r="AW299" s="33">
        <f t="shared" si="343"/>
        <v>0</v>
      </c>
      <c r="AX299" s="4">
        <v>0</v>
      </c>
      <c r="AY299" s="35">
        <f t="shared" si="365"/>
        <v>0</v>
      </c>
      <c r="AZ299" s="3">
        <v>0</v>
      </c>
      <c r="BA299" s="3">
        <v>0</v>
      </c>
      <c r="BB299" s="35">
        <f t="shared" si="366"/>
        <v>0</v>
      </c>
      <c r="BC299" s="33">
        <f t="shared" si="346"/>
        <v>0</v>
      </c>
      <c r="BD299" s="4">
        <v>0</v>
      </c>
      <c r="BE299" s="36">
        <f t="shared" si="367"/>
        <v>0</v>
      </c>
      <c r="BF299" s="3">
        <v>0</v>
      </c>
      <c r="BG299" s="3">
        <v>0</v>
      </c>
      <c r="BH299" s="35">
        <f t="shared" si="368"/>
        <v>0</v>
      </c>
      <c r="BI299" s="33">
        <f t="shared" si="311"/>
        <v>0</v>
      </c>
      <c r="BJ299" s="4">
        <v>0</v>
      </c>
      <c r="BK299" s="36">
        <f t="shared" si="369"/>
        <v>0</v>
      </c>
      <c r="BL299" s="3">
        <v>0</v>
      </c>
      <c r="BM299" s="3">
        <v>0</v>
      </c>
      <c r="BN299" s="36">
        <f t="shared" si="370"/>
        <v>0</v>
      </c>
      <c r="BO299" s="33">
        <f t="shared" si="296"/>
        <v>0</v>
      </c>
      <c r="BP299" s="4">
        <v>0</v>
      </c>
      <c r="BQ299" s="36">
        <f t="shared" si="371"/>
        <v>0</v>
      </c>
      <c r="BR299" s="204">
        <v>0</v>
      </c>
      <c r="BS299" s="305">
        <v>0</v>
      </c>
      <c r="BT299" s="36">
        <f t="shared" si="372"/>
        <v>0</v>
      </c>
      <c r="BU299" s="33">
        <f t="shared" si="291"/>
        <v>0</v>
      </c>
      <c r="BV299" s="4">
        <v>0</v>
      </c>
      <c r="BW299" s="36">
        <f t="shared" si="299"/>
        <v>0</v>
      </c>
      <c r="BX299" s="3">
        <v>0</v>
      </c>
      <c r="BY299" s="3">
        <v>0</v>
      </c>
      <c r="BZ299" s="36">
        <f t="shared" si="300"/>
        <v>0</v>
      </c>
      <c r="CA299" s="33">
        <f t="shared" si="272"/>
        <v>0</v>
      </c>
      <c r="CB299" s="314">
        <v>0</v>
      </c>
      <c r="CC299" s="36">
        <f t="shared" si="301"/>
        <v>0</v>
      </c>
      <c r="CD299" s="3">
        <f>SUMIFS('12月商业流向数据'!G:G,'12月商业流向数据'!C:C,'2019年进销存明细 '!A299,'12月商业流向数据'!E:E,'2019年进销存明细 '!H299)</f>
        <v>0</v>
      </c>
      <c r="CE299" s="3"/>
      <c r="CF299" s="36">
        <f t="shared" si="302"/>
        <v>0</v>
      </c>
      <c r="CG299" s="33">
        <f t="shared" si="273"/>
        <v>0</v>
      </c>
      <c r="CH299" s="4">
        <f t="shared" si="303"/>
        <v>0</v>
      </c>
      <c r="CI299" s="36">
        <f t="shared" si="304"/>
        <v>0</v>
      </c>
      <c r="CJ299" s="4">
        <f t="shared" si="305"/>
        <v>0</v>
      </c>
      <c r="CK299" s="36">
        <f t="shared" si="293"/>
        <v>0</v>
      </c>
      <c r="CM299" s="18" t="str">
        <f t="shared" si="294"/>
        <v>依叶-上海市奉贤区南桥镇社区卫生服务中心</v>
      </c>
      <c r="CN299" s="18" t="s">
        <v>422</v>
      </c>
    </row>
    <row r="300" spans="1:92" s="18" customFormat="1" ht="14.25" hidden="1" x14ac:dyDescent="0.3">
      <c r="A300" s="1" t="s">
        <v>6</v>
      </c>
      <c r="B300" s="1" t="s">
        <v>873</v>
      </c>
      <c r="C300" s="1" t="s">
        <v>662</v>
      </c>
      <c r="D300" s="1" t="s">
        <v>872</v>
      </c>
      <c r="E300" s="1" t="s">
        <v>376</v>
      </c>
      <c r="F300" s="1" t="s">
        <v>284</v>
      </c>
      <c r="G300" s="1" t="s">
        <v>388</v>
      </c>
      <c r="H300" s="2" t="s">
        <v>276</v>
      </c>
      <c r="I300" s="177">
        <v>38.371200000000002</v>
      </c>
      <c r="J300" s="37">
        <v>0</v>
      </c>
      <c r="K300" s="171">
        <v>2.5</v>
      </c>
      <c r="L300" s="171">
        <f t="shared" si="352"/>
        <v>95.927999999999997</v>
      </c>
      <c r="M300" s="37">
        <v>30</v>
      </c>
      <c r="N300" s="5">
        <v>10</v>
      </c>
      <c r="O300" s="34">
        <f t="shared" si="353"/>
        <v>383.71199999999999</v>
      </c>
      <c r="P300" s="3">
        <v>10</v>
      </c>
      <c r="Q300" s="3">
        <v>0</v>
      </c>
      <c r="R300" s="35">
        <f t="shared" si="354"/>
        <v>383.71199999999999</v>
      </c>
      <c r="S300" s="33">
        <f t="shared" si="331"/>
        <v>40</v>
      </c>
      <c r="T300" s="5">
        <v>10</v>
      </c>
      <c r="U300" s="35">
        <f t="shared" si="355"/>
        <v>383.71199999999999</v>
      </c>
      <c r="V300" s="3">
        <v>0</v>
      </c>
      <c r="W300" s="3">
        <v>19</v>
      </c>
      <c r="X300" s="35">
        <f t="shared" si="356"/>
        <v>0</v>
      </c>
      <c r="Y300" s="33">
        <f t="shared" si="333"/>
        <v>21</v>
      </c>
      <c r="Z300" s="5">
        <v>50</v>
      </c>
      <c r="AA300" s="35">
        <f t="shared" si="357"/>
        <v>1918.5600000000002</v>
      </c>
      <c r="AB300" s="3">
        <v>20</v>
      </c>
      <c r="AC300" s="3">
        <v>16</v>
      </c>
      <c r="AD300" s="35">
        <f t="shared" si="358"/>
        <v>767.42399999999998</v>
      </c>
      <c r="AE300" s="33">
        <f t="shared" si="336"/>
        <v>25</v>
      </c>
      <c r="AF300" s="5">
        <v>50</v>
      </c>
      <c r="AG300" s="35">
        <f t="shared" si="359"/>
        <v>1918.5600000000002</v>
      </c>
      <c r="AH300" s="3">
        <v>0</v>
      </c>
      <c r="AI300" s="3">
        <v>5</v>
      </c>
      <c r="AJ300" s="35">
        <f t="shared" si="360"/>
        <v>0</v>
      </c>
      <c r="AK300" s="33">
        <f t="shared" si="339"/>
        <v>20</v>
      </c>
      <c r="AL300" s="5">
        <v>30</v>
      </c>
      <c r="AM300" s="36">
        <f t="shared" si="361"/>
        <v>1151.136</v>
      </c>
      <c r="AN300" s="224">
        <v>40</v>
      </c>
      <c r="AO300" s="3">
        <v>35</v>
      </c>
      <c r="AP300" s="35">
        <f t="shared" si="362"/>
        <v>1534.848</v>
      </c>
      <c r="AQ300" s="33">
        <f t="shared" si="350"/>
        <v>25</v>
      </c>
      <c r="AR300" s="5">
        <v>100</v>
      </c>
      <c r="AS300" s="35">
        <f t="shared" si="363"/>
        <v>3837.1200000000003</v>
      </c>
      <c r="AT300" s="3">
        <v>0</v>
      </c>
      <c r="AU300" s="3">
        <v>5</v>
      </c>
      <c r="AV300" s="35">
        <f t="shared" si="364"/>
        <v>0</v>
      </c>
      <c r="AW300" s="33">
        <f t="shared" si="343"/>
        <v>20</v>
      </c>
      <c r="AX300" s="4">
        <v>100</v>
      </c>
      <c r="AY300" s="35">
        <f t="shared" si="365"/>
        <v>3837.1200000000003</v>
      </c>
      <c r="AZ300" s="3">
        <v>20</v>
      </c>
      <c r="BA300" s="3">
        <v>20</v>
      </c>
      <c r="BB300" s="35">
        <f t="shared" si="366"/>
        <v>767.42399999999998</v>
      </c>
      <c r="BC300" s="33">
        <f t="shared" si="346"/>
        <v>20</v>
      </c>
      <c r="BD300" s="4">
        <v>100</v>
      </c>
      <c r="BE300" s="36">
        <f t="shared" si="367"/>
        <v>3837.1200000000003</v>
      </c>
      <c r="BF300" s="3">
        <v>0</v>
      </c>
      <c r="BG300" s="3">
        <v>10</v>
      </c>
      <c r="BH300" s="35">
        <f t="shared" si="368"/>
        <v>0</v>
      </c>
      <c r="BI300" s="33">
        <f t="shared" si="311"/>
        <v>10</v>
      </c>
      <c r="BJ300" s="4">
        <v>100</v>
      </c>
      <c r="BK300" s="36">
        <f t="shared" si="369"/>
        <v>3837.1200000000003</v>
      </c>
      <c r="BL300" s="3">
        <v>20</v>
      </c>
      <c r="BM300" s="3">
        <v>16</v>
      </c>
      <c r="BN300" s="36">
        <f t="shared" si="370"/>
        <v>767.42399999999998</v>
      </c>
      <c r="BO300" s="33">
        <f t="shared" si="296"/>
        <v>14</v>
      </c>
      <c r="BP300" s="4">
        <v>100</v>
      </c>
      <c r="BQ300" s="36">
        <f t="shared" si="371"/>
        <v>3837.1200000000003</v>
      </c>
      <c r="BR300" s="204">
        <v>0</v>
      </c>
      <c r="BS300" s="305">
        <v>4</v>
      </c>
      <c r="BT300" s="36">
        <f t="shared" si="372"/>
        <v>0</v>
      </c>
      <c r="BU300" s="33">
        <f t="shared" si="291"/>
        <v>10</v>
      </c>
      <c r="BV300" s="4">
        <v>200</v>
      </c>
      <c r="BW300" s="36">
        <f t="shared" si="299"/>
        <v>7674.2400000000007</v>
      </c>
      <c r="BX300" s="3">
        <v>0</v>
      </c>
      <c r="BY300" s="3">
        <v>0</v>
      </c>
      <c r="BZ300" s="36">
        <f t="shared" si="300"/>
        <v>0</v>
      </c>
      <c r="CA300" s="33">
        <f t="shared" si="272"/>
        <v>10</v>
      </c>
      <c r="CB300" s="314">
        <v>200</v>
      </c>
      <c r="CC300" s="36">
        <f t="shared" si="301"/>
        <v>7674.2400000000007</v>
      </c>
      <c r="CD300" s="3">
        <f>SUMIFS('12月商业流向数据'!G:G,'12月商业流向数据'!C:C,'2019年进销存明细 '!A300,'12月商业流向数据'!E:E,'2019年进销存明细 '!H300)</f>
        <v>0</v>
      </c>
      <c r="CE300" s="3"/>
      <c r="CF300" s="36">
        <f t="shared" si="302"/>
        <v>0</v>
      </c>
      <c r="CG300" s="33">
        <f t="shared" si="273"/>
        <v>10</v>
      </c>
      <c r="CH300" s="4">
        <f t="shared" si="303"/>
        <v>1050</v>
      </c>
      <c r="CI300" s="36">
        <f t="shared" si="304"/>
        <v>40289.760000000002</v>
      </c>
      <c r="CJ300" s="4">
        <f t="shared" si="305"/>
        <v>110</v>
      </c>
      <c r="CK300" s="36">
        <f t="shared" si="293"/>
        <v>4220.8320000000003</v>
      </c>
      <c r="CM300" s="18" t="str">
        <f t="shared" si="294"/>
        <v>依叶-上海市奉贤区南桥镇光明社区卫生服务中心</v>
      </c>
      <c r="CN300" s="18" t="s">
        <v>422</v>
      </c>
    </row>
    <row r="301" spans="1:92" s="18" customFormat="1" ht="14.25" hidden="1" x14ac:dyDescent="0.3">
      <c r="A301" s="1" t="s">
        <v>6</v>
      </c>
      <c r="B301" s="1" t="s">
        <v>873</v>
      </c>
      <c r="C301" s="1" t="s">
        <v>662</v>
      </c>
      <c r="D301" s="1" t="s">
        <v>872</v>
      </c>
      <c r="E301" s="1" t="s">
        <v>830</v>
      </c>
      <c r="F301" s="1" t="s">
        <v>284</v>
      </c>
      <c r="G301" s="1" t="s">
        <v>388</v>
      </c>
      <c r="H301" s="2" t="s">
        <v>426</v>
      </c>
      <c r="I301" s="177">
        <v>38.371200000000002</v>
      </c>
      <c r="J301" s="37">
        <v>0</v>
      </c>
      <c r="K301" s="171">
        <v>5.833333333333333</v>
      </c>
      <c r="L301" s="171">
        <f t="shared" si="352"/>
        <v>223.83199999999999</v>
      </c>
      <c r="M301" s="37">
        <v>0</v>
      </c>
      <c r="N301" s="5">
        <v>20</v>
      </c>
      <c r="O301" s="34">
        <f t="shared" si="353"/>
        <v>767.42399999999998</v>
      </c>
      <c r="P301" s="3">
        <v>0</v>
      </c>
      <c r="Q301" s="3">
        <v>0</v>
      </c>
      <c r="R301" s="35">
        <f t="shared" si="354"/>
        <v>0</v>
      </c>
      <c r="S301" s="33">
        <f t="shared" si="331"/>
        <v>0</v>
      </c>
      <c r="T301" s="5">
        <v>20</v>
      </c>
      <c r="U301" s="35">
        <f t="shared" si="355"/>
        <v>767.42399999999998</v>
      </c>
      <c r="V301" s="3">
        <v>30</v>
      </c>
      <c r="W301" s="3">
        <v>10</v>
      </c>
      <c r="X301" s="35">
        <f t="shared" si="356"/>
        <v>1151.136</v>
      </c>
      <c r="Y301" s="33">
        <f t="shared" si="333"/>
        <v>20</v>
      </c>
      <c r="Z301" s="5">
        <v>50</v>
      </c>
      <c r="AA301" s="35">
        <f t="shared" si="357"/>
        <v>1918.5600000000002</v>
      </c>
      <c r="AB301" s="3">
        <v>0</v>
      </c>
      <c r="AC301" s="3">
        <v>0</v>
      </c>
      <c r="AD301" s="35">
        <f t="shared" si="358"/>
        <v>0</v>
      </c>
      <c r="AE301" s="33">
        <f t="shared" si="336"/>
        <v>20</v>
      </c>
      <c r="AF301" s="5">
        <v>50</v>
      </c>
      <c r="AG301" s="35">
        <f t="shared" si="359"/>
        <v>1918.5600000000002</v>
      </c>
      <c r="AH301" s="3">
        <v>0</v>
      </c>
      <c r="AI301" s="3">
        <v>0</v>
      </c>
      <c r="AJ301" s="35">
        <f t="shared" si="360"/>
        <v>0</v>
      </c>
      <c r="AK301" s="33">
        <f t="shared" si="339"/>
        <v>20</v>
      </c>
      <c r="AL301" s="5">
        <v>100</v>
      </c>
      <c r="AM301" s="36">
        <f t="shared" si="361"/>
        <v>3837.1200000000003</v>
      </c>
      <c r="AN301" s="224">
        <v>20</v>
      </c>
      <c r="AO301" s="3">
        <v>20</v>
      </c>
      <c r="AP301" s="35">
        <f t="shared" si="362"/>
        <v>767.42399999999998</v>
      </c>
      <c r="AQ301" s="33">
        <f t="shared" si="350"/>
        <v>20</v>
      </c>
      <c r="AR301" s="5">
        <v>100</v>
      </c>
      <c r="AS301" s="35">
        <f t="shared" si="363"/>
        <v>3837.1200000000003</v>
      </c>
      <c r="AT301" s="3">
        <v>50</v>
      </c>
      <c r="AU301" s="3">
        <v>20</v>
      </c>
      <c r="AV301" s="35">
        <f t="shared" si="364"/>
        <v>1918.5600000000002</v>
      </c>
      <c r="AW301" s="33">
        <f t="shared" si="343"/>
        <v>50</v>
      </c>
      <c r="AX301" s="4">
        <v>100</v>
      </c>
      <c r="AY301" s="35">
        <f t="shared" si="365"/>
        <v>3837.1200000000003</v>
      </c>
      <c r="AZ301" s="3">
        <v>0</v>
      </c>
      <c r="BA301" s="3">
        <v>15</v>
      </c>
      <c r="BB301" s="35">
        <f t="shared" si="366"/>
        <v>0</v>
      </c>
      <c r="BC301" s="33">
        <f t="shared" si="346"/>
        <v>35</v>
      </c>
      <c r="BD301" s="4">
        <v>100</v>
      </c>
      <c r="BE301" s="36">
        <f t="shared" si="367"/>
        <v>3837.1200000000003</v>
      </c>
      <c r="BF301" s="3">
        <v>0</v>
      </c>
      <c r="BG301" s="3">
        <v>15</v>
      </c>
      <c r="BH301" s="35">
        <f t="shared" si="368"/>
        <v>0</v>
      </c>
      <c r="BI301" s="33">
        <f t="shared" si="311"/>
        <v>20</v>
      </c>
      <c r="BJ301" s="4">
        <v>100</v>
      </c>
      <c r="BK301" s="36">
        <f t="shared" si="369"/>
        <v>3837.1200000000003</v>
      </c>
      <c r="BL301" s="3">
        <v>30</v>
      </c>
      <c r="BM301" s="3">
        <v>31</v>
      </c>
      <c r="BN301" s="36">
        <f t="shared" si="370"/>
        <v>1151.136</v>
      </c>
      <c r="BO301" s="33">
        <f t="shared" si="296"/>
        <v>19</v>
      </c>
      <c r="BP301" s="4">
        <v>100</v>
      </c>
      <c r="BQ301" s="36">
        <f t="shared" si="371"/>
        <v>3837.1200000000003</v>
      </c>
      <c r="BR301" s="204">
        <v>30</v>
      </c>
      <c r="BS301" s="305">
        <v>25</v>
      </c>
      <c r="BT301" s="36">
        <f t="shared" si="372"/>
        <v>1151.136</v>
      </c>
      <c r="BU301" s="33">
        <f t="shared" si="291"/>
        <v>24</v>
      </c>
      <c r="BV301" s="4">
        <v>100</v>
      </c>
      <c r="BW301" s="36">
        <f t="shared" si="299"/>
        <v>3837.1200000000003</v>
      </c>
      <c r="BX301" s="3">
        <v>50</v>
      </c>
      <c r="BY301" s="3">
        <v>35</v>
      </c>
      <c r="BZ301" s="36">
        <f t="shared" si="300"/>
        <v>1918.5600000000002</v>
      </c>
      <c r="CA301" s="33">
        <f t="shared" si="272"/>
        <v>39</v>
      </c>
      <c r="CB301" s="314">
        <v>100</v>
      </c>
      <c r="CC301" s="36">
        <f t="shared" si="301"/>
        <v>3837.1200000000003</v>
      </c>
      <c r="CD301" s="3">
        <f>SUMIFS('12月商业流向数据'!G:G,'12月商业流向数据'!C:C,'2019年进销存明细 '!A301,'12月商业流向数据'!E:E,'2019年进销存明细 '!H301)</f>
        <v>0</v>
      </c>
      <c r="CE301" s="3"/>
      <c r="CF301" s="36">
        <f t="shared" si="302"/>
        <v>0</v>
      </c>
      <c r="CG301" s="33">
        <f t="shared" si="273"/>
        <v>39</v>
      </c>
      <c r="CH301" s="4">
        <f t="shared" si="303"/>
        <v>940</v>
      </c>
      <c r="CI301" s="36">
        <f t="shared" si="304"/>
        <v>36068.928</v>
      </c>
      <c r="CJ301" s="4">
        <f t="shared" si="305"/>
        <v>210</v>
      </c>
      <c r="CK301" s="36">
        <f t="shared" si="293"/>
        <v>8057.9520000000002</v>
      </c>
      <c r="CM301" s="18" t="str">
        <f t="shared" si="294"/>
        <v>依叶-上海市奉贤区四团镇社区卫生服务中心</v>
      </c>
      <c r="CN301" s="18" t="s">
        <v>422</v>
      </c>
    </row>
    <row r="302" spans="1:92" s="18" customFormat="1" ht="14.25" hidden="1" x14ac:dyDescent="0.3">
      <c r="A302" s="1" t="s">
        <v>6</v>
      </c>
      <c r="B302" s="1" t="s">
        <v>873</v>
      </c>
      <c r="C302" s="1" t="s">
        <v>662</v>
      </c>
      <c r="D302" s="1" t="s">
        <v>872</v>
      </c>
      <c r="E302" s="1" t="s">
        <v>87</v>
      </c>
      <c r="F302" s="1" t="s">
        <v>284</v>
      </c>
      <c r="G302" s="1" t="s">
        <v>388</v>
      </c>
      <c r="H302" s="2" t="s">
        <v>277</v>
      </c>
      <c r="I302" s="177">
        <v>38.371200000000002</v>
      </c>
      <c r="J302" s="37">
        <v>0</v>
      </c>
      <c r="K302" s="171">
        <v>0</v>
      </c>
      <c r="L302" s="171">
        <f t="shared" si="352"/>
        <v>0</v>
      </c>
      <c r="M302" s="37">
        <v>0</v>
      </c>
      <c r="N302" s="5"/>
      <c r="O302" s="34">
        <f t="shared" si="353"/>
        <v>0</v>
      </c>
      <c r="P302" s="3">
        <v>0</v>
      </c>
      <c r="Q302" s="3">
        <v>0</v>
      </c>
      <c r="R302" s="35">
        <f t="shared" si="354"/>
        <v>0</v>
      </c>
      <c r="S302" s="33">
        <f t="shared" si="331"/>
        <v>0</v>
      </c>
      <c r="T302" s="5"/>
      <c r="U302" s="35">
        <f t="shared" si="355"/>
        <v>0</v>
      </c>
      <c r="V302" s="3">
        <v>0</v>
      </c>
      <c r="W302" s="3">
        <v>0</v>
      </c>
      <c r="X302" s="35">
        <f t="shared" si="356"/>
        <v>0</v>
      </c>
      <c r="Y302" s="33">
        <f t="shared" si="333"/>
        <v>0</v>
      </c>
      <c r="Z302" s="5">
        <v>50</v>
      </c>
      <c r="AA302" s="35">
        <f t="shared" si="357"/>
        <v>1918.5600000000002</v>
      </c>
      <c r="AB302" s="3">
        <v>0</v>
      </c>
      <c r="AC302" s="3">
        <v>0</v>
      </c>
      <c r="AD302" s="35">
        <f t="shared" si="358"/>
        <v>0</v>
      </c>
      <c r="AE302" s="33">
        <f t="shared" si="336"/>
        <v>0</v>
      </c>
      <c r="AF302" s="5">
        <v>100</v>
      </c>
      <c r="AG302" s="35">
        <f t="shared" si="359"/>
        <v>3837.1200000000003</v>
      </c>
      <c r="AH302" s="3">
        <v>0</v>
      </c>
      <c r="AI302" s="3">
        <v>0</v>
      </c>
      <c r="AJ302" s="35">
        <f t="shared" si="360"/>
        <v>0</v>
      </c>
      <c r="AK302" s="33">
        <f t="shared" si="339"/>
        <v>0</v>
      </c>
      <c r="AL302" s="5">
        <v>0</v>
      </c>
      <c r="AM302" s="36">
        <f t="shared" si="361"/>
        <v>0</v>
      </c>
      <c r="AN302" s="224">
        <v>0</v>
      </c>
      <c r="AO302" s="3">
        <v>0</v>
      </c>
      <c r="AP302" s="35">
        <f t="shared" si="362"/>
        <v>0</v>
      </c>
      <c r="AQ302" s="33">
        <f t="shared" si="350"/>
        <v>0</v>
      </c>
      <c r="AR302" s="5">
        <v>0</v>
      </c>
      <c r="AS302" s="35">
        <f t="shared" si="363"/>
        <v>0</v>
      </c>
      <c r="AT302" s="3">
        <v>0</v>
      </c>
      <c r="AU302" s="3">
        <v>0</v>
      </c>
      <c r="AV302" s="35">
        <f t="shared" si="364"/>
        <v>0</v>
      </c>
      <c r="AW302" s="33">
        <f t="shared" si="343"/>
        <v>0</v>
      </c>
      <c r="AX302" s="4">
        <v>0</v>
      </c>
      <c r="AY302" s="35">
        <f t="shared" si="365"/>
        <v>0</v>
      </c>
      <c r="AZ302" s="3">
        <v>0</v>
      </c>
      <c r="BA302" s="3">
        <v>0</v>
      </c>
      <c r="BB302" s="35">
        <f t="shared" si="366"/>
        <v>0</v>
      </c>
      <c r="BC302" s="33">
        <f t="shared" si="346"/>
        <v>0</v>
      </c>
      <c r="BD302" s="4">
        <v>0</v>
      </c>
      <c r="BE302" s="36">
        <f t="shared" si="367"/>
        <v>0</v>
      </c>
      <c r="BF302" s="3">
        <v>0</v>
      </c>
      <c r="BG302" s="3">
        <v>0</v>
      </c>
      <c r="BH302" s="35">
        <f t="shared" si="368"/>
        <v>0</v>
      </c>
      <c r="BI302" s="33">
        <f t="shared" si="311"/>
        <v>0</v>
      </c>
      <c r="BJ302" s="4">
        <v>0</v>
      </c>
      <c r="BK302" s="36">
        <f t="shared" si="369"/>
        <v>0</v>
      </c>
      <c r="BL302" s="3">
        <v>0</v>
      </c>
      <c r="BM302" s="3">
        <v>0</v>
      </c>
      <c r="BN302" s="36">
        <f t="shared" si="370"/>
        <v>0</v>
      </c>
      <c r="BO302" s="33">
        <f t="shared" si="296"/>
        <v>0</v>
      </c>
      <c r="BP302" s="4">
        <v>0</v>
      </c>
      <c r="BQ302" s="36">
        <f t="shared" si="371"/>
        <v>0</v>
      </c>
      <c r="BR302" s="204">
        <v>0</v>
      </c>
      <c r="BS302" s="305">
        <v>0</v>
      </c>
      <c r="BT302" s="36">
        <f t="shared" si="372"/>
        <v>0</v>
      </c>
      <c r="BU302" s="33">
        <f t="shared" si="291"/>
        <v>0</v>
      </c>
      <c r="BV302" s="4">
        <v>0</v>
      </c>
      <c r="BW302" s="36">
        <f t="shared" si="299"/>
        <v>0</v>
      </c>
      <c r="BX302" s="3">
        <v>0</v>
      </c>
      <c r="BY302" s="3">
        <v>0</v>
      </c>
      <c r="BZ302" s="36">
        <f t="shared" si="300"/>
        <v>0</v>
      </c>
      <c r="CA302" s="33">
        <f t="shared" si="272"/>
        <v>0</v>
      </c>
      <c r="CB302" s="314">
        <v>0</v>
      </c>
      <c r="CC302" s="36">
        <f t="shared" si="301"/>
        <v>0</v>
      </c>
      <c r="CD302" s="3">
        <f>SUMIFS('12月商业流向数据'!G:G,'12月商业流向数据'!C:C,'2019年进销存明细 '!A302,'12月商业流向数据'!E:E,'2019年进销存明细 '!H302)</f>
        <v>0</v>
      </c>
      <c r="CE302" s="3"/>
      <c r="CF302" s="36">
        <f t="shared" si="302"/>
        <v>0</v>
      </c>
      <c r="CG302" s="33">
        <f t="shared" si="273"/>
        <v>0</v>
      </c>
      <c r="CH302" s="4">
        <f t="shared" si="303"/>
        <v>150</v>
      </c>
      <c r="CI302" s="36">
        <f t="shared" si="304"/>
        <v>5755.68</v>
      </c>
      <c r="CJ302" s="4">
        <f t="shared" si="305"/>
        <v>0</v>
      </c>
      <c r="CK302" s="36">
        <f t="shared" si="293"/>
        <v>0</v>
      </c>
      <c r="CM302" s="18" t="str">
        <f t="shared" si="294"/>
        <v>依叶-上海市奉贤区金汇镇社区卫生服务中心</v>
      </c>
      <c r="CN302" s="18" t="s">
        <v>422</v>
      </c>
    </row>
    <row r="303" spans="1:92" s="18" customFormat="1" ht="14.25" hidden="1" x14ac:dyDescent="0.3">
      <c r="A303" s="1" t="s">
        <v>6</v>
      </c>
      <c r="B303" s="1" t="s">
        <v>873</v>
      </c>
      <c r="C303" s="1" t="s">
        <v>662</v>
      </c>
      <c r="D303" s="1" t="s">
        <v>872</v>
      </c>
      <c r="E303" s="1" t="s">
        <v>376</v>
      </c>
      <c r="F303" s="1" t="s">
        <v>284</v>
      </c>
      <c r="G303" s="1" t="s">
        <v>388</v>
      </c>
      <c r="H303" s="2" t="s">
        <v>531</v>
      </c>
      <c r="I303" s="177">
        <v>38.371200000000002</v>
      </c>
      <c r="J303" s="37">
        <v>0</v>
      </c>
      <c r="K303" s="171">
        <v>0</v>
      </c>
      <c r="L303" s="171">
        <f t="shared" si="352"/>
        <v>0</v>
      </c>
      <c r="M303" s="37">
        <v>10</v>
      </c>
      <c r="N303" s="5"/>
      <c r="O303" s="34">
        <f t="shared" si="353"/>
        <v>0</v>
      </c>
      <c r="P303" s="3">
        <v>0</v>
      </c>
      <c r="Q303" s="3">
        <v>0</v>
      </c>
      <c r="R303" s="35">
        <f t="shared" si="354"/>
        <v>0</v>
      </c>
      <c r="S303" s="33">
        <f t="shared" si="331"/>
        <v>10</v>
      </c>
      <c r="T303" s="5"/>
      <c r="U303" s="35">
        <f t="shared" si="355"/>
        <v>0</v>
      </c>
      <c r="V303" s="3">
        <v>0</v>
      </c>
      <c r="W303" s="3">
        <v>0</v>
      </c>
      <c r="X303" s="35">
        <f t="shared" si="356"/>
        <v>0</v>
      </c>
      <c r="Y303" s="33">
        <f t="shared" si="333"/>
        <v>10</v>
      </c>
      <c r="Z303" s="5">
        <v>50</v>
      </c>
      <c r="AA303" s="35">
        <f t="shared" si="357"/>
        <v>1918.5600000000002</v>
      </c>
      <c r="AB303" s="3">
        <v>0</v>
      </c>
      <c r="AC303" s="3">
        <v>0</v>
      </c>
      <c r="AD303" s="35">
        <f t="shared" si="358"/>
        <v>0</v>
      </c>
      <c r="AE303" s="33">
        <f t="shared" si="336"/>
        <v>10</v>
      </c>
      <c r="AF303" s="5">
        <v>60</v>
      </c>
      <c r="AG303" s="35">
        <f t="shared" si="359"/>
        <v>2302.2719999999999</v>
      </c>
      <c r="AH303" s="3">
        <v>0</v>
      </c>
      <c r="AI303" s="3">
        <v>0</v>
      </c>
      <c r="AJ303" s="35">
        <f t="shared" si="360"/>
        <v>0</v>
      </c>
      <c r="AK303" s="33">
        <f t="shared" si="339"/>
        <v>10</v>
      </c>
      <c r="AL303" s="5">
        <v>50</v>
      </c>
      <c r="AM303" s="36">
        <f t="shared" si="361"/>
        <v>1918.5600000000002</v>
      </c>
      <c r="AN303" s="224">
        <v>0</v>
      </c>
      <c r="AO303" s="3">
        <v>0</v>
      </c>
      <c r="AP303" s="35">
        <f t="shared" si="362"/>
        <v>0</v>
      </c>
      <c r="AQ303" s="33">
        <f t="shared" si="350"/>
        <v>10</v>
      </c>
      <c r="AR303" s="5">
        <v>50</v>
      </c>
      <c r="AS303" s="35">
        <f t="shared" si="363"/>
        <v>1918.5600000000002</v>
      </c>
      <c r="AT303" s="3">
        <v>0</v>
      </c>
      <c r="AU303" s="3">
        <v>0</v>
      </c>
      <c r="AV303" s="35">
        <f t="shared" si="364"/>
        <v>0</v>
      </c>
      <c r="AW303" s="33">
        <f t="shared" si="343"/>
        <v>10</v>
      </c>
      <c r="AX303" s="4">
        <v>50</v>
      </c>
      <c r="AY303" s="35">
        <f t="shared" si="365"/>
        <v>1918.5600000000002</v>
      </c>
      <c r="AZ303" s="3">
        <v>0</v>
      </c>
      <c r="BA303" s="3">
        <v>0</v>
      </c>
      <c r="BB303" s="35">
        <f t="shared" si="366"/>
        <v>0</v>
      </c>
      <c r="BC303" s="33">
        <f t="shared" si="346"/>
        <v>10</v>
      </c>
      <c r="BD303" s="4">
        <v>50</v>
      </c>
      <c r="BE303" s="36">
        <f t="shared" si="367"/>
        <v>1918.5600000000002</v>
      </c>
      <c r="BF303" s="3">
        <v>0</v>
      </c>
      <c r="BG303" s="3">
        <v>0</v>
      </c>
      <c r="BH303" s="35">
        <f t="shared" si="368"/>
        <v>0</v>
      </c>
      <c r="BI303" s="33">
        <f t="shared" si="311"/>
        <v>10</v>
      </c>
      <c r="BJ303" s="4">
        <v>50</v>
      </c>
      <c r="BK303" s="36">
        <f t="shared" si="369"/>
        <v>1918.5600000000002</v>
      </c>
      <c r="BL303" s="3">
        <v>0</v>
      </c>
      <c r="BM303" s="3">
        <v>0</v>
      </c>
      <c r="BN303" s="36">
        <f t="shared" si="370"/>
        <v>0</v>
      </c>
      <c r="BO303" s="33">
        <f t="shared" si="296"/>
        <v>10</v>
      </c>
      <c r="BP303" s="4">
        <v>100</v>
      </c>
      <c r="BQ303" s="36">
        <f t="shared" si="371"/>
        <v>3837.1200000000003</v>
      </c>
      <c r="BR303" s="204">
        <v>0</v>
      </c>
      <c r="BS303" s="305">
        <v>0</v>
      </c>
      <c r="BT303" s="36">
        <f t="shared" si="372"/>
        <v>0</v>
      </c>
      <c r="BU303" s="33">
        <f t="shared" si="291"/>
        <v>10</v>
      </c>
      <c r="BV303" s="4">
        <v>200</v>
      </c>
      <c r="BW303" s="36">
        <f t="shared" si="299"/>
        <v>7674.2400000000007</v>
      </c>
      <c r="BX303" s="3">
        <v>0</v>
      </c>
      <c r="BY303" s="3">
        <v>0</v>
      </c>
      <c r="BZ303" s="36">
        <f t="shared" si="300"/>
        <v>0</v>
      </c>
      <c r="CA303" s="33">
        <f t="shared" si="272"/>
        <v>10</v>
      </c>
      <c r="CB303" s="314">
        <v>200</v>
      </c>
      <c r="CC303" s="36">
        <f t="shared" si="301"/>
        <v>7674.2400000000007</v>
      </c>
      <c r="CD303" s="3">
        <f>SUMIFS('12月商业流向数据'!G:G,'12月商业流向数据'!C:C,'2019年进销存明细 '!A303,'12月商业流向数据'!E:E,'2019年进销存明细 '!H303)</f>
        <v>0</v>
      </c>
      <c r="CE303" s="3"/>
      <c r="CF303" s="36">
        <f t="shared" si="302"/>
        <v>0</v>
      </c>
      <c r="CG303" s="33">
        <f t="shared" si="273"/>
        <v>10</v>
      </c>
      <c r="CH303" s="4">
        <f t="shared" si="303"/>
        <v>860</v>
      </c>
      <c r="CI303" s="36">
        <f t="shared" si="304"/>
        <v>32999.232000000004</v>
      </c>
      <c r="CJ303" s="4">
        <f t="shared" si="305"/>
        <v>0</v>
      </c>
      <c r="CK303" s="36">
        <f t="shared" si="293"/>
        <v>0</v>
      </c>
      <c r="CM303" s="18" t="str">
        <f t="shared" si="294"/>
        <v>依叶-上海市奉贤区金汇镇齐贤社区卫生服务中心</v>
      </c>
      <c r="CN303" s="18" t="s">
        <v>422</v>
      </c>
    </row>
    <row r="304" spans="1:92" s="18" customFormat="1" ht="14.25" hidden="1" x14ac:dyDescent="0.3">
      <c r="A304" s="1" t="s">
        <v>6</v>
      </c>
      <c r="B304" s="1" t="s">
        <v>636</v>
      </c>
      <c r="C304" s="1" t="s">
        <v>662</v>
      </c>
      <c r="D304" s="1" t="s">
        <v>7</v>
      </c>
      <c r="E304" s="1" t="s">
        <v>889</v>
      </c>
      <c r="F304" s="1" t="s">
        <v>284</v>
      </c>
      <c r="G304" s="1" t="s">
        <v>390</v>
      </c>
      <c r="H304" s="7" t="s">
        <v>221</v>
      </c>
      <c r="I304" s="177">
        <v>38.371200000000002</v>
      </c>
      <c r="J304" s="37">
        <v>0</v>
      </c>
      <c r="K304" s="171">
        <v>0</v>
      </c>
      <c r="L304" s="171">
        <f t="shared" si="352"/>
        <v>0</v>
      </c>
      <c r="M304" s="37">
        <v>0</v>
      </c>
      <c r="N304" s="5"/>
      <c r="O304" s="34">
        <f t="shared" si="353"/>
        <v>0</v>
      </c>
      <c r="P304" s="3">
        <v>0</v>
      </c>
      <c r="Q304" s="3">
        <v>0</v>
      </c>
      <c r="R304" s="35">
        <f t="shared" si="354"/>
        <v>0</v>
      </c>
      <c r="S304" s="33">
        <f t="shared" si="331"/>
        <v>0</v>
      </c>
      <c r="T304" s="5"/>
      <c r="U304" s="35">
        <f t="shared" si="355"/>
        <v>0</v>
      </c>
      <c r="V304" s="3">
        <v>0</v>
      </c>
      <c r="W304" s="3">
        <v>0</v>
      </c>
      <c r="X304" s="35">
        <f t="shared" si="356"/>
        <v>0</v>
      </c>
      <c r="Y304" s="33">
        <f t="shared" si="333"/>
        <v>0</v>
      </c>
      <c r="Z304" s="5"/>
      <c r="AA304" s="35">
        <f t="shared" si="357"/>
        <v>0</v>
      </c>
      <c r="AB304" s="3">
        <v>0</v>
      </c>
      <c r="AC304" s="3">
        <v>0</v>
      </c>
      <c r="AD304" s="35">
        <f t="shared" si="358"/>
        <v>0</v>
      </c>
      <c r="AE304" s="33">
        <f t="shared" si="336"/>
        <v>0</v>
      </c>
      <c r="AF304" s="5"/>
      <c r="AG304" s="35">
        <f t="shared" si="359"/>
        <v>0</v>
      </c>
      <c r="AH304" s="3">
        <v>0</v>
      </c>
      <c r="AI304" s="3">
        <v>0</v>
      </c>
      <c r="AJ304" s="35">
        <f t="shared" si="360"/>
        <v>0</v>
      </c>
      <c r="AK304" s="33">
        <f t="shared" si="339"/>
        <v>0</v>
      </c>
      <c r="AL304" s="5">
        <v>0</v>
      </c>
      <c r="AM304" s="36">
        <f t="shared" si="361"/>
        <v>0</v>
      </c>
      <c r="AN304" s="224">
        <v>0</v>
      </c>
      <c r="AO304" s="3">
        <v>0</v>
      </c>
      <c r="AP304" s="35">
        <f t="shared" si="362"/>
        <v>0</v>
      </c>
      <c r="AQ304" s="33">
        <f t="shared" si="350"/>
        <v>0</v>
      </c>
      <c r="AR304" s="5">
        <v>0</v>
      </c>
      <c r="AS304" s="35">
        <f t="shared" si="363"/>
        <v>0</v>
      </c>
      <c r="AT304" s="3">
        <v>0</v>
      </c>
      <c r="AU304" s="3">
        <v>0</v>
      </c>
      <c r="AV304" s="35">
        <f t="shared" si="364"/>
        <v>0</v>
      </c>
      <c r="AW304" s="33">
        <f t="shared" si="343"/>
        <v>0</v>
      </c>
      <c r="AX304" s="4">
        <v>0</v>
      </c>
      <c r="AY304" s="35">
        <f t="shared" si="365"/>
        <v>0</v>
      </c>
      <c r="AZ304" s="3">
        <v>0</v>
      </c>
      <c r="BA304" s="3">
        <v>0</v>
      </c>
      <c r="BB304" s="35">
        <f t="shared" si="366"/>
        <v>0</v>
      </c>
      <c r="BC304" s="33">
        <f t="shared" si="346"/>
        <v>0</v>
      </c>
      <c r="BD304" s="4">
        <v>0</v>
      </c>
      <c r="BE304" s="36">
        <f t="shared" si="367"/>
        <v>0</v>
      </c>
      <c r="BF304" s="3">
        <v>0</v>
      </c>
      <c r="BG304" s="3">
        <v>0</v>
      </c>
      <c r="BH304" s="35">
        <f t="shared" si="368"/>
        <v>0</v>
      </c>
      <c r="BI304" s="33">
        <f t="shared" si="311"/>
        <v>0</v>
      </c>
      <c r="BJ304" s="4">
        <v>0</v>
      </c>
      <c r="BK304" s="36">
        <f t="shared" si="369"/>
        <v>0</v>
      </c>
      <c r="BL304" s="3">
        <v>0</v>
      </c>
      <c r="BM304" s="3">
        <v>0</v>
      </c>
      <c r="BN304" s="36">
        <f t="shared" si="370"/>
        <v>0</v>
      </c>
      <c r="BO304" s="33">
        <f t="shared" si="296"/>
        <v>0</v>
      </c>
      <c r="BP304" s="4">
        <v>0</v>
      </c>
      <c r="BQ304" s="36">
        <f t="shared" si="371"/>
        <v>0</v>
      </c>
      <c r="BR304" s="204">
        <v>0</v>
      </c>
      <c r="BS304" s="305">
        <v>0</v>
      </c>
      <c r="BT304" s="36">
        <f t="shared" si="372"/>
        <v>0</v>
      </c>
      <c r="BU304" s="33">
        <f t="shared" si="291"/>
        <v>0</v>
      </c>
      <c r="BV304" s="4">
        <v>0</v>
      </c>
      <c r="BW304" s="36">
        <f t="shared" si="299"/>
        <v>0</v>
      </c>
      <c r="BX304" s="3">
        <v>0</v>
      </c>
      <c r="BY304" s="3">
        <v>0</v>
      </c>
      <c r="BZ304" s="36">
        <f t="shared" si="300"/>
        <v>0</v>
      </c>
      <c r="CA304" s="33">
        <f t="shared" si="272"/>
        <v>0</v>
      </c>
      <c r="CB304" s="314">
        <v>0</v>
      </c>
      <c r="CC304" s="36">
        <f t="shared" si="301"/>
        <v>0</v>
      </c>
      <c r="CD304" s="3">
        <f>SUMIFS('12月商业流向数据'!G:G,'12月商业流向数据'!C:C,'2019年进销存明细 '!A304,'12月商业流向数据'!E:E,'2019年进销存明细 '!H304)</f>
        <v>0</v>
      </c>
      <c r="CE304" s="3"/>
      <c r="CF304" s="36">
        <f t="shared" si="302"/>
        <v>0</v>
      </c>
      <c r="CG304" s="33">
        <f t="shared" si="273"/>
        <v>0</v>
      </c>
      <c r="CH304" s="4">
        <f t="shared" si="303"/>
        <v>0</v>
      </c>
      <c r="CI304" s="36">
        <f t="shared" si="304"/>
        <v>0</v>
      </c>
      <c r="CJ304" s="4">
        <f t="shared" si="305"/>
        <v>0</v>
      </c>
      <c r="CK304" s="36">
        <f t="shared" si="293"/>
        <v>0</v>
      </c>
      <c r="CM304" s="18" t="str">
        <f t="shared" si="294"/>
        <v>依叶-上海市嘉定区安亭镇黄渡社区卫生服务中心</v>
      </c>
      <c r="CN304" s="18" t="s">
        <v>422</v>
      </c>
    </row>
    <row r="305" spans="1:92" s="18" customFormat="1" ht="14.25" hidden="1" x14ac:dyDescent="0.3">
      <c r="A305" s="1" t="s">
        <v>6</v>
      </c>
      <c r="B305" s="1" t="s">
        <v>636</v>
      </c>
      <c r="C305" s="1" t="s">
        <v>662</v>
      </c>
      <c r="D305" s="1" t="s">
        <v>7</v>
      </c>
      <c r="E305" s="1" t="s">
        <v>889</v>
      </c>
      <c r="F305" s="1" t="s">
        <v>284</v>
      </c>
      <c r="G305" s="1" t="s">
        <v>390</v>
      </c>
      <c r="H305" s="7" t="s">
        <v>222</v>
      </c>
      <c r="I305" s="177">
        <v>38.371200000000002</v>
      </c>
      <c r="J305" s="37">
        <v>0</v>
      </c>
      <c r="K305" s="171">
        <v>0</v>
      </c>
      <c r="L305" s="171">
        <f t="shared" si="352"/>
        <v>0</v>
      </c>
      <c r="M305" s="37">
        <v>0</v>
      </c>
      <c r="N305" s="5"/>
      <c r="O305" s="34">
        <f t="shared" si="353"/>
        <v>0</v>
      </c>
      <c r="P305" s="3">
        <v>0</v>
      </c>
      <c r="Q305" s="3">
        <v>0</v>
      </c>
      <c r="R305" s="35">
        <f t="shared" si="354"/>
        <v>0</v>
      </c>
      <c r="S305" s="33">
        <f t="shared" si="331"/>
        <v>0</v>
      </c>
      <c r="T305" s="5"/>
      <c r="U305" s="35">
        <f t="shared" si="355"/>
        <v>0</v>
      </c>
      <c r="V305" s="3">
        <v>0</v>
      </c>
      <c r="W305" s="3">
        <v>0</v>
      </c>
      <c r="X305" s="35">
        <f t="shared" si="356"/>
        <v>0</v>
      </c>
      <c r="Y305" s="33">
        <f t="shared" si="333"/>
        <v>0</v>
      </c>
      <c r="Z305" s="5"/>
      <c r="AA305" s="35">
        <f t="shared" si="357"/>
        <v>0</v>
      </c>
      <c r="AB305" s="3">
        <v>0</v>
      </c>
      <c r="AC305" s="3">
        <v>0</v>
      </c>
      <c r="AD305" s="35">
        <f t="shared" si="358"/>
        <v>0</v>
      </c>
      <c r="AE305" s="33">
        <f t="shared" si="336"/>
        <v>0</v>
      </c>
      <c r="AF305" s="5"/>
      <c r="AG305" s="35">
        <f t="shared" si="359"/>
        <v>0</v>
      </c>
      <c r="AH305" s="3">
        <v>0</v>
      </c>
      <c r="AI305" s="3">
        <v>0</v>
      </c>
      <c r="AJ305" s="35">
        <f t="shared" si="360"/>
        <v>0</v>
      </c>
      <c r="AK305" s="33">
        <f t="shared" si="339"/>
        <v>0</v>
      </c>
      <c r="AL305" s="5">
        <v>0</v>
      </c>
      <c r="AM305" s="36">
        <f t="shared" si="361"/>
        <v>0</v>
      </c>
      <c r="AN305" s="224">
        <v>0</v>
      </c>
      <c r="AO305" s="3">
        <v>0</v>
      </c>
      <c r="AP305" s="35">
        <f t="shared" si="362"/>
        <v>0</v>
      </c>
      <c r="AQ305" s="33">
        <f t="shared" si="350"/>
        <v>0</v>
      </c>
      <c r="AR305" s="5">
        <v>0</v>
      </c>
      <c r="AS305" s="35">
        <f t="shared" si="363"/>
        <v>0</v>
      </c>
      <c r="AT305" s="3">
        <v>0</v>
      </c>
      <c r="AU305" s="3">
        <v>0</v>
      </c>
      <c r="AV305" s="35">
        <f t="shared" si="364"/>
        <v>0</v>
      </c>
      <c r="AW305" s="33">
        <f t="shared" si="343"/>
        <v>0</v>
      </c>
      <c r="AX305" s="4">
        <v>0</v>
      </c>
      <c r="AY305" s="35">
        <f t="shared" si="365"/>
        <v>0</v>
      </c>
      <c r="AZ305" s="3">
        <v>0</v>
      </c>
      <c r="BA305" s="3">
        <v>0</v>
      </c>
      <c r="BB305" s="35">
        <f t="shared" si="366"/>
        <v>0</v>
      </c>
      <c r="BC305" s="33">
        <f t="shared" si="346"/>
        <v>0</v>
      </c>
      <c r="BD305" s="4">
        <v>0</v>
      </c>
      <c r="BE305" s="36">
        <f t="shared" si="367"/>
        <v>0</v>
      </c>
      <c r="BF305" s="3">
        <v>0</v>
      </c>
      <c r="BG305" s="3">
        <v>0</v>
      </c>
      <c r="BH305" s="35">
        <f t="shared" si="368"/>
        <v>0</v>
      </c>
      <c r="BI305" s="33">
        <f t="shared" si="311"/>
        <v>0</v>
      </c>
      <c r="BJ305" s="4">
        <v>0</v>
      </c>
      <c r="BK305" s="36">
        <f t="shared" si="369"/>
        <v>0</v>
      </c>
      <c r="BL305" s="3">
        <v>0</v>
      </c>
      <c r="BM305" s="3">
        <v>0</v>
      </c>
      <c r="BN305" s="36">
        <f t="shared" si="370"/>
        <v>0</v>
      </c>
      <c r="BO305" s="33">
        <f t="shared" si="296"/>
        <v>0</v>
      </c>
      <c r="BP305" s="4">
        <v>0</v>
      </c>
      <c r="BQ305" s="36">
        <f t="shared" si="371"/>
        <v>0</v>
      </c>
      <c r="BR305" s="204">
        <v>0</v>
      </c>
      <c r="BS305" s="305">
        <v>0</v>
      </c>
      <c r="BT305" s="36">
        <f t="shared" si="372"/>
        <v>0</v>
      </c>
      <c r="BU305" s="33">
        <f t="shared" si="291"/>
        <v>0</v>
      </c>
      <c r="BV305" s="4">
        <v>0</v>
      </c>
      <c r="BW305" s="36">
        <f t="shared" si="299"/>
        <v>0</v>
      </c>
      <c r="BX305" s="3">
        <v>0</v>
      </c>
      <c r="BY305" s="3">
        <v>0</v>
      </c>
      <c r="BZ305" s="36">
        <f t="shared" si="300"/>
        <v>0</v>
      </c>
      <c r="CA305" s="33">
        <f t="shared" si="272"/>
        <v>0</v>
      </c>
      <c r="CB305" s="314">
        <v>0</v>
      </c>
      <c r="CC305" s="36">
        <f t="shared" si="301"/>
        <v>0</v>
      </c>
      <c r="CD305" s="3">
        <f>SUMIFS('12月商业流向数据'!G:G,'12月商业流向数据'!C:C,'2019年进销存明细 '!A305,'12月商业流向数据'!E:E,'2019年进销存明细 '!H305)</f>
        <v>0</v>
      </c>
      <c r="CE305" s="3"/>
      <c r="CF305" s="36">
        <f t="shared" si="302"/>
        <v>0</v>
      </c>
      <c r="CG305" s="33">
        <f t="shared" si="273"/>
        <v>0</v>
      </c>
      <c r="CH305" s="4">
        <f t="shared" si="303"/>
        <v>0</v>
      </c>
      <c r="CI305" s="36">
        <f t="shared" si="304"/>
        <v>0</v>
      </c>
      <c r="CJ305" s="4">
        <f t="shared" si="305"/>
        <v>0</v>
      </c>
      <c r="CK305" s="36">
        <f t="shared" si="293"/>
        <v>0</v>
      </c>
      <c r="CM305" s="18" t="str">
        <f t="shared" si="294"/>
        <v>依叶-上海市嘉定区安亭镇社区卫生服务中心</v>
      </c>
      <c r="CN305" s="18" t="s">
        <v>422</v>
      </c>
    </row>
    <row r="306" spans="1:92" s="18" customFormat="1" ht="14.25" hidden="1" x14ac:dyDescent="0.3">
      <c r="A306" s="1" t="s">
        <v>6</v>
      </c>
      <c r="B306" s="1" t="s">
        <v>636</v>
      </c>
      <c r="C306" s="1" t="s">
        <v>662</v>
      </c>
      <c r="D306" s="1" t="s">
        <v>7</v>
      </c>
      <c r="E306" s="1" t="s">
        <v>87</v>
      </c>
      <c r="F306" s="1" t="s">
        <v>284</v>
      </c>
      <c r="G306" s="1" t="s">
        <v>390</v>
      </c>
      <c r="H306" s="7" t="s">
        <v>223</v>
      </c>
      <c r="I306" s="177">
        <v>38.371200000000002</v>
      </c>
      <c r="J306" s="37">
        <v>0</v>
      </c>
      <c r="K306" s="171">
        <v>0</v>
      </c>
      <c r="L306" s="171">
        <f t="shared" si="352"/>
        <v>0</v>
      </c>
      <c r="M306" s="37">
        <v>0</v>
      </c>
      <c r="N306" s="5"/>
      <c r="O306" s="34">
        <f t="shared" si="353"/>
        <v>0</v>
      </c>
      <c r="P306" s="3">
        <v>0</v>
      </c>
      <c r="Q306" s="3">
        <v>0</v>
      </c>
      <c r="R306" s="35">
        <f t="shared" si="354"/>
        <v>0</v>
      </c>
      <c r="S306" s="33">
        <f t="shared" si="331"/>
        <v>0</v>
      </c>
      <c r="T306" s="5"/>
      <c r="U306" s="35">
        <f t="shared" si="355"/>
        <v>0</v>
      </c>
      <c r="V306" s="3">
        <v>0</v>
      </c>
      <c r="W306" s="3">
        <v>0</v>
      </c>
      <c r="X306" s="35">
        <f t="shared" si="356"/>
        <v>0</v>
      </c>
      <c r="Y306" s="33">
        <f t="shared" si="333"/>
        <v>0</v>
      </c>
      <c r="Z306" s="5"/>
      <c r="AA306" s="35">
        <f t="shared" si="357"/>
        <v>0</v>
      </c>
      <c r="AB306" s="3">
        <v>0</v>
      </c>
      <c r="AC306" s="3">
        <v>0</v>
      </c>
      <c r="AD306" s="35">
        <f t="shared" si="358"/>
        <v>0</v>
      </c>
      <c r="AE306" s="33">
        <f t="shared" si="336"/>
        <v>0</v>
      </c>
      <c r="AF306" s="5"/>
      <c r="AG306" s="35">
        <f t="shared" si="359"/>
        <v>0</v>
      </c>
      <c r="AH306" s="3">
        <v>0</v>
      </c>
      <c r="AI306" s="3">
        <v>0</v>
      </c>
      <c r="AJ306" s="35">
        <f t="shared" si="360"/>
        <v>0</v>
      </c>
      <c r="AK306" s="33">
        <f t="shared" si="339"/>
        <v>0</v>
      </c>
      <c r="AL306" s="5">
        <v>0</v>
      </c>
      <c r="AM306" s="36">
        <f t="shared" si="361"/>
        <v>0</v>
      </c>
      <c r="AN306" s="224">
        <v>0</v>
      </c>
      <c r="AO306" s="3">
        <v>0</v>
      </c>
      <c r="AP306" s="35">
        <f t="shared" si="362"/>
        <v>0</v>
      </c>
      <c r="AQ306" s="33">
        <f t="shared" si="350"/>
        <v>0</v>
      </c>
      <c r="AR306" s="5">
        <v>0</v>
      </c>
      <c r="AS306" s="35">
        <f t="shared" si="363"/>
        <v>0</v>
      </c>
      <c r="AT306" s="3">
        <v>0</v>
      </c>
      <c r="AU306" s="3">
        <v>0</v>
      </c>
      <c r="AV306" s="35">
        <f t="shared" si="364"/>
        <v>0</v>
      </c>
      <c r="AW306" s="33">
        <f t="shared" si="343"/>
        <v>0</v>
      </c>
      <c r="AX306" s="4">
        <v>0</v>
      </c>
      <c r="AY306" s="35">
        <f t="shared" si="365"/>
        <v>0</v>
      </c>
      <c r="AZ306" s="3">
        <v>0</v>
      </c>
      <c r="BA306" s="3">
        <v>0</v>
      </c>
      <c r="BB306" s="35">
        <f t="shared" si="366"/>
        <v>0</v>
      </c>
      <c r="BC306" s="33">
        <f t="shared" si="346"/>
        <v>0</v>
      </c>
      <c r="BD306" s="4">
        <v>0</v>
      </c>
      <c r="BE306" s="36">
        <f t="shared" si="367"/>
        <v>0</v>
      </c>
      <c r="BF306" s="3">
        <v>0</v>
      </c>
      <c r="BG306" s="3">
        <v>0</v>
      </c>
      <c r="BH306" s="35">
        <f t="shared" si="368"/>
        <v>0</v>
      </c>
      <c r="BI306" s="33">
        <f t="shared" si="311"/>
        <v>0</v>
      </c>
      <c r="BJ306" s="4">
        <v>0</v>
      </c>
      <c r="BK306" s="36">
        <f t="shared" si="369"/>
        <v>0</v>
      </c>
      <c r="BL306" s="3">
        <v>0</v>
      </c>
      <c r="BM306" s="3">
        <v>0</v>
      </c>
      <c r="BN306" s="36">
        <f t="shared" si="370"/>
        <v>0</v>
      </c>
      <c r="BO306" s="33">
        <f t="shared" si="296"/>
        <v>0</v>
      </c>
      <c r="BP306" s="4">
        <v>0</v>
      </c>
      <c r="BQ306" s="36">
        <f t="shared" si="371"/>
        <v>0</v>
      </c>
      <c r="BR306" s="204">
        <v>0</v>
      </c>
      <c r="BS306" s="305">
        <v>0</v>
      </c>
      <c r="BT306" s="36">
        <f t="shared" si="372"/>
        <v>0</v>
      </c>
      <c r="BU306" s="33">
        <f t="shared" si="291"/>
        <v>0</v>
      </c>
      <c r="BV306" s="4">
        <v>0</v>
      </c>
      <c r="BW306" s="36">
        <f t="shared" si="299"/>
        <v>0</v>
      </c>
      <c r="BX306" s="3">
        <v>0</v>
      </c>
      <c r="BY306" s="3">
        <v>0</v>
      </c>
      <c r="BZ306" s="36">
        <f t="shared" si="300"/>
        <v>0</v>
      </c>
      <c r="CA306" s="33">
        <f t="shared" si="272"/>
        <v>0</v>
      </c>
      <c r="CB306" s="314">
        <v>0</v>
      </c>
      <c r="CC306" s="36">
        <f t="shared" si="301"/>
        <v>0</v>
      </c>
      <c r="CD306" s="3">
        <f>SUMIFS('12月商业流向数据'!G:G,'12月商业流向数据'!C:C,'2019年进销存明细 '!A306,'12月商业流向数据'!E:E,'2019年进销存明细 '!H306)</f>
        <v>0</v>
      </c>
      <c r="CE306" s="3"/>
      <c r="CF306" s="36">
        <f t="shared" si="302"/>
        <v>0</v>
      </c>
      <c r="CG306" s="33">
        <f t="shared" si="273"/>
        <v>0</v>
      </c>
      <c r="CH306" s="4">
        <f t="shared" si="303"/>
        <v>0</v>
      </c>
      <c r="CI306" s="36">
        <f t="shared" si="304"/>
        <v>0</v>
      </c>
      <c r="CJ306" s="4">
        <f t="shared" si="305"/>
        <v>0</v>
      </c>
      <c r="CK306" s="36">
        <f t="shared" si="293"/>
        <v>0</v>
      </c>
      <c r="CM306" s="18" t="str">
        <f t="shared" si="294"/>
        <v>依叶-上海市嘉定区外冈镇社区卫生服务中心</v>
      </c>
      <c r="CN306" s="18" t="s">
        <v>422</v>
      </c>
    </row>
    <row r="307" spans="1:92" s="18" customFormat="1" ht="14.25" hidden="1" x14ac:dyDescent="0.3">
      <c r="A307" s="1" t="s">
        <v>6</v>
      </c>
      <c r="B307" s="1" t="s">
        <v>636</v>
      </c>
      <c r="C307" s="1" t="s">
        <v>662</v>
      </c>
      <c r="D307" s="1" t="s">
        <v>7</v>
      </c>
      <c r="E307" s="1" t="s">
        <v>87</v>
      </c>
      <c r="F307" s="1" t="s">
        <v>284</v>
      </c>
      <c r="G307" s="1" t="s">
        <v>390</v>
      </c>
      <c r="H307" s="7" t="s">
        <v>224</v>
      </c>
      <c r="I307" s="177">
        <v>38.371200000000002</v>
      </c>
      <c r="J307" s="37">
        <v>0</v>
      </c>
      <c r="K307" s="171">
        <v>0</v>
      </c>
      <c r="L307" s="171">
        <f t="shared" si="352"/>
        <v>0</v>
      </c>
      <c r="M307" s="37">
        <v>0</v>
      </c>
      <c r="N307" s="5"/>
      <c r="O307" s="34">
        <f t="shared" si="353"/>
        <v>0</v>
      </c>
      <c r="P307" s="3">
        <v>0</v>
      </c>
      <c r="Q307" s="3">
        <v>0</v>
      </c>
      <c r="R307" s="35">
        <f t="shared" si="354"/>
        <v>0</v>
      </c>
      <c r="S307" s="33">
        <f t="shared" si="331"/>
        <v>0</v>
      </c>
      <c r="T307" s="5"/>
      <c r="U307" s="35">
        <f t="shared" si="355"/>
        <v>0</v>
      </c>
      <c r="V307" s="3">
        <v>0</v>
      </c>
      <c r="W307" s="3">
        <v>0</v>
      </c>
      <c r="X307" s="35">
        <f t="shared" si="356"/>
        <v>0</v>
      </c>
      <c r="Y307" s="33">
        <f t="shared" si="333"/>
        <v>0</v>
      </c>
      <c r="Z307" s="5"/>
      <c r="AA307" s="35">
        <f t="shared" si="357"/>
        <v>0</v>
      </c>
      <c r="AB307" s="3">
        <v>0</v>
      </c>
      <c r="AC307" s="3">
        <v>0</v>
      </c>
      <c r="AD307" s="35">
        <f t="shared" si="358"/>
        <v>0</v>
      </c>
      <c r="AE307" s="33">
        <f t="shared" si="336"/>
        <v>0</v>
      </c>
      <c r="AF307" s="5"/>
      <c r="AG307" s="35">
        <f t="shared" si="359"/>
        <v>0</v>
      </c>
      <c r="AH307" s="3">
        <v>0</v>
      </c>
      <c r="AI307" s="3">
        <v>0</v>
      </c>
      <c r="AJ307" s="35">
        <f t="shared" si="360"/>
        <v>0</v>
      </c>
      <c r="AK307" s="33">
        <f t="shared" si="339"/>
        <v>0</v>
      </c>
      <c r="AL307" s="5">
        <v>0</v>
      </c>
      <c r="AM307" s="36">
        <f t="shared" si="361"/>
        <v>0</v>
      </c>
      <c r="AN307" s="224">
        <v>0</v>
      </c>
      <c r="AO307" s="3">
        <v>0</v>
      </c>
      <c r="AP307" s="35">
        <f t="shared" si="362"/>
        <v>0</v>
      </c>
      <c r="AQ307" s="33">
        <f t="shared" si="350"/>
        <v>0</v>
      </c>
      <c r="AR307" s="5">
        <v>0</v>
      </c>
      <c r="AS307" s="35">
        <f t="shared" si="363"/>
        <v>0</v>
      </c>
      <c r="AT307" s="3">
        <v>0</v>
      </c>
      <c r="AU307" s="3">
        <v>0</v>
      </c>
      <c r="AV307" s="35">
        <f t="shared" si="364"/>
        <v>0</v>
      </c>
      <c r="AW307" s="33">
        <f t="shared" si="343"/>
        <v>0</v>
      </c>
      <c r="AX307" s="4">
        <v>0</v>
      </c>
      <c r="AY307" s="35">
        <f t="shared" si="365"/>
        <v>0</v>
      </c>
      <c r="AZ307" s="3">
        <v>0</v>
      </c>
      <c r="BA307" s="3">
        <v>0</v>
      </c>
      <c r="BB307" s="35">
        <f t="shared" si="366"/>
        <v>0</v>
      </c>
      <c r="BC307" s="33">
        <f t="shared" si="346"/>
        <v>0</v>
      </c>
      <c r="BD307" s="4">
        <v>0</v>
      </c>
      <c r="BE307" s="36">
        <f t="shared" si="367"/>
        <v>0</v>
      </c>
      <c r="BF307" s="3">
        <v>0</v>
      </c>
      <c r="BG307" s="3">
        <v>0</v>
      </c>
      <c r="BH307" s="35">
        <f t="shared" si="368"/>
        <v>0</v>
      </c>
      <c r="BI307" s="33">
        <f t="shared" si="311"/>
        <v>0</v>
      </c>
      <c r="BJ307" s="4">
        <v>0</v>
      </c>
      <c r="BK307" s="36">
        <f t="shared" si="369"/>
        <v>0</v>
      </c>
      <c r="BL307" s="3">
        <v>0</v>
      </c>
      <c r="BM307" s="3">
        <v>0</v>
      </c>
      <c r="BN307" s="36">
        <f t="shared" si="370"/>
        <v>0</v>
      </c>
      <c r="BO307" s="33">
        <f t="shared" si="296"/>
        <v>0</v>
      </c>
      <c r="BP307" s="4">
        <v>0</v>
      </c>
      <c r="BQ307" s="36">
        <f t="shared" si="371"/>
        <v>0</v>
      </c>
      <c r="BR307" s="204">
        <v>0</v>
      </c>
      <c r="BS307" s="305">
        <v>0</v>
      </c>
      <c r="BT307" s="36">
        <f t="shared" si="372"/>
        <v>0</v>
      </c>
      <c r="BU307" s="33">
        <f t="shared" si="291"/>
        <v>0</v>
      </c>
      <c r="BV307" s="4">
        <v>0</v>
      </c>
      <c r="BW307" s="36">
        <f t="shared" si="299"/>
        <v>0</v>
      </c>
      <c r="BX307" s="3">
        <v>0</v>
      </c>
      <c r="BY307" s="3">
        <v>0</v>
      </c>
      <c r="BZ307" s="36">
        <f t="shared" si="300"/>
        <v>0</v>
      </c>
      <c r="CA307" s="33">
        <f t="shared" si="272"/>
        <v>0</v>
      </c>
      <c r="CB307" s="314">
        <v>0</v>
      </c>
      <c r="CC307" s="36">
        <f t="shared" si="301"/>
        <v>0</v>
      </c>
      <c r="CD307" s="3">
        <f>SUMIFS('12月商业流向数据'!G:G,'12月商业流向数据'!C:C,'2019年进销存明细 '!A307,'12月商业流向数据'!E:E,'2019年进销存明细 '!H307)</f>
        <v>0</v>
      </c>
      <c r="CE307" s="3"/>
      <c r="CF307" s="36">
        <f t="shared" si="302"/>
        <v>0</v>
      </c>
      <c r="CG307" s="33">
        <f t="shared" si="273"/>
        <v>0</v>
      </c>
      <c r="CH307" s="4">
        <f t="shared" si="303"/>
        <v>0</v>
      </c>
      <c r="CI307" s="36">
        <f t="shared" si="304"/>
        <v>0</v>
      </c>
      <c r="CJ307" s="4">
        <f t="shared" si="305"/>
        <v>0</v>
      </c>
      <c r="CK307" s="36">
        <f t="shared" si="293"/>
        <v>0</v>
      </c>
      <c r="CM307" s="18" t="str">
        <f t="shared" si="294"/>
        <v>依叶-上海市嘉定区嘉定镇街道社区卫生服务中心</v>
      </c>
      <c r="CN307" s="18" t="s">
        <v>422</v>
      </c>
    </row>
    <row r="308" spans="1:92" s="18" customFormat="1" ht="14.25" hidden="1" x14ac:dyDescent="0.3">
      <c r="A308" s="1" t="s">
        <v>6</v>
      </c>
      <c r="B308" s="1" t="s">
        <v>636</v>
      </c>
      <c r="C308" s="1" t="s">
        <v>662</v>
      </c>
      <c r="D308" s="1" t="s">
        <v>7</v>
      </c>
      <c r="E308" s="1" t="s">
        <v>889</v>
      </c>
      <c r="F308" s="1" t="s">
        <v>284</v>
      </c>
      <c r="G308" s="1" t="s">
        <v>390</v>
      </c>
      <c r="H308" s="7" t="s">
        <v>225</v>
      </c>
      <c r="I308" s="177">
        <v>38.371200000000002</v>
      </c>
      <c r="J308" s="37">
        <v>0</v>
      </c>
      <c r="K308" s="171">
        <v>0</v>
      </c>
      <c r="L308" s="171">
        <f t="shared" si="352"/>
        <v>0</v>
      </c>
      <c r="M308" s="37">
        <v>0</v>
      </c>
      <c r="N308" s="5"/>
      <c r="O308" s="34">
        <f t="shared" si="353"/>
        <v>0</v>
      </c>
      <c r="P308" s="3">
        <v>0</v>
      </c>
      <c r="Q308" s="3">
        <v>0</v>
      </c>
      <c r="R308" s="35">
        <f t="shared" si="354"/>
        <v>0</v>
      </c>
      <c r="S308" s="33">
        <f t="shared" si="331"/>
        <v>0</v>
      </c>
      <c r="T308" s="5"/>
      <c r="U308" s="35">
        <f t="shared" si="355"/>
        <v>0</v>
      </c>
      <c r="V308" s="3">
        <v>0</v>
      </c>
      <c r="W308" s="3">
        <v>0</v>
      </c>
      <c r="X308" s="35">
        <f t="shared" si="356"/>
        <v>0</v>
      </c>
      <c r="Y308" s="33">
        <f t="shared" si="333"/>
        <v>0</v>
      </c>
      <c r="Z308" s="5"/>
      <c r="AA308" s="35">
        <f t="shared" si="357"/>
        <v>0</v>
      </c>
      <c r="AB308" s="3">
        <v>0</v>
      </c>
      <c r="AC308" s="3">
        <v>0</v>
      </c>
      <c r="AD308" s="35">
        <f t="shared" si="358"/>
        <v>0</v>
      </c>
      <c r="AE308" s="33">
        <f t="shared" si="336"/>
        <v>0</v>
      </c>
      <c r="AF308" s="5"/>
      <c r="AG308" s="35">
        <f t="shared" si="359"/>
        <v>0</v>
      </c>
      <c r="AH308" s="3">
        <v>0</v>
      </c>
      <c r="AI308" s="3">
        <v>0</v>
      </c>
      <c r="AJ308" s="35">
        <f t="shared" si="360"/>
        <v>0</v>
      </c>
      <c r="AK308" s="33">
        <f t="shared" si="339"/>
        <v>0</v>
      </c>
      <c r="AL308" s="5">
        <v>0</v>
      </c>
      <c r="AM308" s="36">
        <f t="shared" si="361"/>
        <v>0</v>
      </c>
      <c r="AN308" s="224">
        <v>0</v>
      </c>
      <c r="AO308" s="3">
        <v>0</v>
      </c>
      <c r="AP308" s="35">
        <f t="shared" si="362"/>
        <v>0</v>
      </c>
      <c r="AQ308" s="33">
        <f t="shared" si="350"/>
        <v>0</v>
      </c>
      <c r="AR308" s="5">
        <v>0</v>
      </c>
      <c r="AS308" s="35">
        <f t="shared" si="363"/>
        <v>0</v>
      </c>
      <c r="AT308" s="3">
        <v>0</v>
      </c>
      <c r="AU308" s="3">
        <v>0</v>
      </c>
      <c r="AV308" s="35">
        <f t="shared" si="364"/>
        <v>0</v>
      </c>
      <c r="AW308" s="33">
        <f t="shared" si="343"/>
        <v>0</v>
      </c>
      <c r="AX308" s="4">
        <v>0</v>
      </c>
      <c r="AY308" s="35">
        <f t="shared" si="365"/>
        <v>0</v>
      </c>
      <c r="AZ308" s="3">
        <v>0</v>
      </c>
      <c r="BA308" s="3">
        <v>0</v>
      </c>
      <c r="BB308" s="35">
        <f t="shared" si="366"/>
        <v>0</v>
      </c>
      <c r="BC308" s="33">
        <f t="shared" si="346"/>
        <v>0</v>
      </c>
      <c r="BD308" s="4">
        <v>0</v>
      </c>
      <c r="BE308" s="36">
        <f t="shared" si="367"/>
        <v>0</v>
      </c>
      <c r="BF308" s="3">
        <v>0</v>
      </c>
      <c r="BG308" s="3">
        <v>0</v>
      </c>
      <c r="BH308" s="35">
        <f t="shared" si="368"/>
        <v>0</v>
      </c>
      <c r="BI308" s="33">
        <f t="shared" si="311"/>
        <v>0</v>
      </c>
      <c r="BJ308" s="4">
        <v>0</v>
      </c>
      <c r="BK308" s="36">
        <f t="shared" si="369"/>
        <v>0</v>
      </c>
      <c r="BL308" s="3">
        <v>0</v>
      </c>
      <c r="BM308" s="3">
        <v>0</v>
      </c>
      <c r="BN308" s="36">
        <f t="shared" si="370"/>
        <v>0</v>
      </c>
      <c r="BO308" s="33">
        <f t="shared" si="296"/>
        <v>0</v>
      </c>
      <c r="BP308" s="4">
        <v>0</v>
      </c>
      <c r="BQ308" s="36">
        <f t="shared" si="371"/>
        <v>0</v>
      </c>
      <c r="BR308" s="204">
        <v>0</v>
      </c>
      <c r="BS308" s="305">
        <v>0</v>
      </c>
      <c r="BT308" s="36">
        <f t="shared" si="372"/>
        <v>0</v>
      </c>
      <c r="BU308" s="33">
        <f t="shared" si="291"/>
        <v>0</v>
      </c>
      <c r="BV308" s="4">
        <v>0</v>
      </c>
      <c r="BW308" s="36">
        <f t="shared" si="299"/>
        <v>0</v>
      </c>
      <c r="BX308" s="3">
        <v>0</v>
      </c>
      <c r="BY308" s="3">
        <v>0</v>
      </c>
      <c r="BZ308" s="36">
        <f t="shared" si="300"/>
        <v>0</v>
      </c>
      <c r="CA308" s="33">
        <f t="shared" si="272"/>
        <v>0</v>
      </c>
      <c r="CB308" s="314">
        <v>0</v>
      </c>
      <c r="CC308" s="36">
        <f t="shared" si="301"/>
        <v>0</v>
      </c>
      <c r="CD308" s="3">
        <f>SUMIFS('12月商业流向数据'!G:G,'12月商业流向数据'!C:C,'2019年进销存明细 '!A308,'12月商业流向数据'!E:E,'2019年进销存明细 '!H308)</f>
        <v>0</v>
      </c>
      <c r="CE308" s="3"/>
      <c r="CF308" s="36">
        <f t="shared" si="302"/>
        <v>0</v>
      </c>
      <c r="CG308" s="33">
        <f t="shared" si="273"/>
        <v>0</v>
      </c>
      <c r="CH308" s="4">
        <f t="shared" si="303"/>
        <v>0</v>
      </c>
      <c r="CI308" s="36">
        <f t="shared" si="304"/>
        <v>0</v>
      </c>
      <c r="CJ308" s="4">
        <f t="shared" si="305"/>
        <v>0</v>
      </c>
      <c r="CK308" s="36">
        <f t="shared" si="293"/>
        <v>0</v>
      </c>
      <c r="CM308" s="18" t="str">
        <f t="shared" si="294"/>
        <v>依叶-上海市嘉定区江桥社区卫生服务中心</v>
      </c>
      <c r="CN308" s="18" t="s">
        <v>422</v>
      </c>
    </row>
    <row r="309" spans="1:92" s="18" customFormat="1" ht="14.25" hidden="1" x14ac:dyDescent="0.3">
      <c r="A309" s="1" t="s">
        <v>6</v>
      </c>
      <c r="B309" s="1" t="s">
        <v>636</v>
      </c>
      <c r="C309" s="1" t="s">
        <v>662</v>
      </c>
      <c r="D309" s="1" t="s">
        <v>7</v>
      </c>
      <c r="E309" s="1" t="s">
        <v>889</v>
      </c>
      <c r="F309" s="1" t="s">
        <v>284</v>
      </c>
      <c r="G309" s="1" t="s">
        <v>390</v>
      </c>
      <c r="H309" s="7" t="s">
        <v>226</v>
      </c>
      <c r="I309" s="177">
        <v>38.371200000000002</v>
      </c>
      <c r="J309" s="37">
        <v>0</v>
      </c>
      <c r="K309" s="171">
        <v>0</v>
      </c>
      <c r="L309" s="171">
        <f t="shared" si="352"/>
        <v>0</v>
      </c>
      <c r="M309" s="37">
        <v>0</v>
      </c>
      <c r="N309" s="5"/>
      <c r="O309" s="34">
        <f t="shared" si="353"/>
        <v>0</v>
      </c>
      <c r="P309" s="3">
        <v>0</v>
      </c>
      <c r="Q309" s="3">
        <v>0</v>
      </c>
      <c r="R309" s="35">
        <f t="shared" si="354"/>
        <v>0</v>
      </c>
      <c r="S309" s="33">
        <f t="shared" si="331"/>
        <v>0</v>
      </c>
      <c r="T309" s="5"/>
      <c r="U309" s="35">
        <f t="shared" si="355"/>
        <v>0</v>
      </c>
      <c r="V309" s="3">
        <v>0</v>
      </c>
      <c r="W309" s="3">
        <v>0</v>
      </c>
      <c r="X309" s="35">
        <f t="shared" si="356"/>
        <v>0</v>
      </c>
      <c r="Y309" s="33">
        <f t="shared" si="333"/>
        <v>0</v>
      </c>
      <c r="Z309" s="5"/>
      <c r="AA309" s="35">
        <f t="shared" si="357"/>
        <v>0</v>
      </c>
      <c r="AB309" s="3">
        <v>0</v>
      </c>
      <c r="AC309" s="3">
        <v>0</v>
      </c>
      <c r="AD309" s="35">
        <f t="shared" si="358"/>
        <v>0</v>
      </c>
      <c r="AE309" s="33">
        <f t="shared" si="336"/>
        <v>0</v>
      </c>
      <c r="AF309" s="5"/>
      <c r="AG309" s="35">
        <f t="shared" si="359"/>
        <v>0</v>
      </c>
      <c r="AH309" s="3">
        <v>0</v>
      </c>
      <c r="AI309" s="3">
        <v>0</v>
      </c>
      <c r="AJ309" s="35">
        <f t="shared" si="360"/>
        <v>0</v>
      </c>
      <c r="AK309" s="33">
        <f t="shared" si="339"/>
        <v>0</v>
      </c>
      <c r="AL309" s="5">
        <v>0</v>
      </c>
      <c r="AM309" s="36">
        <f t="shared" si="361"/>
        <v>0</v>
      </c>
      <c r="AN309" s="224">
        <v>0</v>
      </c>
      <c r="AO309" s="3">
        <v>0</v>
      </c>
      <c r="AP309" s="35">
        <f t="shared" si="362"/>
        <v>0</v>
      </c>
      <c r="AQ309" s="33">
        <f t="shared" si="350"/>
        <v>0</v>
      </c>
      <c r="AR309" s="5">
        <v>0</v>
      </c>
      <c r="AS309" s="35">
        <f t="shared" si="363"/>
        <v>0</v>
      </c>
      <c r="AT309" s="3">
        <v>0</v>
      </c>
      <c r="AU309" s="3">
        <v>0</v>
      </c>
      <c r="AV309" s="35">
        <f t="shared" si="364"/>
        <v>0</v>
      </c>
      <c r="AW309" s="33">
        <f t="shared" si="343"/>
        <v>0</v>
      </c>
      <c r="AX309" s="4">
        <v>0</v>
      </c>
      <c r="AY309" s="35">
        <f t="shared" si="365"/>
        <v>0</v>
      </c>
      <c r="AZ309" s="3">
        <v>0</v>
      </c>
      <c r="BA309" s="3">
        <v>0</v>
      </c>
      <c r="BB309" s="35">
        <f t="shared" si="366"/>
        <v>0</v>
      </c>
      <c r="BC309" s="33">
        <f t="shared" si="346"/>
        <v>0</v>
      </c>
      <c r="BD309" s="4">
        <v>0</v>
      </c>
      <c r="BE309" s="36">
        <f t="shared" si="367"/>
        <v>0</v>
      </c>
      <c r="BF309" s="3">
        <v>0</v>
      </c>
      <c r="BG309" s="3">
        <v>0</v>
      </c>
      <c r="BH309" s="35">
        <f t="shared" si="368"/>
        <v>0</v>
      </c>
      <c r="BI309" s="33">
        <f t="shared" si="311"/>
        <v>0</v>
      </c>
      <c r="BJ309" s="4">
        <v>0</v>
      </c>
      <c r="BK309" s="36">
        <f t="shared" si="369"/>
        <v>0</v>
      </c>
      <c r="BL309" s="3">
        <v>0</v>
      </c>
      <c r="BM309" s="3">
        <v>0</v>
      </c>
      <c r="BN309" s="36">
        <f t="shared" si="370"/>
        <v>0</v>
      </c>
      <c r="BO309" s="33">
        <f t="shared" si="296"/>
        <v>0</v>
      </c>
      <c r="BP309" s="4">
        <v>0</v>
      </c>
      <c r="BQ309" s="36">
        <f t="shared" si="371"/>
        <v>0</v>
      </c>
      <c r="BR309" s="204">
        <v>0</v>
      </c>
      <c r="BS309" s="305">
        <v>0</v>
      </c>
      <c r="BT309" s="36">
        <f t="shared" si="372"/>
        <v>0</v>
      </c>
      <c r="BU309" s="33">
        <f t="shared" si="291"/>
        <v>0</v>
      </c>
      <c r="BV309" s="4">
        <v>0</v>
      </c>
      <c r="BW309" s="36">
        <f t="shared" si="299"/>
        <v>0</v>
      </c>
      <c r="BX309" s="3">
        <v>0</v>
      </c>
      <c r="BY309" s="3">
        <v>0</v>
      </c>
      <c r="BZ309" s="36">
        <f t="shared" si="300"/>
        <v>0</v>
      </c>
      <c r="CA309" s="33">
        <f t="shared" si="272"/>
        <v>0</v>
      </c>
      <c r="CB309" s="314">
        <v>0</v>
      </c>
      <c r="CC309" s="36">
        <f t="shared" si="301"/>
        <v>0</v>
      </c>
      <c r="CD309" s="3">
        <f>SUMIFS('12月商业流向数据'!G:G,'12月商业流向数据'!C:C,'2019年进销存明细 '!A309,'12月商业流向数据'!E:E,'2019年进销存明细 '!H309)</f>
        <v>0</v>
      </c>
      <c r="CE309" s="3"/>
      <c r="CF309" s="36">
        <f t="shared" si="302"/>
        <v>0</v>
      </c>
      <c r="CG309" s="33">
        <f t="shared" si="273"/>
        <v>0</v>
      </c>
      <c r="CH309" s="4">
        <f t="shared" si="303"/>
        <v>0</v>
      </c>
      <c r="CI309" s="36">
        <f t="shared" si="304"/>
        <v>0</v>
      </c>
      <c r="CJ309" s="4">
        <f t="shared" si="305"/>
        <v>0</v>
      </c>
      <c r="CK309" s="36">
        <f t="shared" si="293"/>
        <v>0</v>
      </c>
      <c r="CM309" s="18" t="str">
        <f t="shared" si="294"/>
        <v>依叶-上海市嘉定区真新社区卫生服务中心</v>
      </c>
      <c r="CN309" s="18" t="s">
        <v>422</v>
      </c>
    </row>
    <row r="310" spans="1:92" s="18" customFormat="1" ht="14.25" hidden="1" x14ac:dyDescent="0.3">
      <c r="A310" s="1" t="s">
        <v>6</v>
      </c>
      <c r="B310" s="1" t="s">
        <v>636</v>
      </c>
      <c r="C310" s="1" t="s">
        <v>662</v>
      </c>
      <c r="D310" s="1" t="s">
        <v>7</v>
      </c>
      <c r="E310" s="1" t="s">
        <v>889</v>
      </c>
      <c r="F310" s="1" t="s">
        <v>284</v>
      </c>
      <c r="G310" s="1" t="s">
        <v>390</v>
      </c>
      <c r="H310" s="7" t="s">
        <v>532</v>
      </c>
      <c r="I310" s="177">
        <v>38.371200000000002</v>
      </c>
      <c r="J310" s="37">
        <v>0</v>
      </c>
      <c r="K310" s="171">
        <v>0</v>
      </c>
      <c r="L310" s="171">
        <f t="shared" si="352"/>
        <v>0</v>
      </c>
      <c r="M310" s="37">
        <v>0</v>
      </c>
      <c r="N310" s="5"/>
      <c r="O310" s="34">
        <f t="shared" si="353"/>
        <v>0</v>
      </c>
      <c r="P310" s="3">
        <v>0</v>
      </c>
      <c r="Q310" s="3">
        <v>0</v>
      </c>
      <c r="R310" s="35">
        <f t="shared" si="354"/>
        <v>0</v>
      </c>
      <c r="S310" s="33">
        <f t="shared" si="331"/>
        <v>0</v>
      </c>
      <c r="T310" s="5"/>
      <c r="U310" s="35">
        <f t="shared" si="355"/>
        <v>0</v>
      </c>
      <c r="V310" s="3">
        <v>0</v>
      </c>
      <c r="W310" s="3">
        <v>0</v>
      </c>
      <c r="X310" s="35">
        <f t="shared" si="356"/>
        <v>0</v>
      </c>
      <c r="Y310" s="33">
        <f t="shared" si="333"/>
        <v>0</v>
      </c>
      <c r="Z310" s="5"/>
      <c r="AA310" s="35">
        <f t="shared" si="357"/>
        <v>0</v>
      </c>
      <c r="AB310" s="3">
        <v>0</v>
      </c>
      <c r="AC310" s="3">
        <v>0</v>
      </c>
      <c r="AD310" s="35">
        <f t="shared" si="358"/>
        <v>0</v>
      </c>
      <c r="AE310" s="33">
        <f t="shared" si="336"/>
        <v>0</v>
      </c>
      <c r="AF310" s="5"/>
      <c r="AG310" s="35">
        <f t="shared" si="359"/>
        <v>0</v>
      </c>
      <c r="AH310" s="3">
        <v>180</v>
      </c>
      <c r="AI310" s="3">
        <v>50</v>
      </c>
      <c r="AJ310" s="35">
        <f t="shared" si="360"/>
        <v>6906.8160000000007</v>
      </c>
      <c r="AK310" s="33">
        <f t="shared" si="339"/>
        <v>130</v>
      </c>
      <c r="AL310" s="5">
        <v>200</v>
      </c>
      <c r="AM310" s="36">
        <f t="shared" si="361"/>
        <v>7674.2400000000007</v>
      </c>
      <c r="AN310" s="224">
        <v>150</v>
      </c>
      <c r="AO310" s="3">
        <v>150</v>
      </c>
      <c r="AP310" s="35">
        <f t="shared" si="362"/>
        <v>5755.68</v>
      </c>
      <c r="AQ310" s="33">
        <f t="shared" si="350"/>
        <v>130</v>
      </c>
      <c r="AR310" s="5">
        <v>250</v>
      </c>
      <c r="AS310" s="35">
        <f t="shared" si="363"/>
        <v>9592.8000000000011</v>
      </c>
      <c r="AT310" s="3">
        <v>150</v>
      </c>
      <c r="AU310" s="3">
        <v>143</v>
      </c>
      <c r="AV310" s="35">
        <f t="shared" si="364"/>
        <v>5755.68</v>
      </c>
      <c r="AW310" s="33">
        <f t="shared" si="343"/>
        <v>137</v>
      </c>
      <c r="AX310" s="4">
        <v>400</v>
      </c>
      <c r="AY310" s="35">
        <f t="shared" si="365"/>
        <v>15348.480000000001</v>
      </c>
      <c r="AZ310" s="3">
        <v>250</v>
      </c>
      <c r="BA310" s="3">
        <v>189</v>
      </c>
      <c r="BB310" s="35">
        <f t="shared" si="366"/>
        <v>9592.8000000000011</v>
      </c>
      <c r="BC310" s="33">
        <f t="shared" si="346"/>
        <v>198</v>
      </c>
      <c r="BD310" s="4">
        <v>500</v>
      </c>
      <c r="BE310" s="36">
        <f t="shared" si="367"/>
        <v>19185.600000000002</v>
      </c>
      <c r="BF310" s="3">
        <v>150</v>
      </c>
      <c r="BG310" s="3">
        <v>258</v>
      </c>
      <c r="BH310" s="35">
        <f t="shared" si="368"/>
        <v>5755.68</v>
      </c>
      <c r="BI310" s="33">
        <f t="shared" si="311"/>
        <v>90</v>
      </c>
      <c r="BJ310" s="4">
        <v>500</v>
      </c>
      <c r="BK310" s="36">
        <f t="shared" si="369"/>
        <v>19185.600000000002</v>
      </c>
      <c r="BL310" s="3">
        <v>450</v>
      </c>
      <c r="BM310" s="3">
        <v>295</v>
      </c>
      <c r="BN310" s="36">
        <f t="shared" si="370"/>
        <v>17267.04</v>
      </c>
      <c r="BO310" s="33">
        <f t="shared" si="296"/>
        <v>245</v>
      </c>
      <c r="BP310" s="4">
        <v>500</v>
      </c>
      <c r="BQ310" s="36">
        <f t="shared" si="371"/>
        <v>19185.600000000002</v>
      </c>
      <c r="BR310" s="204">
        <v>100</v>
      </c>
      <c r="BS310" s="305">
        <v>233</v>
      </c>
      <c r="BT310" s="36">
        <f t="shared" si="372"/>
        <v>3837.1200000000003</v>
      </c>
      <c r="BU310" s="33">
        <f t="shared" si="291"/>
        <v>112</v>
      </c>
      <c r="BV310" s="4">
        <v>200</v>
      </c>
      <c r="BW310" s="36">
        <f t="shared" si="299"/>
        <v>7674.2400000000007</v>
      </c>
      <c r="BX310" s="3">
        <v>450</v>
      </c>
      <c r="BY310" s="3">
        <v>352</v>
      </c>
      <c r="BZ310" s="36">
        <f t="shared" si="300"/>
        <v>17267.04</v>
      </c>
      <c r="CA310" s="33">
        <f t="shared" ref="CA310:CA373" si="373">BU310+BX310-BY310</f>
        <v>210</v>
      </c>
      <c r="CB310" s="314">
        <v>250</v>
      </c>
      <c r="CC310" s="36">
        <f t="shared" si="301"/>
        <v>9592.8000000000011</v>
      </c>
      <c r="CD310" s="3">
        <f>SUMIFS('12月商业流向数据'!G:G,'12月商业流向数据'!C:C,'2019年进销存明细 '!A310,'12月商业流向数据'!E:E,'2019年进销存明细 '!H310)</f>
        <v>150</v>
      </c>
      <c r="CE310" s="3"/>
      <c r="CF310" s="36">
        <f t="shared" si="302"/>
        <v>5755.68</v>
      </c>
      <c r="CG310" s="33">
        <f t="shared" ref="CG310:CG373" si="374">CA310+CD310-CE310</f>
        <v>360</v>
      </c>
      <c r="CH310" s="4">
        <f t="shared" si="303"/>
        <v>2800</v>
      </c>
      <c r="CI310" s="36">
        <f t="shared" si="304"/>
        <v>107439.36000000003</v>
      </c>
      <c r="CJ310" s="4">
        <f t="shared" si="305"/>
        <v>2030</v>
      </c>
      <c r="CK310" s="36">
        <f t="shared" si="293"/>
        <v>77893.535999999993</v>
      </c>
      <c r="CL310" s="18" t="s">
        <v>723</v>
      </c>
      <c r="CM310" s="18" t="str">
        <f t="shared" si="294"/>
        <v>依叶-上海市嘉定区金沙新城社区卫生服务中心</v>
      </c>
      <c r="CN310" s="18" t="s">
        <v>422</v>
      </c>
    </row>
    <row r="311" spans="1:92" s="18" customFormat="1" ht="14.25" hidden="1" x14ac:dyDescent="0.3">
      <c r="A311" s="1" t="s">
        <v>6</v>
      </c>
      <c r="B311" s="1" t="s">
        <v>636</v>
      </c>
      <c r="C311" s="1" t="s">
        <v>662</v>
      </c>
      <c r="D311" s="1" t="s">
        <v>7</v>
      </c>
      <c r="E311" s="1" t="s">
        <v>87</v>
      </c>
      <c r="F311" s="1" t="s">
        <v>284</v>
      </c>
      <c r="G311" s="1" t="s">
        <v>390</v>
      </c>
      <c r="H311" s="7" t="s">
        <v>533</v>
      </c>
      <c r="I311" s="177">
        <v>38.371200000000002</v>
      </c>
      <c r="J311" s="37">
        <v>0</v>
      </c>
      <c r="K311" s="171">
        <v>0</v>
      </c>
      <c r="L311" s="171">
        <f t="shared" si="352"/>
        <v>0</v>
      </c>
      <c r="M311" s="37">
        <v>0</v>
      </c>
      <c r="N311" s="5"/>
      <c r="O311" s="34">
        <f t="shared" si="353"/>
        <v>0</v>
      </c>
      <c r="P311" s="3">
        <v>0</v>
      </c>
      <c r="Q311" s="3">
        <v>0</v>
      </c>
      <c r="R311" s="35">
        <f t="shared" si="354"/>
        <v>0</v>
      </c>
      <c r="S311" s="33">
        <f t="shared" si="331"/>
        <v>0</v>
      </c>
      <c r="T311" s="5"/>
      <c r="U311" s="35">
        <f t="shared" si="355"/>
        <v>0</v>
      </c>
      <c r="V311" s="3">
        <v>0</v>
      </c>
      <c r="W311" s="3">
        <v>0</v>
      </c>
      <c r="X311" s="35">
        <f t="shared" si="356"/>
        <v>0</v>
      </c>
      <c r="Y311" s="33">
        <f t="shared" si="333"/>
        <v>0</v>
      </c>
      <c r="Z311" s="5"/>
      <c r="AA311" s="35">
        <f t="shared" si="357"/>
        <v>0</v>
      </c>
      <c r="AB311" s="3">
        <v>0</v>
      </c>
      <c r="AC311" s="3">
        <v>0</v>
      </c>
      <c r="AD311" s="35">
        <f t="shared" si="358"/>
        <v>0</v>
      </c>
      <c r="AE311" s="33">
        <f t="shared" si="336"/>
        <v>0</v>
      </c>
      <c r="AF311" s="5"/>
      <c r="AG311" s="35">
        <f t="shared" si="359"/>
        <v>0</v>
      </c>
      <c r="AH311" s="3">
        <v>0</v>
      </c>
      <c r="AI311" s="3">
        <v>0</v>
      </c>
      <c r="AJ311" s="35">
        <f t="shared" si="360"/>
        <v>0</v>
      </c>
      <c r="AK311" s="33">
        <f t="shared" si="339"/>
        <v>0</v>
      </c>
      <c r="AL311" s="5">
        <v>0</v>
      </c>
      <c r="AM311" s="36">
        <f t="shared" si="361"/>
        <v>0</v>
      </c>
      <c r="AN311" s="224">
        <v>0</v>
      </c>
      <c r="AO311" s="3">
        <v>0</v>
      </c>
      <c r="AP311" s="35">
        <f t="shared" si="362"/>
        <v>0</v>
      </c>
      <c r="AQ311" s="33">
        <f t="shared" si="350"/>
        <v>0</v>
      </c>
      <c r="AR311" s="5">
        <v>0</v>
      </c>
      <c r="AS311" s="35">
        <f t="shared" si="363"/>
        <v>0</v>
      </c>
      <c r="AT311" s="3">
        <v>0</v>
      </c>
      <c r="AU311" s="3">
        <v>0</v>
      </c>
      <c r="AV311" s="35">
        <f t="shared" si="364"/>
        <v>0</v>
      </c>
      <c r="AW311" s="33">
        <f t="shared" si="343"/>
        <v>0</v>
      </c>
      <c r="AX311" s="4">
        <v>0</v>
      </c>
      <c r="AY311" s="35">
        <f t="shared" si="365"/>
        <v>0</v>
      </c>
      <c r="AZ311" s="3">
        <v>0</v>
      </c>
      <c r="BA311" s="3">
        <v>0</v>
      </c>
      <c r="BB311" s="35">
        <f t="shared" si="366"/>
        <v>0</v>
      </c>
      <c r="BC311" s="33">
        <f t="shared" si="346"/>
        <v>0</v>
      </c>
      <c r="BD311" s="4">
        <v>0</v>
      </c>
      <c r="BE311" s="36">
        <f t="shared" si="367"/>
        <v>0</v>
      </c>
      <c r="BF311" s="3">
        <v>0</v>
      </c>
      <c r="BG311" s="3">
        <v>0</v>
      </c>
      <c r="BH311" s="35">
        <f t="shared" si="368"/>
        <v>0</v>
      </c>
      <c r="BI311" s="33">
        <f t="shared" si="311"/>
        <v>0</v>
      </c>
      <c r="BJ311" s="4">
        <v>0</v>
      </c>
      <c r="BK311" s="36">
        <f t="shared" si="369"/>
        <v>0</v>
      </c>
      <c r="BL311" s="3">
        <v>0</v>
      </c>
      <c r="BM311" s="3">
        <v>0</v>
      </c>
      <c r="BN311" s="36">
        <f t="shared" si="370"/>
        <v>0</v>
      </c>
      <c r="BO311" s="33">
        <f t="shared" si="296"/>
        <v>0</v>
      </c>
      <c r="BP311" s="4">
        <v>0</v>
      </c>
      <c r="BQ311" s="36">
        <f t="shared" si="371"/>
        <v>0</v>
      </c>
      <c r="BR311" s="204">
        <v>0</v>
      </c>
      <c r="BS311" s="305">
        <v>0</v>
      </c>
      <c r="BT311" s="36">
        <f t="shared" si="372"/>
        <v>0</v>
      </c>
      <c r="BU311" s="33">
        <f t="shared" si="291"/>
        <v>0</v>
      </c>
      <c r="BV311" s="4">
        <v>0</v>
      </c>
      <c r="BW311" s="36">
        <f t="shared" si="299"/>
        <v>0</v>
      </c>
      <c r="BX311" s="3">
        <v>0</v>
      </c>
      <c r="BY311" s="3">
        <v>0</v>
      </c>
      <c r="BZ311" s="36">
        <f t="shared" si="300"/>
        <v>0</v>
      </c>
      <c r="CA311" s="33">
        <f t="shared" si="373"/>
        <v>0</v>
      </c>
      <c r="CB311" s="314">
        <v>0</v>
      </c>
      <c r="CC311" s="36">
        <f t="shared" si="301"/>
        <v>0</v>
      </c>
      <c r="CD311" s="3">
        <f>SUMIFS('12月商业流向数据'!G:G,'12月商业流向数据'!C:C,'2019年进销存明细 '!A311,'12月商业流向数据'!E:E,'2019年进销存明细 '!H311)</f>
        <v>0</v>
      </c>
      <c r="CE311" s="3"/>
      <c r="CF311" s="36">
        <f t="shared" si="302"/>
        <v>0</v>
      </c>
      <c r="CG311" s="33">
        <f t="shared" si="374"/>
        <v>0</v>
      </c>
      <c r="CH311" s="4">
        <f t="shared" si="303"/>
        <v>0</v>
      </c>
      <c r="CI311" s="36">
        <f t="shared" si="304"/>
        <v>0</v>
      </c>
      <c r="CJ311" s="4">
        <f t="shared" si="305"/>
        <v>0</v>
      </c>
      <c r="CK311" s="36">
        <f t="shared" si="293"/>
        <v>0</v>
      </c>
      <c r="CM311" s="18" t="str">
        <f t="shared" si="294"/>
        <v>依叶-上海市嘉定区华亭镇社区卫生服务中心</v>
      </c>
      <c r="CN311" s="18" t="s">
        <v>422</v>
      </c>
    </row>
    <row r="312" spans="1:92" s="18" customFormat="1" ht="14.25" hidden="1" x14ac:dyDescent="0.3">
      <c r="A312" s="1" t="s">
        <v>6</v>
      </c>
      <c r="B312" s="1" t="s">
        <v>636</v>
      </c>
      <c r="C312" s="1" t="s">
        <v>662</v>
      </c>
      <c r="D312" s="1" t="s">
        <v>7</v>
      </c>
      <c r="E312" s="1" t="s">
        <v>87</v>
      </c>
      <c r="F312" s="1" t="s">
        <v>284</v>
      </c>
      <c r="G312" s="1" t="s">
        <v>390</v>
      </c>
      <c r="H312" s="7" t="s">
        <v>227</v>
      </c>
      <c r="I312" s="177">
        <v>38.371200000000002</v>
      </c>
      <c r="J312" s="37">
        <v>0</v>
      </c>
      <c r="K312" s="171">
        <v>0</v>
      </c>
      <c r="L312" s="171">
        <f t="shared" si="352"/>
        <v>0</v>
      </c>
      <c r="M312" s="37">
        <v>0</v>
      </c>
      <c r="N312" s="5"/>
      <c r="O312" s="34">
        <f t="shared" si="353"/>
        <v>0</v>
      </c>
      <c r="P312" s="3">
        <v>0</v>
      </c>
      <c r="Q312" s="3">
        <v>0</v>
      </c>
      <c r="R312" s="35">
        <f t="shared" si="354"/>
        <v>0</v>
      </c>
      <c r="S312" s="33">
        <f t="shared" si="331"/>
        <v>0</v>
      </c>
      <c r="T312" s="5"/>
      <c r="U312" s="35">
        <f t="shared" si="355"/>
        <v>0</v>
      </c>
      <c r="V312" s="3">
        <v>0</v>
      </c>
      <c r="W312" s="3">
        <v>0</v>
      </c>
      <c r="X312" s="35">
        <f t="shared" si="356"/>
        <v>0</v>
      </c>
      <c r="Y312" s="33">
        <f t="shared" si="333"/>
        <v>0</v>
      </c>
      <c r="Z312" s="5"/>
      <c r="AA312" s="35">
        <f t="shared" si="357"/>
        <v>0</v>
      </c>
      <c r="AB312" s="3">
        <v>0</v>
      </c>
      <c r="AC312" s="3">
        <v>0</v>
      </c>
      <c r="AD312" s="35">
        <f t="shared" si="358"/>
        <v>0</v>
      </c>
      <c r="AE312" s="33">
        <f t="shared" si="336"/>
        <v>0</v>
      </c>
      <c r="AF312" s="5"/>
      <c r="AG312" s="35">
        <f t="shared" si="359"/>
        <v>0</v>
      </c>
      <c r="AH312" s="3">
        <v>0</v>
      </c>
      <c r="AI312" s="3">
        <v>0</v>
      </c>
      <c r="AJ312" s="35">
        <f t="shared" si="360"/>
        <v>0</v>
      </c>
      <c r="AK312" s="33">
        <f t="shared" si="339"/>
        <v>0</v>
      </c>
      <c r="AL312" s="5">
        <v>0</v>
      </c>
      <c r="AM312" s="36">
        <f t="shared" si="361"/>
        <v>0</v>
      </c>
      <c r="AN312" s="224">
        <v>0</v>
      </c>
      <c r="AO312" s="3">
        <v>0</v>
      </c>
      <c r="AP312" s="35">
        <f t="shared" si="362"/>
        <v>0</v>
      </c>
      <c r="AQ312" s="33">
        <f t="shared" si="350"/>
        <v>0</v>
      </c>
      <c r="AR312" s="5">
        <v>0</v>
      </c>
      <c r="AS312" s="35">
        <f t="shared" si="363"/>
        <v>0</v>
      </c>
      <c r="AT312" s="3">
        <v>0</v>
      </c>
      <c r="AU312" s="3">
        <v>0</v>
      </c>
      <c r="AV312" s="35">
        <f t="shared" si="364"/>
        <v>0</v>
      </c>
      <c r="AW312" s="33">
        <f t="shared" si="343"/>
        <v>0</v>
      </c>
      <c r="AX312" s="4">
        <v>0</v>
      </c>
      <c r="AY312" s="35">
        <f t="shared" si="365"/>
        <v>0</v>
      </c>
      <c r="AZ312" s="3">
        <v>0</v>
      </c>
      <c r="BA312" s="3">
        <v>0</v>
      </c>
      <c r="BB312" s="35">
        <f t="shared" si="366"/>
        <v>0</v>
      </c>
      <c r="BC312" s="33">
        <f t="shared" si="346"/>
        <v>0</v>
      </c>
      <c r="BD312" s="4">
        <v>0</v>
      </c>
      <c r="BE312" s="36">
        <f t="shared" si="367"/>
        <v>0</v>
      </c>
      <c r="BF312" s="3">
        <v>0</v>
      </c>
      <c r="BG312" s="3">
        <v>0</v>
      </c>
      <c r="BH312" s="35">
        <f t="shared" si="368"/>
        <v>0</v>
      </c>
      <c r="BI312" s="33">
        <f t="shared" si="311"/>
        <v>0</v>
      </c>
      <c r="BJ312" s="4">
        <v>0</v>
      </c>
      <c r="BK312" s="36">
        <f t="shared" si="369"/>
        <v>0</v>
      </c>
      <c r="BL312" s="3">
        <v>0</v>
      </c>
      <c r="BM312" s="3">
        <v>0</v>
      </c>
      <c r="BN312" s="36">
        <f t="shared" si="370"/>
        <v>0</v>
      </c>
      <c r="BO312" s="33">
        <f t="shared" si="296"/>
        <v>0</v>
      </c>
      <c r="BP312" s="4">
        <v>0</v>
      </c>
      <c r="BQ312" s="36">
        <f t="shared" si="371"/>
        <v>0</v>
      </c>
      <c r="BR312" s="204">
        <v>0</v>
      </c>
      <c r="BS312" s="305">
        <v>0</v>
      </c>
      <c r="BT312" s="36">
        <f t="shared" si="372"/>
        <v>0</v>
      </c>
      <c r="BU312" s="33">
        <f t="shared" si="291"/>
        <v>0</v>
      </c>
      <c r="BV312" s="4">
        <v>0</v>
      </c>
      <c r="BW312" s="36">
        <f t="shared" si="299"/>
        <v>0</v>
      </c>
      <c r="BX312" s="3">
        <v>0</v>
      </c>
      <c r="BY312" s="3">
        <v>0</v>
      </c>
      <c r="BZ312" s="36">
        <f t="shared" si="300"/>
        <v>0</v>
      </c>
      <c r="CA312" s="33">
        <f t="shared" si="373"/>
        <v>0</v>
      </c>
      <c r="CB312" s="314">
        <v>0</v>
      </c>
      <c r="CC312" s="36">
        <f t="shared" si="301"/>
        <v>0</v>
      </c>
      <c r="CD312" s="3">
        <f>SUMIFS('12月商业流向数据'!G:G,'12月商业流向数据'!C:C,'2019年进销存明细 '!A312,'12月商业流向数据'!E:E,'2019年进销存明细 '!H312)</f>
        <v>0</v>
      </c>
      <c r="CE312" s="3"/>
      <c r="CF312" s="36">
        <f t="shared" si="302"/>
        <v>0</v>
      </c>
      <c r="CG312" s="33">
        <f t="shared" si="374"/>
        <v>0</v>
      </c>
      <c r="CH312" s="4">
        <f t="shared" si="303"/>
        <v>0</v>
      </c>
      <c r="CI312" s="36">
        <f t="shared" si="304"/>
        <v>0</v>
      </c>
      <c r="CJ312" s="4">
        <f t="shared" si="305"/>
        <v>0</v>
      </c>
      <c r="CK312" s="36">
        <f t="shared" si="293"/>
        <v>0</v>
      </c>
      <c r="CM312" s="18" t="str">
        <f t="shared" si="294"/>
        <v>依叶-上海市嘉定工业区社区卫生服务中心</v>
      </c>
      <c r="CN312" s="18" t="s">
        <v>422</v>
      </c>
    </row>
    <row r="313" spans="1:92" s="18" customFormat="1" ht="14.25" hidden="1" x14ac:dyDescent="0.3">
      <c r="A313" s="1" t="s">
        <v>6</v>
      </c>
      <c r="B313" s="1" t="s">
        <v>636</v>
      </c>
      <c r="C313" s="1" t="s">
        <v>662</v>
      </c>
      <c r="D313" s="1" t="s">
        <v>7</v>
      </c>
      <c r="E313" s="1" t="s">
        <v>688</v>
      </c>
      <c r="F313" s="1" t="s">
        <v>284</v>
      </c>
      <c r="G313" s="1" t="s">
        <v>390</v>
      </c>
      <c r="H313" s="7" t="s">
        <v>670</v>
      </c>
      <c r="I313" s="177">
        <v>38.371200000000002</v>
      </c>
      <c r="J313" s="37">
        <v>0</v>
      </c>
      <c r="K313" s="171">
        <v>0</v>
      </c>
      <c r="L313" s="171">
        <f t="shared" si="352"/>
        <v>0</v>
      </c>
      <c r="M313" s="37">
        <v>0</v>
      </c>
      <c r="N313" s="5"/>
      <c r="O313" s="34">
        <f t="shared" si="353"/>
        <v>0</v>
      </c>
      <c r="P313" s="3">
        <v>4</v>
      </c>
      <c r="Q313" s="3">
        <v>0</v>
      </c>
      <c r="R313" s="35">
        <f t="shared" si="354"/>
        <v>153.48480000000001</v>
      </c>
      <c r="S313" s="33">
        <f t="shared" si="331"/>
        <v>4</v>
      </c>
      <c r="T313" s="5"/>
      <c r="U313" s="35">
        <f t="shared" si="355"/>
        <v>0</v>
      </c>
      <c r="V313" s="3">
        <v>0</v>
      </c>
      <c r="W313" s="3">
        <v>0</v>
      </c>
      <c r="X313" s="35">
        <f t="shared" si="356"/>
        <v>0</v>
      </c>
      <c r="Y313" s="33">
        <f t="shared" si="333"/>
        <v>4</v>
      </c>
      <c r="Z313" s="5">
        <v>150</v>
      </c>
      <c r="AA313" s="35">
        <f t="shared" si="357"/>
        <v>5755.68</v>
      </c>
      <c r="AB313" s="3">
        <v>4</v>
      </c>
      <c r="AC313" s="3">
        <v>0</v>
      </c>
      <c r="AD313" s="35">
        <f t="shared" si="358"/>
        <v>153.48480000000001</v>
      </c>
      <c r="AE313" s="33">
        <f t="shared" si="336"/>
        <v>8</v>
      </c>
      <c r="AF313" s="5">
        <v>200</v>
      </c>
      <c r="AG313" s="35">
        <f t="shared" si="359"/>
        <v>7674.2400000000007</v>
      </c>
      <c r="AH313" s="3">
        <v>12</v>
      </c>
      <c r="AI313" s="3">
        <v>0</v>
      </c>
      <c r="AJ313" s="35">
        <f t="shared" si="360"/>
        <v>460.45440000000002</v>
      </c>
      <c r="AK313" s="33">
        <f t="shared" si="339"/>
        <v>20</v>
      </c>
      <c r="AL313" s="5">
        <v>0</v>
      </c>
      <c r="AM313" s="36">
        <f t="shared" si="361"/>
        <v>0</v>
      </c>
      <c r="AN313" s="224">
        <v>12</v>
      </c>
      <c r="AO313" s="3">
        <v>0</v>
      </c>
      <c r="AP313" s="35">
        <f t="shared" si="362"/>
        <v>460.45440000000002</v>
      </c>
      <c r="AQ313" s="33">
        <f t="shared" si="350"/>
        <v>32</v>
      </c>
      <c r="AR313" s="5">
        <v>0</v>
      </c>
      <c r="AS313" s="35">
        <f t="shared" si="363"/>
        <v>0</v>
      </c>
      <c r="AT313" s="3">
        <v>14</v>
      </c>
      <c r="AU313" s="3">
        <v>0</v>
      </c>
      <c r="AV313" s="35">
        <f t="shared" si="364"/>
        <v>537.19680000000005</v>
      </c>
      <c r="AW313" s="33">
        <f t="shared" si="343"/>
        <v>46</v>
      </c>
      <c r="AX313" s="4">
        <v>70</v>
      </c>
      <c r="AY313" s="35">
        <f t="shared" si="365"/>
        <v>2685.9839999999999</v>
      </c>
      <c r="AZ313" s="3">
        <v>8</v>
      </c>
      <c r="BA313" s="3">
        <v>0</v>
      </c>
      <c r="BB313" s="35">
        <f t="shared" si="366"/>
        <v>306.96960000000001</v>
      </c>
      <c r="BC313" s="33">
        <f t="shared" si="346"/>
        <v>54</v>
      </c>
      <c r="BD313" s="4">
        <v>100</v>
      </c>
      <c r="BE313" s="36">
        <f t="shared" si="367"/>
        <v>3837.1200000000003</v>
      </c>
      <c r="BF313" s="3">
        <v>12</v>
      </c>
      <c r="BG313" s="3">
        <v>0</v>
      </c>
      <c r="BH313" s="35">
        <f t="shared" si="368"/>
        <v>460.45440000000002</v>
      </c>
      <c r="BI313" s="33">
        <f t="shared" si="311"/>
        <v>66</v>
      </c>
      <c r="BJ313" s="4">
        <v>20</v>
      </c>
      <c r="BK313" s="36">
        <f t="shared" si="369"/>
        <v>767.42399999999998</v>
      </c>
      <c r="BL313" s="3">
        <v>8</v>
      </c>
      <c r="BM313" s="3">
        <v>0</v>
      </c>
      <c r="BN313" s="36">
        <f t="shared" si="370"/>
        <v>306.96960000000001</v>
      </c>
      <c r="BO313" s="33">
        <f t="shared" si="296"/>
        <v>74</v>
      </c>
      <c r="BP313" s="4">
        <v>20</v>
      </c>
      <c r="BQ313" s="36">
        <f t="shared" si="371"/>
        <v>767.42399999999998</v>
      </c>
      <c r="BR313" s="204">
        <v>17</v>
      </c>
      <c r="BS313" s="305">
        <v>0</v>
      </c>
      <c r="BT313" s="36">
        <f t="shared" si="372"/>
        <v>652.31040000000007</v>
      </c>
      <c r="BU313" s="33">
        <f t="shared" si="291"/>
        <v>91</v>
      </c>
      <c r="BV313" s="4">
        <v>20</v>
      </c>
      <c r="BW313" s="36">
        <f t="shared" si="299"/>
        <v>767.42399999999998</v>
      </c>
      <c r="BX313" s="3">
        <v>12</v>
      </c>
      <c r="BY313" s="3">
        <v>0</v>
      </c>
      <c r="BZ313" s="36">
        <f t="shared" si="300"/>
        <v>460.45440000000002</v>
      </c>
      <c r="CA313" s="33">
        <f t="shared" si="373"/>
        <v>103</v>
      </c>
      <c r="CB313" s="314">
        <v>20</v>
      </c>
      <c r="CC313" s="36">
        <f t="shared" si="301"/>
        <v>767.42399999999998</v>
      </c>
      <c r="CD313" s="3">
        <f>SUMIFS('12月商业流向数据'!G:G,'12月商业流向数据'!C:C,'2019年进销存明细 '!A313,'12月商业流向数据'!E:E,'2019年进销存明细 '!H313)</f>
        <v>11</v>
      </c>
      <c r="CE313" s="3"/>
      <c r="CF313" s="36">
        <f t="shared" si="302"/>
        <v>422.08320000000003</v>
      </c>
      <c r="CG313" s="33">
        <f t="shared" si="374"/>
        <v>114</v>
      </c>
      <c r="CH313" s="4">
        <f t="shared" si="303"/>
        <v>600</v>
      </c>
      <c r="CI313" s="36">
        <f t="shared" si="304"/>
        <v>23022.719999999998</v>
      </c>
      <c r="CJ313" s="4">
        <f t="shared" si="305"/>
        <v>114</v>
      </c>
      <c r="CK313" s="36">
        <f t="shared" si="293"/>
        <v>4374.3168000000005</v>
      </c>
      <c r="CL313" s="18" t="s">
        <v>663</v>
      </c>
      <c r="CM313" s="18" t="str">
        <f t="shared" si="294"/>
        <v>依叶-上海市嘉定区徐行镇社区卫生服务中心</v>
      </c>
      <c r="CN313" s="18" t="s">
        <v>422</v>
      </c>
    </row>
    <row r="314" spans="1:92" s="18" customFormat="1" ht="14.25" hidden="1" x14ac:dyDescent="0.3">
      <c r="A314" s="1" t="s">
        <v>6</v>
      </c>
      <c r="B314" s="1" t="s">
        <v>636</v>
      </c>
      <c r="C314" s="1" t="s">
        <v>662</v>
      </c>
      <c r="D314" s="1" t="s">
        <v>7</v>
      </c>
      <c r="E314" s="1" t="s">
        <v>730</v>
      </c>
      <c r="F314" s="1" t="s">
        <v>284</v>
      </c>
      <c r="G314" s="1" t="s">
        <v>390</v>
      </c>
      <c r="H314" s="7" t="s">
        <v>228</v>
      </c>
      <c r="I314" s="177">
        <v>38.371200000000002</v>
      </c>
      <c r="J314" s="37">
        <v>0</v>
      </c>
      <c r="K314" s="171">
        <v>0</v>
      </c>
      <c r="L314" s="171">
        <f t="shared" si="352"/>
        <v>0</v>
      </c>
      <c r="M314" s="37">
        <v>0</v>
      </c>
      <c r="N314" s="5"/>
      <c r="O314" s="34">
        <f t="shared" si="353"/>
        <v>0</v>
      </c>
      <c r="P314" s="3">
        <v>0</v>
      </c>
      <c r="Q314" s="3">
        <v>0</v>
      </c>
      <c r="R314" s="35">
        <f t="shared" si="354"/>
        <v>0</v>
      </c>
      <c r="S314" s="33">
        <f t="shared" ref="S314:S345" si="375">M314+P314-Q314</f>
        <v>0</v>
      </c>
      <c r="T314" s="5"/>
      <c r="U314" s="35">
        <f t="shared" si="355"/>
        <v>0</v>
      </c>
      <c r="V314" s="3">
        <v>0</v>
      </c>
      <c r="W314" s="3">
        <v>0</v>
      </c>
      <c r="X314" s="35">
        <f t="shared" si="356"/>
        <v>0</v>
      </c>
      <c r="Y314" s="33">
        <f t="shared" ref="Y314:Y345" si="376">S314+V314-W314</f>
        <v>0</v>
      </c>
      <c r="Z314" s="5">
        <v>150</v>
      </c>
      <c r="AA314" s="35">
        <f t="shared" si="357"/>
        <v>5755.68</v>
      </c>
      <c r="AB314" s="3">
        <v>50</v>
      </c>
      <c r="AC314" s="3">
        <v>0</v>
      </c>
      <c r="AD314" s="35">
        <f t="shared" si="358"/>
        <v>1918.5600000000002</v>
      </c>
      <c r="AE314" s="33">
        <f t="shared" ref="AE314:AE345" si="377">Y314+AB314-AC314</f>
        <v>50</v>
      </c>
      <c r="AF314" s="5">
        <v>200</v>
      </c>
      <c r="AG314" s="35">
        <f t="shared" si="359"/>
        <v>7674.2400000000007</v>
      </c>
      <c r="AH314" s="3">
        <v>40</v>
      </c>
      <c r="AI314" s="3">
        <v>40</v>
      </c>
      <c r="AJ314" s="35">
        <f t="shared" si="360"/>
        <v>1534.848</v>
      </c>
      <c r="AK314" s="33">
        <f t="shared" ref="AK314:AK345" si="378">AE314+AH314-AI314</f>
        <v>50</v>
      </c>
      <c r="AL314" s="5">
        <v>200</v>
      </c>
      <c r="AM314" s="36">
        <f t="shared" si="361"/>
        <v>7674.2400000000007</v>
      </c>
      <c r="AN314" s="224">
        <v>20</v>
      </c>
      <c r="AO314" s="3">
        <v>20</v>
      </c>
      <c r="AP314" s="35">
        <f t="shared" si="362"/>
        <v>767.42399999999998</v>
      </c>
      <c r="AQ314" s="33">
        <f t="shared" si="350"/>
        <v>50</v>
      </c>
      <c r="AR314" s="5">
        <v>200</v>
      </c>
      <c r="AS314" s="35">
        <f t="shared" si="363"/>
        <v>7674.2400000000007</v>
      </c>
      <c r="AT314" s="3">
        <v>60</v>
      </c>
      <c r="AU314" s="3">
        <v>60</v>
      </c>
      <c r="AV314" s="35">
        <f t="shared" si="364"/>
        <v>2302.2719999999999</v>
      </c>
      <c r="AW314" s="33">
        <f t="shared" ref="AW314:AW345" si="379">AQ314+AT314-AU314</f>
        <v>50</v>
      </c>
      <c r="AX314" s="4">
        <v>30</v>
      </c>
      <c r="AY314" s="35">
        <f t="shared" si="365"/>
        <v>1151.136</v>
      </c>
      <c r="AZ314" s="3">
        <v>100</v>
      </c>
      <c r="BA314" s="3">
        <v>140</v>
      </c>
      <c r="BB314" s="35">
        <f t="shared" si="366"/>
        <v>3837.1200000000003</v>
      </c>
      <c r="BC314" s="33">
        <f t="shared" ref="BC314:BC345" si="380">AW314+AZ314-BA314</f>
        <v>10</v>
      </c>
      <c r="BD314" s="4">
        <v>50</v>
      </c>
      <c r="BE314" s="36">
        <f t="shared" si="367"/>
        <v>1918.5600000000002</v>
      </c>
      <c r="BF314" s="3">
        <v>70</v>
      </c>
      <c r="BG314" s="3">
        <v>72</v>
      </c>
      <c r="BH314" s="35">
        <f t="shared" si="368"/>
        <v>2685.9839999999999</v>
      </c>
      <c r="BI314" s="33">
        <f t="shared" si="311"/>
        <v>8</v>
      </c>
      <c r="BJ314" s="4">
        <v>100</v>
      </c>
      <c r="BK314" s="36">
        <f t="shared" si="369"/>
        <v>3837.1200000000003</v>
      </c>
      <c r="BL314" s="3">
        <v>100</v>
      </c>
      <c r="BM314" s="3">
        <v>96</v>
      </c>
      <c r="BN314" s="36">
        <f t="shared" si="370"/>
        <v>3837.1200000000003</v>
      </c>
      <c r="BO314" s="33">
        <f t="shared" si="296"/>
        <v>12</v>
      </c>
      <c r="BP314" s="4">
        <v>60</v>
      </c>
      <c r="BQ314" s="36">
        <f t="shared" si="371"/>
        <v>2302.2719999999999</v>
      </c>
      <c r="BR314" s="204">
        <v>70</v>
      </c>
      <c r="BS314" s="305">
        <v>78</v>
      </c>
      <c r="BT314" s="36">
        <f t="shared" si="372"/>
        <v>2685.9839999999999</v>
      </c>
      <c r="BU314" s="33">
        <f t="shared" si="291"/>
        <v>4</v>
      </c>
      <c r="BV314" s="4">
        <v>60</v>
      </c>
      <c r="BW314" s="36">
        <f t="shared" si="299"/>
        <v>2302.2719999999999</v>
      </c>
      <c r="BX314" s="3">
        <v>150</v>
      </c>
      <c r="BY314" s="3">
        <v>130</v>
      </c>
      <c r="BZ314" s="36">
        <f t="shared" si="300"/>
        <v>5755.68</v>
      </c>
      <c r="CA314" s="33">
        <f t="shared" si="373"/>
        <v>24</v>
      </c>
      <c r="CB314" s="314">
        <v>100</v>
      </c>
      <c r="CC314" s="36">
        <f t="shared" si="301"/>
        <v>3837.1200000000003</v>
      </c>
      <c r="CD314" s="3">
        <f>SUMIFS('12月商业流向数据'!G:G,'12月商业流向数据'!C:C,'2019年进销存明细 '!A314,'12月商业流向数据'!E:E,'2019年进销存明细 '!H314)</f>
        <v>50</v>
      </c>
      <c r="CE314" s="3"/>
      <c r="CF314" s="36">
        <f t="shared" si="302"/>
        <v>1918.5600000000002</v>
      </c>
      <c r="CG314" s="33">
        <f t="shared" si="374"/>
        <v>74</v>
      </c>
      <c r="CH314" s="4">
        <f t="shared" si="303"/>
        <v>1150</v>
      </c>
      <c r="CI314" s="36">
        <f t="shared" si="304"/>
        <v>44126.880000000005</v>
      </c>
      <c r="CJ314" s="4">
        <f t="shared" si="305"/>
        <v>710</v>
      </c>
      <c r="CK314" s="36">
        <f t="shared" si="293"/>
        <v>27243.552000000003</v>
      </c>
      <c r="CL314" s="18" t="s">
        <v>695</v>
      </c>
      <c r="CM314" s="18" t="str">
        <f t="shared" si="294"/>
        <v>依叶-上海市嘉定区菊园新区社区卫生服务中心</v>
      </c>
      <c r="CN314" s="18" t="s">
        <v>422</v>
      </c>
    </row>
    <row r="315" spans="1:92" s="18" customFormat="1" ht="14.25" hidden="1" x14ac:dyDescent="0.3">
      <c r="A315" s="1" t="s">
        <v>6</v>
      </c>
      <c r="B315" s="1" t="s">
        <v>636</v>
      </c>
      <c r="C315" s="1" t="s">
        <v>662</v>
      </c>
      <c r="D315" s="1" t="s">
        <v>7</v>
      </c>
      <c r="E315" s="1" t="s">
        <v>87</v>
      </c>
      <c r="F315" s="1" t="s">
        <v>284</v>
      </c>
      <c r="G315" s="1" t="s">
        <v>390</v>
      </c>
      <c r="H315" s="7" t="s">
        <v>229</v>
      </c>
      <c r="I315" s="177">
        <v>38.371200000000002</v>
      </c>
      <c r="J315" s="37">
        <v>0</v>
      </c>
      <c r="K315" s="171">
        <v>0</v>
      </c>
      <c r="L315" s="171">
        <f t="shared" si="352"/>
        <v>0</v>
      </c>
      <c r="M315" s="37">
        <v>0</v>
      </c>
      <c r="N315" s="5"/>
      <c r="O315" s="34">
        <f t="shared" si="353"/>
        <v>0</v>
      </c>
      <c r="P315" s="3">
        <v>0</v>
      </c>
      <c r="Q315" s="3">
        <v>0</v>
      </c>
      <c r="R315" s="35">
        <f t="shared" si="354"/>
        <v>0</v>
      </c>
      <c r="S315" s="33">
        <f t="shared" si="375"/>
        <v>0</v>
      </c>
      <c r="T315" s="5"/>
      <c r="U315" s="35">
        <f t="shared" si="355"/>
        <v>0</v>
      </c>
      <c r="V315" s="3">
        <v>0</v>
      </c>
      <c r="W315" s="3">
        <v>0</v>
      </c>
      <c r="X315" s="35">
        <f t="shared" si="356"/>
        <v>0</v>
      </c>
      <c r="Y315" s="33">
        <f t="shared" si="376"/>
        <v>0</v>
      </c>
      <c r="Z315" s="5"/>
      <c r="AA315" s="35">
        <f t="shared" si="357"/>
        <v>0</v>
      </c>
      <c r="AB315" s="3">
        <v>0</v>
      </c>
      <c r="AC315" s="3">
        <v>0</v>
      </c>
      <c r="AD315" s="35">
        <f t="shared" si="358"/>
        <v>0</v>
      </c>
      <c r="AE315" s="33">
        <f t="shared" si="377"/>
        <v>0</v>
      </c>
      <c r="AF315" s="5"/>
      <c r="AG315" s="35">
        <f t="shared" si="359"/>
        <v>0</v>
      </c>
      <c r="AH315" s="3">
        <v>0</v>
      </c>
      <c r="AI315" s="3">
        <v>0</v>
      </c>
      <c r="AJ315" s="35">
        <f t="shared" si="360"/>
        <v>0</v>
      </c>
      <c r="AK315" s="33">
        <f t="shared" si="378"/>
        <v>0</v>
      </c>
      <c r="AL315" s="5">
        <v>0</v>
      </c>
      <c r="AM315" s="36">
        <f t="shared" si="361"/>
        <v>0</v>
      </c>
      <c r="AN315" s="224">
        <v>0</v>
      </c>
      <c r="AO315" s="3">
        <v>0</v>
      </c>
      <c r="AP315" s="35">
        <f t="shared" si="362"/>
        <v>0</v>
      </c>
      <c r="AQ315" s="33">
        <f t="shared" si="350"/>
        <v>0</v>
      </c>
      <c r="AR315" s="5">
        <v>0</v>
      </c>
      <c r="AS315" s="35">
        <f t="shared" si="363"/>
        <v>0</v>
      </c>
      <c r="AT315" s="3">
        <v>0</v>
      </c>
      <c r="AU315" s="3">
        <v>0</v>
      </c>
      <c r="AV315" s="35">
        <f t="shared" si="364"/>
        <v>0</v>
      </c>
      <c r="AW315" s="33">
        <f t="shared" si="379"/>
        <v>0</v>
      </c>
      <c r="AX315" s="4">
        <v>0</v>
      </c>
      <c r="AY315" s="35">
        <f t="shared" si="365"/>
        <v>0</v>
      </c>
      <c r="AZ315" s="3">
        <v>0</v>
      </c>
      <c r="BA315" s="3">
        <v>0</v>
      </c>
      <c r="BB315" s="35">
        <f t="shared" si="366"/>
        <v>0</v>
      </c>
      <c r="BC315" s="33">
        <f t="shared" si="380"/>
        <v>0</v>
      </c>
      <c r="BD315" s="4">
        <v>0</v>
      </c>
      <c r="BE315" s="36">
        <f t="shared" si="367"/>
        <v>0</v>
      </c>
      <c r="BF315" s="3">
        <v>0</v>
      </c>
      <c r="BG315" s="3">
        <v>0</v>
      </c>
      <c r="BH315" s="35">
        <f t="shared" si="368"/>
        <v>0</v>
      </c>
      <c r="BI315" s="33">
        <f t="shared" si="311"/>
        <v>0</v>
      </c>
      <c r="BJ315" s="4">
        <v>0</v>
      </c>
      <c r="BK315" s="36">
        <f t="shared" si="369"/>
        <v>0</v>
      </c>
      <c r="BL315" s="3">
        <v>0</v>
      </c>
      <c r="BM315" s="3">
        <v>0</v>
      </c>
      <c r="BN315" s="36">
        <f t="shared" si="370"/>
        <v>0</v>
      </c>
      <c r="BO315" s="33">
        <f t="shared" si="296"/>
        <v>0</v>
      </c>
      <c r="BP315" s="4">
        <v>0</v>
      </c>
      <c r="BQ315" s="36">
        <f t="shared" si="371"/>
        <v>0</v>
      </c>
      <c r="BR315" s="204">
        <v>0</v>
      </c>
      <c r="BS315" s="305">
        <v>0</v>
      </c>
      <c r="BT315" s="36">
        <f t="shared" si="372"/>
        <v>0</v>
      </c>
      <c r="BU315" s="33">
        <f t="shared" si="291"/>
        <v>0</v>
      </c>
      <c r="BV315" s="4">
        <v>0</v>
      </c>
      <c r="BW315" s="36">
        <f t="shared" si="299"/>
        <v>0</v>
      </c>
      <c r="BX315" s="3">
        <v>0</v>
      </c>
      <c r="BY315" s="3">
        <v>0</v>
      </c>
      <c r="BZ315" s="36">
        <f t="shared" si="300"/>
        <v>0</v>
      </c>
      <c r="CA315" s="33">
        <f t="shared" si="373"/>
        <v>0</v>
      </c>
      <c r="CB315" s="314">
        <v>0</v>
      </c>
      <c r="CC315" s="36">
        <f t="shared" si="301"/>
        <v>0</v>
      </c>
      <c r="CD315" s="3">
        <f>SUMIFS('12月商业流向数据'!G:G,'12月商业流向数据'!C:C,'2019年进销存明细 '!A315,'12月商业流向数据'!E:E,'2019年进销存明细 '!H315)</f>
        <v>0</v>
      </c>
      <c r="CE315" s="3"/>
      <c r="CF315" s="36">
        <f t="shared" si="302"/>
        <v>0</v>
      </c>
      <c r="CG315" s="33">
        <f t="shared" si="374"/>
        <v>0</v>
      </c>
      <c r="CH315" s="4">
        <f t="shared" si="303"/>
        <v>0</v>
      </c>
      <c r="CI315" s="36">
        <f t="shared" si="304"/>
        <v>0</v>
      </c>
      <c r="CJ315" s="4">
        <f t="shared" si="305"/>
        <v>0</v>
      </c>
      <c r="CK315" s="36">
        <f t="shared" si="293"/>
        <v>0</v>
      </c>
      <c r="CM315" s="18" t="str">
        <f t="shared" si="294"/>
        <v>依叶-上海市嘉定区南翔镇社区卫生服务中心</v>
      </c>
      <c r="CN315" s="18" t="s">
        <v>422</v>
      </c>
    </row>
    <row r="316" spans="1:92" s="18" customFormat="1" ht="14.25" hidden="1" x14ac:dyDescent="0.3">
      <c r="A316" s="1" t="s">
        <v>6</v>
      </c>
      <c r="B316" s="1" t="s">
        <v>636</v>
      </c>
      <c r="C316" s="1" t="s">
        <v>662</v>
      </c>
      <c r="D316" s="1" t="s">
        <v>7</v>
      </c>
      <c r="E316" s="1" t="s">
        <v>87</v>
      </c>
      <c r="F316" s="1" t="s">
        <v>282</v>
      </c>
      <c r="G316" s="1" t="s">
        <v>390</v>
      </c>
      <c r="H316" s="7" t="s">
        <v>185</v>
      </c>
      <c r="I316" s="177">
        <v>38.371200000000002</v>
      </c>
      <c r="J316" s="37">
        <v>0</v>
      </c>
      <c r="K316" s="171">
        <v>0</v>
      </c>
      <c r="L316" s="171">
        <f t="shared" si="352"/>
        <v>0</v>
      </c>
      <c r="M316" s="37">
        <v>0</v>
      </c>
      <c r="N316" s="5"/>
      <c r="O316" s="34">
        <f t="shared" si="353"/>
        <v>0</v>
      </c>
      <c r="P316" s="3">
        <v>0</v>
      </c>
      <c r="Q316" s="3">
        <v>0</v>
      </c>
      <c r="R316" s="35">
        <f t="shared" si="354"/>
        <v>0</v>
      </c>
      <c r="S316" s="33">
        <f t="shared" si="375"/>
        <v>0</v>
      </c>
      <c r="T316" s="5"/>
      <c r="U316" s="35">
        <f t="shared" si="355"/>
        <v>0</v>
      </c>
      <c r="V316" s="3">
        <v>0</v>
      </c>
      <c r="W316" s="3">
        <v>0</v>
      </c>
      <c r="X316" s="35">
        <f t="shared" si="356"/>
        <v>0</v>
      </c>
      <c r="Y316" s="33">
        <f t="shared" si="376"/>
        <v>0</v>
      </c>
      <c r="Z316" s="5"/>
      <c r="AA316" s="35">
        <f t="shared" si="357"/>
        <v>0</v>
      </c>
      <c r="AB316" s="3">
        <v>0</v>
      </c>
      <c r="AC316" s="3">
        <v>0</v>
      </c>
      <c r="AD316" s="35">
        <f t="shared" si="358"/>
        <v>0</v>
      </c>
      <c r="AE316" s="33">
        <f t="shared" si="377"/>
        <v>0</v>
      </c>
      <c r="AF316" s="5"/>
      <c r="AG316" s="35">
        <f t="shared" si="359"/>
        <v>0</v>
      </c>
      <c r="AH316" s="3">
        <v>0</v>
      </c>
      <c r="AI316" s="3">
        <v>0</v>
      </c>
      <c r="AJ316" s="35">
        <f t="shared" si="360"/>
        <v>0</v>
      </c>
      <c r="AK316" s="33">
        <f t="shared" si="378"/>
        <v>0</v>
      </c>
      <c r="AL316" s="5">
        <v>0</v>
      </c>
      <c r="AM316" s="36">
        <f t="shared" si="361"/>
        <v>0</v>
      </c>
      <c r="AN316" s="224">
        <v>0</v>
      </c>
      <c r="AO316" s="3">
        <v>0</v>
      </c>
      <c r="AP316" s="35">
        <f t="shared" si="362"/>
        <v>0</v>
      </c>
      <c r="AQ316" s="33">
        <f t="shared" si="350"/>
        <v>0</v>
      </c>
      <c r="AR316" s="5">
        <v>0</v>
      </c>
      <c r="AS316" s="35">
        <f t="shared" si="363"/>
        <v>0</v>
      </c>
      <c r="AT316" s="3">
        <v>0</v>
      </c>
      <c r="AU316" s="3">
        <v>0</v>
      </c>
      <c r="AV316" s="35">
        <f t="shared" si="364"/>
        <v>0</v>
      </c>
      <c r="AW316" s="33">
        <f t="shared" si="379"/>
        <v>0</v>
      </c>
      <c r="AX316" s="4">
        <v>0</v>
      </c>
      <c r="AY316" s="35">
        <f t="shared" si="365"/>
        <v>0</v>
      </c>
      <c r="AZ316" s="3">
        <v>0</v>
      </c>
      <c r="BA316" s="3">
        <v>0</v>
      </c>
      <c r="BB316" s="35">
        <f t="shared" si="366"/>
        <v>0</v>
      </c>
      <c r="BC316" s="33">
        <f t="shared" si="380"/>
        <v>0</v>
      </c>
      <c r="BD316" s="4">
        <v>0</v>
      </c>
      <c r="BE316" s="36">
        <f t="shared" si="367"/>
        <v>0</v>
      </c>
      <c r="BF316" s="3">
        <v>0</v>
      </c>
      <c r="BG316" s="3">
        <v>0</v>
      </c>
      <c r="BH316" s="35">
        <f t="shared" si="368"/>
        <v>0</v>
      </c>
      <c r="BI316" s="33">
        <f t="shared" si="311"/>
        <v>0</v>
      </c>
      <c r="BJ316" s="4">
        <v>0</v>
      </c>
      <c r="BK316" s="36">
        <f t="shared" si="369"/>
        <v>0</v>
      </c>
      <c r="BL316" s="3">
        <v>0</v>
      </c>
      <c r="BM316" s="3">
        <v>0</v>
      </c>
      <c r="BN316" s="36">
        <f t="shared" si="370"/>
        <v>0</v>
      </c>
      <c r="BO316" s="33">
        <f t="shared" si="296"/>
        <v>0</v>
      </c>
      <c r="BP316" s="4">
        <v>0</v>
      </c>
      <c r="BQ316" s="36">
        <f t="shared" si="371"/>
        <v>0</v>
      </c>
      <c r="BR316" s="204">
        <v>0</v>
      </c>
      <c r="BS316" s="305">
        <v>0</v>
      </c>
      <c r="BT316" s="36">
        <f t="shared" si="372"/>
        <v>0</v>
      </c>
      <c r="BU316" s="33">
        <f t="shared" si="291"/>
        <v>0</v>
      </c>
      <c r="BV316" s="4">
        <v>0</v>
      </c>
      <c r="BW316" s="36">
        <f t="shared" si="299"/>
        <v>0</v>
      </c>
      <c r="BX316" s="3">
        <v>0</v>
      </c>
      <c r="BY316" s="3">
        <v>0</v>
      </c>
      <c r="BZ316" s="36">
        <f t="shared" si="300"/>
        <v>0</v>
      </c>
      <c r="CA316" s="33">
        <f t="shared" si="373"/>
        <v>0</v>
      </c>
      <c r="CB316" s="314">
        <v>0</v>
      </c>
      <c r="CC316" s="36">
        <f t="shared" si="301"/>
        <v>0</v>
      </c>
      <c r="CD316" s="3">
        <f>SUMIFS('12月商业流向数据'!G:G,'12月商业流向数据'!C:C,'2019年进销存明细 '!A316,'12月商业流向数据'!E:E,'2019年进销存明细 '!H316)</f>
        <v>0</v>
      </c>
      <c r="CE316" s="3"/>
      <c r="CF316" s="36">
        <f t="shared" si="302"/>
        <v>0</v>
      </c>
      <c r="CG316" s="33">
        <f t="shared" si="374"/>
        <v>0</v>
      </c>
      <c r="CH316" s="4">
        <f t="shared" si="303"/>
        <v>0</v>
      </c>
      <c r="CI316" s="36">
        <f t="shared" si="304"/>
        <v>0</v>
      </c>
      <c r="CJ316" s="4">
        <f t="shared" si="305"/>
        <v>0</v>
      </c>
      <c r="CK316" s="36">
        <f t="shared" si="293"/>
        <v>0</v>
      </c>
      <c r="CM316" s="18" t="str">
        <f t="shared" si="294"/>
        <v>依叶-上海市嘉定区中医医院</v>
      </c>
      <c r="CN316" s="18" t="s">
        <v>422</v>
      </c>
    </row>
    <row r="317" spans="1:92" s="18" customFormat="1" ht="14.25" hidden="1" x14ac:dyDescent="0.3">
      <c r="A317" s="1" t="s">
        <v>6</v>
      </c>
      <c r="B317" s="1" t="s">
        <v>636</v>
      </c>
      <c r="C317" s="1" t="s">
        <v>662</v>
      </c>
      <c r="D317" s="1" t="s">
        <v>7</v>
      </c>
      <c r="E317" s="1" t="s">
        <v>87</v>
      </c>
      <c r="F317" s="1" t="s">
        <v>282</v>
      </c>
      <c r="G317" s="1" t="s">
        <v>390</v>
      </c>
      <c r="H317" s="7" t="s">
        <v>230</v>
      </c>
      <c r="I317" s="177">
        <v>38.371200000000002</v>
      </c>
      <c r="J317" s="37">
        <v>0</v>
      </c>
      <c r="K317" s="171">
        <v>0</v>
      </c>
      <c r="L317" s="171">
        <f t="shared" si="352"/>
        <v>0</v>
      </c>
      <c r="M317" s="37">
        <v>0</v>
      </c>
      <c r="N317" s="5"/>
      <c r="O317" s="34">
        <f t="shared" si="353"/>
        <v>0</v>
      </c>
      <c r="P317" s="3">
        <v>0</v>
      </c>
      <c r="Q317" s="3">
        <v>0</v>
      </c>
      <c r="R317" s="35">
        <f t="shared" si="354"/>
        <v>0</v>
      </c>
      <c r="S317" s="33">
        <f t="shared" si="375"/>
        <v>0</v>
      </c>
      <c r="T317" s="5"/>
      <c r="U317" s="35">
        <f t="shared" si="355"/>
        <v>0</v>
      </c>
      <c r="V317" s="3">
        <v>0</v>
      </c>
      <c r="W317" s="3">
        <v>0</v>
      </c>
      <c r="X317" s="35">
        <f t="shared" si="356"/>
        <v>0</v>
      </c>
      <c r="Y317" s="33">
        <f t="shared" si="376"/>
        <v>0</v>
      </c>
      <c r="Z317" s="5"/>
      <c r="AA317" s="35">
        <f t="shared" si="357"/>
        <v>0</v>
      </c>
      <c r="AB317" s="3">
        <v>0</v>
      </c>
      <c r="AC317" s="3">
        <v>0</v>
      </c>
      <c r="AD317" s="35">
        <f t="shared" si="358"/>
        <v>0</v>
      </c>
      <c r="AE317" s="33">
        <f t="shared" si="377"/>
        <v>0</v>
      </c>
      <c r="AF317" s="5"/>
      <c r="AG317" s="35">
        <f t="shared" si="359"/>
        <v>0</v>
      </c>
      <c r="AH317" s="3">
        <v>0</v>
      </c>
      <c r="AI317" s="3">
        <v>0</v>
      </c>
      <c r="AJ317" s="35">
        <f t="shared" si="360"/>
        <v>0</v>
      </c>
      <c r="AK317" s="33">
        <f t="shared" si="378"/>
        <v>0</v>
      </c>
      <c r="AL317" s="5">
        <v>0</v>
      </c>
      <c r="AM317" s="36">
        <f t="shared" si="361"/>
        <v>0</v>
      </c>
      <c r="AN317" s="224">
        <v>0</v>
      </c>
      <c r="AO317" s="3">
        <v>0</v>
      </c>
      <c r="AP317" s="35">
        <f t="shared" si="362"/>
        <v>0</v>
      </c>
      <c r="AQ317" s="33">
        <f t="shared" si="350"/>
        <v>0</v>
      </c>
      <c r="AR317" s="5">
        <v>0</v>
      </c>
      <c r="AS317" s="35">
        <f t="shared" si="363"/>
        <v>0</v>
      </c>
      <c r="AT317" s="3">
        <v>0</v>
      </c>
      <c r="AU317" s="3">
        <v>0</v>
      </c>
      <c r="AV317" s="35">
        <f t="shared" si="364"/>
        <v>0</v>
      </c>
      <c r="AW317" s="33">
        <f t="shared" si="379"/>
        <v>0</v>
      </c>
      <c r="AX317" s="4">
        <v>0</v>
      </c>
      <c r="AY317" s="35">
        <f t="shared" si="365"/>
        <v>0</v>
      </c>
      <c r="AZ317" s="3">
        <v>0</v>
      </c>
      <c r="BA317" s="3">
        <v>0</v>
      </c>
      <c r="BB317" s="35">
        <f t="shared" si="366"/>
        <v>0</v>
      </c>
      <c r="BC317" s="33">
        <f t="shared" si="380"/>
        <v>0</v>
      </c>
      <c r="BD317" s="4">
        <v>0</v>
      </c>
      <c r="BE317" s="36">
        <f t="shared" si="367"/>
        <v>0</v>
      </c>
      <c r="BF317" s="3">
        <v>0</v>
      </c>
      <c r="BG317" s="3">
        <v>0</v>
      </c>
      <c r="BH317" s="35">
        <f t="shared" si="368"/>
        <v>0</v>
      </c>
      <c r="BI317" s="33">
        <f t="shared" si="311"/>
        <v>0</v>
      </c>
      <c r="BJ317" s="4">
        <v>0</v>
      </c>
      <c r="BK317" s="36">
        <f t="shared" si="369"/>
        <v>0</v>
      </c>
      <c r="BL317" s="3">
        <v>0</v>
      </c>
      <c r="BM317" s="3">
        <v>0</v>
      </c>
      <c r="BN317" s="36">
        <f t="shared" si="370"/>
        <v>0</v>
      </c>
      <c r="BO317" s="33">
        <f t="shared" si="296"/>
        <v>0</v>
      </c>
      <c r="BP317" s="4">
        <v>0</v>
      </c>
      <c r="BQ317" s="36">
        <f t="shared" si="371"/>
        <v>0</v>
      </c>
      <c r="BR317" s="204">
        <v>0</v>
      </c>
      <c r="BS317" s="305">
        <v>0</v>
      </c>
      <c r="BT317" s="36">
        <f t="shared" si="372"/>
        <v>0</v>
      </c>
      <c r="BU317" s="33">
        <f t="shared" si="291"/>
        <v>0</v>
      </c>
      <c r="BV317" s="4">
        <v>0</v>
      </c>
      <c r="BW317" s="36">
        <f t="shared" si="299"/>
        <v>0</v>
      </c>
      <c r="BX317" s="3">
        <v>0</v>
      </c>
      <c r="BY317" s="3">
        <v>0</v>
      </c>
      <c r="BZ317" s="36">
        <f t="shared" si="300"/>
        <v>0</v>
      </c>
      <c r="CA317" s="33">
        <f t="shared" si="373"/>
        <v>0</v>
      </c>
      <c r="CB317" s="314">
        <v>0</v>
      </c>
      <c r="CC317" s="36">
        <f t="shared" si="301"/>
        <v>0</v>
      </c>
      <c r="CD317" s="3">
        <f>SUMIFS('12月商业流向数据'!G:G,'12月商业流向数据'!C:C,'2019年进销存明细 '!A317,'12月商业流向数据'!E:E,'2019年进销存明细 '!H317)</f>
        <v>0</v>
      </c>
      <c r="CE317" s="3"/>
      <c r="CF317" s="36">
        <f t="shared" si="302"/>
        <v>0</v>
      </c>
      <c r="CG317" s="33">
        <f t="shared" si="374"/>
        <v>0</v>
      </c>
      <c r="CH317" s="4">
        <f t="shared" si="303"/>
        <v>0</v>
      </c>
      <c r="CI317" s="36">
        <f t="shared" si="304"/>
        <v>0</v>
      </c>
      <c r="CJ317" s="4">
        <f t="shared" si="305"/>
        <v>0</v>
      </c>
      <c r="CK317" s="36">
        <f t="shared" si="293"/>
        <v>0</v>
      </c>
      <c r="CM317" s="18" t="str">
        <f t="shared" si="294"/>
        <v>依叶-上海市嘉定区南翔医院</v>
      </c>
      <c r="CN317" s="18" t="s">
        <v>422</v>
      </c>
    </row>
    <row r="318" spans="1:92" s="18" customFormat="1" ht="14.25" hidden="1" x14ac:dyDescent="0.3">
      <c r="A318" s="1" t="s">
        <v>6</v>
      </c>
      <c r="B318" s="1" t="s">
        <v>873</v>
      </c>
      <c r="C318" s="1" t="s">
        <v>662</v>
      </c>
      <c r="D318" s="1" t="s">
        <v>872</v>
      </c>
      <c r="E318" s="1" t="s">
        <v>376</v>
      </c>
      <c r="F318" s="1" t="s">
        <v>282</v>
      </c>
      <c r="G318" s="1" t="s">
        <v>388</v>
      </c>
      <c r="H318" s="2" t="s">
        <v>44</v>
      </c>
      <c r="I318" s="177">
        <v>38.371200000000002</v>
      </c>
      <c r="J318" s="37">
        <v>300</v>
      </c>
      <c r="K318" s="171">
        <v>397.58333333333331</v>
      </c>
      <c r="L318" s="171">
        <f t="shared" si="352"/>
        <v>15255.749599999999</v>
      </c>
      <c r="M318" s="37">
        <v>340</v>
      </c>
      <c r="N318" s="5">
        <v>500</v>
      </c>
      <c r="O318" s="34">
        <f t="shared" si="353"/>
        <v>19185.600000000002</v>
      </c>
      <c r="P318" s="3">
        <v>400</v>
      </c>
      <c r="Q318" s="3">
        <v>454</v>
      </c>
      <c r="R318" s="35">
        <f t="shared" si="354"/>
        <v>15348.480000000001</v>
      </c>
      <c r="S318" s="33">
        <f t="shared" si="375"/>
        <v>286</v>
      </c>
      <c r="T318" s="5">
        <v>500</v>
      </c>
      <c r="U318" s="35">
        <f t="shared" si="355"/>
        <v>19185.600000000002</v>
      </c>
      <c r="V318" s="3">
        <v>600</v>
      </c>
      <c r="W318" s="3">
        <v>264</v>
      </c>
      <c r="X318" s="35">
        <f t="shared" si="356"/>
        <v>23022.720000000001</v>
      </c>
      <c r="Y318" s="33">
        <f t="shared" si="376"/>
        <v>622</v>
      </c>
      <c r="Z318" s="5">
        <v>700</v>
      </c>
      <c r="AA318" s="35">
        <f t="shared" si="357"/>
        <v>26859.84</v>
      </c>
      <c r="AB318" s="3">
        <v>60</v>
      </c>
      <c r="AC318" s="3">
        <v>405</v>
      </c>
      <c r="AD318" s="35">
        <f t="shared" si="358"/>
        <v>2302.2719999999999</v>
      </c>
      <c r="AE318" s="33">
        <f t="shared" si="377"/>
        <v>277</v>
      </c>
      <c r="AF318" s="5">
        <v>900</v>
      </c>
      <c r="AG318" s="35">
        <f t="shared" si="359"/>
        <v>34534.080000000002</v>
      </c>
      <c r="AH318" s="3">
        <v>360</v>
      </c>
      <c r="AI318" s="3">
        <v>365</v>
      </c>
      <c r="AJ318" s="35">
        <f t="shared" si="360"/>
        <v>13813.632000000001</v>
      </c>
      <c r="AK318" s="33">
        <f t="shared" si="378"/>
        <v>272</v>
      </c>
      <c r="AL318" s="5">
        <v>400</v>
      </c>
      <c r="AM318" s="36">
        <f t="shared" si="361"/>
        <v>15348.480000000001</v>
      </c>
      <c r="AN318" s="224">
        <v>200</v>
      </c>
      <c r="AO318" s="3">
        <v>350</v>
      </c>
      <c r="AP318" s="35">
        <f t="shared" si="362"/>
        <v>7674.2400000000007</v>
      </c>
      <c r="AQ318" s="33">
        <f t="shared" ref="AQ318:AQ349" si="381">AK318+AN318-AO318</f>
        <v>122</v>
      </c>
      <c r="AR318" s="5">
        <v>700</v>
      </c>
      <c r="AS318" s="35">
        <f t="shared" si="363"/>
        <v>26859.84</v>
      </c>
      <c r="AT318" s="3">
        <v>860</v>
      </c>
      <c r="AU318" s="3">
        <v>351</v>
      </c>
      <c r="AV318" s="35">
        <f t="shared" si="364"/>
        <v>32999.232000000004</v>
      </c>
      <c r="AW318" s="33">
        <f t="shared" si="379"/>
        <v>631</v>
      </c>
      <c r="AX318" s="4">
        <v>450</v>
      </c>
      <c r="AY318" s="35">
        <f t="shared" si="365"/>
        <v>17267.04</v>
      </c>
      <c r="AZ318" s="3">
        <v>100</v>
      </c>
      <c r="BA318" s="3">
        <v>283</v>
      </c>
      <c r="BB318" s="35">
        <f t="shared" si="366"/>
        <v>3837.1200000000003</v>
      </c>
      <c r="BC318" s="33">
        <f t="shared" si="380"/>
        <v>448</v>
      </c>
      <c r="BD318" s="4">
        <v>550</v>
      </c>
      <c r="BE318" s="36">
        <f t="shared" si="367"/>
        <v>21104.16</v>
      </c>
      <c r="BF318" s="3">
        <v>0</v>
      </c>
      <c r="BG318" s="3">
        <v>282</v>
      </c>
      <c r="BH318" s="35">
        <f t="shared" si="368"/>
        <v>0</v>
      </c>
      <c r="BI318" s="33">
        <f t="shared" si="311"/>
        <v>166</v>
      </c>
      <c r="BJ318" s="4">
        <v>400</v>
      </c>
      <c r="BK318" s="36">
        <f t="shared" si="369"/>
        <v>15348.480000000001</v>
      </c>
      <c r="BL318" s="3">
        <v>430</v>
      </c>
      <c r="BM318" s="3">
        <v>306</v>
      </c>
      <c r="BN318" s="36">
        <f t="shared" si="370"/>
        <v>16499.616000000002</v>
      </c>
      <c r="BO318" s="33">
        <f t="shared" si="296"/>
        <v>290</v>
      </c>
      <c r="BP318" s="4">
        <v>650</v>
      </c>
      <c r="BQ318" s="36">
        <f t="shared" si="371"/>
        <v>24941.280000000002</v>
      </c>
      <c r="BR318" s="204">
        <v>0</v>
      </c>
      <c r="BS318" s="305">
        <v>236</v>
      </c>
      <c r="BT318" s="36">
        <f t="shared" si="372"/>
        <v>0</v>
      </c>
      <c r="BU318" s="33">
        <f t="shared" si="291"/>
        <v>54</v>
      </c>
      <c r="BV318" s="4">
        <v>600</v>
      </c>
      <c r="BW318" s="36">
        <f t="shared" si="299"/>
        <v>23022.720000000001</v>
      </c>
      <c r="BX318" s="3">
        <v>370</v>
      </c>
      <c r="BY318" s="3">
        <v>286</v>
      </c>
      <c r="BZ318" s="36">
        <f t="shared" si="300"/>
        <v>14197.344000000001</v>
      </c>
      <c r="CA318" s="33">
        <f t="shared" si="373"/>
        <v>138</v>
      </c>
      <c r="CB318" s="314">
        <v>600</v>
      </c>
      <c r="CC318" s="36">
        <f t="shared" si="301"/>
        <v>23022.720000000001</v>
      </c>
      <c r="CD318" s="3">
        <f>SUMIFS('12月商业流向数据'!G:G,'12月商业流向数据'!C:C,'2019年进销存明细 '!A318,'12月商业流向数据'!E:E,'2019年进销存明细 '!H318)</f>
        <v>0</v>
      </c>
      <c r="CE318" s="3"/>
      <c r="CF318" s="36">
        <f t="shared" si="302"/>
        <v>0</v>
      </c>
      <c r="CG318" s="33">
        <f t="shared" si="374"/>
        <v>138</v>
      </c>
      <c r="CH318" s="4">
        <f t="shared" si="303"/>
        <v>6950</v>
      </c>
      <c r="CI318" s="36">
        <f t="shared" si="304"/>
        <v>266679.84000000003</v>
      </c>
      <c r="CJ318" s="4">
        <f t="shared" si="305"/>
        <v>3380</v>
      </c>
      <c r="CK318" s="36">
        <f t="shared" si="293"/>
        <v>129694.656</v>
      </c>
      <c r="CM318" s="18" t="str">
        <f t="shared" si="294"/>
        <v>依叶-上海市奉贤区中心医院</v>
      </c>
      <c r="CN318" s="18" t="s">
        <v>422</v>
      </c>
    </row>
    <row r="319" spans="1:92" s="18" customFormat="1" ht="14.25" hidden="1" x14ac:dyDescent="0.3">
      <c r="A319" s="1" t="s">
        <v>6</v>
      </c>
      <c r="B319" s="1" t="s">
        <v>873</v>
      </c>
      <c r="C319" s="1" t="s">
        <v>662</v>
      </c>
      <c r="D319" s="1" t="s">
        <v>872</v>
      </c>
      <c r="E319" s="1" t="s">
        <v>830</v>
      </c>
      <c r="F319" s="1" t="s">
        <v>282</v>
      </c>
      <c r="G319" s="1" t="s">
        <v>388</v>
      </c>
      <c r="H319" s="2" t="s">
        <v>49</v>
      </c>
      <c r="I319" s="177">
        <v>38.371200000000002</v>
      </c>
      <c r="J319" s="37">
        <v>200</v>
      </c>
      <c r="K319" s="171">
        <v>116.66666666666667</v>
      </c>
      <c r="L319" s="171">
        <f t="shared" si="352"/>
        <v>4476.6400000000003</v>
      </c>
      <c r="M319" s="37">
        <v>41</v>
      </c>
      <c r="N319" s="5">
        <v>250</v>
      </c>
      <c r="O319" s="34">
        <f t="shared" si="353"/>
        <v>9592.8000000000011</v>
      </c>
      <c r="P319" s="3">
        <v>400</v>
      </c>
      <c r="Q319" s="3">
        <v>260</v>
      </c>
      <c r="R319" s="35">
        <f t="shared" si="354"/>
        <v>15348.480000000001</v>
      </c>
      <c r="S319" s="33">
        <f t="shared" si="375"/>
        <v>181</v>
      </c>
      <c r="T319" s="5">
        <v>250</v>
      </c>
      <c r="U319" s="35">
        <f t="shared" si="355"/>
        <v>9592.8000000000011</v>
      </c>
      <c r="V319" s="3">
        <v>0</v>
      </c>
      <c r="W319" s="3">
        <v>58</v>
      </c>
      <c r="X319" s="35">
        <f t="shared" si="356"/>
        <v>0</v>
      </c>
      <c r="Y319" s="33">
        <f t="shared" si="376"/>
        <v>123</v>
      </c>
      <c r="Z319" s="5">
        <v>300</v>
      </c>
      <c r="AA319" s="35">
        <f t="shared" si="357"/>
        <v>11511.36</v>
      </c>
      <c r="AB319" s="3">
        <v>200</v>
      </c>
      <c r="AC319" s="3">
        <v>100</v>
      </c>
      <c r="AD319" s="35">
        <f t="shared" si="358"/>
        <v>7674.2400000000007</v>
      </c>
      <c r="AE319" s="33">
        <f t="shared" si="377"/>
        <v>223</v>
      </c>
      <c r="AF319" s="5">
        <v>600</v>
      </c>
      <c r="AG319" s="35">
        <f t="shared" si="359"/>
        <v>23022.720000000001</v>
      </c>
      <c r="AH319" s="3">
        <v>440</v>
      </c>
      <c r="AI319" s="3">
        <v>230</v>
      </c>
      <c r="AJ319" s="35">
        <f t="shared" si="360"/>
        <v>16883.328000000001</v>
      </c>
      <c r="AK319" s="33">
        <f t="shared" si="378"/>
        <v>433</v>
      </c>
      <c r="AL319" s="5">
        <v>400</v>
      </c>
      <c r="AM319" s="36">
        <f t="shared" si="361"/>
        <v>15348.480000000001</v>
      </c>
      <c r="AN319" s="224">
        <v>0</v>
      </c>
      <c r="AO319" s="3">
        <v>386</v>
      </c>
      <c r="AP319" s="35">
        <f t="shared" si="362"/>
        <v>0</v>
      </c>
      <c r="AQ319" s="33">
        <f t="shared" si="381"/>
        <v>47</v>
      </c>
      <c r="AR319" s="5">
        <v>450</v>
      </c>
      <c r="AS319" s="35">
        <f t="shared" si="363"/>
        <v>17267.04</v>
      </c>
      <c r="AT319" s="3">
        <v>240</v>
      </c>
      <c r="AU319" s="3">
        <v>200</v>
      </c>
      <c r="AV319" s="35">
        <f t="shared" si="364"/>
        <v>9209.0879999999997</v>
      </c>
      <c r="AW319" s="33">
        <f t="shared" si="379"/>
        <v>87</v>
      </c>
      <c r="AX319" s="4">
        <v>300</v>
      </c>
      <c r="AY319" s="35">
        <f t="shared" si="365"/>
        <v>11511.36</v>
      </c>
      <c r="AZ319" s="3">
        <v>300</v>
      </c>
      <c r="BA319" s="3">
        <v>265</v>
      </c>
      <c r="BB319" s="35">
        <f t="shared" si="366"/>
        <v>11511.36</v>
      </c>
      <c r="BC319" s="33">
        <f t="shared" si="380"/>
        <v>122</v>
      </c>
      <c r="BD319" s="4">
        <v>300</v>
      </c>
      <c r="BE319" s="36">
        <f t="shared" si="367"/>
        <v>11511.36</v>
      </c>
      <c r="BF319" s="3">
        <v>200</v>
      </c>
      <c r="BG319" s="3">
        <v>200</v>
      </c>
      <c r="BH319" s="35">
        <f t="shared" si="368"/>
        <v>7674.2400000000007</v>
      </c>
      <c r="BI319" s="33">
        <f t="shared" si="311"/>
        <v>122</v>
      </c>
      <c r="BJ319" s="4">
        <v>200</v>
      </c>
      <c r="BK319" s="36">
        <f t="shared" si="369"/>
        <v>7674.2400000000007</v>
      </c>
      <c r="BL319" s="3">
        <v>400</v>
      </c>
      <c r="BM319" s="3">
        <v>361</v>
      </c>
      <c r="BN319" s="36">
        <f t="shared" si="370"/>
        <v>15348.480000000001</v>
      </c>
      <c r="BO319" s="33">
        <f t="shared" si="296"/>
        <v>161</v>
      </c>
      <c r="BP319" s="4">
        <v>200</v>
      </c>
      <c r="BQ319" s="36">
        <f t="shared" si="371"/>
        <v>7674.2400000000007</v>
      </c>
      <c r="BR319" s="204">
        <v>200</v>
      </c>
      <c r="BS319" s="305">
        <v>205</v>
      </c>
      <c r="BT319" s="36">
        <f t="shared" si="372"/>
        <v>7674.2400000000007</v>
      </c>
      <c r="BU319" s="33">
        <f t="shared" si="291"/>
        <v>156</v>
      </c>
      <c r="BV319" s="4">
        <v>300</v>
      </c>
      <c r="BW319" s="36">
        <f t="shared" si="299"/>
        <v>11511.36</v>
      </c>
      <c r="BX319" s="3">
        <v>200</v>
      </c>
      <c r="BY319" s="3">
        <v>210</v>
      </c>
      <c r="BZ319" s="36">
        <f t="shared" si="300"/>
        <v>7674.2400000000007</v>
      </c>
      <c r="CA319" s="33">
        <f t="shared" si="373"/>
        <v>146</v>
      </c>
      <c r="CB319" s="314">
        <v>300</v>
      </c>
      <c r="CC319" s="36">
        <f t="shared" si="301"/>
        <v>11511.36</v>
      </c>
      <c r="CD319" s="3">
        <f>SUMIFS('12月商业流向数据'!G:G,'12月商业流向数据'!C:C,'2019年进销存明细 '!A319,'12月商业流向数据'!E:E,'2019年进销存明细 '!H319)</f>
        <v>0</v>
      </c>
      <c r="CE319" s="3"/>
      <c r="CF319" s="36">
        <f t="shared" si="302"/>
        <v>0</v>
      </c>
      <c r="CG319" s="33">
        <f t="shared" si="374"/>
        <v>146</v>
      </c>
      <c r="CH319" s="4">
        <f t="shared" si="303"/>
        <v>3850</v>
      </c>
      <c r="CI319" s="36">
        <f t="shared" si="304"/>
        <v>147729.12</v>
      </c>
      <c r="CJ319" s="4">
        <f t="shared" si="305"/>
        <v>2580</v>
      </c>
      <c r="CK319" s="36">
        <f t="shared" si="293"/>
        <v>98997.696000000011</v>
      </c>
      <c r="CM319" s="18" t="str">
        <f t="shared" si="294"/>
        <v>依叶-上海市奉贤区奉城医院</v>
      </c>
      <c r="CN319" s="18" t="s">
        <v>422</v>
      </c>
    </row>
    <row r="320" spans="1:92" s="18" customFormat="1" ht="14.25" hidden="1" x14ac:dyDescent="0.3">
      <c r="A320" s="1" t="s">
        <v>6</v>
      </c>
      <c r="B320" s="1" t="s">
        <v>873</v>
      </c>
      <c r="C320" s="1" t="s">
        <v>662</v>
      </c>
      <c r="D320" s="1" t="s">
        <v>872</v>
      </c>
      <c r="E320" s="1" t="s">
        <v>830</v>
      </c>
      <c r="F320" s="1" t="s">
        <v>284</v>
      </c>
      <c r="G320" s="1" t="s">
        <v>388</v>
      </c>
      <c r="H320" s="2" t="s">
        <v>175</v>
      </c>
      <c r="I320" s="177">
        <v>38.371200000000002</v>
      </c>
      <c r="J320" s="37">
        <v>0</v>
      </c>
      <c r="K320" s="171">
        <v>5</v>
      </c>
      <c r="L320" s="171">
        <f t="shared" si="352"/>
        <v>191.85599999999999</v>
      </c>
      <c r="M320" s="37">
        <v>18</v>
      </c>
      <c r="N320" s="5">
        <v>20</v>
      </c>
      <c r="O320" s="34">
        <f t="shared" si="353"/>
        <v>767.42399999999998</v>
      </c>
      <c r="P320" s="3">
        <v>0</v>
      </c>
      <c r="Q320" s="3">
        <v>8</v>
      </c>
      <c r="R320" s="35">
        <f t="shared" si="354"/>
        <v>0</v>
      </c>
      <c r="S320" s="33">
        <f t="shared" si="375"/>
        <v>10</v>
      </c>
      <c r="T320" s="5">
        <v>20</v>
      </c>
      <c r="U320" s="35">
        <f t="shared" si="355"/>
        <v>767.42399999999998</v>
      </c>
      <c r="V320" s="3">
        <v>0</v>
      </c>
      <c r="W320" s="3">
        <v>0</v>
      </c>
      <c r="X320" s="35">
        <f t="shared" si="356"/>
        <v>0</v>
      </c>
      <c r="Y320" s="33">
        <f t="shared" si="376"/>
        <v>10</v>
      </c>
      <c r="Z320" s="5">
        <v>100</v>
      </c>
      <c r="AA320" s="35">
        <f t="shared" si="357"/>
        <v>3837.1200000000003</v>
      </c>
      <c r="AB320" s="3">
        <v>0</v>
      </c>
      <c r="AC320" s="3">
        <v>0</v>
      </c>
      <c r="AD320" s="35">
        <f t="shared" si="358"/>
        <v>0</v>
      </c>
      <c r="AE320" s="33">
        <f t="shared" si="377"/>
        <v>10</v>
      </c>
      <c r="AF320" s="5">
        <v>100</v>
      </c>
      <c r="AG320" s="35">
        <f t="shared" si="359"/>
        <v>3837.1200000000003</v>
      </c>
      <c r="AH320" s="3">
        <v>0</v>
      </c>
      <c r="AI320" s="3">
        <v>0</v>
      </c>
      <c r="AJ320" s="35">
        <f t="shared" si="360"/>
        <v>0</v>
      </c>
      <c r="AK320" s="33">
        <f t="shared" si="378"/>
        <v>10</v>
      </c>
      <c r="AL320" s="5">
        <v>50</v>
      </c>
      <c r="AM320" s="36">
        <f t="shared" si="361"/>
        <v>1918.5600000000002</v>
      </c>
      <c r="AN320" s="224">
        <v>0</v>
      </c>
      <c r="AO320" s="3">
        <v>6</v>
      </c>
      <c r="AP320" s="35">
        <f t="shared" si="362"/>
        <v>0</v>
      </c>
      <c r="AQ320" s="33">
        <f t="shared" si="381"/>
        <v>4</v>
      </c>
      <c r="AR320" s="5">
        <v>100</v>
      </c>
      <c r="AS320" s="35">
        <f t="shared" si="363"/>
        <v>3837.1200000000003</v>
      </c>
      <c r="AT320" s="3">
        <v>30</v>
      </c>
      <c r="AU320" s="3">
        <v>4</v>
      </c>
      <c r="AV320" s="35">
        <f t="shared" si="364"/>
        <v>1151.136</v>
      </c>
      <c r="AW320" s="33">
        <f t="shared" si="379"/>
        <v>30</v>
      </c>
      <c r="AX320" s="4">
        <v>100</v>
      </c>
      <c r="AY320" s="35">
        <f t="shared" si="365"/>
        <v>3837.1200000000003</v>
      </c>
      <c r="AZ320" s="3">
        <v>0</v>
      </c>
      <c r="BA320" s="3">
        <v>10</v>
      </c>
      <c r="BB320" s="35">
        <f t="shared" si="366"/>
        <v>0</v>
      </c>
      <c r="BC320" s="33">
        <f t="shared" si="380"/>
        <v>20</v>
      </c>
      <c r="BD320" s="4">
        <v>100</v>
      </c>
      <c r="BE320" s="36">
        <f t="shared" si="367"/>
        <v>3837.1200000000003</v>
      </c>
      <c r="BF320" s="3">
        <v>50</v>
      </c>
      <c r="BG320" s="3">
        <v>50</v>
      </c>
      <c r="BH320" s="35">
        <f t="shared" si="368"/>
        <v>1918.5600000000002</v>
      </c>
      <c r="BI320" s="33">
        <f t="shared" si="311"/>
        <v>20</v>
      </c>
      <c r="BJ320" s="4">
        <v>50</v>
      </c>
      <c r="BK320" s="36">
        <f t="shared" si="369"/>
        <v>1918.5600000000002</v>
      </c>
      <c r="BL320" s="3">
        <v>50</v>
      </c>
      <c r="BM320" s="3">
        <v>20</v>
      </c>
      <c r="BN320" s="36">
        <f t="shared" si="370"/>
        <v>1918.5600000000002</v>
      </c>
      <c r="BO320" s="33">
        <f t="shared" si="296"/>
        <v>50</v>
      </c>
      <c r="BP320" s="4">
        <v>50</v>
      </c>
      <c r="BQ320" s="36">
        <f t="shared" si="371"/>
        <v>1918.5600000000002</v>
      </c>
      <c r="BR320" s="204">
        <v>100</v>
      </c>
      <c r="BS320" s="305">
        <v>80</v>
      </c>
      <c r="BT320" s="36">
        <f t="shared" si="372"/>
        <v>3837.1200000000003</v>
      </c>
      <c r="BU320" s="33">
        <f t="shared" ref="BU320:BU383" si="382">BO320+BR320-BS320</f>
        <v>70</v>
      </c>
      <c r="BV320" s="4">
        <v>50</v>
      </c>
      <c r="BW320" s="36">
        <f t="shared" si="299"/>
        <v>1918.5600000000002</v>
      </c>
      <c r="BX320" s="3">
        <v>50</v>
      </c>
      <c r="BY320" s="3">
        <v>75</v>
      </c>
      <c r="BZ320" s="36">
        <f t="shared" si="300"/>
        <v>1918.5600000000002</v>
      </c>
      <c r="CA320" s="33">
        <f t="shared" si="373"/>
        <v>45</v>
      </c>
      <c r="CB320" s="314">
        <v>50</v>
      </c>
      <c r="CC320" s="36">
        <f t="shared" si="301"/>
        <v>1918.5600000000002</v>
      </c>
      <c r="CD320" s="3">
        <f>SUMIFS('12月商业流向数据'!G:G,'12月商业流向数据'!C:C,'2019年进销存明细 '!A320,'12月商业流向数据'!E:E,'2019年进销存明细 '!H320)</f>
        <v>30</v>
      </c>
      <c r="CE320" s="3"/>
      <c r="CF320" s="36">
        <f t="shared" si="302"/>
        <v>1151.136</v>
      </c>
      <c r="CG320" s="33">
        <f t="shared" si="374"/>
        <v>75</v>
      </c>
      <c r="CH320" s="4">
        <f t="shared" si="303"/>
        <v>790</v>
      </c>
      <c r="CI320" s="36">
        <f t="shared" si="304"/>
        <v>30313.248000000007</v>
      </c>
      <c r="CJ320" s="4">
        <f t="shared" si="305"/>
        <v>310</v>
      </c>
      <c r="CK320" s="36">
        <f t="shared" si="293"/>
        <v>11895.072</v>
      </c>
      <c r="CM320" s="18" t="str">
        <f t="shared" si="294"/>
        <v>依叶-上海市奉贤区四团镇平安社区卫生服务中心</v>
      </c>
      <c r="CN320" s="18" t="s">
        <v>422</v>
      </c>
    </row>
    <row r="321" spans="1:92" s="18" customFormat="1" ht="14.25" hidden="1" x14ac:dyDescent="0.3">
      <c r="A321" s="1" t="s">
        <v>6</v>
      </c>
      <c r="B321" s="1" t="s">
        <v>637</v>
      </c>
      <c r="C321" s="1" t="s">
        <v>661</v>
      </c>
      <c r="D321" s="1" t="s">
        <v>696</v>
      </c>
      <c r="E321" s="1" t="s">
        <v>449</v>
      </c>
      <c r="F321" s="1" t="s">
        <v>284</v>
      </c>
      <c r="G321" s="1" t="s">
        <v>389</v>
      </c>
      <c r="H321" s="2" t="s">
        <v>18</v>
      </c>
      <c r="I321" s="178">
        <v>34.371200000000002</v>
      </c>
      <c r="J321" s="37">
        <v>46</v>
      </c>
      <c r="K321" s="171">
        <v>27.666666666666668</v>
      </c>
      <c r="L321" s="171">
        <f t="shared" si="352"/>
        <v>950.93653333333339</v>
      </c>
      <c r="M321" s="37">
        <v>9</v>
      </c>
      <c r="N321" s="5">
        <v>150</v>
      </c>
      <c r="O321" s="34">
        <f t="shared" si="353"/>
        <v>5155.68</v>
      </c>
      <c r="P321" s="3">
        <v>20</v>
      </c>
      <c r="Q321" s="3">
        <v>29</v>
      </c>
      <c r="R321" s="35">
        <f t="shared" si="354"/>
        <v>687.42399999999998</v>
      </c>
      <c r="S321" s="33">
        <f t="shared" si="375"/>
        <v>0</v>
      </c>
      <c r="T321" s="5">
        <v>150</v>
      </c>
      <c r="U321" s="35">
        <f t="shared" si="355"/>
        <v>5155.68</v>
      </c>
      <c r="V321" s="3">
        <v>76</v>
      </c>
      <c r="W321" s="3">
        <v>76</v>
      </c>
      <c r="X321" s="35">
        <f t="shared" si="356"/>
        <v>2612.2112000000002</v>
      </c>
      <c r="Y321" s="33">
        <f t="shared" si="376"/>
        <v>0</v>
      </c>
      <c r="Z321" s="5">
        <v>150</v>
      </c>
      <c r="AA321" s="35">
        <f t="shared" si="357"/>
        <v>5155.68</v>
      </c>
      <c r="AB321" s="3">
        <v>64</v>
      </c>
      <c r="AC321" s="3">
        <v>64</v>
      </c>
      <c r="AD321" s="35">
        <f t="shared" si="358"/>
        <v>2199.7568000000001</v>
      </c>
      <c r="AE321" s="33">
        <f t="shared" si="377"/>
        <v>0</v>
      </c>
      <c r="AF321" s="5">
        <v>200</v>
      </c>
      <c r="AG321" s="35">
        <f t="shared" si="359"/>
        <v>6874.2400000000007</v>
      </c>
      <c r="AH321" s="3">
        <v>62</v>
      </c>
      <c r="AI321" s="3">
        <v>62</v>
      </c>
      <c r="AJ321" s="35">
        <f t="shared" si="360"/>
        <v>2131.0144</v>
      </c>
      <c r="AK321" s="33">
        <f t="shared" si="378"/>
        <v>0</v>
      </c>
      <c r="AL321" s="5">
        <v>100</v>
      </c>
      <c r="AM321" s="36">
        <f t="shared" si="361"/>
        <v>3437.1200000000003</v>
      </c>
      <c r="AN321" s="224">
        <v>81</v>
      </c>
      <c r="AO321" s="3">
        <v>81</v>
      </c>
      <c r="AP321" s="35">
        <f t="shared" si="362"/>
        <v>2784.0672</v>
      </c>
      <c r="AQ321" s="33">
        <f t="shared" si="381"/>
        <v>0</v>
      </c>
      <c r="AR321" s="5">
        <v>100</v>
      </c>
      <c r="AS321" s="35">
        <f t="shared" si="363"/>
        <v>3437.1200000000003</v>
      </c>
      <c r="AT321" s="3">
        <v>72</v>
      </c>
      <c r="AU321" s="3">
        <v>72</v>
      </c>
      <c r="AV321" s="35">
        <f t="shared" si="364"/>
        <v>2474.7264</v>
      </c>
      <c r="AW321" s="33">
        <f t="shared" si="379"/>
        <v>0</v>
      </c>
      <c r="AX321" s="4">
        <v>100</v>
      </c>
      <c r="AY321" s="35">
        <f t="shared" si="365"/>
        <v>3437.1200000000003</v>
      </c>
      <c r="AZ321" s="3">
        <v>65</v>
      </c>
      <c r="BA321" s="3">
        <v>65</v>
      </c>
      <c r="BB321" s="35">
        <f t="shared" si="366"/>
        <v>2234.1280000000002</v>
      </c>
      <c r="BC321" s="33">
        <f t="shared" si="380"/>
        <v>0</v>
      </c>
      <c r="BD321" s="4">
        <v>100</v>
      </c>
      <c r="BE321" s="36">
        <f t="shared" si="367"/>
        <v>3437.1200000000003</v>
      </c>
      <c r="BF321" s="3">
        <v>56</v>
      </c>
      <c r="BG321" s="3">
        <v>56</v>
      </c>
      <c r="BH321" s="35">
        <f t="shared" si="368"/>
        <v>1924.7872000000002</v>
      </c>
      <c r="BI321" s="33">
        <f t="shared" si="311"/>
        <v>0</v>
      </c>
      <c r="BJ321" s="4">
        <v>100</v>
      </c>
      <c r="BK321" s="36">
        <f t="shared" si="369"/>
        <v>3437.1200000000003</v>
      </c>
      <c r="BL321" s="3">
        <v>29</v>
      </c>
      <c r="BM321" s="3">
        <v>29</v>
      </c>
      <c r="BN321" s="36">
        <f t="shared" si="370"/>
        <v>996.76480000000004</v>
      </c>
      <c r="BO321" s="33">
        <f t="shared" si="296"/>
        <v>0</v>
      </c>
      <c r="BP321" s="4">
        <v>50</v>
      </c>
      <c r="BQ321" s="36">
        <f t="shared" si="371"/>
        <v>1718.5600000000002</v>
      </c>
      <c r="BR321" s="204">
        <v>58</v>
      </c>
      <c r="BS321" s="305">
        <v>58</v>
      </c>
      <c r="BT321" s="36">
        <f t="shared" si="372"/>
        <v>1993.5296000000001</v>
      </c>
      <c r="BU321" s="33">
        <f t="shared" si="382"/>
        <v>0</v>
      </c>
      <c r="BV321" s="4">
        <v>100</v>
      </c>
      <c r="BW321" s="36">
        <f t="shared" si="299"/>
        <v>3437.1200000000003</v>
      </c>
      <c r="BX321" s="3">
        <v>58</v>
      </c>
      <c r="BY321" s="3">
        <v>58</v>
      </c>
      <c r="BZ321" s="36">
        <f t="shared" si="300"/>
        <v>1993.5296000000001</v>
      </c>
      <c r="CA321" s="33">
        <f t="shared" si="373"/>
        <v>0</v>
      </c>
      <c r="CB321" s="314">
        <v>100</v>
      </c>
      <c r="CC321" s="36">
        <f t="shared" si="301"/>
        <v>3437.1200000000003</v>
      </c>
      <c r="CD321" s="3">
        <f>SUMIFS('12月商业流向数据'!G:G,'12月商业流向数据'!C:C,'2019年进销存明细 '!A321,'12月商业流向数据'!E:E,'2019年进销存明细 '!H321)</f>
        <v>0</v>
      </c>
      <c r="CE321" s="3"/>
      <c r="CF321" s="36">
        <f t="shared" si="302"/>
        <v>0</v>
      </c>
      <c r="CG321" s="33">
        <f t="shared" si="374"/>
        <v>0</v>
      </c>
      <c r="CH321" s="4">
        <f t="shared" si="303"/>
        <v>1400</v>
      </c>
      <c r="CI321" s="36">
        <f t="shared" si="304"/>
        <v>48119.680000000008</v>
      </c>
      <c r="CJ321" s="4">
        <f t="shared" si="305"/>
        <v>641</v>
      </c>
      <c r="CK321" s="36">
        <f t="shared" si="293"/>
        <v>22031.939200000004</v>
      </c>
      <c r="CL321" s="18" t="s">
        <v>447</v>
      </c>
      <c r="CM321" s="18" t="str">
        <f t="shared" si="294"/>
        <v>依叶-上海市金山区朱泾社区卫生服务中心</v>
      </c>
      <c r="CN321" s="18" t="s">
        <v>422</v>
      </c>
    </row>
    <row r="322" spans="1:92" s="18" customFormat="1" ht="14.25" hidden="1" x14ac:dyDescent="0.3">
      <c r="A322" s="1" t="s">
        <v>6</v>
      </c>
      <c r="B322" s="1" t="s">
        <v>637</v>
      </c>
      <c r="C322" s="1" t="s">
        <v>661</v>
      </c>
      <c r="D322" s="1" t="s">
        <v>696</v>
      </c>
      <c r="E322" s="1" t="s">
        <v>87</v>
      </c>
      <c r="F322" s="1" t="s">
        <v>284</v>
      </c>
      <c r="G322" s="1" t="s">
        <v>389</v>
      </c>
      <c r="H322" s="7" t="s">
        <v>535</v>
      </c>
      <c r="I322" s="178">
        <v>34.371200000000002</v>
      </c>
      <c r="J322" s="37">
        <v>0</v>
      </c>
      <c r="K322" s="171">
        <v>0</v>
      </c>
      <c r="L322" s="171">
        <f t="shared" si="352"/>
        <v>0</v>
      </c>
      <c r="M322" s="37">
        <v>0</v>
      </c>
      <c r="N322" s="5"/>
      <c r="O322" s="34">
        <f t="shared" si="353"/>
        <v>0</v>
      </c>
      <c r="P322" s="3">
        <v>0</v>
      </c>
      <c r="Q322" s="3">
        <v>0</v>
      </c>
      <c r="R322" s="35">
        <f t="shared" si="354"/>
        <v>0</v>
      </c>
      <c r="S322" s="33">
        <f t="shared" si="375"/>
        <v>0</v>
      </c>
      <c r="T322" s="5"/>
      <c r="U322" s="35">
        <f t="shared" si="355"/>
        <v>0</v>
      </c>
      <c r="V322" s="3">
        <v>0</v>
      </c>
      <c r="W322" s="3">
        <v>0</v>
      </c>
      <c r="X322" s="35">
        <f t="shared" si="356"/>
        <v>0</v>
      </c>
      <c r="Y322" s="33">
        <f t="shared" si="376"/>
        <v>0</v>
      </c>
      <c r="Z322" s="5">
        <v>20</v>
      </c>
      <c r="AA322" s="35">
        <f t="shared" si="357"/>
        <v>687.42399999999998</v>
      </c>
      <c r="AB322" s="3">
        <v>0</v>
      </c>
      <c r="AC322" s="3">
        <v>0</v>
      </c>
      <c r="AD322" s="35">
        <f t="shared" si="358"/>
        <v>0</v>
      </c>
      <c r="AE322" s="33">
        <f t="shared" si="377"/>
        <v>0</v>
      </c>
      <c r="AF322" s="5">
        <v>50</v>
      </c>
      <c r="AG322" s="35">
        <f t="shared" si="359"/>
        <v>1718.5600000000002</v>
      </c>
      <c r="AH322" s="3">
        <v>0</v>
      </c>
      <c r="AI322" s="3">
        <v>0</v>
      </c>
      <c r="AJ322" s="35">
        <f t="shared" si="360"/>
        <v>0</v>
      </c>
      <c r="AK322" s="33">
        <f t="shared" si="378"/>
        <v>0</v>
      </c>
      <c r="AL322" s="5">
        <v>0</v>
      </c>
      <c r="AM322" s="36">
        <f t="shared" si="361"/>
        <v>0</v>
      </c>
      <c r="AN322" s="224">
        <v>0</v>
      </c>
      <c r="AO322" s="3">
        <v>0</v>
      </c>
      <c r="AP322" s="35">
        <f t="shared" si="362"/>
        <v>0</v>
      </c>
      <c r="AQ322" s="33">
        <f t="shared" si="381"/>
        <v>0</v>
      </c>
      <c r="AR322" s="5">
        <v>0</v>
      </c>
      <c r="AS322" s="35">
        <f t="shared" si="363"/>
        <v>0</v>
      </c>
      <c r="AT322" s="3">
        <v>0</v>
      </c>
      <c r="AU322" s="3">
        <v>0</v>
      </c>
      <c r="AV322" s="35">
        <f t="shared" si="364"/>
        <v>0</v>
      </c>
      <c r="AW322" s="33">
        <f t="shared" si="379"/>
        <v>0</v>
      </c>
      <c r="AX322" s="4">
        <v>0</v>
      </c>
      <c r="AY322" s="35">
        <f t="shared" si="365"/>
        <v>0</v>
      </c>
      <c r="AZ322" s="3">
        <v>0</v>
      </c>
      <c r="BA322" s="3">
        <v>0</v>
      </c>
      <c r="BB322" s="35">
        <f t="shared" si="366"/>
        <v>0</v>
      </c>
      <c r="BC322" s="33">
        <f t="shared" si="380"/>
        <v>0</v>
      </c>
      <c r="BD322" s="4">
        <v>0</v>
      </c>
      <c r="BE322" s="36">
        <f t="shared" si="367"/>
        <v>0</v>
      </c>
      <c r="BF322" s="3">
        <v>0</v>
      </c>
      <c r="BG322" s="3">
        <v>0</v>
      </c>
      <c r="BH322" s="35">
        <f t="shared" si="368"/>
        <v>0</v>
      </c>
      <c r="BI322" s="33">
        <f t="shared" si="311"/>
        <v>0</v>
      </c>
      <c r="BJ322" s="4">
        <v>0</v>
      </c>
      <c r="BK322" s="36">
        <f t="shared" si="369"/>
        <v>0</v>
      </c>
      <c r="BL322" s="3">
        <v>0</v>
      </c>
      <c r="BM322" s="3">
        <v>0</v>
      </c>
      <c r="BN322" s="36">
        <f t="shared" si="370"/>
        <v>0</v>
      </c>
      <c r="BO322" s="33">
        <f t="shared" si="296"/>
        <v>0</v>
      </c>
      <c r="BP322" s="4">
        <v>0</v>
      </c>
      <c r="BQ322" s="36">
        <f t="shared" si="371"/>
        <v>0</v>
      </c>
      <c r="BR322" s="204">
        <v>0</v>
      </c>
      <c r="BS322" s="305">
        <v>0</v>
      </c>
      <c r="BT322" s="36">
        <f t="shared" si="372"/>
        <v>0</v>
      </c>
      <c r="BU322" s="33">
        <f t="shared" si="382"/>
        <v>0</v>
      </c>
      <c r="BV322" s="4">
        <v>0</v>
      </c>
      <c r="BW322" s="36">
        <f t="shared" si="299"/>
        <v>0</v>
      </c>
      <c r="BX322" s="3">
        <v>0</v>
      </c>
      <c r="BY322" s="3">
        <v>0</v>
      </c>
      <c r="BZ322" s="36">
        <f t="shared" si="300"/>
        <v>0</v>
      </c>
      <c r="CA322" s="33">
        <f t="shared" si="373"/>
        <v>0</v>
      </c>
      <c r="CB322" s="314">
        <v>0</v>
      </c>
      <c r="CC322" s="36">
        <f t="shared" si="301"/>
        <v>0</v>
      </c>
      <c r="CD322" s="3">
        <f>SUMIFS('12月商业流向数据'!G:G,'12月商业流向数据'!C:C,'2019年进销存明细 '!A322,'12月商业流向数据'!E:E,'2019年进销存明细 '!H322)</f>
        <v>0</v>
      </c>
      <c r="CE322" s="3"/>
      <c r="CF322" s="36">
        <f t="shared" si="302"/>
        <v>0</v>
      </c>
      <c r="CG322" s="33">
        <f t="shared" si="374"/>
        <v>0</v>
      </c>
      <c r="CH322" s="4">
        <f t="shared" si="303"/>
        <v>70</v>
      </c>
      <c r="CI322" s="36">
        <f t="shared" si="304"/>
        <v>2405.9840000000004</v>
      </c>
      <c r="CJ322" s="4">
        <f t="shared" si="305"/>
        <v>0</v>
      </c>
      <c r="CK322" s="36">
        <f t="shared" si="293"/>
        <v>0</v>
      </c>
      <c r="CM322" s="18" t="str">
        <f t="shared" ref="CM322:CM385" si="383">A322&amp;"-"&amp;H322</f>
        <v>依叶-上海市金山工业区社区卫生服务中心</v>
      </c>
      <c r="CN322" s="18" t="s">
        <v>422</v>
      </c>
    </row>
    <row r="323" spans="1:92" s="18" customFormat="1" ht="14.25" hidden="1" x14ac:dyDescent="0.3">
      <c r="A323" s="1" t="s">
        <v>6</v>
      </c>
      <c r="B323" s="1" t="s">
        <v>637</v>
      </c>
      <c r="C323" s="1" t="s">
        <v>661</v>
      </c>
      <c r="D323" s="1" t="s">
        <v>696</v>
      </c>
      <c r="E323" s="1" t="s">
        <v>87</v>
      </c>
      <c r="F323" s="1" t="s">
        <v>284</v>
      </c>
      <c r="G323" s="1" t="s">
        <v>389</v>
      </c>
      <c r="H323" s="7" t="s">
        <v>195</v>
      </c>
      <c r="I323" s="178">
        <v>34.371200000000002</v>
      </c>
      <c r="J323" s="37">
        <v>0</v>
      </c>
      <c r="K323" s="171">
        <v>0</v>
      </c>
      <c r="L323" s="171">
        <f t="shared" si="352"/>
        <v>0</v>
      </c>
      <c r="M323" s="37">
        <v>0</v>
      </c>
      <c r="N323" s="5"/>
      <c r="O323" s="34">
        <f t="shared" si="353"/>
        <v>0</v>
      </c>
      <c r="P323" s="3">
        <v>0</v>
      </c>
      <c r="Q323" s="3">
        <v>0</v>
      </c>
      <c r="R323" s="35">
        <f t="shared" si="354"/>
        <v>0</v>
      </c>
      <c r="S323" s="33">
        <f t="shared" si="375"/>
        <v>0</v>
      </c>
      <c r="T323" s="5"/>
      <c r="U323" s="35">
        <f t="shared" si="355"/>
        <v>0</v>
      </c>
      <c r="V323" s="3">
        <v>0</v>
      </c>
      <c r="W323" s="3">
        <v>0</v>
      </c>
      <c r="X323" s="35">
        <f t="shared" si="356"/>
        <v>0</v>
      </c>
      <c r="Y323" s="33">
        <f t="shared" si="376"/>
        <v>0</v>
      </c>
      <c r="Z323" s="5"/>
      <c r="AA323" s="35">
        <f t="shared" si="357"/>
        <v>0</v>
      </c>
      <c r="AB323" s="3">
        <v>0</v>
      </c>
      <c r="AC323" s="3">
        <v>0</v>
      </c>
      <c r="AD323" s="35">
        <f t="shared" si="358"/>
        <v>0</v>
      </c>
      <c r="AE323" s="33">
        <f t="shared" si="377"/>
        <v>0</v>
      </c>
      <c r="AF323" s="5"/>
      <c r="AG323" s="35">
        <f t="shared" si="359"/>
        <v>0</v>
      </c>
      <c r="AH323" s="3">
        <v>0</v>
      </c>
      <c r="AI323" s="3">
        <v>0</v>
      </c>
      <c r="AJ323" s="35">
        <f t="shared" si="360"/>
        <v>0</v>
      </c>
      <c r="AK323" s="33">
        <f t="shared" si="378"/>
        <v>0</v>
      </c>
      <c r="AL323" s="5">
        <v>0</v>
      </c>
      <c r="AM323" s="36">
        <f t="shared" si="361"/>
        <v>0</v>
      </c>
      <c r="AN323" s="224">
        <v>0</v>
      </c>
      <c r="AO323" s="3">
        <v>0</v>
      </c>
      <c r="AP323" s="35">
        <f t="shared" si="362"/>
        <v>0</v>
      </c>
      <c r="AQ323" s="33">
        <f t="shared" si="381"/>
        <v>0</v>
      </c>
      <c r="AR323" s="5">
        <v>0</v>
      </c>
      <c r="AS323" s="35">
        <f t="shared" si="363"/>
        <v>0</v>
      </c>
      <c r="AT323" s="3">
        <v>0</v>
      </c>
      <c r="AU323" s="3">
        <v>0</v>
      </c>
      <c r="AV323" s="35">
        <f t="shared" si="364"/>
        <v>0</v>
      </c>
      <c r="AW323" s="33">
        <f t="shared" si="379"/>
        <v>0</v>
      </c>
      <c r="AX323" s="4">
        <v>0</v>
      </c>
      <c r="AY323" s="35">
        <f t="shared" si="365"/>
        <v>0</v>
      </c>
      <c r="AZ323" s="3">
        <v>0</v>
      </c>
      <c r="BA323" s="3">
        <v>0</v>
      </c>
      <c r="BB323" s="35">
        <f t="shared" si="366"/>
        <v>0</v>
      </c>
      <c r="BC323" s="33">
        <f t="shared" si="380"/>
        <v>0</v>
      </c>
      <c r="BD323" s="4">
        <v>0</v>
      </c>
      <c r="BE323" s="36">
        <f t="shared" si="367"/>
        <v>0</v>
      </c>
      <c r="BF323" s="3">
        <v>0</v>
      </c>
      <c r="BG323" s="3">
        <v>0</v>
      </c>
      <c r="BH323" s="35">
        <f t="shared" si="368"/>
        <v>0</v>
      </c>
      <c r="BI323" s="33">
        <f t="shared" si="311"/>
        <v>0</v>
      </c>
      <c r="BJ323" s="4">
        <v>0</v>
      </c>
      <c r="BK323" s="36">
        <f t="shared" si="369"/>
        <v>0</v>
      </c>
      <c r="BL323" s="3">
        <v>0</v>
      </c>
      <c r="BM323" s="3">
        <v>0</v>
      </c>
      <c r="BN323" s="36">
        <f t="shared" si="370"/>
        <v>0</v>
      </c>
      <c r="BO323" s="33">
        <f t="shared" si="296"/>
        <v>0</v>
      </c>
      <c r="BP323" s="4">
        <v>0</v>
      </c>
      <c r="BQ323" s="36">
        <f t="shared" si="371"/>
        <v>0</v>
      </c>
      <c r="BR323" s="204">
        <v>0</v>
      </c>
      <c r="BS323" s="305">
        <v>0</v>
      </c>
      <c r="BT323" s="36">
        <f t="shared" si="372"/>
        <v>0</v>
      </c>
      <c r="BU323" s="33">
        <f t="shared" si="382"/>
        <v>0</v>
      </c>
      <c r="BV323" s="4">
        <v>0</v>
      </c>
      <c r="BW323" s="36">
        <f t="shared" ref="BW323:BW386" si="384">I323*BV323</f>
        <v>0</v>
      </c>
      <c r="BX323" s="3">
        <v>0</v>
      </c>
      <c r="BY323" s="3">
        <v>0</v>
      </c>
      <c r="BZ323" s="36">
        <f t="shared" ref="BZ323:BZ386" si="385">I323*BX323</f>
        <v>0</v>
      </c>
      <c r="CA323" s="33">
        <f t="shared" si="373"/>
        <v>0</v>
      </c>
      <c r="CB323" s="314">
        <v>0</v>
      </c>
      <c r="CC323" s="36">
        <f t="shared" ref="CC323:CC386" si="386">I323*CB323</f>
        <v>0</v>
      </c>
      <c r="CD323" s="3">
        <f>SUMIFS('12月商业流向数据'!G:G,'12月商业流向数据'!C:C,'2019年进销存明细 '!A323,'12月商业流向数据'!E:E,'2019年进销存明细 '!H323)</f>
        <v>0</v>
      </c>
      <c r="CE323" s="3"/>
      <c r="CF323" s="36">
        <f t="shared" ref="CF323:CF386" si="387">I323*CD323</f>
        <v>0</v>
      </c>
      <c r="CG323" s="33">
        <f t="shared" si="374"/>
        <v>0</v>
      </c>
      <c r="CH323" s="4">
        <f t="shared" si="303"/>
        <v>0</v>
      </c>
      <c r="CI323" s="36">
        <f t="shared" si="304"/>
        <v>0</v>
      </c>
      <c r="CJ323" s="4">
        <f t="shared" si="305"/>
        <v>0</v>
      </c>
      <c r="CK323" s="36">
        <f t="shared" ref="CK323:CK386" si="388">R323+X323+AD323+AJ323+AP323+AV323+BB323+BH323+BN323+BT323+BZ323+CF323</f>
        <v>0</v>
      </c>
      <c r="CM323" s="18" t="str">
        <f t="shared" si="383"/>
        <v>依叶-上海市金山区石化社区卫生服务中心</v>
      </c>
      <c r="CN323" s="18" t="s">
        <v>422</v>
      </c>
    </row>
    <row r="324" spans="1:92" s="18" customFormat="1" ht="14.25" hidden="1" x14ac:dyDescent="0.3">
      <c r="A324" s="1" t="s">
        <v>6</v>
      </c>
      <c r="B324" s="1" t="s">
        <v>637</v>
      </c>
      <c r="C324" s="1" t="s">
        <v>661</v>
      </c>
      <c r="D324" s="1" t="s">
        <v>696</v>
      </c>
      <c r="E324" s="1" t="s">
        <v>16</v>
      </c>
      <c r="F324" s="1" t="s">
        <v>284</v>
      </c>
      <c r="G324" s="1" t="s">
        <v>389</v>
      </c>
      <c r="H324" s="7" t="s">
        <v>684</v>
      </c>
      <c r="I324" s="178">
        <v>34.371200000000002</v>
      </c>
      <c r="J324" s="37">
        <v>5</v>
      </c>
      <c r="K324" s="171">
        <v>0.41666666666666669</v>
      </c>
      <c r="L324" s="171">
        <f t="shared" si="352"/>
        <v>14.321333333333335</v>
      </c>
      <c r="M324" s="37">
        <v>5</v>
      </c>
      <c r="N324" s="5">
        <v>50</v>
      </c>
      <c r="O324" s="34">
        <f t="shared" si="353"/>
        <v>1718.5600000000002</v>
      </c>
      <c r="P324" s="3">
        <v>0</v>
      </c>
      <c r="Q324" s="3">
        <v>0</v>
      </c>
      <c r="R324" s="35">
        <f t="shared" si="354"/>
        <v>0</v>
      </c>
      <c r="S324" s="33">
        <f t="shared" si="375"/>
        <v>5</v>
      </c>
      <c r="T324" s="5">
        <v>50</v>
      </c>
      <c r="U324" s="35">
        <f t="shared" si="355"/>
        <v>1718.5600000000002</v>
      </c>
      <c r="V324" s="3">
        <v>4</v>
      </c>
      <c r="W324" s="3">
        <v>0</v>
      </c>
      <c r="X324" s="35">
        <f t="shared" si="356"/>
        <v>137.48480000000001</v>
      </c>
      <c r="Y324" s="33">
        <f t="shared" si="376"/>
        <v>9</v>
      </c>
      <c r="Z324" s="5">
        <v>150</v>
      </c>
      <c r="AA324" s="35">
        <f t="shared" si="357"/>
        <v>5155.68</v>
      </c>
      <c r="AB324" s="3">
        <v>73</v>
      </c>
      <c r="AC324" s="3">
        <v>82</v>
      </c>
      <c r="AD324" s="35">
        <f t="shared" si="358"/>
        <v>2509.0976000000001</v>
      </c>
      <c r="AE324" s="33">
        <f t="shared" si="377"/>
        <v>0</v>
      </c>
      <c r="AF324" s="5">
        <v>200</v>
      </c>
      <c r="AG324" s="35">
        <f t="shared" si="359"/>
        <v>6874.2400000000007</v>
      </c>
      <c r="AH324" s="3">
        <v>92</v>
      </c>
      <c r="AI324" s="3">
        <v>92</v>
      </c>
      <c r="AJ324" s="35">
        <f t="shared" si="360"/>
        <v>3162.1504</v>
      </c>
      <c r="AK324" s="33">
        <f t="shared" si="378"/>
        <v>0</v>
      </c>
      <c r="AL324" s="5">
        <v>100</v>
      </c>
      <c r="AM324" s="36">
        <f t="shared" si="361"/>
        <v>3437.1200000000003</v>
      </c>
      <c r="AN324" s="224">
        <v>88</v>
      </c>
      <c r="AO324" s="3">
        <v>88</v>
      </c>
      <c r="AP324" s="35">
        <f t="shared" si="362"/>
        <v>3024.6656000000003</v>
      </c>
      <c r="AQ324" s="33">
        <f t="shared" si="381"/>
        <v>0</v>
      </c>
      <c r="AR324" s="5">
        <v>100</v>
      </c>
      <c r="AS324" s="35">
        <f t="shared" si="363"/>
        <v>3437.1200000000003</v>
      </c>
      <c r="AT324" s="3">
        <v>98</v>
      </c>
      <c r="AU324" s="3">
        <v>98</v>
      </c>
      <c r="AV324" s="35">
        <f t="shared" si="364"/>
        <v>3368.3776000000003</v>
      </c>
      <c r="AW324" s="33">
        <f t="shared" si="379"/>
        <v>0</v>
      </c>
      <c r="AX324" s="4">
        <v>100</v>
      </c>
      <c r="AY324" s="35">
        <f t="shared" si="365"/>
        <v>3437.1200000000003</v>
      </c>
      <c r="AZ324" s="3">
        <v>94</v>
      </c>
      <c r="BA324" s="3">
        <v>94</v>
      </c>
      <c r="BB324" s="35">
        <f t="shared" si="366"/>
        <v>3230.8928000000001</v>
      </c>
      <c r="BC324" s="33">
        <f t="shared" si="380"/>
        <v>0</v>
      </c>
      <c r="BD324" s="4">
        <v>100</v>
      </c>
      <c r="BE324" s="36">
        <f t="shared" si="367"/>
        <v>3437.1200000000003</v>
      </c>
      <c r="BF324" s="3">
        <v>90</v>
      </c>
      <c r="BG324" s="3">
        <v>90</v>
      </c>
      <c r="BH324" s="35">
        <f t="shared" si="368"/>
        <v>3093.4080000000004</v>
      </c>
      <c r="BI324" s="33">
        <f t="shared" si="311"/>
        <v>0</v>
      </c>
      <c r="BJ324" s="4">
        <v>100</v>
      </c>
      <c r="BK324" s="36">
        <f t="shared" si="369"/>
        <v>3437.1200000000003</v>
      </c>
      <c r="BL324" s="3">
        <v>89</v>
      </c>
      <c r="BM324" s="3">
        <v>89</v>
      </c>
      <c r="BN324" s="36">
        <f t="shared" si="370"/>
        <v>3059.0368000000003</v>
      </c>
      <c r="BO324" s="33">
        <f t="shared" ref="BO324:BO387" si="389">BI324+BL324-BM324</f>
        <v>0</v>
      </c>
      <c r="BP324" s="4">
        <v>100</v>
      </c>
      <c r="BQ324" s="36">
        <f t="shared" si="371"/>
        <v>3437.1200000000003</v>
      </c>
      <c r="BR324" s="204">
        <v>86</v>
      </c>
      <c r="BS324" s="305">
        <v>86</v>
      </c>
      <c r="BT324" s="36">
        <f t="shared" si="372"/>
        <v>2955.9232000000002</v>
      </c>
      <c r="BU324" s="33">
        <f t="shared" si="382"/>
        <v>0</v>
      </c>
      <c r="BV324" s="4">
        <v>100</v>
      </c>
      <c r="BW324" s="36">
        <f t="shared" si="384"/>
        <v>3437.1200000000003</v>
      </c>
      <c r="BX324" s="3">
        <v>94</v>
      </c>
      <c r="BY324" s="3">
        <v>94</v>
      </c>
      <c r="BZ324" s="36">
        <f t="shared" si="385"/>
        <v>3230.8928000000001</v>
      </c>
      <c r="CA324" s="33">
        <f t="shared" si="373"/>
        <v>0</v>
      </c>
      <c r="CB324" s="314">
        <v>100</v>
      </c>
      <c r="CC324" s="36">
        <f t="shared" si="386"/>
        <v>3437.1200000000003</v>
      </c>
      <c r="CD324" s="3">
        <f>SUMIFS('12月商业流向数据'!G:G,'12月商业流向数据'!C:C,'2019年进销存明细 '!A324,'12月商业流向数据'!E:E,'2019年进销存明细 '!H324)</f>
        <v>0</v>
      </c>
      <c r="CE324" s="3"/>
      <c r="CF324" s="36">
        <f t="shared" si="387"/>
        <v>0</v>
      </c>
      <c r="CG324" s="33">
        <f t="shared" si="374"/>
        <v>0</v>
      </c>
      <c r="CH324" s="4">
        <f t="shared" ref="CH324:CH387" si="390">N324+T324+Z324+AF324+AL324+AR324+AX324+BD324+BJ324+BP324+BV324+CB324</f>
        <v>1250</v>
      </c>
      <c r="CI324" s="36">
        <f t="shared" ref="CI324:CI387" si="391">O324+U324+AA324+AG324+AM324+AS324+AY324+BE324+BK324+BQ324+BW324+CC324</f>
        <v>42964</v>
      </c>
      <c r="CJ324" s="4">
        <f t="shared" ref="CJ324:CJ387" si="392">P324+V324+AB324+AH324+AN324+AT324+AZ324+BF324+BL324+BR324+BX324+CD324</f>
        <v>808</v>
      </c>
      <c r="CK324" s="36">
        <f t="shared" si="388"/>
        <v>27771.929600000003</v>
      </c>
      <c r="CL324" s="18" t="s">
        <v>694</v>
      </c>
      <c r="CM324" s="18" t="str">
        <f t="shared" si="383"/>
        <v>依叶-上海市金山区金山卫镇社区卫生服务中心</v>
      </c>
      <c r="CN324" s="18" t="s">
        <v>422</v>
      </c>
    </row>
    <row r="325" spans="1:92" s="18" customFormat="1" ht="14.25" hidden="1" x14ac:dyDescent="0.3">
      <c r="A325" s="1" t="s">
        <v>6</v>
      </c>
      <c r="B325" s="1" t="s">
        <v>637</v>
      </c>
      <c r="C325" s="1" t="s">
        <v>661</v>
      </c>
      <c r="D325" s="1" t="s">
        <v>696</v>
      </c>
      <c r="E325" s="1" t="s">
        <v>16</v>
      </c>
      <c r="F325" s="1" t="s">
        <v>284</v>
      </c>
      <c r="G325" s="1" t="s">
        <v>389</v>
      </c>
      <c r="H325" s="7" t="s">
        <v>197</v>
      </c>
      <c r="I325" s="178">
        <v>34.371200000000002</v>
      </c>
      <c r="J325" s="37">
        <v>28</v>
      </c>
      <c r="K325" s="171">
        <v>12.583333333333334</v>
      </c>
      <c r="L325" s="171">
        <f t="shared" si="352"/>
        <v>432.50426666666669</v>
      </c>
      <c r="M325" s="37">
        <v>3</v>
      </c>
      <c r="N325" s="5">
        <v>50</v>
      </c>
      <c r="O325" s="34">
        <f t="shared" si="353"/>
        <v>1718.5600000000002</v>
      </c>
      <c r="P325" s="3">
        <v>0</v>
      </c>
      <c r="Q325" s="3">
        <v>0</v>
      </c>
      <c r="R325" s="35">
        <f t="shared" si="354"/>
        <v>0</v>
      </c>
      <c r="S325" s="33">
        <f t="shared" si="375"/>
        <v>3</v>
      </c>
      <c r="T325" s="5">
        <v>50</v>
      </c>
      <c r="U325" s="35">
        <f t="shared" si="355"/>
        <v>1718.5600000000002</v>
      </c>
      <c r="V325" s="3">
        <v>18</v>
      </c>
      <c r="W325" s="3">
        <v>0</v>
      </c>
      <c r="X325" s="35">
        <f t="shared" si="356"/>
        <v>618.6816</v>
      </c>
      <c r="Y325" s="33">
        <f t="shared" si="376"/>
        <v>21</v>
      </c>
      <c r="Z325" s="5">
        <v>150</v>
      </c>
      <c r="AA325" s="35">
        <f t="shared" si="357"/>
        <v>5155.68</v>
      </c>
      <c r="AB325" s="3">
        <v>40</v>
      </c>
      <c r="AC325" s="3">
        <v>61</v>
      </c>
      <c r="AD325" s="35">
        <f t="shared" si="358"/>
        <v>1374.848</v>
      </c>
      <c r="AE325" s="33">
        <f t="shared" si="377"/>
        <v>0</v>
      </c>
      <c r="AF325" s="5">
        <v>150</v>
      </c>
      <c r="AG325" s="35">
        <f t="shared" si="359"/>
        <v>5155.68</v>
      </c>
      <c r="AH325" s="3">
        <v>33</v>
      </c>
      <c r="AI325" s="3">
        <v>33</v>
      </c>
      <c r="AJ325" s="35">
        <f t="shared" si="360"/>
        <v>1134.2496000000001</v>
      </c>
      <c r="AK325" s="33">
        <f t="shared" si="378"/>
        <v>0</v>
      </c>
      <c r="AL325" s="5">
        <v>50</v>
      </c>
      <c r="AM325" s="36">
        <f t="shared" si="361"/>
        <v>1718.5600000000002</v>
      </c>
      <c r="AN325" s="224">
        <v>30</v>
      </c>
      <c r="AO325" s="3">
        <v>30</v>
      </c>
      <c r="AP325" s="35">
        <f t="shared" si="362"/>
        <v>1031.136</v>
      </c>
      <c r="AQ325" s="33">
        <f t="shared" si="381"/>
        <v>0</v>
      </c>
      <c r="AR325" s="5">
        <v>50</v>
      </c>
      <c r="AS325" s="35">
        <f t="shared" si="363"/>
        <v>1718.5600000000002</v>
      </c>
      <c r="AT325" s="3">
        <v>38</v>
      </c>
      <c r="AU325" s="3">
        <v>38</v>
      </c>
      <c r="AV325" s="35">
        <f t="shared" si="364"/>
        <v>1306.1056000000001</v>
      </c>
      <c r="AW325" s="33">
        <f t="shared" si="379"/>
        <v>0</v>
      </c>
      <c r="AX325" s="4">
        <v>50</v>
      </c>
      <c r="AY325" s="35">
        <f t="shared" si="365"/>
        <v>1718.5600000000002</v>
      </c>
      <c r="AZ325" s="3">
        <v>48</v>
      </c>
      <c r="BA325" s="3">
        <v>48</v>
      </c>
      <c r="BB325" s="35">
        <f t="shared" si="366"/>
        <v>1649.8176000000001</v>
      </c>
      <c r="BC325" s="33">
        <f t="shared" si="380"/>
        <v>0</v>
      </c>
      <c r="BD325" s="4">
        <v>50</v>
      </c>
      <c r="BE325" s="36">
        <f t="shared" si="367"/>
        <v>1718.5600000000002</v>
      </c>
      <c r="BF325" s="3">
        <v>38</v>
      </c>
      <c r="BG325" s="3">
        <v>38</v>
      </c>
      <c r="BH325" s="35">
        <f t="shared" si="368"/>
        <v>1306.1056000000001</v>
      </c>
      <c r="BI325" s="33">
        <f t="shared" si="311"/>
        <v>0</v>
      </c>
      <c r="BJ325" s="4">
        <v>50</v>
      </c>
      <c r="BK325" s="36">
        <f t="shared" si="369"/>
        <v>1718.5600000000002</v>
      </c>
      <c r="BL325" s="3">
        <v>46</v>
      </c>
      <c r="BM325" s="3">
        <v>46</v>
      </c>
      <c r="BN325" s="36">
        <f t="shared" si="370"/>
        <v>1581.0752</v>
      </c>
      <c r="BO325" s="33">
        <f t="shared" si="389"/>
        <v>0</v>
      </c>
      <c r="BP325" s="4">
        <v>50</v>
      </c>
      <c r="BQ325" s="36">
        <f t="shared" si="371"/>
        <v>1718.5600000000002</v>
      </c>
      <c r="BR325" s="204">
        <v>68</v>
      </c>
      <c r="BS325" s="305">
        <v>68</v>
      </c>
      <c r="BT325" s="36">
        <f t="shared" si="372"/>
        <v>2337.2416000000003</v>
      </c>
      <c r="BU325" s="33">
        <f t="shared" si="382"/>
        <v>0</v>
      </c>
      <c r="BV325" s="4">
        <v>50</v>
      </c>
      <c r="BW325" s="36">
        <f t="shared" si="384"/>
        <v>1718.5600000000002</v>
      </c>
      <c r="BX325" s="3">
        <v>53</v>
      </c>
      <c r="BY325" s="3">
        <v>53</v>
      </c>
      <c r="BZ325" s="36">
        <f t="shared" si="385"/>
        <v>1821.6736000000001</v>
      </c>
      <c r="CA325" s="33">
        <f t="shared" si="373"/>
        <v>0</v>
      </c>
      <c r="CB325" s="314">
        <v>50</v>
      </c>
      <c r="CC325" s="36">
        <f t="shared" si="386"/>
        <v>1718.5600000000002</v>
      </c>
      <c r="CD325" s="3">
        <f>SUMIFS('12月商业流向数据'!G:G,'12月商业流向数据'!C:C,'2019年进销存明细 '!A325,'12月商业流向数据'!E:E,'2019年进销存明细 '!H325)</f>
        <v>0</v>
      </c>
      <c r="CE325" s="3"/>
      <c r="CF325" s="36">
        <f t="shared" si="387"/>
        <v>0</v>
      </c>
      <c r="CG325" s="33">
        <f t="shared" si="374"/>
        <v>0</v>
      </c>
      <c r="CH325" s="4">
        <f t="shared" si="390"/>
        <v>800</v>
      </c>
      <c r="CI325" s="36">
        <f t="shared" si="391"/>
        <v>27496.96000000001</v>
      </c>
      <c r="CJ325" s="4">
        <f t="shared" si="392"/>
        <v>412</v>
      </c>
      <c r="CK325" s="36">
        <f t="shared" si="388"/>
        <v>14160.9344</v>
      </c>
      <c r="CL325" s="18" t="s">
        <v>447</v>
      </c>
      <c r="CM325" s="18" t="str">
        <f t="shared" si="383"/>
        <v>依叶-上海市金山区张堰镇社区卫生服务中心</v>
      </c>
      <c r="CN325" s="18" t="s">
        <v>422</v>
      </c>
    </row>
    <row r="326" spans="1:92" s="18" customFormat="1" ht="14.25" hidden="1" x14ac:dyDescent="0.3">
      <c r="A326" s="1" t="s">
        <v>6</v>
      </c>
      <c r="B326" s="1" t="s">
        <v>637</v>
      </c>
      <c r="C326" s="1" t="s">
        <v>661</v>
      </c>
      <c r="D326" s="1" t="s">
        <v>696</v>
      </c>
      <c r="E326" s="1" t="s">
        <v>16</v>
      </c>
      <c r="F326" s="1" t="s">
        <v>284</v>
      </c>
      <c r="G326" s="1" t="s">
        <v>389</v>
      </c>
      <c r="H326" s="7" t="s">
        <v>198</v>
      </c>
      <c r="I326" s="178">
        <v>34.371200000000002</v>
      </c>
      <c r="J326" s="37">
        <v>0</v>
      </c>
      <c r="K326" s="171">
        <v>0</v>
      </c>
      <c r="L326" s="171">
        <f t="shared" si="352"/>
        <v>0</v>
      </c>
      <c r="M326" s="37">
        <v>0</v>
      </c>
      <c r="N326" s="5"/>
      <c r="O326" s="34">
        <f t="shared" si="353"/>
        <v>0</v>
      </c>
      <c r="P326" s="3">
        <v>0</v>
      </c>
      <c r="Q326" s="3">
        <v>0</v>
      </c>
      <c r="R326" s="35">
        <f t="shared" si="354"/>
        <v>0</v>
      </c>
      <c r="S326" s="33">
        <f t="shared" si="375"/>
        <v>0</v>
      </c>
      <c r="T326" s="5"/>
      <c r="U326" s="35">
        <f t="shared" si="355"/>
        <v>0</v>
      </c>
      <c r="V326" s="3">
        <v>0</v>
      </c>
      <c r="W326" s="3">
        <v>0</v>
      </c>
      <c r="X326" s="35">
        <f t="shared" si="356"/>
        <v>0</v>
      </c>
      <c r="Y326" s="33">
        <f t="shared" si="376"/>
        <v>0</v>
      </c>
      <c r="Z326" s="5">
        <v>100</v>
      </c>
      <c r="AA326" s="35">
        <f t="shared" si="357"/>
        <v>3437.1200000000003</v>
      </c>
      <c r="AB326" s="3">
        <v>5</v>
      </c>
      <c r="AC326" s="3">
        <v>5</v>
      </c>
      <c r="AD326" s="35">
        <f t="shared" si="358"/>
        <v>171.85599999999999</v>
      </c>
      <c r="AE326" s="33">
        <f t="shared" si="377"/>
        <v>0</v>
      </c>
      <c r="AF326" s="5">
        <v>100</v>
      </c>
      <c r="AG326" s="35">
        <f t="shared" si="359"/>
        <v>3437.1200000000003</v>
      </c>
      <c r="AH326" s="3">
        <v>8</v>
      </c>
      <c r="AI326" s="3">
        <v>8</v>
      </c>
      <c r="AJ326" s="35">
        <f t="shared" si="360"/>
        <v>274.96960000000001</v>
      </c>
      <c r="AK326" s="33">
        <f t="shared" si="378"/>
        <v>0</v>
      </c>
      <c r="AL326" s="5">
        <v>50</v>
      </c>
      <c r="AM326" s="36">
        <f t="shared" si="361"/>
        <v>1718.5600000000002</v>
      </c>
      <c r="AN326" s="224">
        <v>17</v>
      </c>
      <c r="AO326" s="3">
        <v>17</v>
      </c>
      <c r="AP326" s="35">
        <f t="shared" si="362"/>
        <v>584.31040000000007</v>
      </c>
      <c r="AQ326" s="33">
        <f t="shared" si="381"/>
        <v>0</v>
      </c>
      <c r="AR326" s="5">
        <v>50</v>
      </c>
      <c r="AS326" s="35">
        <f t="shared" si="363"/>
        <v>1718.5600000000002</v>
      </c>
      <c r="AT326" s="3">
        <v>0</v>
      </c>
      <c r="AU326" s="3">
        <v>0</v>
      </c>
      <c r="AV326" s="35">
        <f t="shared" si="364"/>
        <v>0</v>
      </c>
      <c r="AW326" s="33">
        <f t="shared" si="379"/>
        <v>0</v>
      </c>
      <c r="AX326" s="4">
        <v>50</v>
      </c>
      <c r="AY326" s="35">
        <f t="shared" si="365"/>
        <v>1718.5600000000002</v>
      </c>
      <c r="AZ326" s="3">
        <v>0</v>
      </c>
      <c r="BA326" s="3">
        <v>0</v>
      </c>
      <c r="BB326" s="35">
        <f t="shared" si="366"/>
        <v>0</v>
      </c>
      <c r="BC326" s="33">
        <f t="shared" si="380"/>
        <v>0</v>
      </c>
      <c r="BD326" s="4">
        <v>50</v>
      </c>
      <c r="BE326" s="36">
        <f t="shared" si="367"/>
        <v>1718.5600000000002</v>
      </c>
      <c r="BF326" s="3">
        <v>0</v>
      </c>
      <c r="BG326" s="3">
        <v>0</v>
      </c>
      <c r="BH326" s="35">
        <f t="shared" si="368"/>
        <v>0</v>
      </c>
      <c r="BI326" s="33">
        <f t="shared" si="311"/>
        <v>0</v>
      </c>
      <c r="BJ326" s="4">
        <v>50</v>
      </c>
      <c r="BK326" s="36">
        <f t="shared" si="369"/>
        <v>1718.5600000000002</v>
      </c>
      <c r="BL326" s="3">
        <v>4</v>
      </c>
      <c r="BM326" s="3">
        <v>4</v>
      </c>
      <c r="BN326" s="36">
        <f t="shared" si="370"/>
        <v>137.48480000000001</v>
      </c>
      <c r="BO326" s="33">
        <f t="shared" si="389"/>
        <v>0</v>
      </c>
      <c r="BP326" s="4">
        <v>50</v>
      </c>
      <c r="BQ326" s="36">
        <f t="shared" si="371"/>
        <v>1718.5600000000002</v>
      </c>
      <c r="BR326" s="204">
        <v>4</v>
      </c>
      <c r="BS326" s="305">
        <v>4</v>
      </c>
      <c r="BT326" s="36">
        <f t="shared" si="372"/>
        <v>137.48480000000001</v>
      </c>
      <c r="BU326" s="33">
        <f t="shared" si="382"/>
        <v>0</v>
      </c>
      <c r="BV326" s="4">
        <v>50</v>
      </c>
      <c r="BW326" s="36">
        <f t="shared" si="384"/>
        <v>1718.5600000000002</v>
      </c>
      <c r="BX326" s="3">
        <v>8</v>
      </c>
      <c r="BY326" s="3">
        <v>8</v>
      </c>
      <c r="BZ326" s="36">
        <f t="shared" si="385"/>
        <v>274.96960000000001</v>
      </c>
      <c r="CA326" s="33">
        <f t="shared" si="373"/>
        <v>0</v>
      </c>
      <c r="CB326" s="314">
        <v>50</v>
      </c>
      <c r="CC326" s="36">
        <f t="shared" si="386"/>
        <v>1718.5600000000002</v>
      </c>
      <c r="CD326" s="3">
        <f>SUMIFS('12月商业流向数据'!G:G,'12月商业流向数据'!C:C,'2019年进销存明细 '!A326,'12月商业流向数据'!E:E,'2019年进销存明细 '!H326)</f>
        <v>0</v>
      </c>
      <c r="CE326" s="3"/>
      <c r="CF326" s="36">
        <f t="shared" si="387"/>
        <v>0</v>
      </c>
      <c r="CG326" s="33">
        <f t="shared" si="374"/>
        <v>0</v>
      </c>
      <c r="CH326" s="4">
        <f t="shared" si="390"/>
        <v>600</v>
      </c>
      <c r="CI326" s="36">
        <f t="shared" si="391"/>
        <v>20622.72</v>
      </c>
      <c r="CJ326" s="4">
        <f t="shared" si="392"/>
        <v>46</v>
      </c>
      <c r="CK326" s="36">
        <f t="shared" si="388"/>
        <v>1581.0751999999998</v>
      </c>
      <c r="CM326" s="18" t="str">
        <f t="shared" si="383"/>
        <v>依叶-上海市金山区漕泾镇社区卫生服务中心</v>
      </c>
      <c r="CN326" s="18" t="s">
        <v>422</v>
      </c>
    </row>
    <row r="327" spans="1:92" s="18" customFormat="1" ht="14.25" hidden="1" x14ac:dyDescent="0.3">
      <c r="A327" s="1" t="s">
        <v>6</v>
      </c>
      <c r="B327" s="1" t="s">
        <v>637</v>
      </c>
      <c r="C327" s="1" t="s">
        <v>661</v>
      </c>
      <c r="D327" s="1" t="s">
        <v>696</v>
      </c>
      <c r="E327" s="1" t="s">
        <v>449</v>
      </c>
      <c r="F327" s="1" t="s">
        <v>284</v>
      </c>
      <c r="G327" s="1" t="s">
        <v>389</v>
      </c>
      <c r="H327" s="7" t="s">
        <v>534</v>
      </c>
      <c r="I327" s="178">
        <v>34.371200000000002</v>
      </c>
      <c r="J327" s="37">
        <v>0</v>
      </c>
      <c r="K327" s="171">
        <v>0</v>
      </c>
      <c r="L327" s="171">
        <f t="shared" si="352"/>
        <v>0</v>
      </c>
      <c r="M327" s="37">
        <v>0</v>
      </c>
      <c r="N327" s="5">
        <v>50</v>
      </c>
      <c r="O327" s="34">
        <f t="shared" si="353"/>
        <v>1718.5600000000002</v>
      </c>
      <c r="P327" s="3">
        <v>0</v>
      </c>
      <c r="Q327" s="3">
        <v>0</v>
      </c>
      <c r="R327" s="35">
        <f t="shared" si="354"/>
        <v>0</v>
      </c>
      <c r="S327" s="33">
        <f t="shared" si="375"/>
        <v>0</v>
      </c>
      <c r="T327" s="5">
        <v>50</v>
      </c>
      <c r="U327" s="35">
        <f t="shared" si="355"/>
        <v>1718.5600000000002</v>
      </c>
      <c r="V327" s="3">
        <v>0</v>
      </c>
      <c r="W327" s="3">
        <v>0</v>
      </c>
      <c r="X327" s="35">
        <f t="shared" si="356"/>
        <v>0</v>
      </c>
      <c r="Y327" s="33">
        <f t="shared" si="376"/>
        <v>0</v>
      </c>
      <c r="Z327" s="5">
        <v>200</v>
      </c>
      <c r="AA327" s="35">
        <f t="shared" si="357"/>
        <v>6874.2400000000007</v>
      </c>
      <c r="AB327" s="3">
        <v>0</v>
      </c>
      <c r="AC327" s="3">
        <v>0</v>
      </c>
      <c r="AD327" s="35">
        <f t="shared" si="358"/>
        <v>0</v>
      </c>
      <c r="AE327" s="33">
        <f t="shared" si="377"/>
        <v>0</v>
      </c>
      <c r="AF327" s="5">
        <v>200</v>
      </c>
      <c r="AG327" s="35">
        <f t="shared" si="359"/>
        <v>6874.2400000000007</v>
      </c>
      <c r="AH327" s="3">
        <v>0</v>
      </c>
      <c r="AI327" s="3">
        <v>0</v>
      </c>
      <c r="AJ327" s="35">
        <f t="shared" si="360"/>
        <v>0</v>
      </c>
      <c r="AK327" s="33">
        <f t="shared" si="378"/>
        <v>0</v>
      </c>
      <c r="AL327" s="5">
        <v>0</v>
      </c>
      <c r="AM327" s="36">
        <f t="shared" si="361"/>
        <v>0</v>
      </c>
      <c r="AN327" s="224">
        <v>0</v>
      </c>
      <c r="AO327" s="3">
        <v>0</v>
      </c>
      <c r="AP327" s="35">
        <f t="shared" si="362"/>
        <v>0</v>
      </c>
      <c r="AQ327" s="33">
        <f t="shared" si="381"/>
        <v>0</v>
      </c>
      <c r="AR327" s="5">
        <v>0</v>
      </c>
      <c r="AS327" s="35">
        <f t="shared" si="363"/>
        <v>0</v>
      </c>
      <c r="AT327" s="3">
        <v>0</v>
      </c>
      <c r="AU327" s="3">
        <v>0</v>
      </c>
      <c r="AV327" s="35">
        <f t="shared" si="364"/>
        <v>0</v>
      </c>
      <c r="AW327" s="33">
        <f t="shared" si="379"/>
        <v>0</v>
      </c>
      <c r="AX327" s="4">
        <v>0</v>
      </c>
      <c r="AY327" s="35">
        <f t="shared" si="365"/>
        <v>0</v>
      </c>
      <c r="AZ327" s="3">
        <v>0</v>
      </c>
      <c r="BA327" s="3">
        <v>0</v>
      </c>
      <c r="BB327" s="35">
        <f t="shared" si="366"/>
        <v>0</v>
      </c>
      <c r="BC327" s="33">
        <f t="shared" si="380"/>
        <v>0</v>
      </c>
      <c r="BD327" s="4">
        <v>0</v>
      </c>
      <c r="BE327" s="36">
        <f t="shared" si="367"/>
        <v>0</v>
      </c>
      <c r="BF327" s="3">
        <v>0</v>
      </c>
      <c r="BG327" s="3">
        <v>0</v>
      </c>
      <c r="BH327" s="35">
        <f t="shared" si="368"/>
        <v>0</v>
      </c>
      <c r="BI327" s="33">
        <f t="shared" si="311"/>
        <v>0</v>
      </c>
      <c r="BJ327" s="4">
        <v>0</v>
      </c>
      <c r="BK327" s="36">
        <f t="shared" si="369"/>
        <v>0</v>
      </c>
      <c r="BL327" s="3">
        <v>0</v>
      </c>
      <c r="BM327" s="3">
        <v>0</v>
      </c>
      <c r="BN327" s="36">
        <f t="shared" si="370"/>
        <v>0</v>
      </c>
      <c r="BO327" s="33">
        <f t="shared" si="389"/>
        <v>0</v>
      </c>
      <c r="BP327" s="4">
        <v>0</v>
      </c>
      <c r="BQ327" s="36">
        <f t="shared" si="371"/>
        <v>0</v>
      </c>
      <c r="BR327" s="204">
        <v>0</v>
      </c>
      <c r="BS327" s="305">
        <v>0</v>
      </c>
      <c r="BT327" s="36">
        <f t="shared" si="372"/>
        <v>0</v>
      </c>
      <c r="BU327" s="33">
        <f t="shared" si="382"/>
        <v>0</v>
      </c>
      <c r="BV327" s="4">
        <v>0</v>
      </c>
      <c r="BW327" s="36">
        <f t="shared" si="384"/>
        <v>0</v>
      </c>
      <c r="BX327" s="3">
        <v>0</v>
      </c>
      <c r="BY327" s="3">
        <v>0</v>
      </c>
      <c r="BZ327" s="36">
        <f t="shared" si="385"/>
        <v>0</v>
      </c>
      <c r="CA327" s="33">
        <f t="shared" si="373"/>
        <v>0</v>
      </c>
      <c r="CB327" s="314">
        <v>0</v>
      </c>
      <c r="CC327" s="36">
        <f t="shared" si="386"/>
        <v>0</v>
      </c>
      <c r="CD327" s="3">
        <f>SUMIFS('12月商业流向数据'!G:G,'12月商业流向数据'!C:C,'2019年进销存明细 '!A327,'12月商业流向数据'!E:E,'2019年进销存明细 '!H327)</f>
        <v>0</v>
      </c>
      <c r="CE327" s="3"/>
      <c r="CF327" s="36">
        <f t="shared" si="387"/>
        <v>0</v>
      </c>
      <c r="CG327" s="33">
        <f t="shared" si="374"/>
        <v>0</v>
      </c>
      <c r="CH327" s="4">
        <f t="shared" si="390"/>
        <v>500</v>
      </c>
      <c r="CI327" s="36">
        <f t="shared" si="391"/>
        <v>17185.600000000002</v>
      </c>
      <c r="CJ327" s="4">
        <f t="shared" si="392"/>
        <v>0</v>
      </c>
      <c r="CK327" s="36">
        <f t="shared" si="388"/>
        <v>0</v>
      </c>
      <c r="CM327" s="18" t="str">
        <f t="shared" si="383"/>
        <v>依叶-上海市金山区枫泾镇兴塔社区卫生服务中心</v>
      </c>
      <c r="CN327" s="18" t="s">
        <v>422</v>
      </c>
    </row>
    <row r="328" spans="1:92" s="18" customFormat="1" ht="14.25" hidden="1" x14ac:dyDescent="0.3">
      <c r="A328" s="1" t="s">
        <v>6</v>
      </c>
      <c r="B328" s="1" t="s">
        <v>637</v>
      </c>
      <c r="C328" s="1" t="s">
        <v>661</v>
      </c>
      <c r="D328" s="1" t="s">
        <v>696</v>
      </c>
      <c r="E328" s="1" t="s">
        <v>449</v>
      </c>
      <c r="F328" s="1" t="s">
        <v>284</v>
      </c>
      <c r="G328" s="1" t="s">
        <v>389</v>
      </c>
      <c r="H328" s="7" t="s">
        <v>199</v>
      </c>
      <c r="I328" s="178">
        <v>34.371200000000002</v>
      </c>
      <c r="J328" s="37">
        <v>369</v>
      </c>
      <c r="K328" s="171">
        <v>119.41666666666667</v>
      </c>
      <c r="L328" s="171">
        <f t="shared" si="352"/>
        <v>4104.4941333333336</v>
      </c>
      <c r="M328" s="37">
        <v>33</v>
      </c>
      <c r="N328" s="5">
        <v>150</v>
      </c>
      <c r="O328" s="34">
        <f t="shared" si="353"/>
        <v>5155.68</v>
      </c>
      <c r="P328" s="3">
        <v>215</v>
      </c>
      <c r="Q328" s="3">
        <v>220</v>
      </c>
      <c r="R328" s="35">
        <f t="shared" si="354"/>
        <v>7389.808</v>
      </c>
      <c r="S328" s="33">
        <f t="shared" si="375"/>
        <v>28</v>
      </c>
      <c r="T328" s="5">
        <v>150</v>
      </c>
      <c r="U328" s="35">
        <f t="shared" si="355"/>
        <v>5155.68</v>
      </c>
      <c r="V328" s="3">
        <v>210</v>
      </c>
      <c r="W328" s="3">
        <v>230</v>
      </c>
      <c r="X328" s="35">
        <f t="shared" si="356"/>
        <v>7217.9520000000002</v>
      </c>
      <c r="Y328" s="33">
        <f t="shared" si="376"/>
        <v>8</v>
      </c>
      <c r="Z328" s="5">
        <v>250</v>
      </c>
      <c r="AA328" s="35">
        <f t="shared" si="357"/>
        <v>8592.8000000000011</v>
      </c>
      <c r="AB328" s="3">
        <v>374</v>
      </c>
      <c r="AC328" s="3">
        <v>382</v>
      </c>
      <c r="AD328" s="35">
        <f t="shared" si="358"/>
        <v>12854.828800000001</v>
      </c>
      <c r="AE328" s="33">
        <f t="shared" si="377"/>
        <v>0</v>
      </c>
      <c r="AF328" s="5">
        <v>250</v>
      </c>
      <c r="AG328" s="35">
        <f t="shared" si="359"/>
        <v>8592.8000000000011</v>
      </c>
      <c r="AH328" s="3">
        <v>471</v>
      </c>
      <c r="AI328" s="3">
        <v>471</v>
      </c>
      <c r="AJ328" s="35">
        <f t="shared" si="360"/>
        <v>16188.835200000001</v>
      </c>
      <c r="AK328" s="33">
        <f t="shared" si="378"/>
        <v>0</v>
      </c>
      <c r="AL328" s="5">
        <v>500</v>
      </c>
      <c r="AM328" s="36">
        <f t="shared" si="361"/>
        <v>17185.600000000002</v>
      </c>
      <c r="AN328" s="224">
        <v>477</v>
      </c>
      <c r="AO328" s="3">
        <v>477</v>
      </c>
      <c r="AP328" s="35">
        <f t="shared" si="362"/>
        <v>16395.062400000003</v>
      </c>
      <c r="AQ328" s="33">
        <f t="shared" si="381"/>
        <v>0</v>
      </c>
      <c r="AR328" s="5">
        <v>500</v>
      </c>
      <c r="AS328" s="35">
        <f t="shared" si="363"/>
        <v>17185.600000000002</v>
      </c>
      <c r="AT328" s="3">
        <v>445</v>
      </c>
      <c r="AU328" s="3">
        <v>445</v>
      </c>
      <c r="AV328" s="35">
        <f t="shared" si="364"/>
        <v>15295.184000000001</v>
      </c>
      <c r="AW328" s="33">
        <f t="shared" si="379"/>
        <v>0</v>
      </c>
      <c r="AX328" s="4">
        <v>500</v>
      </c>
      <c r="AY328" s="35">
        <f t="shared" si="365"/>
        <v>17185.600000000002</v>
      </c>
      <c r="AZ328" s="3">
        <v>508</v>
      </c>
      <c r="BA328" s="3">
        <v>508</v>
      </c>
      <c r="BB328" s="35">
        <f t="shared" si="366"/>
        <v>17460.569600000003</v>
      </c>
      <c r="BC328" s="33">
        <f t="shared" si="380"/>
        <v>0</v>
      </c>
      <c r="BD328" s="4">
        <v>500</v>
      </c>
      <c r="BE328" s="36">
        <f t="shared" si="367"/>
        <v>17185.600000000002</v>
      </c>
      <c r="BF328" s="3">
        <v>430</v>
      </c>
      <c r="BG328" s="3">
        <v>430</v>
      </c>
      <c r="BH328" s="35">
        <f t="shared" si="368"/>
        <v>14779.616</v>
      </c>
      <c r="BI328" s="33">
        <f t="shared" si="311"/>
        <v>0</v>
      </c>
      <c r="BJ328" s="4">
        <v>500</v>
      </c>
      <c r="BK328" s="36">
        <f t="shared" si="369"/>
        <v>17185.600000000002</v>
      </c>
      <c r="BL328" s="3">
        <v>414</v>
      </c>
      <c r="BM328" s="3">
        <v>414</v>
      </c>
      <c r="BN328" s="36">
        <f t="shared" si="370"/>
        <v>14229.676800000001</v>
      </c>
      <c r="BO328" s="33">
        <f t="shared" si="389"/>
        <v>0</v>
      </c>
      <c r="BP328" s="4">
        <v>400</v>
      </c>
      <c r="BQ328" s="36">
        <f t="shared" si="371"/>
        <v>13748.480000000001</v>
      </c>
      <c r="BR328" s="204">
        <v>482</v>
      </c>
      <c r="BS328" s="305">
        <v>482</v>
      </c>
      <c r="BT328" s="36">
        <f t="shared" si="372"/>
        <v>16566.918400000002</v>
      </c>
      <c r="BU328" s="33">
        <f t="shared" si="382"/>
        <v>0</v>
      </c>
      <c r="BV328" s="4">
        <v>500</v>
      </c>
      <c r="BW328" s="36">
        <f t="shared" si="384"/>
        <v>17185.600000000002</v>
      </c>
      <c r="BX328" s="3">
        <v>461</v>
      </c>
      <c r="BY328" s="3">
        <v>461</v>
      </c>
      <c r="BZ328" s="36">
        <f t="shared" si="385"/>
        <v>15845.1232</v>
      </c>
      <c r="CA328" s="33">
        <f t="shared" si="373"/>
        <v>0</v>
      </c>
      <c r="CB328" s="314">
        <v>500</v>
      </c>
      <c r="CC328" s="36">
        <f t="shared" si="386"/>
        <v>17185.600000000002</v>
      </c>
      <c r="CD328" s="3">
        <f>SUMIFS('12月商业流向数据'!G:G,'12月商业流向数据'!C:C,'2019年进销存明细 '!A328,'12月商业流向数据'!E:E,'2019年进销存明细 '!H328)</f>
        <v>0</v>
      </c>
      <c r="CE328" s="3"/>
      <c r="CF328" s="36">
        <f t="shared" si="387"/>
        <v>0</v>
      </c>
      <c r="CG328" s="33">
        <f t="shared" si="374"/>
        <v>0</v>
      </c>
      <c r="CH328" s="4">
        <f t="shared" si="390"/>
        <v>4700</v>
      </c>
      <c r="CI328" s="36">
        <f t="shared" si="391"/>
        <v>161544.64000000004</v>
      </c>
      <c r="CJ328" s="4">
        <f t="shared" si="392"/>
        <v>4487</v>
      </c>
      <c r="CK328" s="36">
        <f t="shared" si="388"/>
        <v>154223.57440000001</v>
      </c>
      <c r="CL328" s="18" t="s">
        <v>447</v>
      </c>
      <c r="CM328" s="18" t="str">
        <f t="shared" si="383"/>
        <v>依叶-上海市金山区吕巷镇社区卫生服务中心</v>
      </c>
      <c r="CN328" s="18" t="s">
        <v>422</v>
      </c>
    </row>
    <row r="329" spans="1:92" s="18" customFormat="1" ht="14.25" hidden="1" x14ac:dyDescent="0.3">
      <c r="A329" s="1" t="s">
        <v>6</v>
      </c>
      <c r="B329" s="1" t="s">
        <v>637</v>
      </c>
      <c r="C329" s="1" t="s">
        <v>661</v>
      </c>
      <c r="D329" s="1" t="s">
        <v>696</v>
      </c>
      <c r="E329" s="1" t="s">
        <v>449</v>
      </c>
      <c r="F329" s="1" t="s">
        <v>284</v>
      </c>
      <c r="G329" s="1" t="s">
        <v>389</v>
      </c>
      <c r="H329" s="7" t="s">
        <v>200</v>
      </c>
      <c r="I329" s="178">
        <v>34.371200000000002</v>
      </c>
      <c r="J329" s="37">
        <v>0</v>
      </c>
      <c r="K329" s="171">
        <v>15.833333333333334</v>
      </c>
      <c r="L329" s="171">
        <f t="shared" si="352"/>
        <v>544.21066666666673</v>
      </c>
      <c r="M329" s="37">
        <v>0</v>
      </c>
      <c r="N329" s="5">
        <v>150</v>
      </c>
      <c r="O329" s="34">
        <f t="shared" si="353"/>
        <v>5155.68</v>
      </c>
      <c r="P329" s="3">
        <v>66</v>
      </c>
      <c r="Q329" s="3">
        <v>60</v>
      </c>
      <c r="R329" s="35">
        <f t="shared" si="354"/>
        <v>2268.4992000000002</v>
      </c>
      <c r="S329" s="33">
        <f t="shared" si="375"/>
        <v>6</v>
      </c>
      <c r="T329" s="5">
        <v>150</v>
      </c>
      <c r="U329" s="35">
        <f t="shared" si="355"/>
        <v>5155.68</v>
      </c>
      <c r="V329" s="3">
        <v>61</v>
      </c>
      <c r="W329" s="3">
        <v>67</v>
      </c>
      <c r="X329" s="35">
        <f t="shared" si="356"/>
        <v>2096.6432</v>
      </c>
      <c r="Y329" s="33">
        <f t="shared" si="376"/>
        <v>0</v>
      </c>
      <c r="Z329" s="5">
        <v>150</v>
      </c>
      <c r="AA329" s="35">
        <f t="shared" si="357"/>
        <v>5155.68</v>
      </c>
      <c r="AB329" s="3">
        <v>0</v>
      </c>
      <c r="AC329" s="3">
        <v>0</v>
      </c>
      <c r="AD329" s="35">
        <f t="shared" si="358"/>
        <v>0</v>
      </c>
      <c r="AE329" s="33">
        <f t="shared" si="377"/>
        <v>0</v>
      </c>
      <c r="AF329" s="5">
        <v>150</v>
      </c>
      <c r="AG329" s="35">
        <f t="shared" si="359"/>
        <v>5155.68</v>
      </c>
      <c r="AH329" s="3">
        <v>0</v>
      </c>
      <c r="AI329" s="3">
        <v>0</v>
      </c>
      <c r="AJ329" s="35">
        <f t="shared" si="360"/>
        <v>0</v>
      </c>
      <c r="AK329" s="33">
        <f t="shared" si="378"/>
        <v>0</v>
      </c>
      <c r="AL329" s="5">
        <v>0</v>
      </c>
      <c r="AM329" s="36">
        <f t="shared" si="361"/>
        <v>0</v>
      </c>
      <c r="AN329" s="224">
        <v>0</v>
      </c>
      <c r="AO329" s="3">
        <v>0</v>
      </c>
      <c r="AP329" s="35">
        <f t="shared" si="362"/>
        <v>0</v>
      </c>
      <c r="AQ329" s="33">
        <f t="shared" si="381"/>
        <v>0</v>
      </c>
      <c r="AR329" s="5">
        <v>0</v>
      </c>
      <c r="AS329" s="35">
        <f t="shared" si="363"/>
        <v>0</v>
      </c>
      <c r="AT329" s="3">
        <v>0</v>
      </c>
      <c r="AU329" s="3">
        <v>0</v>
      </c>
      <c r="AV329" s="35">
        <f t="shared" si="364"/>
        <v>0</v>
      </c>
      <c r="AW329" s="33">
        <f t="shared" si="379"/>
        <v>0</v>
      </c>
      <c r="AX329" s="4">
        <v>0</v>
      </c>
      <c r="AY329" s="35">
        <f t="shared" si="365"/>
        <v>0</v>
      </c>
      <c r="AZ329" s="3">
        <v>0</v>
      </c>
      <c r="BA329" s="3">
        <v>0</v>
      </c>
      <c r="BB329" s="35">
        <f t="shared" si="366"/>
        <v>0</v>
      </c>
      <c r="BC329" s="33">
        <f t="shared" si="380"/>
        <v>0</v>
      </c>
      <c r="BD329" s="4">
        <v>0</v>
      </c>
      <c r="BE329" s="36">
        <f t="shared" si="367"/>
        <v>0</v>
      </c>
      <c r="BF329" s="3">
        <v>0</v>
      </c>
      <c r="BG329" s="3">
        <v>0</v>
      </c>
      <c r="BH329" s="35">
        <f t="shared" si="368"/>
        <v>0</v>
      </c>
      <c r="BI329" s="33">
        <f t="shared" si="311"/>
        <v>0</v>
      </c>
      <c r="BJ329" s="4">
        <v>0</v>
      </c>
      <c r="BK329" s="36">
        <f t="shared" si="369"/>
        <v>0</v>
      </c>
      <c r="BL329" s="3">
        <v>0</v>
      </c>
      <c r="BM329" s="3">
        <v>0</v>
      </c>
      <c r="BN329" s="36">
        <f t="shared" si="370"/>
        <v>0</v>
      </c>
      <c r="BO329" s="33">
        <f t="shared" si="389"/>
        <v>0</v>
      </c>
      <c r="BP329" s="4">
        <v>0</v>
      </c>
      <c r="BQ329" s="36">
        <f t="shared" si="371"/>
        <v>0</v>
      </c>
      <c r="BR329" s="204">
        <v>0</v>
      </c>
      <c r="BS329" s="305">
        <v>0</v>
      </c>
      <c r="BT329" s="36">
        <f t="shared" si="372"/>
        <v>0</v>
      </c>
      <c r="BU329" s="33">
        <f t="shared" si="382"/>
        <v>0</v>
      </c>
      <c r="BV329" s="4">
        <v>0</v>
      </c>
      <c r="BW329" s="36">
        <f t="shared" si="384"/>
        <v>0</v>
      </c>
      <c r="BX329" s="3">
        <v>0</v>
      </c>
      <c r="BY329" s="3">
        <v>0</v>
      </c>
      <c r="BZ329" s="36">
        <f t="shared" si="385"/>
        <v>0</v>
      </c>
      <c r="CA329" s="33">
        <f t="shared" si="373"/>
        <v>0</v>
      </c>
      <c r="CB329" s="314">
        <v>0</v>
      </c>
      <c r="CC329" s="36">
        <f t="shared" si="386"/>
        <v>0</v>
      </c>
      <c r="CD329" s="3">
        <f>SUMIFS('12月商业流向数据'!G:G,'12月商业流向数据'!C:C,'2019年进销存明细 '!A329,'12月商业流向数据'!E:E,'2019年进销存明细 '!H329)</f>
        <v>0</v>
      </c>
      <c r="CE329" s="3"/>
      <c r="CF329" s="36">
        <f t="shared" si="387"/>
        <v>0</v>
      </c>
      <c r="CG329" s="33">
        <f t="shared" si="374"/>
        <v>0</v>
      </c>
      <c r="CH329" s="4">
        <f t="shared" si="390"/>
        <v>600</v>
      </c>
      <c r="CI329" s="36">
        <f t="shared" si="391"/>
        <v>20622.72</v>
      </c>
      <c r="CJ329" s="4">
        <f t="shared" si="392"/>
        <v>127</v>
      </c>
      <c r="CK329" s="36">
        <f t="shared" si="388"/>
        <v>4365.1424000000006</v>
      </c>
      <c r="CL329" s="18" t="s">
        <v>693</v>
      </c>
      <c r="CM329" s="18" t="str">
        <f t="shared" si="383"/>
        <v>依叶-上海市金山区吕巷镇干巷社区卫生服务中心</v>
      </c>
      <c r="CN329" s="18" t="s">
        <v>422</v>
      </c>
    </row>
    <row r="330" spans="1:92" s="18" customFormat="1" ht="14.25" hidden="1" x14ac:dyDescent="0.3">
      <c r="A330" s="1" t="s">
        <v>6</v>
      </c>
      <c r="B330" s="1" t="s">
        <v>637</v>
      </c>
      <c r="C330" s="1" t="s">
        <v>661</v>
      </c>
      <c r="D330" s="1" t="s">
        <v>696</v>
      </c>
      <c r="E330" s="1" t="s">
        <v>449</v>
      </c>
      <c r="F330" s="1" t="s">
        <v>284</v>
      </c>
      <c r="G330" s="1" t="s">
        <v>389</v>
      </c>
      <c r="H330" s="7" t="s">
        <v>201</v>
      </c>
      <c r="I330" s="178">
        <v>34.371200000000002</v>
      </c>
      <c r="J330" s="37">
        <v>21</v>
      </c>
      <c r="K330" s="171">
        <v>2</v>
      </c>
      <c r="L330" s="171">
        <f t="shared" ref="L330:L361" si="393">K330*I330</f>
        <v>68.742400000000004</v>
      </c>
      <c r="M330" s="37">
        <v>1</v>
      </c>
      <c r="N330" s="5">
        <v>50</v>
      </c>
      <c r="O330" s="34">
        <f t="shared" ref="O330:O361" si="394">N330*I330</f>
        <v>1718.5600000000002</v>
      </c>
      <c r="P330" s="3">
        <v>42</v>
      </c>
      <c r="Q330" s="3">
        <v>40</v>
      </c>
      <c r="R330" s="35">
        <f t="shared" ref="R330:R361" si="395">P330*I330</f>
        <v>1443.5904</v>
      </c>
      <c r="S330" s="33">
        <f t="shared" si="375"/>
        <v>3</v>
      </c>
      <c r="T330" s="5">
        <v>50</v>
      </c>
      <c r="U330" s="35">
        <f t="shared" ref="U330:U361" si="396">T330*I330</f>
        <v>1718.5600000000002</v>
      </c>
      <c r="V330" s="3">
        <v>23</v>
      </c>
      <c r="W330" s="3">
        <v>26</v>
      </c>
      <c r="X330" s="35">
        <f t="shared" ref="X330:X361" si="397">V330*I330</f>
        <v>790.5376</v>
      </c>
      <c r="Y330" s="33">
        <f t="shared" si="376"/>
        <v>0</v>
      </c>
      <c r="Z330" s="5">
        <v>150</v>
      </c>
      <c r="AA330" s="35">
        <f t="shared" ref="AA330:AA361" si="398">Z330*I330</f>
        <v>5155.68</v>
      </c>
      <c r="AB330" s="3">
        <v>35</v>
      </c>
      <c r="AC330" s="3">
        <v>35</v>
      </c>
      <c r="AD330" s="35">
        <f t="shared" ref="AD330:AD361" si="399">AB330*I330</f>
        <v>1202.992</v>
      </c>
      <c r="AE330" s="33">
        <f t="shared" si="377"/>
        <v>0</v>
      </c>
      <c r="AF330" s="5">
        <v>200</v>
      </c>
      <c r="AG330" s="35">
        <f t="shared" ref="AG330:AG361" si="400">AF330*I330</f>
        <v>6874.2400000000007</v>
      </c>
      <c r="AH330" s="3">
        <v>23</v>
      </c>
      <c r="AI330" s="3">
        <v>23</v>
      </c>
      <c r="AJ330" s="35">
        <f t="shared" ref="AJ330:AJ361" si="401">AH330*I330</f>
        <v>790.5376</v>
      </c>
      <c r="AK330" s="33">
        <f t="shared" si="378"/>
        <v>0</v>
      </c>
      <c r="AL330" s="5">
        <v>50</v>
      </c>
      <c r="AM330" s="36">
        <f t="shared" ref="AM330:AM361" si="402">AL330*I330</f>
        <v>1718.5600000000002</v>
      </c>
      <c r="AN330" s="224">
        <v>29</v>
      </c>
      <c r="AO330" s="3">
        <v>29</v>
      </c>
      <c r="AP330" s="35">
        <f t="shared" ref="AP330:AP361" si="403">I330*AN330</f>
        <v>996.76480000000004</v>
      </c>
      <c r="AQ330" s="33">
        <f t="shared" si="381"/>
        <v>0</v>
      </c>
      <c r="AR330" s="5">
        <v>50</v>
      </c>
      <c r="AS330" s="35">
        <f t="shared" ref="AS330:AS361" si="404">I330*AR330</f>
        <v>1718.5600000000002</v>
      </c>
      <c r="AT330" s="3">
        <v>34</v>
      </c>
      <c r="AU330" s="3">
        <v>34</v>
      </c>
      <c r="AV330" s="35">
        <f t="shared" ref="AV330:AV361" si="405">AT330*I330</f>
        <v>1168.6208000000001</v>
      </c>
      <c r="AW330" s="33">
        <f t="shared" si="379"/>
        <v>0</v>
      </c>
      <c r="AX330" s="4">
        <v>50</v>
      </c>
      <c r="AY330" s="35">
        <f t="shared" ref="AY330:AY361" si="406">I330*AX330</f>
        <v>1718.5600000000002</v>
      </c>
      <c r="AZ330" s="3">
        <v>45</v>
      </c>
      <c r="BA330" s="3">
        <v>45</v>
      </c>
      <c r="BB330" s="35">
        <f t="shared" ref="BB330:BB361" si="407">I330*AZ330</f>
        <v>1546.7040000000002</v>
      </c>
      <c r="BC330" s="33">
        <f t="shared" si="380"/>
        <v>0</v>
      </c>
      <c r="BD330" s="4">
        <v>100</v>
      </c>
      <c r="BE330" s="36">
        <f t="shared" si="367"/>
        <v>3437.1200000000003</v>
      </c>
      <c r="BF330" s="3">
        <v>50</v>
      </c>
      <c r="BG330" s="3">
        <v>50</v>
      </c>
      <c r="BH330" s="35">
        <f t="shared" si="368"/>
        <v>1718.5600000000002</v>
      </c>
      <c r="BI330" s="33">
        <f t="shared" si="311"/>
        <v>0</v>
      </c>
      <c r="BJ330" s="4">
        <v>50</v>
      </c>
      <c r="BK330" s="36">
        <f t="shared" si="369"/>
        <v>1718.5600000000002</v>
      </c>
      <c r="BL330" s="3">
        <v>54</v>
      </c>
      <c r="BM330" s="3">
        <v>54</v>
      </c>
      <c r="BN330" s="36">
        <f t="shared" si="370"/>
        <v>1856.0448000000001</v>
      </c>
      <c r="BO330" s="33">
        <f t="shared" si="389"/>
        <v>0</v>
      </c>
      <c r="BP330" s="4">
        <v>50</v>
      </c>
      <c r="BQ330" s="36">
        <f t="shared" si="371"/>
        <v>1718.5600000000002</v>
      </c>
      <c r="BR330" s="204">
        <v>31</v>
      </c>
      <c r="BS330" s="305">
        <v>31</v>
      </c>
      <c r="BT330" s="36">
        <f t="shared" si="372"/>
        <v>1065.5072</v>
      </c>
      <c r="BU330" s="33">
        <f t="shared" si="382"/>
        <v>0</v>
      </c>
      <c r="BV330" s="4">
        <v>50</v>
      </c>
      <c r="BW330" s="36">
        <f t="shared" si="384"/>
        <v>1718.5600000000002</v>
      </c>
      <c r="BX330" s="3">
        <v>36</v>
      </c>
      <c r="BY330" s="3">
        <v>36</v>
      </c>
      <c r="BZ330" s="36">
        <f t="shared" si="385"/>
        <v>1237.3632</v>
      </c>
      <c r="CA330" s="33">
        <f t="shared" si="373"/>
        <v>0</v>
      </c>
      <c r="CB330" s="314">
        <v>50</v>
      </c>
      <c r="CC330" s="36">
        <f t="shared" si="386"/>
        <v>1718.5600000000002</v>
      </c>
      <c r="CD330" s="3">
        <f>SUMIFS('12月商业流向数据'!G:G,'12月商业流向数据'!C:C,'2019年进销存明细 '!A330,'12月商业流向数据'!E:E,'2019年进销存明细 '!H330)</f>
        <v>0</v>
      </c>
      <c r="CE330" s="3"/>
      <c r="CF330" s="36">
        <f t="shared" si="387"/>
        <v>0</v>
      </c>
      <c r="CG330" s="33">
        <f t="shared" si="374"/>
        <v>0</v>
      </c>
      <c r="CH330" s="4">
        <f t="shared" si="390"/>
        <v>900</v>
      </c>
      <c r="CI330" s="36">
        <f t="shared" si="391"/>
        <v>30934.080000000009</v>
      </c>
      <c r="CJ330" s="4">
        <f t="shared" si="392"/>
        <v>402</v>
      </c>
      <c r="CK330" s="36">
        <f t="shared" si="388"/>
        <v>13817.222399999999</v>
      </c>
      <c r="CL330" s="18" t="s">
        <v>693</v>
      </c>
      <c r="CM330" s="18" t="str">
        <f t="shared" si="383"/>
        <v>依叶-上海市金山区廊下镇社区卫生服务中心</v>
      </c>
      <c r="CN330" s="18" t="s">
        <v>422</v>
      </c>
    </row>
    <row r="331" spans="1:92" s="18" customFormat="1" ht="14.25" hidden="1" x14ac:dyDescent="0.3">
      <c r="A331" s="1" t="s">
        <v>6</v>
      </c>
      <c r="B331" s="1" t="s">
        <v>637</v>
      </c>
      <c r="C331" s="1" t="s">
        <v>661</v>
      </c>
      <c r="D331" s="1" t="s">
        <v>696</v>
      </c>
      <c r="E331" s="1" t="s">
        <v>449</v>
      </c>
      <c r="F331" s="1" t="s">
        <v>284</v>
      </c>
      <c r="G331" s="1" t="s">
        <v>389</v>
      </c>
      <c r="H331" s="7" t="s">
        <v>202</v>
      </c>
      <c r="I331" s="178">
        <v>34.371200000000002</v>
      </c>
      <c r="J331" s="37">
        <v>158</v>
      </c>
      <c r="K331" s="171">
        <v>13.166666666666666</v>
      </c>
      <c r="L331" s="171">
        <f t="shared" si="393"/>
        <v>452.55413333333331</v>
      </c>
      <c r="M331" s="37">
        <v>0</v>
      </c>
      <c r="N331" s="5">
        <v>100</v>
      </c>
      <c r="O331" s="34">
        <f t="shared" si="394"/>
        <v>3437.1200000000003</v>
      </c>
      <c r="P331" s="3">
        <v>382</v>
      </c>
      <c r="Q331" s="3">
        <v>380</v>
      </c>
      <c r="R331" s="35">
        <f t="shared" si="395"/>
        <v>13129.798400000001</v>
      </c>
      <c r="S331" s="33">
        <f t="shared" si="375"/>
        <v>2</v>
      </c>
      <c r="T331" s="5">
        <v>100</v>
      </c>
      <c r="U331" s="35">
        <f t="shared" si="396"/>
        <v>3437.1200000000003</v>
      </c>
      <c r="V331" s="3">
        <v>181</v>
      </c>
      <c r="W331" s="3">
        <v>181</v>
      </c>
      <c r="X331" s="35">
        <f t="shared" si="397"/>
        <v>6221.1872000000003</v>
      </c>
      <c r="Y331" s="33">
        <f t="shared" si="376"/>
        <v>2</v>
      </c>
      <c r="Z331" s="5">
        <v>200</v>
      </c>
      <c r="AA331" s="35">
        <f t="shared" si="398"/>
        <v>6874.2400000000007</v>
      </c>
      <c r="AB331" s="3">
        <v>302</v>
      </c>
      <c r="AC331" s="3">
        <v>304</v>
      </c>
      <c r="AD331" s="35">
        <f t="shared" si="399"/>
        <v>10380.1024</v>
      </c>
      <c r="AE331" s="33">
        <f t="shared" si="377"/>
        <v>0</v>
      </c>
      <c r="AF331" s="5">
        <v>200</v>
      </c>
      <c r="AG331" s="35">
        <f t="shared" si="400"/>
        <v>6874.2400000000007</v>
      </c>
      <c r="AH331" s="3">
        <v>439</v>
      </c>
      <c r="AI331" s="3">
        <v>439</v>
      </c>
      <c r="AJ331" s="35">
        <f t="shared" si="401"/>
        <v>15088.9568</v>
      </c>
      <c r="AK331" s="33">
        <f t="shared" si="378"/>
        <v>0</v>
      </c>
      <c r="AL331" s="5">
        <v>500</v>
      </c>
      <c r="AM331" s="36">
        <f t="shared" si="402"/>
        <v>17185.600000000002</v>
      </c>
      <c r="AN331" s="224">
        <v>321</v>
      </c>
      <c r="AO331" s="3">
        <v>321</v>
      </c>
      <c r="AP331" s="35">
        <f t="shared" si="403"/>
        <v>11033.155200000001</v>
      </c>
      <c r="AQ331" s="33">
        <f t="shared" si="381"/>
        <v>0</v>
      </c>
      <c r="AR331" s="5">
        <v>500</v>
      </c>
      <c r="AS331" s="35">
        <f t="shared" si="404"/>
        <v>17185.600000000002</v>
      </c>
      <c r="AT331" s="3">
        <v>314</v>
      </c>
      <c r="AU331" s="3">
        <v>314</v>
      </c>
      <c r="AV331" s="35">
        <f t="shared" si="405"/>
        <v>10792.5568</v>
      </c>
      <c r="AW331" s="33">
        <f t="shared" si="379"/>
        <v>0</v>
      </c>
      <c r="AX331" s="4">
        <v>400</v>
      </c>
      <c r="AY331" s="35">
        <f t="shared" si="406"/>
        <v>13748.480000000001</v>
      </c>
      <c r="AZ331" s="3">
        <v>347</v>
      </c>
      <c r="BA331" s="3">
        <v>347</v>
      </c>
      <c r="BB331" s="35">
        <f t="shared" si="407"/>
        <v>11926.806400000001</v>
      </c>
      <c r="BC331" s="33">
        <f t="shared" si="380"/>
        <v>0</v>
      </c>
      <c r="BD331" s="4">
        <v>500</v>
      </c>
      <c r="BE331" s="36">
        <f t="shared" si="367"/>
        <v>17185.600000000002</v>
      </c>
      <c r="BF331" s="3">
        <v>262</v>
      </c>
      <c r="BG331" s="3">
        <v>262</v>
      </c>
      <c r="BH331" s="35">
        <f t="shared" si="368"/>
        <v>9005.2543999999998</v>
      </c>
      <c r="BI331" s="33">
        <f t="shared" si="311"/>
        <v>0</v>
      </c>
      <c r="BJ331" s="4">
        <v>400</v>
      </c>
      <c r="BK331" s="36">
        <f t="shared" si="369"/>
        <v>13748.480000000001</v>
      </c>
      <c r="BL331" s="3">
        <v>337</v>
      </c>
      <c r="BM331" s="3">
        <v>337</v>
      </c>
      <c r="BN331" s="36">
        <f t="shared" si="370"/>
        <v>11583.0944</v>
      </c>
      <c r="BO331" s="33">
        <f t="shared" si="389"/>
        <v>0</v>
      </c>
      <c r="BP331" s="4">
        <v>400</v>
      </c>
      <c r="BQ331" s="36">
        <f t="shared" si="371"/>
        <v>13748.480000000001</v>
      </c>
      <c r="BR331" s="204">
        <v>324</v>
      </c>
      <c r="BS331" s="305">
        <v>324</v>
      </c>
      <c r="BT331" s="36">
        <f t="shared" si="372"/>
        <v>11136.2688</v>
      </c>
      <c r="BU331" s="33">
        <f t="shared" si="382"/>
        <v>0</v>
      </c>
      <c r="BV331" s="4">
        <v>400</v>
      </c>
      <c r="BW331" s="36">
        <f t="shared" si="384"/>
        <v>13748.480000000001</v>
      </c>
      <c r="BX331" s="3">
        <v>319</v>
      </c>
      <c r="BY331" s="3">
        <v>319</v>
      </c>
      <c r="BZ331" s="36">
        <f t="shared" si="385"/>
        <v>10964.4128</v>
      </c>
      <c r="CA331" s="33">
        <f t="shared" si="373"/>
        <v>0</v>
      </c>
      <c r="CB331" s="314">
        <v>400</v>
      </c>
      <c r="CC331" s="36">
        <f t="shared" si="386"/>
        <v>13748.480000000001</v>
      </c>
      <c r="CD331" s="3">
        <f>SUMIFS('12月商业流向数据'!G:G,'12月商业流向数据'!C:C,'2019年进销存明细 '!A331,'12月商业流向数据'!E:E,'2019年进销存明细 '!H331)</f>
        <v>0</v>
      </c>
      <c r="CE331" s="3"/>
      <c r="CF331" s="36">
        <f t="shared" si="387"/>
        <v>0</v>
      </c>
      <c r="CG331" s="33">
        <f t="shared" si="374"/>
        <v>0</v>
      </c>
      <c r="CH331" s="4">
        <f t="shared" si="390"/>
        <v>4100</v>
      </c>
      <c r="CI331" s="36">
        <f t="shared" si="391"/>
        <v>140921.92000000001</v>
      </c>
      <c r="CJ331" s="4">
        <f t="shared" si="392"/>
        <v>3528</v>
      </c>
      <c r="CK331" s="36">
        <f t="shared" si="388"/>
        <v>121261.59360000002</v>
      </c>
      <c r="CL331" s="18" t="s">
        <v>447</v>
      </c>
      <c r="CM331" s="18" t="str">
        <f t="shared" si="383"/>
        <v>依叶-上海市金山区枫泾镇社区卫生服务中心</v>
      </c>
      <c r="CN331" s="18" t="s">
        <v>422</v>
      </c>
    </row>
    <row r="332" spans="1:92" s="18" customFormat="1" ht="14.25" hidden="1" x14ac:dyDescent="0.3">
      <c r="A332" s="1" t="s">
        <v>6</v>
      </c>
      <c r="B332" s="1" t="s">
        <v>637</v>
      </c>
      <c r="C332" s="1" t="s">
        <v>661</v>
      </c>
      <c r="D332" s="1" t="s">
        <v>696</v>
      </c>
      <c r="E332" s="1" t="s">
        <v>16</v>
      </c>
      <c r="F332" s="1" t="s">
        <v>283</v>
      </c>
      <c r="G332" s="1" t="s">
        <v>389</v>
      </c>
      <c r="H332" s="2" t="s">
        <v>15</v>
      </c>
      <c r="I332" s="177">
        <v>38.371200000000002</v>
      </c>
      <c r="J332" s="37">
        <v>1200</v>
      </c>
      <c r="K332" s="171">
        <v>950</v>
      </c>
      <c r="L332" s="171">
        <f t="shared" si="393"/>
        <v>36452.639999999999</v>
      </c>
      <c r="M332" s="37">
        <v>1328</v>
      </c>
      <c r="N332" s="5">
        <v>1200</v>
      </c>
      <c r="O332" s="34">
        <f t="shared" si="394"/>
        <v>46045.440000000002</v>
      </c>
      <c r="P332" s="3">
        <v>900</v>
      </c>
      <c r="Q332" s="3">
        <v>1024</v>
      </c>
      <c r="R332" s="35">
        <f t="shared" si="395"/>
        <v>34534.080000000002</v>
      </c>
      <c r="S332" s="33">
        <f t="shared" si="375"/>
        <v>1204</v>
      </c>
      <c r="T332" s="5">
        <v>1200</v>
      </c>
      <c r="U332" s="35">
        <f t="shared" si="396"/>
        <v>46045.440000000002</v>
      </c>
      <c r="V332" s="3">
        <v>1200</v>
      </c>
      <c r="W332" s="3">
        <v>923</v>
      </c>
      <c r="X332" s="35">
        <f t="shared" si="397"/>
        <v>46045.440000000002</v>
      </c>
      <c r="Y332" s="33">
        <f t="shared" si="376"/>
        <v>1481</v>
      </c>
      <c r="Z332" s="5">
        <v>1300</v>
      </c>
      <c r="AA332" s="35">
        <f t="shared" si="398"/>
        <v>49882.560000000005</v>
      </c>
      <c r="AB332" s="3">
        <v>0</v>
      </c>
      <c r="AC332" s="3">
        <v>927</v>
      </c>
      <c r="AD332" s="35">
        <f t="shared" si="399"/>
        <v>0</v>
      </c>
      <c r="AE332" s="33">
        <f t="shared" si="377"/>
        <v>554</v>
      </c>
      <c r="AF332" s="5">
        <v>1500</v>
      </c>
      <c r="AG332" s="35">
        <f t="shared" si="400"/>
        <v>57556.800000000003</v>
      </c>
      <c r="AH332" s="3">
        <v>600</v>
      </c>
      <c r="AI332" s="3">
        <v>823</v>
      </c>
      <c r="AJ332" s="35">
        <f t="shared" si="401"/>
        <v>23022.720000000001</v>
      </c>
      <c r="AK332" s="33">
        <f t="shared" si="378"/>
        <v>331</v>
      </c>
      <c r="AL332" s="5">
        <v>1500</v>
      </c>
      <c r="AM332" s="36">
        <f t="shared" si="402"/>
        <v>57556.800000000003</v>
      </c>
      <c r="AN332" s="224">
        <v>1800</v>
      </c>
      <c r="AO332" s="3">
        <v>1032</v>
      </c>
      <c r="AP332" s="35">
        <f t="shared" si="403"/>
        <v>69068.160000000003</v>
      </c>
      <c r="AQ332" s="33">
        <f t="shared" si="381"/>
        <v>1099</v>
      </c>
      <c r="AR332" s="5">
        <v>1200</v>
      </c>
      <c r="AS332" s="35">
        <f t="shared" si="404"/>
        <v>46045.440000000002</v>
      </c>
      <c r="AT332" s="3">
        <v>600</v>
      </c>
      <c r="AU332" s="3">
        <v>1041</v>
      </c>
      <c r="AV332" s="35">
        <f t="shared" si="405"/>
        <v>23022.720000000001</v>
      </c>
      <c r="AW332" s="33">
        <f t="shared" si="379"/>
        <v>658</v>
      </c>
      <c r="AX332" s="4">
        <v>1500</v>
      </c>
      <c r="AY332" s="35">
        <f t="shared" si="406"/>
        <v>57556.800000000003</v>
      </c>
      <c r="AZ332" s="3">
        <v>1500</v>
      </c>
      <c r="BA332" s="3">
        <v>1123</v>
      </c>
      <c r="BB332" s="35">
        <f t="shared" si="407"/>
        <v>57556.800000000003</v>
      </c>
      <c r="BC332" s="33">
        <f t="shared" si="380"/>
        <v>1035</v>
      </c>
      <c r="BD332" s="4">
        <v>1600</v>
      </c>
      <c r="BE332" s="36">
        <f t="shared" si="367"/>
        <v>61393.920000000006</v>
      </c>
      <c r="BF332" s="3">
        <v>1500</v>
      </c>
      <c r="BG332" s="3">
        <v>1132</v>
      </c>
      <c r="BH332" s="35">
        <f t="shared" si="368"/>
        <v>57556.800000000003</v>
      </c>
      <c r="BI332" s="33">
        <f t="shared" si="311"/>
        <v>1403</v>
      </c>
      <c r="BJ332" s="4">
        <v>1600</v>
      </c>
      <c r="BK332" s="36">
        <f t="shared" si="369"/>
        <v>61393.920000000006</v>
      </c>
      <c r="BL332" s="3">
        <v>900</v>
      </c>
      <c r="BM332" s="3">
        <v>1206</v>
      </c>
      <c r="BN332" s="36">
        <f t="shared" si="370"/>
        <v>34534.080000000002</v>
      </c>
      <c r="BO332" s="33">
        <f t="shared" si="389"/>
        <v>1097</v>
      </c>
      <c r="BP332" s="4">
        <v>1400</v>
      </c>
      <c r="BQ332" s="36">
        <f t="shared" si="371"/>
        <v>53719.68</v>
      </c>
      <c r="BR332" s="204">
        <v>1800</v>
      </c>
      <c r="BS332" s="305">
        <v>1232</v>
      </c>
      <c r="BT332" s="36">
        <f t="shared" si="372"/>
        <v>69068.160000000003</v>
      </c>
      <c r="BU332" s="33">
        <f t="shared" si="382"/>
        <v>1665</v>
      </c>
      <c r="BV332" s="4">
        <v>1600</v>
      </c>
      <c r="BW332" s="36">
        <f t="shared" si="384"/>
        <v>61393.920000000006</v>
      </c>
      <c r="BX332" s="3">
        <v>600</v>
      </c>
      <c r="BY332" s="3">
        <v>1142</v>
      </c>
      <c r="BZ332" s="36">
        <f t="shared" si="385"/>
        <v>23022.720000000001</v>
      </c>
      <c r="CA332" s="33">
        <f t="shared" si="373"/>
        <v>1123</v>
      </c>
      <c r="CB332" s="314">
        <v>1600</v>
      </c>
      <c r="CC332" s="36">
        <f t="shared" si="386"/>
        <v>61393.920000000006</v>
      </c>
      <c r="CD332" s="3">
        <f>SUMIFS('12月商业流向数据'!G:G,'12月商业流向数据'!C:C,'2019年进销存明细 '!A332,'12月商业流向数据'!E:E,'2019年进销存明细 '!H332)</f>
        <v>600</v>
      </c>
      <c r="CE332" s="3"/>
      <c r="CF332" s="36">
        <f t="shared" si="387"/>
        <v>23022.720000000001</v>
      </c>
      <c r="CG332" s="33">
        <f t="shared" si="374"/>
        <v>1723</v>
      </c>
      <c r="CH332" s="4">
        <f t="shared" si="390"/>
        <v>17200</v>
      </c>
      <c r="CI332" s="36">
        <f t="shared" si="391"/>
        <v>659984.64000000001</v>
      </c>
      <c r="CJ332" s="4">
        <f t="shared" si="392"/>
        <v>12000</v>
      </c>
      <c r="CK332" s="36">
        <f t="shared" si="388"/>
        <v>460454.40000000002</v>
      </c>
      <c r="CM332" s="18" t="str">
        <f t="shared" si="383"/>
        <v>依叶-复旦大学附属金山医院</v>
      </c>
      <c r="CN332" s="18" t="s">
        <v>422</v>
      </c>
    </row>
    <row r="333" spans="1:92" s="18" customFormat="1" ht="14.25" hidden="1" x14ac:dyDescent="0.3">
      <c r="A333" s="1" t="s">
        <v>6</v>
      </c>
      <c r="B333" s="1" t="s">
        <v>637</v>
      </c>
      <c r="C333" s="1" t="s">
        <v>661</v>
      </c>
      <c r="D333" s="1" t="s">
        <v>696</v>
      </c>
      <c r="E333" s="1" t="s">
        <v>449</v>
      </c>
      <c r="F333" s="1" t="s">
        <v>282</v>
      </c>
      <c r="G333" s="1" t="s">
        <v>389</v>
      </c>
      <c r="H333" s="2" t="s">
        <v>10</v>
      </c>
      <c r="I333" s="178">
        <v>34.371200000000002</v>
      </c>
      <c r="J333" s="37">
        <v>0</v>
      </c>
      <c r="K333" s="171">
        <v>0</v>
      </c>
      <c r="L333" s="171">
        <f t="shared" si="393"/>
        <v>0</v>
      </c>
      <c r="M333" s="37">
        <v>1</v>
      </c>
      <c r="N333" s="5"/>
      <c r="O333" s="34">
        <f t="shared" si="394"/>
        <v>0</v>
      </c>
      <c r="P333" s="3">
        <v>0</v>
      </c>
      <c r="Q333" s="3">
        <v>0</v>
      </c>
      <c r="R333" s="35">
        <f t="shared" si="395"/>
        <v>0</v>
      </c>
      <c r="S333" s="33">
        <f t="shared" si="375"/>
        <v>1</v>
      </c>
      <c r="T333" s="5"/>
      <c r="U333" s="35">
        <f t="shared" si="396"/>
        <v>0</v>
      </c>
      <c r="V333" s="3">
        <v>0</v>
      </c>
      <c r="W333" s="3">
        <v>0</v>
      </c>
      <c r="X333" s="35">
        <f t="shared" si="397"/>
        <v>0</v>
      </c>
      <c r="Y333" s="33">
        <f t="shared" si="376"/>
        <v>1</v>
      </c>
      <c r="Z333" s="5">
        <v>50</v>
      </c>
      <c r="AA333" s="35">
        <f t="shared" si="398"/>
        <v>1718.5600000000002</v>
      </c>
      <c r="AB333" s="3">
        <v>0</v>
      </c>
      <c r="AC333" s="3">
        <v>0</v>
      </c>
      <c r="AD333" s="35">
        <f t="shared" si="399"/>
        <v>0</v>
      </c>
      <c r="AE333" s="33">
        <f t="shared" si="377"/>
        <v>1</v>
      </c>
      <c r="AF333" s="5">
        <v>150</v>
      </c>
      <c r="AG333" s="35">
        <f t="shared" si="400"/>
        <v>5155.68</v>
      </c>
      <c r="AH333" s="3">
        <v>0</v>
      </c>
      <c r="AI333" s="3">
        <v>0</v>
      </c>
      <c r="AJ333" s="35">
        <f t="shared" si="401"/>
        <v>0</v>
      </c>
      <c r="AK333" s="33">
        <f t="shared" si="378"/>
        <v>1</v>
      </c>
      <c r="AL333" s="5">
        <v>0</v>
      </c>
      <c r="AM333" s="36">
        <f t="shared" si="402"/>
        <v>0</v>
      </c>
      <c r="AN333" s="224">
        <v>0</v>
      </c>
      <c r="AO333" s="3">
        <v>0</v>
      </c>
      <c r="AP333" s="35">
        <f t="shared" si="403"/>
        <v>0</v>
      </c>
      <c r="AQ333" s="33">
        <f t="shared" si="381"/>
        <v>1</v>
      </c>
      <c r="AR333" s="5">
        <v>0</v>
      </c>
      <c r="AS333" s="35">
        <f t="shared" si="404"/>
        <v>0</v>
      </c>
      <c r="AT333" s="3">
        <v>0</v>
      </c>
      <c r="AU333" s="3">
        <v>0</v>
      </c>
      <c r="AV333" s="35">
        <f t="shared" si="405"/>
        <v>0</v>
      </c>
      <c r="AW333" s="33">
        <f t="shared" si="379"/>
        <v>1</v>
      </c>
      <c r="AX333" s="4">
        <v>0</v>
      </c>
      <c r="AY333" s="35">
        <f t="shared" si="406"/>
        <v>0</v>
      </c>
      <c r="AZ333" s="3">
        <v>0</v>
      </c>
      <c r="BA333" s="3">
        <v>0</v>
      </c>
      <c r="BB333" s="35">
        <f t="shared" si="407"/>
        <v>0</v>
      </c>
      <c r="BC333" s="33">
        <f t="shared" si="380"/>
        <v>1</v>
      </c>
      <c r="BD333" s="4">
        <v>0</v>
      </c>
      <c r="BE333" s="36">
        <f t="shared" si="367"/>
        <v>0</v>
      </c>
      <c r="BF333" s="3">
        <v>0</v>
      </c>
      <c r="BG333" s="3">
        <v>0</v>
      </c>
      <c r="BH333" s="35">
        <f t="shared" si="368"/>
        <v>0</v>
      </c>
      <c r="BI333" s="33">
        <f t="shared" si="311"/>
        <v>1</v>
      </c>
      <c r="BJ333" s="4">
        <v>0</v>
      </c>
      <c r="BK333" s="36">
        <f t="shared" si="369"/>
        <v>0</v>
      </c>
      <c r="BL333" s="3">
        <v>0</v>
      </c>
      <c r="BM333" s="3">
        <v>0</v>
      </c>
      <c r="BN333" s="36">
        <f t="shared" si="370"/>
        <v>0</v>
      </c>
      <c r="BO333" s="33">
        <f t="shared" si="389"/>
        <v>1</v>
      </c>
      <c r="BP333" s="4">
        <v>0</v>
      </c>
      <c r="BQ333" s="36">
        <f t="shared" si="371"/>
        <v>0</v>
      </c>
      <c r="BR333" s="204">
        <v>0</v>
      </c>
      <c r="BS333" s="305">
        <v>0</v>
      </c>
      <c r="BT333" s="36">
        <f t="shared" si="372"/>
        <v>0</v>
      </c>
      <c r="BU333" s="33">
        <f t="shared" si="382"/>
        <v>1</v>
      </c>
      <c r="BV333" s="4">
        <v>0</v>
      </c>
      <c r="BW333" s="36">
        <f t="shared" si="384"/>
        <v>0</v>
      </c>
      <c r="BX333" s="3">
        <v>0</v>
      </c>
      <c r="BY333" s="3">
        <v>0</v>
      </c>
      <c r="BZ333" s="36">
        <f t="shared" si="385"/>
        <v>0</v>
      </c>
      <c r="CA333" s="33">
        <f t="shared" si="373"/>
        <v>1</v>
      </c>
      <c r="CB333" s="314">
        <v>0</v>
      </c>
      <c r="CC333" s="36">
        <f t="shared" si="386"/>
        <v>0</v>
      </c>
      <c r="CD333" s="3">
        <f>SUMIFS('12月商业流向数据'!G:G,'12月商业流向数据'!C:C,'2019年进销存明细 '!A333,'12月商业流向数据'!E:E,'2019年进销存明细 '!H333)</f>
        <v>0</v>
      </c>
      <c r="CE333" s="3"/>
      <c r="CF333" s="36">
        <f t="shared" si="387"/>
        <v>0</v>
      </c>
      <c r="CG333" s="33">
        <f t="shared" si="374"/>
        <v>1</v>
      </c>
      <c r="CH333" s="4">
        <f t="shared" si="390"/>
        <v>200</v>
      </c>
      <c r="CI333" s="36">
        <f t="shared" si="391"/>
        <v>6874.2400000000007</v>
      </c>
      <c r="CJ333" s="4">
        <f t="shared" si="392"/>
        <v>0</v>
      </c>
      <c r="CK333" s="36">
        <f t="shared" si="388"/>
        <v>0</v>
      </c>
      <c r="CL333" s="18" t="s">
        <v>447</v>
      </c>
      <c r="CM333" s="18" t="str">
        <f t="shared" si="383"/>
        <v>依叶-上海市金山区亭林医院</v>
      </c>
      <c r="CN333" s="18" t="s">
        <v>422</v>
      </c>
    </row>
    <row r="334" spans="1:92" s="18" customFormat="1" ht="14.25" hidden="1" x14ac:dyDescent="0.3">
      <c r="A334" s="1" t="s">
        <v>6</v>
      </c>
      <c r="B334" s="1" t="s">
        <v>637</v>
      </c>
      <c r="C334" s="1" t="s">
        <v>661</v>
      </c>
      <c r="D334" s="1" t="s">
        <v>696</v>
      </c>
      <c r="E334" s="1" t="s">
        <v>16</v>
      </c>
      <c r="F334" s="1" t="s">
        <v>284</v>
      </c>
      <c r="G334" s="1" t="s">
        <v>389</v>
      </c>
      <c r="H334" s="2" t="s">
        <v>17</v>
      </c>
      <c r="I334" s="178">
        <v>34.371200000000002</v>
      </c>
      <c r="J334" s="37">
        <v>246</v>
      </c>
      <c r="K334" s="171">
        <v>237.75</v>
      </c>
      <c r="L334" s="171">
        <f t="shared" si="393"/>
        <v>8171.7528000000002</v>
      </c>
      <c r="M334" s="37">
        <v>104</v>
      </c>
      <c r="N334" s="5">
        <v>250</v>
      </c>
      <c r="O334" s="34">
        <f t="shared" si="394"/>
        <v>8592.8000000000011</v>
      </c>
      <c r="P334" s="3">
        <v>85</v>
      </c>
      <c r="Q334" s="3">
        <v>150</v>
      </c>
      <c r="R334" s="35">
        <f t="shared" si="395"/>
        <v>2921.5520000000001</v>
      </c>
      <c r="S334" s="33">
        <f t="shared" si="375"/>
        <v>39</v>
      </c>
      <c r="T334" s="5">
        <v>250</v>
      </c>
      <c r="U334" s="35">
        <f t="shared" si="396"/>
        <v>8592.8000000000011</v>
      </c>
      <c r="V334" s="3">
        <v>168</v>
      </c>
      <c r="W334" s="3">
        <v>206</v>
      </c>
      <c r="X334" s="35">
        <f t="shared" si="397"/>
        <v>5774.3616000000002</v>
      </c>
      <c r="Y334" s="33">
        <f t="shared" si="376"/>
        <v>1</v>
      </c>
      <c r="Z334" s="5">
        <v>300</v>
      </c>
      <c r="AA334" s="35">
        <f t="shared" si="398"/>
        <v>10311.36</v>
      </c>
      <c r="AB334" s="3">
        <v>234</v>
      </c>
      <c r="AC334" s="3">
        <v>234</v>
      </c>
      <c r="AD334" s="35">
        <f t="shared" si="399"/>
        <v>8042.8608000000004</v>
      </c>
      <c r="AE334" s="33">
        <f t="shared" si="377"/>
        <v>1</v>
      </c>
      <c r="AF334" s="5">
        <v>300</v>
      </c>
      <c r="AG334" s="35">
        <f t="shared" si="400"/>
        <v>10311.36</v>
      </c>
      <c r="AH334" s="3">
        <v>254</v>
      </c>
      <c r="AI334" s="3">
        <v>255</v>
      </c>
      <c r="AJ334" s="35">
        <f t="shared" si="401"/>
        <v>8730.2848000000013</v>
      </c>
      <c r="AK334" s="33">
        <f t="shared" si="378"/>
        <v>0</v>
      </c>
      <c r="AL334" s="5">
        <v>300</v>
      </c>
      <c r="AM334" s="36">
        <f t="shared" si="402"/>
        <v>10311.36</v>
      </c>
      <c r="AN334" s="224">
        <v>222</v>
      </c>
      <c r="AO334" s="3">
        <v>222</v>
      </c>
      <c r="AP334" s="35">
        <f t="shared" si="403"/>
        <v>7630.4064000000008</v>
      </c>
      <c r="AQ334" s="33">
        <f t="shared" si="381"/>
        <v>0</v>
      </c>
      <c r="AR334" s="5">
        <v>300</v>
      </c>
      <c r="AS334" s="35">
        <f t="shared" si="404"/>
        <v>10311.36</v>
      </c>
      <c r="AT334" s="3">
        <v>279</v>
      </c>
      <c r="AU334" s="3">
        <v>279</v>
      </c>
      <c r="AV334" s="35">
        <f t="shared" si="405"/>
        <v>9589.5648000000001</v>
      </c>
      <c r="AW334" s="33">
        <f t="shared" si="379"/>
        <v>0</v>
      </c>
      <c r="AX334" s="4">
        <v>300</v>
      </c>
      <c r="AY334" s="35">
        <f t="shared" si="406"/>
        <v>10311.36</v>
      </c>
      <c r="AZ334" s="3">
        <v>216</v>
      </c>
      <c r="BA334" s="3">
        <v>216</v>
      </c>
      <c r="BB334" s="35">
        <f t="shared" si="407"/>
        <v>7424.1792000000005</v>
      </c>
      <c r="BC334" s="33">
        <f t="shared" si="380"/>
        <v>0</v>
      </c>
      <c r="BD334" s="4">
        <v>300</v>
      </c>
      <c r="BE334" s="36">
        <f t="shared" si="367"/>
        <v>10311.36</v>
      </c>
      <c r="BF334" s="3">
        <v>235</v>
      </c>
      <c r="BG334" s="3">
        <v>235</v>
      </c>
      <c r="BH334" s="35">
        <f t="shared" si="368"/>
        <v>8077.232</v>
      </c>
      <c r="BI334" s="33">
        <f t="shared" si="311"/>
        <v>0</v>
      </c>
      <c r="BJ334" s="4">
        <v>400</v>
      </c>
      <c r="BK334" s="36">
        <f t="shared" si="369"/>
        <v>13748.480000000001</v>
      </c>
      <c r="BL334" s="3">
        <v>244</v>
      </c>
      <c r="BM334" s="3">
        <v>244</v>
      </c>
      <c r="BN334" s="36">
        <f t="shared" si="370"/>
        <v>8386.5727999999999</v>
      </c>
      <c r="BO334" s="33">
        <f t="shared" si="389"/>
        <v>0</v>
      </c>
      <c r="BP334" s="4">
        <v>300</v>
      </c>
      <c r="BQ334" s="36">
        <f t="shared" si="371"/>
        <v>10311.36</v>
      </c>
      <c r="BR334" s="204">
        <v>219</v>
      </c>
      <c r="BS334" s="305">
        <v>219</v>
      </c>
      <c r="BT334" s="36">
        <f t="shared" si="372"/>
        <v>7527.2928000000002</v>
      </c>
      <c r="BU334" s="33">
        <f t="shared" si="382"/>
        <v>0</v>
      </c>
      <c r="BV334" s="4">
        <v>400</v>
      </c>
      <c r="BW334" s="36">
        <f t="shared" si="384"/>
        <v>13748.480000000001</v>
      </c>
      <c r="BX334" s="3">
        <v>224</v>
      </c>
      <c r="BY334" s="3">
        <v>224</v>
      </c>
      <c r="BZ334" s="36">
        <f t="shared" si="385"/>
        <v>7699.1488000000008</v>
      </c>
      <c r="CA334" s="33">
        <f t="shared" si="373"/>
        <v>0</v>
      </c>
      <c r="CB334" s="314">
        <v>400</v>
      </c>
      <c r="CC334" s="36">
        <f t="shared" si="386"/>
        <v>13748.480000000001</v>
      </c>
      <c r="CD334" s="3">
        <f>SUMIFS('12月商业流向数据'!G:G,'12月商业流向数据'!C:C,'2019年进销存明细 '!A334,'12月商业流向数据'!E:E,'2019年进销存明细 '!H334)</f>
        <v>0</v>
      </c>
      <c r="CE334" s="3"/>
      <c r="CF334" s="36">
        <f t="shared" si="387"/>
        <v>0</v>
      </c>
      <c r="CG334" s="33">
        <f t="shared" si="374"/>
        <v>0</v>
      </c>
      <c r="CH334" s="4">
        <f t="shared" si="390"/>
        <v>3800</v>
      </c>
      <c r="CI334" s="36">
        <f t="shared" si="391"/>
        <v>130610.56</v>
      </c>
      <c r="CJ334" s="4">
        <f t="shared" si="392"/>
        <v>2380</v>
      </c>
      <c r="CK334" s="36">
        <f t="shared" si="388"/>
        <v>81803.455999999991</v>
      </c>
      <c r="CL334" s="18" t="s">
        <v>447</v>
      </c>
      <c r="CM334" s="18" t="str">
        <f t="shared" si="383"/>
        <v>依叶-上海市金山区山阳镇社区卫生服务中心</v>
      </c>
      <c r="CN334" s="18" t="s">
        <v>422</v>
      </c>
    </row>
    <row r="335" spans="1:92" s="18" customFormat="1" ht="14.25" hidden="1" x14ac:dyDescent="0.3">
      <c r="A335" s="1" t="s">
        <v>6</v>
      </c>
      <c r="B335" s="1" t="s">
        <v>636</v>
      </c>
      <c r="C335" s="1" t="s">
        <v>662</v>
      </c>
      <c r="D335" s="1" t="s">
        <v>7</v>
      </c>
      <c r="E335" s="1" t="s">
        <v>730</v>
      </c>
      <c r="F335" s="1" t="s">
        <v>282</v>
      </c>
      <c r="G335" s="1" t="s">
        <v>390</v>
      </c>
      <c r="H335" s="2" t="s">
        <v>14</v>
      </c>
      <c r="I335" s="177">
        <v>38.371200000000002</v>
      </c>
      <c r="J335" s="37">
        <v>140</v>
      </c>
      <c r="K335" s="171">
        <v>113.33333333333333</v>
      </c>
      <c r="L335" s="171">
        <f t="shared" si="393"/>
        <v>4348.7359999999999</v>
      </c>
      <c r="M335" s="37">
        <v>35</v>
      </c>
      <c r="N335" s="5">
        <v>250</v>
      </c>
      <c r="O335" s="34">
        <f t="shared" si="394"/>
        <v>9592.8000000000011</v>
      </c>
      <c r="P335" s="3">
        <v>100</v>
      </c>
      <c r="Q335" s="3">
        <v>128</v>
      </c>
      <c r="R335" s="35">
        <f t="shared" si="395"/>
        <v>3837.1200000000003</v>
      </c>
      <c r="S335" s="33">
        <f t="shared" si="375"/>
        <v>7</v>
      </c>
      <c r="T335" s="5">
        <v>250</v>
      </c>
      <c r="U335" s="35">
        <f t="shared" si="396"/>
        <v>9592.8000000000011</v>
      </c>
      <c r="V335" s="3">
        <v>100</v>
      </c>
      <c r="W335" s="3">
        <v>76</v>
      </c>
      <c r="X335" s="35">
        <f t="shared" si="397"/>
        <v>3837.1200000000003</v>
      </c>
      <c r="Y335" s="33">
        <f t="shared" si="376"/>
        <v>31</v>
      </c>
      <c r="Z335" s="5">
        <v>250</v>
      </c>
      <c r="AA335" s="35">
        <f t="shared" si="398"/>
        <v>9592.8000000000011</v>
      </c>
      <c r="AB335" s="3">
        <v>200</v>
      </c>
      <c r="AC335" s="3">
        <v>202</v>
      </c>
      <c r="AD335" s="35">
        <f t="shared" si="399"/>
        <v>7674.2400000000007</v>
      </c>
      <c r="AE335" s="33">
        <f t="shared" si="377"/>
        <v>29</v>
      </c>
      <c r="AF335" s="5">
        <v>300</v>
      </c>
      <c r="AG335" s="35">
        <f t="shared" si="400"/>
        <v>11511.36</v>
      </c>
      <c r="AH335" s="3">
        <v>250</v>
      </c>
      <c r="AI335" s="3">
        <v>221</v>
      </c>
      <c r="AJ335" s="35">
        <f t="shared" si="401"/>
        <v>9592.8000000000011</v>
      </c>
      <c r="AK335" s="33">
        <f t="shared" si="378"/>
        <v>58</v>
      </c>
      <c r="AL335" s="5">
        <v>350</v>
      </c>
      <c r="AM335" s="36">
        <f t="shared" si="402"/>
        <v>13429.92</v>
      </c>
      <c r="AN335" s="224">
        <v>250</v>
      </c>
      <c r="AO335" s="3">
        <v>285</v>
      </c>
      <c r="AP335" s="35">
        <f t="shared" si="403"/>
        <v>9592.8000000000011</v>
      </c>
      <c r="AQ335" s="33">
        <f t="shared" si="381"/>
        <v>23</v>
      </c>
      <c r="AR335" s="5">
        <v>350</v>
      </c>
      <c r="AS335" s="35">
        <f t="shared" si="404"/>
        <v>13429.92</v>
      </c>
      <c r="AT335" s="3">
        <v>350</v>
      </c>
      <c r="AU335" s="3">
        <v>322</v>
      </c>
      <c r="AV335" s="35">
        <f t="shared" si="405"/>
        <v>13429.92</v>
      </c>
      <c r="AW335" s="33">
        <f t="shared" si="379"/>
        <v>51</v>
      </c>
      <c r="AX335" s="4">
        <v>300</v>
      </c>
      <c r="AY335" s="35">
        <f t="shared" si="406"/>
        <v>11511.36</v>
      </c>
      <c r="AZ335" s="3">
        <v>380</v>
      </c>
      <c r="BA335" s="3">
        <v>325</v>
      </c>
      <c r="BB335" s="35">
        <f t="shared" si="407"/>
        <v>14581.056</v>
      </c>
      <c r="BC335" s="33">
        <f t="shared" si="380"/>
        <v>106</v>
      </c>
      <c r="BD335" s="4">
        <v>300</v>
      </c>
      <c r="BE335" s="36">
        <f t="shared" si="367"/>
        <v>11511.36</v>
      </c>
      <c r="BF335" s="3">
        <v>200</v>
      </c>
      <c r="BG335" s="3">
        <v>292</v>
      </c>
      <c r="BH335" s="35">
        <f t="shared" si="368"/>
        <v>7674.2400000000007</v>
      </c>
      <c r="BI335" s="33">
        <f t="shared" si="311"/>
        <v>14</v>
      </c>
      <c r="BJ335" s="4">
        <v>300</v>
      </c>
      <c r="BK335" s="36">
        <f t="shared" si="369"/>
        <v>11511.36</v>
      </c>
      <c r="BL335" s="3">
        <v>300</v>
      </c>
      <c r="BM335" s="3">
        <v>265</v>
      </c>
      <c r="BN335" s="36">
        <f t="shared" si="370"/>
        <v>11511.36</v>
      </c>
      <c r="BO335" s="33">
        <f t="shared" si="389"/>
        <v>49</v>
      </c>
      <c r="BP335" s="4">
        <v>200</v>
      </c>
      <c r="BQ335" s="36">
        <f t="shared" si="371"/>
        <v>7674.2400000000007</v>
      </c>
      <c r="BR335" s="204">
        <v>250</v>
      </c>
      <c r="BS335" s="305">
        <v>226</v>
      </c>
      <c r="BT335" s="36">
        <f t="shared" si="372"/>
        <v>9592.8000000000011</v>
      </c>
      <c r="BU335" s="33">
        <f t="shared" si="382"/>
        <v>73</v>
      </c>
      <c r="BV335" s="4">
        <v>250</v>
      </c>
      <c r="BW335" s="36">
        <f t="shared" si="384"/>
        <v>9592.8000000000011</v>
      </c>
      <c r="BX335" s="3">
        <v>450</v>
      </c>
      <c r="BY335" s="3">
        <v>284</v>
      </c>
      <c r="BZ335" s="36">
        <f t="shared" si="385"/>
        <v>17267.04</v>
      </c>
      <c r="CA335" s="33">
        <f t="shared" si="373"/>
        <v>239</v>
      </c>
      <c r="CB335" s="314">
        <v>300</v>
      </c>
      <c r="CC335" s="36">
        <f t="shared" si="386"/>
        <v>11511.36</v>
      </c>
      <c r="CD335" s="3">
        <f>SUMIFS('12月商业流向数据'!G:G,'12月商业流向数据'!C:C,'2019年进销存明细 '!A335,'12月商业流向数据'!E:E,'2019年进销存明细 '!H335)</f>
        <v>0</v>
      </c>
      <c r="CE335" s="3"/>
      <c r="CF335" s="36">
        <f t="shared" si="387"/>
        <v>0</v>
      </c>
      <c r="CG335" s="33">
        <f t="shared" si="374"/>
        <v>239</v>
      </c>
      <c r="CH335" s="4">
        <f t="shared" si="390"/>
        <v>3400</v>
      </c>
      <c r="CI335" s="36">
        <f t="shared" si="391"/>
        <v>130462.08000000002</v>
      </c>
      <c r="CJ335" s="4">
        <f t="shared" si="392"/>
        <v>2830</v>
      </c>
      <c r="CK335" s="36">
        <f t="shared" si="388"/>
        <v>108590.49600000001</v>
      </c>
      <c r="CM335" s="18" t="str">
        <f t="shared" si="383"/>
        <v>依叶-上海市嘉定区中心医院</v>
      </c>
      <c r="CN335" s="18" t="s">
        <v>422</v>
      </c>
    </row>
    <row r="336" spans="1:92" s="18" customFormat="1" ht="14.25" hidden="1" x14ac:dyDescent="0.3">
      <c r="A336" s="1" t="s">
        <v>6</v>
      </c>
      <c r="B336" s="1" t="s">
        <v>636</v>
      </c>
      <c r="C336" s="1" t="s">
        <v>662</v>
      </c>
      <c r="D336" s="1" t="s">
        <v>7</v>
      </c>
      <c r="E336" s="1" t="s">
        <v>889</v>
      </c>
      <c r="F336" s="1" t="s">
        <v>284</v>
      </c>
      <c r="G336" s="1" t="s">
        <v>390</v>
      </c>
      <c r="H336" s="2" t="s">
        <v>19</v>
      </c>
      <c r="I336" s="177">
        <v>38.371200000000002</v>
      </c>
      <c r="J336" s="37">
        <v>130</v>
      </c>
      <c r="K336" s="171">
        <v>35.833333333333336</v>
      </c>
      <c r="L336" s="171">
        <f t="shared" si="393"/>
        <v>1374.9680000000001</v>
      </c>
      <c r="M336" s="37">
        <v>20</v>
      </c>
      <c r="N336" s="5">
        <v>150</v>
      </c>
      <c r="O336" s="34">
        <f t="shared" si="394"/>
        <v>5755.68</v>
      </c>
      <c r="P336" s="3">
        <v>80</v>
      </c>
      <c r="Q336" s="3">
        <v>63</v>
      </c>
      <c r="R336" s="35">
        <f t="shared" si="395"/>
        <v>3069.6959999999999</v>
      </c>
      <c r="S336" s="33">
        <f t="shared" si="375"/>
        <v>37</v>
      </c>
      <c r="T336" s="5">
        <v>150</v>
      </c>
      <c r="U336" s="35">
        <f t="shared" si="396"/>
        <v>5755.68</v>
      </c>
      <c r="V336" s="3">
        <v>70</v>
      </c>
      <c r="W336" s="3">
        <v>69</v>
      </c>
      <c r="X336" s="35">
        <f t="shared" si="397"/>
        <v>2685.9839999999999</v>
      </c>
      <c r="Y336" s="33">
        <f t="shared" si="376"/>
        <v>38</v>
      </c>
      <c r="Z336" s="5">
        <v>250</v>
      </c>
      <c r="AA336" s="35">
        <f t="shared" si="398"/>
        <v>9592.8000000000011</v>
      </c>
      <c r="AB336" s="3">
        <v>70</v>
      </c>
      <c r="AC336" s="3">
        <v>67</v>
      </c>
      <c r="AD336" s="35">
        <f t="shared" si="399"/>
        <v>2685.9839999999999</v>
      </c>
      <c r="AE336" s="33">
        <f t="shared" si="377"/>
        <v>41</v>
      </c>
      <c r="AF336" s="5">
        <v>300</v>
      </c>
      <c r="AG336" s="35">
        <f t="shared" si="400"/>
        <v>11511.36</v>
      </c>
      <c r="AH336" s="3">
        <v>70</v>
      </c>
      <c r="AI336" s="3">
        <v>50</v>
      </c>
      <c r="AJ336" s="35">
        <f t="shared" si="401"/>
        <v>2685.9839999999999</v>
      </c>
      <c r="AK336" s="33">
        <f t="shared" si="378"/>
        <v>61</v>
      </c>
      <c r="AL336" s="5">
        <v>200</v>
      </c>
      <c r="AM336" s="36">
        <f t="shared" si="402"/>
        <v>7674.2400000000007</v>
      </c>
      <c r="AN336" s="224">
        <v>30</v>
      </c>
      <c r="AO336" s="3">
        <v>68</v>
      </c>
      <c r="AP336" s="35">
        <f t="shared" si="403"/>
        <v>1151.136</v>
      </c>
      <c r="AQ336" s="33">
        <f t="shared" si="381"/>
        <v>23</v>
      </c>
      <c r="AR336" s="5">
        <v>200</v>
      </c>
      <c r="AS336" s="35">
        <f t="shared" si="404"/>
        <v>7674.2400000000007</v>
      </c>
      <c r="AT336" s="3">
        <v>90</v>
      </c>
      <c r="AU336" s="3">
        <v>73</v>
      </c>
      <c r="AV336" s="35">
        <f t="shared" si="405"/>
        <v>3453.4080000000004</v>
      </c>
      <c r="AW336" s="33">
        <f t="shared" si="379"/>
        <v>40</v>
      </c>
      <c r="AX336" s="4">
        <v>300</v>
      </c>
      <c r="AY336" s="35">
        <f t="shared" si="406"/>
        <v>11511.36</v>
      </c>
      <c r="AZ336" s="3">
        <v>30</v>
      </c>
      <c r="BA336" s="3">
        <v>48</v>
      </c>
      <c r="BB336" s="35">
        <f t="shared" si="407"/>
        <v>1151.136</v>
      </c>
      <c r="BC336" s="33">
        <f t="shared" si="380"/>
        <v>22</v>
      </c>
      <c r="BD336" s="4">
        <v>350</v>
      </c>
      <c r="BE336" s="36">
        <f t="shared" si="367"/>
        <v>13429.92</v>
      </c>
      <c r="BF336" s="3">
        <v>40</v>
      </c>
      <c r="BG336" s="3">
        <v>48</v>
      </c>
      <c r="BH336" s="35">
        <f t="shared" si="368"/>
        <v>1534.848</v>
      </c>
      <c r="BI336" s="33">
        <f t="shared" ref="BI336:BI399" si="408">BC336+BF336-BG336</f>
        <v>14</v>
      </c>
      <c r="BJ336" s="4">
        <v>400</v>
      </c>
      <c r="BK336" s="36">
        <f t="shared" si="369"/>
        <v>15348.480000000001</v>
      </c>
      <c r="BL336" s="3">
        <v>30</v>
      </c>
      <c r="BM336" s="3">
        <v>35</v>
      </c>
      <c r="BN336" s="36">
        <f t="shared" si="370"/>
        <v>1151.136</v>
      </c>
      <c r="BO336" s="33">
        <f t="shared" si="389"/>
        <v>9</v>
      </c>
      <c r="BP336" s="4">
        <v>400</v>
      </c>
      <c r="BQ336" s="36">
        <f t="shared" si="371"/>
        <v>15348.480000000001</v>
      </c>
      <c r="BR336" s="204">
        <v>60</v>
      </c>
      <c r="BS336" s="305">
        <v>40</v>
      </c>
      <c r="BT336" s="36">
        <f t="shared" si="372"/>
        <v>2302.2719999999999</v>
      </c>
      <c r="BU336" s="33">
        <f t="shared" si="382"/>
        <v>29</v>
      </c>
      <c r="BV336" s="4">
        <v>50</v>
      </c>
      <c r="BW336" s="36">
        <f t="shared" si="384"/>
        <v>1918.5600000000002</v>
      </c>
      <c r="BX336" s="3">
        <v>30</v>
      </c>
      <c r="BY336" s="3">
        <v>40</v>
      </c>
      <c r="BZ336" s="36">
        <f t="shared" si="385"/>
        <v>1151.136</v>
      </c>
      <c r="CA336" s="33">
        <f t="shared" si="373"/>
        <v>19</v>
      </c>
      <c r="CB336" s="314">
        <v>80</v>
      </c>
      <c r="CC336" s="36">
        <f t="shared" si="386"/>
        <v>3069.6959999999999</v>
      </c>
      <c r="CD336" s="3">
        <f>SUMIFS('12月商业流向数据'!G:G,'12月商业流向数据'!C:C,'2019年进销存明细 '!A336,'12月商业流向数据'!E:E,'2019年进销存明细 '!H336)</f>
        <v>0</v>
      </c>
      <c r="CE336" s="3"/>
      <c r="CF336" s="36">
        <f t="shared" si="387"/>
        <v>0</v>
      </c>
      <c r="CG336" s="33">
        <f t="shared" si="374"/>
        <v>19</v>
      </c>
      <c r="CH336" s="4">
        <f t="shared" si="390"/>
        <v>2830</v>
      </c>
      <c r="CI336" s="36">
        <f t="shared" si="391"/>
        <v>108590.49599999998</v>
      </c>
      <c r="CJ336" s="4">
        <f t="shared" si="392"/>
        <v>600</v>
      </c>
      <c r="CK336" s="36">
        <f t="shared" si="388"/>
        <v>23022.719999999998</v>
      </c>
      <c r="CM336" s="18" t="str">
        <f t="shared" si="383"/>
        <v>依叶-上海市嘉定区马陆镇社区卫生服务中心</v>
      </c>
      <c r="CN336" s="18" t="s">
        <v>422</v>
      </c>
    </row>
    <row r="337" spans="1:92" s="18" customFormat="1" ht="14.25" hidden="1" x14ac:dyDescent="0.3">
      <c r="A337" s="1" t="s">
        <v>6</v>
      </c>
      <c r="B337" s="1" t="s">
        <v>636</v>
      </c>
      <c r="C337" s="1" t="s">
        <v>662</v>
      </c>
      <c r="D337" s="1" t="s">
        <v>7</v>
      </c>
      <c r="E337" s="1" t="s">
        <v>889</v>
      </c>
      <c r="F337" s="1" t="s">
        <v>282</v>
      </c>
      <c r="G337" s="1" t="s">
        <v>390</v>
      </c>
      <c r="H337" s="2" t="s">
        <v>20</v>
      </c>
      <c r="I337" s="177">
        <v>38.371200000000002</v>
      </c>
      <c r="J337" s="37">
        <v>50</v>
      </c>
      <c r="K337" s="171">
        <v>34.166666666666664</v>
      </c>
      <c r="L337" s="171">
        <f t="shared" si="393"/>
        <v>1311.0160000000001</v>
      </c>
      <c r="M337" s="37">
        <v>14</v>
      </c>
      <c r="N337" s="5">
        <v>100</v>
      </c>
      <c r="O337" s="34">
        <f t="shared" si="394"/>
        <v>3837.1200000000003</v>
      </c>
      <c r="P337" s="3">
        <v>200</v>
      </c>
      <c r="Q337" s="3">
        <v>91</v>
      </c>
      <c r="R337" s="35">
        <f t="shared" si="395"/>
        <v>7674.2400000000007</v>
      </c>
      <c r="S337" s="33">
        <f t="shared" si="375"/>
        <v>123</v>
      </c>
      <c r="T337" s="5">
        <v>100</v>
      </c>
      <c r="U337" s="35">
        <f t="shared" si="396"/>
        <v>3837.1200000000003</v>
      </c>
      <c r="V337" s="3">
        <v>0</v>
      </c>
      <c r="W337" s="3">
        <v>45</v>
      </c>
      <c r="X337" s="35">
        <f t="shared" si="397"/>
        <v>0</v>
      </c>
      <c r="Y337" s="33">
        <f t="shared" si="376"/>
        <v>78</v>
      </c>
      <c r="Z337" s="5">
        <v>250</v>
      </c>
      <c r="AA337" s="35">
        <f t="shared" si="398"/>
        <v>9592.8000000000011</v>
      </c>
      <c r="AB337" s="3">
        <v>0</v>
      </c>
      <c r="AC337" s="3">
        <v>42</v>
      </c>
      <c r="AD337" s="35">
        <f t="shared" si="399"/>
        <v>0</v>
      </c>
      <c r="AE337" s="33">
        <f t="shared" si="377"/>
        <v>36</v>
      </c>
      <c r="AF337" s="5">
        <v>300</v>
      </c>
      <c r="AG337" s="35">
        <f t="shared" si="400"/>
        <v>11511.36</v>
      </c>
      <c r="AH337" s="3">
        <v>0</v>
      </c>
      <c r="AI337" s="3">
        <v>32</v>
      </c>
      <c r="AJ337" s="35">
        <f t="shared" si="401"/>
        <v>0</v>
      </c>
      <c r="AK337" s="33">
        <f t="shared" si="378"/>
        <v>4</v>
      </c>
      <c r="AL337" s="5">
        <v>200</v>
      </c>
      <c r="AM337" s="36">
        <f t="shared" si="402"/>
        <v>7674.2400000000007</v>
      </c>
      <c r="AN337" s="224">
        <v>60</v>
      </c>
      <c r="AO337" s="3">
        <v>60</v>
      </c>
      <c r="AP337" s="35">
        <f t="shared" si="403"/>
        <v>2302.2719999999999</v>
      </c>
      <c r="AQ337" s="33">
        <f t="shared" si="381"/>
        <v>4</v>
      </c>
      <c r="AR337" s="5">
        <v>200</v>
      </c>
      <c r="AS337" s="35">
        <f t="shared" si="404"/>
        <v>7674.2400000000007</v>
      </c>
      <c r="AT337" s="3">
        <v>140</v>
      </c>
      <c r="AU337" s="3">
        <v>120</v>
      </c>
      <c r="AV337" s="35">
        <f t="shared" si="405"/>
        <v>5371.9679999999998</v>
      </c>
      <c r="AW337" s="33">
        <f t="shared" si="379"/>
        <v>24</v>
      </c>
      <c r="AX337" s="4">
        <v>300</v>
      </c>
      <c r="AY337" s="35">
        <f t="shared" si="406"/>
        <v>11511.36</v>
      </c>
      <c r="AZ337" s="3">
        <v>80</v>
      </c>
      <c r="BA337" s="3">
        <v>78</v>
      </c>
      <c r="BB337" s="35">
        <f t="shared" si="407"/>
        <v>3069.6959999999999</v>
      </c>
      <c r="BC337" s="33">
        <f t="shared" si="380"/>
        <v>26</v>
      </c>
      <c r="BD337" s="4">
        <v>300</v>
      </c>
      <c r="BE337" s="36">
        <f t="shared" si="367"/>
        <v>11511.36</v>
      </c>
      <c r="BF337" s="3">
        <v>100</v>
      </c>
      <c r="BG337" s="3">
        <v>88</v>
      </c>
      <c r="BH337" s="35">
        <f t="shared" si="368"/>
        <v>3837.1200000000003</v>
      </c>
      <c r="BI337" s="33">
        <f t="shared" si="408"/>
        <v>38</v>
      </c>
      <c r="BJ337" s="4">
        <v>400</v>
      </c>
      <c r="BK337" s="36">
        <f t="shared" si="369"/>
        <v>15348.480000000001</v>
      </c>
      <c r="BL337" s="3">
        <v>100</v>
      </c>
      <c r="BM337" s="3">
        <v>90</v>
      </c>
      <c r="BN337" s="36">
        <f t="shared" si="370"/>
        <v>3837.1200000000003</v>
      </c>
      <c r="BO337" s="33">
        <f t="shared" si="389"/>
        <v>48</v>
      </c>
      <c r="BP337" s="4">
        <v>400</v>
      </c>
      <c r="BQ337" s="36">
        <f t="shared" si="371"/>
        <v>15348.480000000001</v>
      </c>
      <c r="BR337" s="204">
        <v>60</v>
      </c>
      <c r="BS337" s="305">
        <v>70</v>
      </c>
      <c r="BT337" s="36">
        <f t="shared" si="372"/>
        <v>2302.2719999999999</v>
      </c>
      <c r="BU337" s="33">
        <f t="shared" si="382"/>
        <v>38</v>
      </c>
      <c r="BV337" s="4">
        <v>50</v>
      </c>
      <c r="BW337" s="36">
        <f t="shared" si="384"/>
        <v>1918.5600000000002</v>
      </c>
      <c r="BX337" s="3">
        <v>30</v>
      </c>
      <c r="BY337" s="3">
        <v>50</v>
      </c>
      <c r="BZ337" s="36">
        <f t="shared" si="385"/>
        <v>1151.136</v>
      </c>
      <c r="CA337" s="33">
        <f t="shared" si="373"/>
        <v>18</v>
      </c>
      <c r="CB337" s="314">
        <v>70</v>
      </c>
      <c r="CC337" s="36">
        <f t="shared" si="386"/>
        <v>2685.9839999999999</v>
      </c>
      <c r="CD337" s="3">
        <f>SUMIFS('12月商业流向数据'!G:G,'12月商业流向数据'!C:C,'2019年进销存明细 '!A337,'12月商业流向数据'!E:E,'2019年进销存明细 '!H337)</f>
        <v>30</v>
      </c>
      <c r="CE337" s="3"/>
      <c r="CF337" s="36">
        <f t="shared" si="387"/>
        <v>1151.136</v>
      </c>
      <c r="CG337" s="33">
        <f t="shared" si="374"/>
        <v>48</v>
      </c>
      <c r="CH337" s="4">
        <f t="shared" si="390"/>
        <v>2670</v>
      </c>
      <c r="CI337" s="36">
        <f t="shared" si="391"/>
        <v>102451.10399999999</v>
      </c>
      <c r="CJ337" s="4">
        <f t="shared" si="392"/>
        <v>800</v>
      </c>
      <c r="CK337" s="36">
        <f t="shared" si="388"/>
        <v>30696.959999999995</v>
      </c>
      <c r="CM337" s="18" t="str">
        <f t="shared" si="383"/>
        <v>依叶-上海市嘉定区安亭医院</v>
      </c>
      <c r="CN337" s="18" t="s">
        <v>422</v>
      </c>
    </row>
    <row r="338" spans="1:92" s="18" customFormat="1" ht="14.25" hidden="1" x14ac:dyDescent="0.3">
      <c r="A338" s="1" t="s">
        <v>6</v>
      </c>
      <c r="B338" s="1" t="s">
        <v>636</v>
      </c>
      <c r="C338" s="1" t="s">
        <v>662</v>
      </c>
      <c r="D338" s="6" t="s">
        <v>51</v>
      </c>
      <c r="E338" s="1" t="s">
        <v>463</v>
      </c>
      <c r="F338" s="1" t="s">
        <v>283</v>
      </c>
      <c r="G338" s="1" t="s">
        <v>392</v>
      </c>
      <c r="H338" s="7" t="s">
        <v>150</v>
      </c>
      <c r="I338" s="177">
        <v>38.371200000000002</v>
      </c>
      <c r="J338" s="37">
        <v>0</v>
      </c>
      <c r="K338" s="171">
        <v>0</v>
      </c>
      <c r="L338" s="171">
        <f t="shared" si="393"/>
        <v>0</v>
      </c>
      <c r="M338" s="37">
        <v>0</v>
      </c>
      <c r="N338" s="5"/>
      <c r="O338" s="34">
        <f t="shared" si="394"/>
        <v>0</v>
      </c>
      <c r="P338" s="3">
        <v>0</v>
      </c>
      <c r="Q338" s="3">
        <v>0</v>
      </c>
      <c r="R338" s="35">
        <f t="shared" si="395"/>
        <v>0</v>
      </c>
      <c r="S338" s="33">
        <f t="shared" si="375"/>
        <v>0</v>
      </c>
      <c r="T338" s="5"/>
      <c r="U338" s="35">
        <f t="shared" si="396"/>
        <v>0</v>
      </c>
      <c r="V338" s="3">
        <v>0</v>
      </c>
      <c r="W338" s="3">
        <v>0</v>
      </c>
      <c r="X338" s="35">
        <f t="shared" si="397"/>
        <v>0</v>
      </c>
      <c r="Y338" s="33">
        <f t="shared" si="376"/>
        <v>0</v>
      </c>
      <c r="Z338" s="5"/>
      <c r="AA338" s="35">
        <f t="shared" si="398"/>
        <v>0</v>
      </c>
      <c r="AB338" s="3">
        <v>0</v>
      </c>
      <c r="AC338" s="3">
        <v>0</v>
      </c>
      <c r="AD338" s="35">
        <f t="shared" si="399"/>
        <v>0</v>
      </c>
      <c r="AE338" s="33">
        <f t="shared" si="377"/>
        <v>0</v>
      </c>
      <c r="AF338" s="5"/>
      <c r="AG338" s="35">
        <f t="shared" si="400"/>
        <v>0</v>
      </c>
      <c r="AH338" s="3">
        <v>0</v>
      </c>
      <c r="AI338" s="3">
        <v>0</v>
      </c>
      <c r="AJ338" s="35">
        <f t="shared" si="401"/>
        <v>0</v>
      </c>
      <c r="AK338" s="33">
        <f t="shared" si="378"/>
        <v>0</v>
      </c>
      <c r="AL338" s="5">
        <v>0</v>
      </c>
      <c r="AM338" s="36">
        <f t="shared" si="402"/>
        <v>0</v>
      </c>
      <c r="AN338" s="224">
        <v>0</v>
      </c>
      <c r="AO338" s="3">
        <v>0</v>
      </c>
      <c r="AP338" s="35">
        <f t="shared" si="403"/>
        <v>0</v>
      </c>
      <c r="AQ338" s="33">
        <f t="shared" si="381"/>
        <v>0</v>
      </c>
      <c r="AR338" s="5">
        <v>0</v>
      </c>
      <c r="AS338" s="35">
        <f t="shared" si="404"/>
        <v>0</v>
      </c>
      <c r="AT338" s="3">
        <v>0</v>
      </c>
      <c r="AU338" s="3">
        <v>0</v>
      </c>
      <c r="AV338" s="35">
        <f t="shared" si="405"/>
        <v>0</v>
      </c>
      <c r="AW338" s="33">
        <f t="shared" si="379"/>
        <v>0</v>
      </c>
      <c r="AX338" s="4">
        <v>0</v>
      </c>
      <c r="AY338" s="35">
        <f t="shared" si="406"/>
        <v>0</v>
      </c>
      <c r="AZ338" s="3">
        <v>0</v>
      </c>
      <c r="BA338" s="3">
        <v>0</v>
      </c>
      <c r="BB338" s="35">
        <f t="shared" si="407"/>
        <v>0</v>
      </c>
      <c r="BC338" s="33">
        <f t="shared" si="380"/>
        <v>0</v>
      </c>
      <c r="BD338" s="4">
        <v>0</v>
      </c>
      <c r="BE338" s="36">
        <f t="shared" si="367"/>
        <v>0</v>
      </c>
      <c r="BF338" s="3">
        <v>0</v>
      </c>
      <c r="BG338" s="3">
        <v>0</v>
      </c>
      <c r="BH338" s="35">
        <f t="shared" si="368"/>
        <v>0</v>
      </c>
      <c r="BI338" s="33">
        <f t="shared" si="408"/>
        <v>0</v>
      </c>
      <c r="BJ338" s="4">
        <v>0</v>
      </c>
      <c r="BK338" s="36">
        <f t="shared" si="369"/>
        <v>0</v>
      </c>
      <c r="BL338" s="3">
        <v>0</v>
      </c>
      <c r="BM338" s="3">
        <v>0</v>
      </c>
      <c r="BN338" s="36">
        <f t="shared" si="370"/>
        <v>0</v>
      </c>
      <c r="BO338" s="33">
        <f t="shared" si="389"/>
        <v>0</v>
      </c>
      <c r="BP338" s="4">
        <v>0</v>
      </c>
      <c r="BQ338" s="36">
        <f t="shared" si="371"/>
        <v>0</v>
      </c>
      <c r="BR338" s="204">
        <v>0</v>
      </c>
      <c r="BS338" s="305">
        <v>0</v>
      </c>
      <c r="BT338" s="36">
        <f t="shared" si="372"/>
        <v>0</v>
      </c>
      <c r="BU338" s="33">
        <f t="shared" si="382"/>
        <v>0</v>
      </c>
      <c r="BV338" s="4">
        <v>0</v>
      </c>
      <c r="BW338" s="36">
        <f t="shared" si="384"/>
        <v>0</v>
      </c>
      <c r="BX338" s="3">
        <v>0</v>
      </c>
      <c r="BY338" s="3">
        <v>0</v>
      </c>
      <c r="BZ338" s="36">
        <f t="shared" si="385"/>
        <v>0</v>
      </c>
      <c r="CA338" s="33">
        <f t="shared" si="373"/>
        <v>0</v>
      </c>
      <c r="CB338" s="314">
        <v>0</v>
      </c>
      <c r="CC338" s="36">
        <f t="shared" si="386"/>
        <v>0</v>
      </c>
      <c r="CD338" s="3">
        <f>SUMIFS('12月商业流向数据'!G:G,'12月商业流向数据'!C:C,'2019年进销存明细 '!A338,'12月商业流向数据'!E:E,'2019年进销存明细 '!H338)</f>
        <v>0</v>
      </c>
      <c r="CE338" s="3"/>
      <c r="CF338" s="36">
        <f t="shared" si="387"/>
        <v>0</v>
      </c>
      <c r="CG338" s="33">
        <f t="shared" si="374"/>
        <v>0</v>
      </c>
      <c r="CH338" s="4">
        <f t="shared" si="390"/>
        <v>0</v>
      </c>
      <c r="CI338" s="36">
        <f t="shared" si="391"/>
        <v>0</v>
      </c>
      <c r="CJ338" s="4">
        <f t="shared" si="392"/>
        <v>0</v>
      </c>
      <c r="CK338" s="36">
        <f t="shared" si="388"/>
        <v>0</v>
      </c>
      <c r="CM338" s="18" t="str">
        <f t="shared" si="383"/>
        <v>依叶-上海市第六人民医院东院</v>
      </c>
      <c r="CN338" s="18" t="s">
        <v>422</v>
      </c>
    </row>
    <row r="339" spans="1:92" s="18" customFormat="1" ht="14.25" hidden="1" x14ac:dyDescent="0.3">
      <c r="A339" s="1" t="s">
        <v>6</v>
      </c>
      <c r="B339" s="1" t="s">
        <v>636</v>
      </c>
      <c r="C339" s="1" t="s">
        <v>662</v>
      </c>
      <c r="D339" s="1" t="s">
        <v>51</v>
      </c>
      <c r="E339" s="1" t="s">
        <v>463</v>
      </c>
      <c r="F339" s="1" t="s">
        <v>284</v>
      </c>
      <c r="G339" s="1" t="s">
        <v>392</v>
      </c>
      <c r="H339" s="2" t="s">
        <v>495</v>
      </c>
      <c r="I339" s="177">
        <v>38.371200000000002</v>
      </c>
      <c r="J339" s="37">
        <v>40</v>
      </c>
      <c r="K339" s="171">
        <v>49.166666666666664</v>
      </c>
      <c r="L339" s="171">
        <f t="shared" si="393"/>
        <v>1886.5840000000001</v>
      </c>
      <c r="M339" s="37">
        <v>57</v>
      </c>
      <c r="N339" s="5">
        <v>50</v>
      </c>
      <c r="O339" s="34">
        <f t="shared" si="394"/>
        <v>1918.5600000000002</v>
      </c>
      <c r="P339" s="3">
        <v>80</v>
      </c>
      <c r="Q339" s="3">
        <v>64</v>
      </c>
      <c r="R339" s="35">
        <f t="shared" si="395"/>
        <v>3069.6959999999999</v>
      </c>
      <c r="S339" s="33">
        <f t="shared" si="375"/>
        <v>73</v>
      </c>
      <c r="T339" s="5">
        <v>50</v>
      </c>
      <c r="U339" s="35">
        <f t="shared" si="396"/>
        <v>1918.5600000000002</v>
      </c>
      <c r="V339" s="3">
        <v>60</v>
      </c>
      <c r="W339" s="3">
        <v>58</v>
      </c>
      <c r="X339" s="35">
        <f t="shared" si="397"/>
        <v>2302.2719999999999</v>
      </c>
      <c r="Y339" s="33">
        <f t="shared" si="376"/>
        <v>75</v>
      </c>
      <c r="Z339" s="5">
        <v>200</v>
      </c>
      <c r="AA339" s="35">
        <f t="shared" si="398"/>
        <v>7674.2400000000007</v>
      </c>
      <c r="AB339" s="3">
        <v>80</v>
      </c>
      <c r="AC339" s="3">
        <v>89</v>
      </c>
      <c r="AD339" s="35">
        <f t="shared" si="399"/>
        <v>3069.6959999999999</v>
      </c>
      <c r="AE339" s="33">
        <f t="shared" si="377"/>
        <v>66</v>
      </c>
      <c r="AF339" s="5">
        <v>300</v>
      </c>
      <c r="AG339" s="35">
        <f t="shared" si="400"/>
        <v>11511.36</v>
      </c>
      <c r="AH339" s="3">
        <v>70</v>
      </c>
      <c r="AI339" s="3">
        <v>84</v>
      </c>
      <c r="AJ339" s="35">
        <f t="shared" si="401"/>
        <v>2685.9839999999999</v>
      </c>
      <c r="AK339" s="33">
        <f t="shared" si="378"/>
        <v>52</v>
      </c>
      <c r="AL339" s="5">
        <v>150</v>
      </c>
      <c r="AM339" s="36">
        <f t="shared" si="402"/>
        <v>5755.68</v>
      </c>
      <c r="AN339" s="224">
        <v>140</v>
      </c>
      <c r="AO339" s="3">
        <v>87</v>
      </c>
      <c r="AP339" s="35">
        <f t="shared" si="403"/>
        <v>5371.9679999999998</v>
      </c>
      <c r="AQ339" s="33">
        <f t="shared" si="381"/>
        <v>105</v>
      </c>
      <c r="AR339" s="5">
        <v>150</v>
      </c>
      <c r="AS339" s="35">
        <f t="shared" si="404"/>
        <v>5755.68</v>
      </c>
      <c r="AT339" s="3">
        <v>120</v>
      </c>
      <c r="AU339" s="3">
        <v>92</v>
      </c>
      <c r="AV339" s="35">
        <f t="shared" si="405"/>
        <v>4604.5439999999999</v>
      </c>
      <c r="AW339" s="33">
        <f t="shared" si="379"/>
        <v>133</v>
      </c>
      <c r="AX339" s="4">
        <v>400</v>
      </c>
      <c r="AY339" s="35">
        <f t="shared" si="406"/>
        <v>15348.480000000001</v>
      </c>
      <c r="AZ339" s="3">
        <v>40</v>
      </c>
      <c r="BA339" s="3">
        <v>87</v>
      </c>
      <c r="BB339" s="35">
        <f t="shared" si="407"/>
        <v>1534.848</v>
      </c>
      <c r="BC339" s="33">
        <f t="shared" si="380"/>
        <v>86</v>
      </c>
      <c r="BD339" s="4">
        <v>500</v>
      </c>
      <c r="BE339" s="36">
        <f t="shared" si="367"/>
        <v>19185.600000000002</v>
      </c>
      <c r="BF339" s="3">
        <v>130</v>
      </c>
      <c r="BG339" s="3">
        <v>108</v>
      </c>
      <c r="BH339" s="35">
        <f t="shared" si="368"/>
        <v>4988.2560000000003</v>
      </c>
      <c r="BI339" s="33">
        <f t="shared" si="408"/>
        <v>108</v>
      </c>
      <c r="BJ339" s="4">
        <v>100</v>
      </c>
      <c r="BK339" s="36">
        <f t="shared" si="369"/>
        <v>3837.1200000000003</v>
      </c>
      <c r="BL339" s="3">
        <v>110</v>
      </c>
      <c r="BM339" s="3">
        <v>89</v>
      </c>
      <c r="BN339" s="36">
        <f t="shared" si="370"/>
        <v>4220.8320000000003</v>
      </c>
      <c r="BO339" s="33">
        <f t="shared" si="389"/>
        <v>129</v>
      </c>
      <c r="BP339" s="4">
        <v>100</v>
      </c>
      <c r="BQ339" s="36">
        <f t="shared" si="371"/>
        <v>3837.1200000000003</v>
      </c>
      <c r="BR339" s="204">
        <v>80</v>
      </c>
      <c r="BS339" s="305">
        <v>98</v>
      </c>
      <c r="BT339" s="36">
        <f t="shared" si="372"/>
        <v>3069.6959999999999</v>
      </c>
      <c r="BU339" s="33">
        <f t="shared" si="382"/>
        <v>111</v>
      </c>
      <c r="BV339" s="4">
        <v>100</v>
      </c>
      <c r="BW339" s="36">
        <f t="shared" si="384"/>
        <v>3837.1200000000003</v>
      </c>
      <c r="BX339" s="3">
        <v>60</v>
      </c>
      <c r="BY339" s="3">
        <v>99</v>
      </c>
      <c r="BZ339" s="36">
        <f t="shared" si="385"/>
        <v>2302.2719999999999</v>
      </c>
      <c r="CA339" s="33">
        <f t="shared" si="373"/>
        <v>72</v>
      </c>
      <c r="CB339" s="314">
        <v>100</v>
      </c>
      <c r="CC339" s="36">
        <f t="shared" si="386"/>
        <v>3837.1200000000003</v>
      </c>
      <c r="CD339" s="3">
        <f>SUMIFS('12月商业流向数据'!G:G,'12月商业流向数据'!C:C,'2019年进销存明细 '!A339,'12月商业流向数据'!E:E,'2019年进销存明细 '!H339)</f>
        <v>120</v>
      </c>
      <c r="CE339" s="3"/>
      <c r="CF339" s="36">
        <f t="shared" si="387"/>
        <v>4604.5439999999999</v>
      </c>
      <c r="CG339" s="33">
        <f t="shared" si="374"/>
        <v>192</v>
      </c>
      <c r="CH339" s="4">
        <f t="shared" si="390"/>
        <v>2200</v>
      </c>
      <c r="CI339" s="36">
        <f t="shared" si="391"/>
        <v>84416.639999999985</v>
      </c>
      <c r="CJ339" s="4">
        <f t="shared" si="392"/>
        <v>1090</v>
      </c>
      <c r="CK339" s="36">
        <f t="shared" si="388"/>
        <v>41824.608</v>
      </c>
      <c r="CM339" s="18" t="str">
        <f t="shared" si="383"/>
        <v>依叶-上海市浦东新区书院社区卫生服务中心</v>
      </c>
      <c r="CN339" s="18" t="s">
        <v>422</v>
      </c>
    </row>
    <row r="340" spans="1:92" s="18" customFormat="1" ht="14.25" hidden="1" x14ac:dyDescent="0.3">
      <c r="A340" s="1" t="s">
        <v>6</v>
      </c>
      <c r="B340" s="1" t="s">
        <v>636</v>
      </c>
      <c r="C340" s="1" t="s">
        <v>662</v>
      </c>
      <c r="D340" s="1" t="s">
        <v>51</v>
      </c>
      <c r="E340" s="1" t="s">
        <v>463</v>
      </c>
      <c r="F340" s="1" t="s">
        <v>284</v>
      </c>
      <c r="G340" s="1" t="s">
        <v>392</v>
      </c>
      <c r="H340" s="2" t="s">
        <v>493</v>
      </c>
      <c r="I340" s="177">
        <v>38.371200000000002</v>
      </c>
      <c r="J340" s="37">
        <v>0</v>
      </c>
      <c r="K340" s="171">
        <v>108.33333333333333</v>
      </c>
      <c r="L340" s="171">
        <f t="shared" si="393"/>
        <v>4156.88</v>
      </c>
      <c r="M340" s="37">
        <v>87</v>
      </c>
      <c r="N340" s="5">
        <v>100</v>
      </c>
      <c r="O340" s="34">
        <f t="shared" si="394"/>
        <v>3837.1200000000003</v>
      </c>
      <c r="P340" s="3">
        <v>200</v>
      </c>
      <c r="Q340" s="3">
        <v>89</v>
      </c>
      <c r="R340" s="35">
        <f t="shared" si="395"/>
        <v>7674.2400000000007</v>
      </c>
      <c r="S340" s="33">
        <f t="shared" si="375"/>
        <v>198</v>
      </c>
      <c r="T340" s="5">
        <v>100</v>
      </c>
      <c r="U340" s="35">
        <f t="shared" si="396"/>
        <v>3837.1200000000003</v>
      </c>
      <c r="V340" s="3">
        <v>0</v>
      </c>
      <c r="W340" s="3">
        <v>64</v>
      </c>
      <c r="X340" s="35">
        <f t="shared" si="397"/>
        <v>0</v>
      </c>
      <c r="Y340" s="33">
        <f t="shared" si="376"/>
        <v>134</v>
      </c>
      <c r="Z340" s="5">
        <v>300</v>
      </c>
      <c r="AA340" s="35">
        <f t="shared" si="398"/>
        <v>11511.36</v>
      </c>
      <c r="AB340" s="3">
        <v>0</v>
      </c>
      <c r="AC340" s="3">
        <v>97</v>
      </c>
      <c r="AD340" s="35">
        <f t="shared" si="399"/>
        <v>0</v>
      </c>
      <c r="AE340" s="33">
        <f t="shared" si="377"/>
        <v>37</v>
      </c>
      <c r="AF340" s="5">
        <v>400</v>
      </c>
      <c r="AG340" s="35">
        <f t="shared" si="400"/>
        <v>15348.480000000001</v>
      </c>
      <c r="AH340" s="3">
        <v>200</v>
      </c>
      <c r="AI340" s="3">
        <v>137</v>
      </c>
      <c r="AJ340" s="35">
        <f t="shared" si="401"/>
        <v>7674.2400000000007</v>
      </c>
      <c r="AK340" s="33">
        <f t="shared" si="378"/>
        <v>100</v>
      </c>
      <c r="AL340" s="5">
        <v>200</v>
      </c>
      <c r="AM340" s="36">
        <f t="shared" si="402"/>
        <v>7674.2400000000007</v>
      </c>
      <c r="AN340" s="224">
        <v>200</v>
      </c>
      <c r="AO340" s="3">
        <v>157</v>
      </c>
      <c r="AP340" s="35">
        <f t="shared" si="403"/>
        <v>7674.2400000000007</v>
      </c>
      <c r="AQ340" s="33">
        <f t="shared" si="381"/>
        <v>143</v>
      </c>
      <c r="AR340" s="5">
        <v>200</v>
      </c>
      <c r="AS340" s="35">
        <f t="shared" si="404"/>
        <v>7674.2400000000007</v>
      </c>
      <c r="AT340" s="3">
        <v>300</v>
      </c>
      <c r="AU340" s="3">
        <v>145</v>
      </c>
      <c r="AV340" s="35">
        <f t="shared" si="405"/>
        <v>11511.36</v>
      </c>
      <c r="AW340" s="33">
        <f t="shared" si="379"/>
        <v>298</v>
      </c>
      <c r="AX340" s="4">
        <v>400</v>
      </c>
      <c r="AY340" s="35">
        <f t="shared" si="406"/>
        <v>15348.480000000001</v>
      </c>
      <c r="AZ340" s="3">
        <v>0</v>
      </c>
      <c r="BA340" s="3">
        <v>170</v>
      </c>
      <c r="BB340" s="35">
        <f t="shared" si="407"/>
        <v>0</v>
      </c>
      <c r="BC340" s="33">
        <f t="shared" si="380"/>
        <v>128</v>
      </c>
      <c r="BD340" s="4">
        <v>600</v>
      </c>
      <c r="BE340" s="36">
        <f t="shared" si="367"/>
        <v>23022.720000000001</v>
      </c>
      <c r="BF340" s="3">
        <v>200</v>
      </c>
      <c r="BG340" s="3">
        <v>164</v>
      </c>
      <c r="BH340" s="35">
        <f t="shared" si="368"/>
        <v>7674.2400000000007</v>
      </c>
      <c r="BI340" s="33">
        <f t="shared" si="408"/>
        <v>164</v>
      </c>
      <c r="BJ340" s="4">
        <v>200</v>
      </c>
      <c r="BK340" s="36">
        <f t="shared" si="369"/>
        <v>7674.2400000000007</v>
      </c>
      <c r="BL340" s="3">
        <v>0</v>
      </c>
      <c r="BM340" s="3">
        <v>155</v>
      </c>
      <c r="BN340" s="36">
        <f t="shared" si="370"/>
        <v>0</v>
      </c>
      <c r="BO340" s="33">
        <f t="shared" si="389"/>
        <v>9</v>
      </c>
      <c r="BP340" s="4">
        <v>200</v>
      </c>
      <c r="BQ340" s="36">
        <f t="shared" si="371"/>
        <v>7674.2400000000007</v>
      </c>
      <c r="BR340" s="204">
        <v>300</v>
      </c>
      <c r="BS340" s="305">
        <v>142</v>
      </c>
      <c r="BT340" s="36">
        <f t="shared" si="372"/>
        <v>11511.36</v>
      </c>
      <c r="BU340" s="33">
        <f t="shared" si="382"/>
        <v>167</v>
      </c>
      <c r="BV340" s="4">
        <v>200</v>
      </c>
      <c r="BW340" s="36">
        <f t="shared" si="384"/>
        <v>7674.2400000000007</v>
      </c>
      <c r="BX340" s="3">
        <v>200</v>
      </c>
      <c r="BY340" s="3">
        <v>182</v>
      </c>
      <c r="BZ340" s="36">
        <f t="shared" si="385"/>
        <v>7674.2400000000007</v>
      </c>
      <c r="CA340" s="33">
        <f t="shared" si="373"/>
        <v>185</v>
      </c>
      <c r="CB340" s="314">
        <v>200</v>
      </c>
      <c r="CC340" s="36">
        <f t="shared" si="386"/>
        <v>7674.2400000000007</v>
      </c>
      <c r="CD340" s="3">
        <f>SUMIFS('12月商业流向数据'!G:G,'12月商业流向数据'!C:C,'2019年进销存明细 '!A340,'12月商业流向数据'!E:E,'2019年进销存明细 '!H340)</f>
        <v>0</v>
      </c>
      <c r="CE340" s="3"/>
      <c r="CF340" s="36">
        <f t="shared" si="387"/>
        <v>0</v>
      </c>
      <c r="CG340" s="33">
        <f t="shared" si="374"/>
        <v>185</v>
      </c>
      <c r="CH340" s="4">
        <f t="shared" si="390"/>
        <v>3100</v>
      </c>
      <c r="CI340" s="36">
        <f t="shared" si="391"/>
        <v>118950.72000000003</v>
      </c>
      <c r="CJ340" s="4">
        <f t="shared" si="392"/>
        <v>1600</v>
      </c>
      <c r="CK340" s="36">
        <f t="shared" si="388"/>
        <v>61393.919999999998</v>
      </c>
      <c r="CM340" s="18" t="str">
        <f t="shared" si="383"/>
        <v>依叶-上海市浦东新区老港社区卫生服务中心</v>
      </c>
      <c r="CN340" s="18" t="s">
        <v>422</v>
      </c>
    </row>
    <row r="341" spans="1:92" s="18" customFormat="1" ht="14.25" hidden="1" x14ac:dyDescent="0.3">
      <c r="A341" s="1" t="s">
        <v>6</v>
      </c>
      <c r="B341" s="1" t="s">
        <v>636</v>
      </c>
      <c r="C341" s="1" t="s">
        <v>662</v>
      </c>
      <c r="D341" s="1" t="s">
        <v>51</v>
      </c>
      <c r="E341" s="1" t="s">
        <v>463</v>
      </c>
      <c r="F341" s="1" t="s">
        <v>284</v>
      </c>
      <c r="G341" s="1" t="s">
        <v>392</v>
      </c>
      <c r="H341" s="2" t="s">
        <v>510</v>
      </c>
      <c r="I341" s="177">
        <v>38.371200000000002</v>
      </c>
      <c r="J341" s="37">
        <v>200</v>
      </c>
      <c r="K341" s="171">
        <v>68.333333333333329</v>
      </c>
      <c r="L341" s="171">
        <f t="shared" si="393"/>
        <v>2622.0320000000002</v>
      </c>
      <c r="M341" s="37">
        <v>93</v>
      </c>
      <c r="N341" s="5">
        <v>100</v>
      </c>
      <c r="O341" s="34">
        <f t="shared" si="394"/>
        <v>3837.1200000000003</v>
      </c>
      <c r="P341" s="3">
        <v>230</v>
      </c>
      <c r="Q341" s="3">
        <v>193</v>
      </c>
      <c r="R341" s="35">
        <f t="shared" si="395"/>
        <v>8825.3760000000002</v>
      </c>
      <c r="S341" s="33">
        <f t="shared" si="375"/>
        <v>130</v>
      </c>
      <c r="T341" s="5">
        <v>100</v>
      </c>
      <c r="U341" s="35">
        <f t="shared" si="396"/>
        <v>3837.1200000000003</v>
      </c>
      <c r="V341" s="3">
        <v>110</v>
      </c>
      <c r="W341" s="3">
        <v>164</v>
      </c>
      <c r="X341" s="35">
        <f t="shared" si="397"/>
        <v>4220.8320000000003</v>
      </c>
      <c r="Y341" s="33">
        <f t="shared" si="376"/>
        <v>76</v>
      </c>
      <c r="Z341" s="5">
        <v>350</v>
      </c>
      <c r="AA341" s="35">
        <f t="shared" si="398"/>
        <v>13429.92</v>
      </c>
      <c r="AB341" s="3">
        <v>200</v>
      </c>
      <c r="AC341" s="3">
        <v>207</v>
      </c>
      <c r="AD341" s="35">
        <f t="shared" si="399"/>
        <v>7674.2400000000007</v>
      </c>
      <c r="AE341" s="33">
        <f t="shared" si="377"/>
        <v>69</v>
      </c>
      <c r="AF341" s="5">
        <v>400</v>
      </c>
      <c r="AG341" s="35">
        <f t="shared" si="400"/>
        <v>15348.480000000001</v>
      </c>
      <c r="AH341" s="3">
        <v>160</v>
      </c>
      <c r="AI341" s="3">
        <v>160</v>
      </c>
      <c r="AJ341" s="35">
        <f t="shared" si="401"/>
        <v>6139.3919999999998</v>
      </c>
      <c r="AK341" s="33">
        <f t="shared" si="378"/>
        <v>69</v>
      </c>
      <c r="AL341" s="5">
        <v>400</v>
      </c>
      <c r="AM341" s="36">
        <f t="shared" si="402"/>
        <v>15348.480000000001</v>
      </c>
      <c r="AN341" s="224">
        <v>330</v>
      </c>
      <c r="AO341" s="3">
        <v>210</v>
      </c>
      <c r="AP341" s="35">
        <f t="shared" si="403"/>
        <v>12662.496000000001</v>
      </c>
      <c r="AQ341" s="33">
        <f t="shared" si="381"/>
        <v>189</v>
      </c>
      <c r="AR341" s="5">
        <v>400</v>
      </c>
      <c r="AS341" s="35">
        <f t="shared" si="404"/>
        <v>15348.480000000001</v>
      </c>
      <c r="AT341" s="3">
        <v>230</v>
      </c>
      <c r="AU341" s="3">
        <v>244</v>
      </c>
      <c r="AV341" s="35">
        <f t="shared" si="405"/>
        <v>8825.3760000000002</v>
      </c>
      <c r="AW341" s="33">
        <f t="shared" si="379"/>
        <v>175</v>
      </c>
      <c r="AX341" s="4">
        <v>500</v>
      </c>
      <c r="AY341" s="35">
        <f t="shared" si="406"/>
        <v>19185.600000000002</v>
      </c>
      <c r="AZ341" s="3">
        <v>230</v>
      </c>
      <c r="BA341" s="3">
        <v>261</v>
      </c>
      <c r="BB341" s="35">
        <f t="shared" si="407"/>
        <v>8825.3760000000002</v>
      </c>
      <c r="BC341" s="33">
        <f t="shared" si="380"/>
        <v>144</v>
      </c>
      <c r="BD341" s="4">
        <v>600</v>
      </c>
      <c r="BE341" s="36">
        <f t="shared" si="367"/>
        <v>23022.720000000001</v>
      </c>
      <c r="BF341" s="3">
        <v>240</v>
      </c>
      <c r="BG341" s="3">
        <v>348</v>
      </c>
      <c r="BH341" s="35">
        <f t="shared" si="368"/>
        <v>9209.0879999999997</v>
      </c>
      <c r="BI341" s="33">
        <f t="shared" si="408"/>
        <v>36</v>
      </c>
      <c r="BJ341" s="4">
        <v>400</v>
      </c>
      <c r="BK341" s="36">
        <f t="shared" si="369"/>
        <v>15348.480000000001</v>
      </c>
      <c r="BL341" s="3">
        <v>320</v>
      </c>
      <c r="BM341" s="3">
        <v>243</v>
      </c>
      <c r="BN341" s="36">
        <f t="shared" si="370"/>
        <v>12278.784</v>
      </c>
      <c r="BO341" s="33">
        <f t="shared" si="389"/>
        <v>113</v>
      </c>
      <c r="BP341" s="4">
        <v>300</v>
      </c>
      <c r="BQ341" s="36">
        <f t="shared" si="371"/>
        <v>11511.36</v>
      </c>
      <c r="BR341" s="204">
        <v>300</v>
      </c>
      <c r="BS341" s="305">
        <v>341</v>
      </c>
      <c r="BT341" s="36">
        <f t="shared" si="372"/>
        <v>11511.36</v>
      </c>
      <c r="BU341" s="33">
        <f t="shared" si="382"/>
        <v>72</v>
      </c>
      <c r="BV341" s="4">
        <v>300</v>
      </c>
      <c r="BW341" s="36">
        <f t="shared" si="384"/>
        <v>11511.36</v>
      </c>
      <c r="BX341" s="3">
        <v>300</v>
      </c>
      <c r="BY341" s="3">
        <v>240</v>
      </c>
      <c r="BZ341" s="36">
        <f t="shared" si="385"/>
        <v>11511.36</v>
      </c>
      <c r="CA341" s="33">
        <f t="shared" si="373"/>
        <v>132</v>
      </c>
      <c r="CB341" s="314">
        <v>400</v>
      </c>
      <c r="CC341" s="36">
        <f t="shared" si="386"/>
        <v>15348.480000000001</v>
      </c>
      <c r="CD341" s="3">
        <f>SUMIFS('12月商业流向数据'!G:G,'12月商业流向数据'!C:C,'2019年进销存明细 '!A341,'12月商业流向数据'!E:E,'2019年进销存明细 '!H341)</f>
        <v>30</v>
      </c>
      <c r="CE341" s="3"/>
      <c r="CF341" s="36">
        <f t="shared" si="387"/>
        <v>1151.136</v>
      </c>
      <c r="CG341" s="33">
        <f t="shared" si="374"/>
        <v>162</v>
      </c>
      <c r="CH341" s="4">
        <f t="shared" si="390"/>
        <v>4250</v>
      </c>
      <c r="CI341" s="36">
        <f t="shared" si="391"/>
        <v>163077.6</v>
      </c>
      <c r="CJ341" s="4">
        <f t="shared" si="392"/>
        <v>2680</v>
      </c>
      <c r="CK341" s="36">
        <f t="shared" si="388"/>
        <v>102834.81600000001</v>
      </c>
      <c r="CM341" s="18" t="str">
        <f t="shared" si="383"/>
        <v>依叶-上海市浦东新区泥城社区卫生服务中心</v>
      </c>
      <c r="CN341" s="18" t="s">
        <v>422</v>
      </c>
    </row>
    <row r="342" spans="1:92" s="18" customFormat="1" ht="14.25" hidden="1" x14ac:dyDescent="0.3">
      <c r="A342" s="1" t="s">
        <v>6</v>
      </c>
      <c r="B342" s="1" t="s">
        <v>636</v>
      </c>
      <c r="C342" s="1" t="s">
        <v>662</v>
      </c>
      <c r="D342" s="1" t="s">
        <v>51</v>
      </c>
      <c r="E342" s="1" t="s">
        <v>463</v>
      </c>
      <c r="F342" s="1" t="s">
        <v>284</v>
      </c>
      <c r="G342" s="1" t="s">
        <v>392</v>
      </c>
      <c r="H342" s="2" t="s">
        <v>524</v>
      </c>
      <c r="I342" s="177">
        <v>38.371200000000002</v>
      </c>
      <c r="J342" s="37">
        <v>0</v>
      </c>
      <c r="K342" s="171">
        <v>25</v>
      </c>
      <c r="L342" s="171">
        <f t="shared" si="393"/>
        <v>959.28000000000009</v>
      </c>
      <c r="M342" s="37">
        <v>29</v>
      </c>
      <c r="N342" s="5">
        <v>50</v>
      </c>
      <c r="O342" s="34">
        <f t="shared" si="394"/>
        <v>1918.5600000000002</v>
      </c>
      <c r="P342" s="3">
        <v>0</v>
      </c>
      <c r="Q342" s="3">
        <v>29</v>
      </c>
      <c r="R342" s="35">
        <f t="shared" si="395"/>
        <v>0</v>
      </c>
      <c r="S342" s="33">
        <f t="shared" si="375"/>
        <v>0</v>
      </c>
      <c r="T342" s="5">
        <v>50</v>
      </c>
      <c r="U342" s="35">
        <f t="shared" si="396"/>
        <v>1918.5600000000002</v>
      </c>
      <c r="V342" s="3">
        <v>100</v>
      </c>
      <c r="W342" s="3">
        <v>49</v>
      </c>
      <c r="X342" s="35">
        <f t="shared" si="397"/>
        <v>3837.1200000000003</v>
      </c>
      <c r="Y342" s="33">
        <f t="shared" si="376"/>
        <v>51</v>
      </c>
      <c r="Z342" s="5">
        <v>100</v>
      </c>
      <c r="AA342" s="35">
        <f t="shared" si="398"/>
        <v>3837.1200000000003</v>
      </c>
      <c r="AB342" s="3">
        <v>100</v>
      </c>
      <c r="AC342" s="3">
        <v>99</v>
      </c>
      <c r="AD342" s="35">
        <f t="shared" si="399"/>
        <v>3837.1200000000003</v>
      </c>
      <c r="AE342" s="33">
        <f t="shared" si="377"/>
        <v>52</v>
      </c>
      <c r="AF342" s="5">
        <v>200</v>
      </c>
      <c r="AG342" s="35">
        <f t="shared" si="400"/>
        <v>7674.2400000000007</v>
      </c>
      <c r="AH342" s="3">
        <v>100</v>
      </c>
      <c r="AI342" s="3">
        <v>119</v>
      </c>
      <c r="AJ342" s="35">
        <f t="shared" si="401"/>
        <v>3837.1200000000003</v>
      </c>
      <c r="AK342" s="33">
        <f t="shared" si="378"/>
        <v>33</v>
      </c>
      <c r="AL342" s="5">
        <v>150</v>
      </c>
      <c r="AM342" s="36">
        <f t="shared" si="402"/>
        <v>5755.68</v>
      </c>
      <c r="AN342" s="224">
        <v>300</v>
      </c>
      <c r="AO342" s="3">
        <v>146</v>
      </c>
      <c r="AP342" s="35">
        <f t="shared" si="403"/>
        <v>11511.36</v>
      </c>
      <c r="AQ342" s="33">
        <f t="shared" si="381"/>
        <v>187</v>
      </c>
      <c r="AR342" s="5">
        <v>150</v>
      </c>
      <c r="AS342" s="35">
        <f t="shared" si="404"/>
        <v>5755.68</v>
      </c>
      <c r="AT342" s="3">
        <v>60</v>
      </c>
      <c r="AU342" s="3">
        <v>109</v>
      </c>
      <c r="AV342" s="35">
        <f t="shared" si="405"/>
        <v>2302.2719999999999</v>
      </c>
      <c r="AW342" s="33">
        <f t="shared" si="379"/>
        <v>138</v>
      </c>
      <c r="AX342" s="4">
        <v>400</v>
      </c>
      <c r="AY342" s="35">
        <f t="shared" si="406"/>
        <v>15348.480000000001</v>
      </c>
      <c r="AZ342" s="3">
        <v>0</v>
      </c>
      <c r="BA342" s="3">
        <v>100</v>
      </c>
      <c r="BB342" s="35">
        <f t="shared" si="407"/>
        <v>0</v>
      </c>
      <c r="BC342" s="33">
        <f t="shared" si="380"/>
        <v>38</v>
      </c>
      <c r="BD342" s="4">
        <v>500</v>
      </c>
      <c r="BE342" s="36">
        <f t="shared" si="367"/>
        <v>19185.600000000002</v>
      </c>
      <c r="BF342" s="3">
        <v>200</v>
      </c>
      <c r="BG342" s="3">
        <v>95</v>
      </c>
      <c r="BH342" s="35">
        <f t="shared" si="368"/>
        <v>7674.2400000000007</v>
      </c>
      <c r="BI342" s="33">
        <f t="shared" si="408"/>
        <v>143</v>
      </c>
      <c r="BJ342" s="4">
        <v>100</v>
      </c>
      <c r="BK342" s="36">
        <f t="shared" si="369"/>
        <v>3837.1200000000003</v>
      </c>
      <c r="BL342" s="3">
        <v>0</v>
      </c>
      <c r="BM342" s="3">
        <v>100</v>
      </c>
      <c r="BN342" s="36">
        <f t="shared" si="370"/>
        <v>0</v>
      </c>
      <c r="BO342" s="33">
        <f t="shared" si="389"/>
        <v>43</v>
      </c>
      <c r="BP342" s="4">
        <v>100</v>
      </c>
      <c r="BQ342" s="36">
        <f t="shared" si="371"/>
        <v>3837.1200000000003</v>
      </c>
      <c r="BR342" s="204">
        <v>200</v>
      </c>
      <c r="BS342" s="305">
        <v>71</v>
      </c>
      <c r="BT342" s="36">
        <f t="shared" si="372"/>
        <v>7674.2400000000007</v>
      </c>
      <c r="BU342" s="33">
        <f t="shared" si="382"/>
        <v>172</v>
      </c>
      <c r="BV342" s="4">
        <v>100</v>
      </c>
      <c r="BW342" s="36">
        <f t="shared" si="384"/>
        <v>3837.1200000000003</v>
      </c>
      <c r="BX342" s="3">
        <v>0</v>
      </c>
      <c r="BY342" s="3">
        <v>77</v>
      </c>
      <c r="BZ342" s="36">
        <f t="shared" si="385"/>
        <v>0</v>
      </c>
      <c r="CA342" s="33">
        <f t="shared" si="373"/>
        <v>95</v>
      </c>
      <c r="CB342" s="314">
        <v>100</v>
      </c>
      <c r="CC342" s="36">
        <f t="shared" si="386"/>
        <v>3837.1200000000003</v>
      </c>
      <c r="CD342" s="3">
        <f>SUMIFS('12月商业流向数据'!G:G,'12月商业流向数据'!C:C,'2019年进销存明细 '!A342,'12月商业流向数据'!E:E,'2019年进销存明细 '!H342)</f>
        <v>18</v>
      </c>
      <c r="CE342" s="3"/>
      <c r="CF342" s="36">
        <f t="shared" si="387"/>
        <v>690.6816</v>
      </c>
      <c r="CG342" s="33">
        <f t="shared" si="374"/>
        <v>113</v>
      </c>
      <c r="CH342" s="4">
        <f t="shared" si="390"/>
        <v>2000</v>
      </c>
      <c r="CI342" s="36">
        <f t="shared" si="391"/>
        <v>76742.400000000009</v>
      </c>
      <c r="CJ342" s="4">
        <f t="shared" si="392"/>
        <v>1078</v>
      </c>
      <c r="CK342" s="36">
        <f t="shared" si="388"/>
        <v>41364.153600000005</v>
      </c>
      <c r="CM342" s="18" t="str">
        <f t="shared" si="383"/>
        <v>依叶-上海市浦东新区万祥社区卫生服务中心</v>
      </c>
      <c r="CN342" s="18" t="s">
        <v>422</v>
      </c>
    </row>
    <row r="343" spans="1:92" s="18" customFormat="1" ht="14.25" hidden="1" x14ac:dyDescent="0.3">
      <c r="A343" s="1" t="s">
        <v>6</v>
      </c>
      <c r="B343" s="1" t="s">
        <v>636</v>
      </c>
      <c r="C343" s="1" t="s">
        <v>662</v>
      </c>
      <c r="D343" s="1" t="s">
        <v>51</v>
      </c>
      <c r="E343" s="1" t="s">
        <v>463</v>
      </c>
      <c r="F343" s="1" t="s">
        <v>284</v>
      </c>
      <c r="G343" s="1" t="s">
        <v>392</v>
      </c>
      <c r="H343" s="2" t="s">
        <v>507</v>
      </c>
      <c r="I343" s="177">
        <v>38.371200000000002</v>
      </c>
      <c r="J343" s="37">
        <v>50</v>
      </c>
      <c r="K343" s="171">
        <v>144.16666666666666</v>
      </c>
      <c r="L343" s="171">
        <f t="shared" si="393"/>
        <v>5531.848</v>
      </c>
      <c r="M343" s="37">
        <v>185</v>
      </c>
      <c r="N343" s="5">
        <v>200</v>
      </c>
      <c r="O343" s="34">
        <f t="shared" si="394"/>
        <v>7674.2400000000007</v>
      </c>
      <c r="P343" s="3">
        <v>700</v>
      </c>
      <c r="Q343" s="3">
        <v>204</v>
      </c>
      <c r="R343" s="35">
        <f t="shared" si="395"/>
        <v>26859.84</v>
      </c>
      <c r="S343" s="33">
        <f t="shared" si="375"/>
        <v>681</v>
      </c>
      <c r="T343" s="5">
        <v>200</v>
      </c>
      <c r="U343" s="35">
        <f t="shared" si="396"/>
        <v>7674.2400000000007</v>
      </c>
      <c r="V343" s="3">
        <v>0</v>
      </c>
      <c r="W343" s="3">
        <v>127</v>
      </c>
      <c r="X343" s="35">
        <f t="shared" si="397"/>
        <v>0</v>
      </c>
      <c r="Y343" s="33">
        <f t="shared" si="376"/>
        <v>554</v>
      </c>
      <c r="Z343" s="5">
        <v>300</v>
      </c>
      <c r="AA343" s="35">
        <f t="shared" si="398"/>
        <v>11511.36</v>
      </c>
      <c r="AB343" s="3">
        <v>0</v>
      </c>
      <c r="AC343" s="3">
        <v>208</v>
      </c>
      <c r="AD343" s="35">
        <f t="shared" si="399"/>
        <v>0</v>
      </c>
      <c r="AE343" s="33">
        <f t="shared" si="377"/>
        <v>346</v>
      </c>
      <c r="AF343" s="5">
        <v>400</v>
      </c>
      <c r="AG343" s="35">
        <f t="shared" si="400"/>
        <v>15348.480000000001</v>
      </c>
      <c r="AH343" s="3">
        <v>500</v>
      </c>
      <c r="AI343" s="3">
        <v>203</v>
      </c>
      <c r="AJ343" s="35">
        <f t="shared" si="401"/>
        <v>19185.600000000002</v>
      </c>
      <c r="AK343" s="33">
        <f t="shared" si="378"/>
        <v>643</v>
      </c>
      <c r="AL343" s="5">
        <v>400</v>
      </c>
      <c r="AM343" s="36">
        <f t="shared" si="402"/>
        <v>15348.480000000001</v>
      </c>
      <c r="AN343" s="224">
        <v>0</v>
      </c>
      <c r="AO343" s="3">
        <v>255</v>
      </c>
      <c r="AP343" s="35">
        <f t="shared" si="403"/>
        <v>0</v>
      </c>
      <c r="AQ343" s="33">
        <f t="shared" si="381"/>
        <v>388</v>
      </c>
      <c r="AR343" s="5">
        <v>400</v>
      </c>
      <c r="AS343" s="35">
        <f t="shared" si="404"/>
        <v>15348.480000000001</v>
      </c>
      <c r="AT343" s="3">
        <v>600</v>
      </c>
      <c r="AU343" s="3">
        <v>188</v>
      </c>
      <c r="AV343" s="35">
        <f t="shared" si="405"/>
        <v>23022.720000000001</v>
      </c>
      <c r="AW343" s="33">
        <f t="shared" si="379"/>
        <v>800</v>
      </c>
      <c r="AX343" s="4">
        <v>500</v>
      </c>
      <c r="AY343" s="35">
        <f t="shared" si="406"/>
        <v>19185.600000000002</v>
      </c>
      <c r="AZ343" s="3">
        <v>0</v>
      </c>
      <c r="BA343" s="3">
        <v>260</v>
      </c>
      <c r="BB343" s="35">
        <f t="shared" si="407"/>
        <v>0</v>
      </c>
      <c r="BC343" s="33">
        <f t="shared" si="380"/>
        <v>540</v>
      </c>
      <c r="BD343" s="4">
        <v>700</v>
      </c>
      <c r="BE343" s="36">
        <f t="shared" si="367"/>
        <v>26859.84</v>
      </c>
      <c r="BF343" s="3">
        <v>300</v>
      </c>
      <c r="BG343" s="3">
        <v>184</v>
      </c>
      <c r="BH343" s="35">
        <f t="shared" si="368"/>
        <v>11511.36</v>
      </c>
      <c r="BI343" s="33">
        <f t="shared" si="408"/>
        <v>656</v>
      </c>
      <c r="BJ343" s="4">
        <v>200</v>
      </c>
      <c r="BK343" s="36">
        <f t="shared" si="369"/>
        <v>7674.2400000000007</v>
      </c>
      <c r="BL343" s="3">
        <v>300</v>
      </c>
      <c r="BM343" s="3">
        <v>189</v>
      </c>
      <c r="BN343" s="36">
        <f t="shared" si="370"/>
        <v>11511.36</v>
      </c>
      <c r="BO343" s="33">
        <f t="shared" si="389"/>
        <v>767</v>
      </c>
      <c r="BP343" s="4">
        <v>200</v>
      </c>
      <c r="BQ343" s="36">
        <f t="shared" si="371"/>
        <v>7674.2400000000007</v>
      </c>
      <c r="BR343" s="204">
        <v>0</v>
      </c>
      <c r="BS343" s="305">
        <v>239</v>
      </c>
      <c r="BT343" s="36">
        <f t="shared" si="372"/>
        <v>0</v>
      </c>
      <c r="BU343" s="33">
        <f t="shared" si="382"/>
        <v>528</v>
      </c>
      <c r="BV343" s="4">
        <v>200</v>
      </c>
      <c r="BW343" s="36">
        <f t="shared" si="384"/>
        <v>7674.2400000000007</v>
      </c>
      <c r="BX343" s="3">
        <v>300</v>
      </c>
      <c r="BY343" s="3">
        <v>190</v>
      </c>
      <c r="BZ343" s="36">
        <f t="shared" si="385"/>
        <v>11511.36</v>
      </c>
      <c r="CA343" s="33">
        <f t="shared" si="373"/>
        <v>638</v>
      </c>
      <c r="CB343" s="314">
        <v>200</v>
      </c>
      <c r="CC343" s="36">
        <f t="shared" si="386"/>
        <v>7674.2400000000007</v>
      </c>
      <c r="CD343" s="3">
        <f>SUMIFS('12月商业流向数据'!G:G,'12月商业流向数据'!C:C,'2019年进销存明细 '!A343,'12月商业流向数据'!E:E,'2019年进销存明细 '!H343)</f>
        <v>0</v>
      </c>
      <c r="CE343" s="3"/>
      <c r="CF343" s="36">
        <f t="shared" si="387"/>
        <v>0</v>
      </c>
      <c r="CG343" s="33">
        <f t="shared" si="374"/>
        <v>638</v>
      </c>
      <c r="CH343" s="4">
        <f t="shared" si="390"/>
        <v>3900</v>
      </c>
      <c r="CI343" s="36">
        <f t="shared" si="391"/>
        <v>149647.67999999999</v>
      </c>
      <c r="CJ343" s="4">
        <f t="shared" si="392"/>
        <v>2700</v>
      </c>
      <c r="CK343" s="36">
        <f t="shared" si="388"/>
        <v>103602.24000000001</v>
      </c>
      <c r="CM343" s="18" t="str">
        <f t="shared" si="383"/>
        <v>依叶-上海市浦东新区芦潮港社区卫生服务中心</v>
      </c>
      <c r="CN343" s="18" t="s">
        <v>422</v>
      </c>
    </row>
    <row r="344" spans="1:92" s="18" customFormat="1" ht="14.25" hidden="1" x14ac:dyDescent="0.3">
      <c r="A344" s="205" t="s">
        <v>6</v>
      </c>
      <c r="B344" s="1" t="s">
        <v>636</v>
      </c>
      <c r="C344" s="1" t="s">
        <v>662</v>
      </c>
      <c r="D344" s="21" t="s">
        <v>51</v>
      </c>
      <c r="E344" s="1" t="s">
        <v>57</v>
      </c>
      <c r="F344" s="1" t="s">
        <v>284</v>
      </c>
      <c r="G344" s="1" t="s">
        <v>392</v>
      </c>
      <c r="H344" s="7" t="s">
        <v>542</v>
      </c>
      <c r="I344" s="177">
        <v>38.371200000000002</v>
      </c>
      <c r="J344" s="37">
        <v>0</v>
      </c>
      <c r="K344" s="171">
        <v>0</v>
      </c>
      <c r="L344" s="171">
        <f t="shared" si="393"/>
        <v>0</v>
      </c>
      <c r="M344" s="37">
        <v>0</v>
      </c>
      <c r="N344" s="5"/>
      <c r="O344" s="34">
        <f t="shared" si="394"/>
        <v>0</v>
      </c>
      <c r="P344" s="3">
        <v>0</v>
      </c>
      <c r="Q344" s="3">
        <v>0</v>
      </c>
      <c r="R344" s="35">
        <f t="shared" si="395"/>
        <v>0</v>
      </c>
      <c r="S344" s="33">
        <f t="shared" si="375"/>
        <v>0</v>
      </c>
      <c r="T344" s="5"/>
      <c r="U344" s="35">
        <f t="shared" si="396"/>
        <v>0</v>
      </c>
      <c r="V344" s="3">
        <v>0</v>
      </c>
      <c r="W344" s="3">
        <v>0</v>
      </c>
      <c r="X344" s="35">
        <f t="shared" si="397"/>
        <v>0</v>
      </c>
      <c r="Y344" s="33">
        <f t="shared" si="376"/>
        <v>0</v>
      </c>
      <c r="Z344" s="5"/>
      <c r="AA344" s="35">
        <f t="shared" si="398"/>
        <v>0</v>
      </c>
      <c r="AB344" s="3">
        <v>0</v>
      </c>
      <c r="AC344" s="3">
        <v>0</v>
      </c>
      <c r="AD344" s="35">
        <f t="shared" si="399"/>
        <v>0</v>
      </c>
      <c r="AE344" s="33">
        <f t="shared" si="377"/>
        <v>0</v>
      </c>
      <c r="AF344" s="5"/>
      <c r="AG344" s="35">
        <f t="shared" si="400"/>
        <v>0</v>
      </c>
      <c r="AH344" s="3">
        <v>0</v>
      </c>
      <c r="AI344" s="3">
        <v>0</v>
      </c>
      <c r="AJ344" s="35">
        <f t="shared" si="401"/>
        <v>0</v>
      </c>
      <c r="AK344" s="33">
        <f t="shared" si="378"/>
        <v>0</v>
      </c>
      <c r="AL344" s="5">
        <v>0</v>
      </c>
      <c r="AM344" s="36">
        <f t="shared" si="402"/>
        <v>0</v>
      </c>
      <c r="AN344" s="224">
        <v>0</v>
      </c>
      <c r="AO344" s="3">
        <v>0</v>
      </c>
      <c r="AP344" s="35">
        <f t="shared" si="403"/>
        <v>0</v>
      </c>
      <c r="AQ344" s="33">
        <f t="shared" si="381"/>
        <v>0</v>
      </c>
      <c r="AR344" s="5">
        <v>0</v>
      </c>
      <c r="AS344" s="35">
        <f t="shared" si="404"/>
        <v>0</v>
      </c>
      <c r="AT344" s="3">
        <v>0</v>
      </c>
      <c r="AU344" s="3">
        <v>0</v>
      </c>
      <c r="AV344" s="35">
        <f t="shared" si="405"/>
        <v>0</v>
      </c>
      <c r="AW344" s="33">
        <f t="shared" si="379"/>
        <v>0</v>
      </c>
      <c r="AX344" s="4">
        <v>0</v>
      </c>
      <c r="AY344" s="35">
        <f t="shared" si="406"/>
        <v>0</v>
      </c>
      <c r="AZ344" s="3">
        <v>0</v>
      </c>
      <c r="BA344" s="3">
        <v>0</v>
      </c>
      <c r="BB344" s="35">
        <f t="shared" si="407"/>
        <v>0</v>
      </c>
      <c r="BC344" s="33">
        <f t="shared" si="380"/>
        <v>0</v>
      </c>
      <c r="BD344" s="4">
        <v>0</v>
      </c>
      <c r="BE344" s="36">
        <f t="shared" si="367"/>
        <v>0</v>
      </c>
      <c r="BF344" s="3">
        <v>0</v>
      </c>
      <c r="BG344" s="3">
        <v>0</v>
      </c>
      <c r="BH344" s="35">
        <f t="shared" si="368"/>
        <v>0</v>
      </c>
      <c r="BI344" s="33">
        <f t="shared" si="408"/>
        <v>0</v>
      </c>
      <c r="BJ344" s="4">
        <v>0</v>
      </c>
      <c r="BK344" s="36">
        <f t="shared" si="369"/>
        <v>0</v>
      </c>
      <c r="BL344" s="3">
        <v>0</v>
      </c>
      <c r="BM344" s="3">
        <v>0</v>
      </c>
      <c r="BN344" s="36">
        <f t="shared" si="370"/>
        <v>0</v>
      </c>
      <c r="BO344" s="33">
        <f t="shared" si="389"/>
        <v>0</v>
      </c>
      <c r="BP344" s="4">
        <v>0</v>
      </c>
      <c r="BQ344" s="36">
        <f t="shared" si="371"/>
        <v>0</v>
      </c>
      <c r="BR344" s="204">
        <v>0</v>
      </c>
      <c r="BS344" s="305">
        <v>0</v>
      </c>
      <c r="BT344" s="36">
        <f t="shared" si="372"/>
        <v>0</v>
      </c>
      <c r="BU344" s="33">
        <f t="shared" si="382"/>
        <v>0</v>
      </c>
      <c r="BV344" s="4">
        <v>0</v>
      </c>
      <c r="BW344" s="36">
        <f t="shared" si="384"/>
        <v>0</v>
      </c>
      <c r="BX344" s="3">
        <v>0</v>
      </c>
      <c r="BY344" s="3">
        <v>0</v>
      </c>
      <c r="BZ344" s="36">
        <f t="shared" si="385"/>
        <v>0</v>
      </c>
      <c r="CA344" s="33">
        <f t="shared" si="373"/>
        <v>0</v>
      </c>
      <c r="CB344" s="314">
        <v>0</v>
      </c>
      <c r="CC344" s="36">
        <f t="shared" si="386"/>
        <v>0</v>
      </c>
      <c r="CD344" s="3">
        <f>SUMIFS('12月商业流向数据'!G:G,'12月商业流向数据'!C:C,'2019年进销存明细 '!A344,'12月商业流向数据'!E:E,'2019年进销存明细 '!H344)</f>
        <v>0</v>
      </c>
      <c r="CE344" s="3"/>
      <c r="CF344" s="36">
        <f t="shared" si="387"/>
        <v>0</v>
      </c>
      <c r="CG344" s="33">
        <f t="shared" si="374"/>
        <v>0</v>
      </c>
      <c r="CH344" s="4">
        <f t="shared" si="390"/>
        <v>0</v>
      </c>
      <c r="CI344" s="36">
        <f t="shared" si="391"/>
        <v>0</v>
      </c>
      <c r="CJ344" s="4">
        <f t="shared" si="392"/>
        <v>0</v>
      </c>
      <c r="CK344" s="36">
        <f t="shared" si="388"/>
        <v>0</v>
      </c>
      <c r="CL344" s="206"/>
      <c r="CM344" s="18" t="str">
        <f t="shared" si="383"/>
        <v>依叶-上海市浦东新区川沙社区卫生服务中心</v>
      </c>
      <c r="CN344" s="18" t="s">
        <v>422</v>
      </c>
    </row>
    <row r="345" spans="1:92" s="18" customFormat="1" ht="14.25" hidden="1" x14ac:dyDescent="0.3">
      <c r="A345" s="205" t="s">
        <v>6</v>
      </c>
      <c r="B345" s="1" t="s">
        <v>636</v>
      </c>
      <c r="C345" s="1" t="s">
        <v>662</v>
      </c>
      <c r="D345" s="21" t="s">
        <v>51</v>
      </c>
      <c r="E345" s="1" t="s">
        <v>57</v>
      </c>
      <c r="F345" s="1" t="s">
        <v>284</v>
      </c>
      <c r="G345" s="1" t="s">
        <v>392</v>
      </c>
      <c r="H345" s="7" t="s">
        <v>521</v>
      </c>
      <c r="I345" s="177">
        <v>38.371200000000002</v>
      </c>
      <c r="J345" s="37">
        <v>100</v>
      </c>
      <c r="K345" s="171">
        <v>62.5</v>
      </c>
      <c r="L345" s="171">
        <f t="shared" si="393"/>
        <v>2398.2000000000003</v>
      </c>
      <c r="M345" s="37">
        <v>102</v>
      </c>
      <c r="N345" s="5">
        <v>50</v>
      </c>
      <c r="O345" s="34">
        <f t="shared" si="394"/>
        <v>1918.5600000000002</v>
      </c>
      <c r="P345" s="3">
        <v>150</v>
      </c>
      <c r="Q345" s="3">
        <v>108</v>
      </c>
      <c r="R345" s="35">
        <f t="shared" si="395"/>
        <v>5755.68</v>
      </c>
      <c r="S345" s="33">
        <f t="shared" si="375"/>
        <v>144</v>
      </c>
      <c r="T345" s="5">
        <v>100</v>
      </c>
      <c r="U345" s="35">
        <f t="shared" si="396"/>
        <v>3837.1200000000003</v>
      </c>
      <c r="V345" s="3">
        <v>150</v>
      </c>
      <c r="W345" s="3">
        <v>116</v>
      </c>
      <c r="X345" s="35">
        <f t="shared" si="397"/>
        <v>5755.68</v>
      </c>
      <c r="Y345" s="33">
        <f t="shared" si="376"/>
        <v>178</v>
      </c>
      <c r="Z345" s="5">
        <v>250</v>
      </c>
      <c r="AA345" s="35">
        <f t="shared" si="398"/>
        <v>9592.8000000000011</v>
      </c>
      <c r="AB345" s="3">
        <v>250</v>
      </c>
      <c r="AC345" s="3">
        <v>198</v>
      </c>
      <c r="AD345" s="35">
        <f t="shared" si="399"/>
        <v>9592.8000000000011</v>
      </c>
      <c r="AE345" s="33">
        <f t="shared" si="377"/>
        <v>230</v>
      </c>
      <c r="AF345" s="5">
        <v>300</v>
      </c>
      <c r="AG345" s="35">
        <f t="shared" si="400"/>
        <v>11511.36</v>
      </c>
      <c r="AH345" s="3">
        <v>200</v>
      </c>
      <c r="AI345" s="3">
        <v>218</v>
      </c>
      <c r="AJ345" s="35">
        <f t="shared" si="401"/>
        <v>7674.2400000000007</v>
      </c>
      <c r="AK345" s="33">
        <f t="shared" si="378"/>
        <v>212</v>
      </c>
      <c r="AL345" s="5">
        <v>300</v>
      </c>
      <c r="AM345" s="36">
        <f t="shared" si="402"/>
        <v>11511.36</v>
      </c>
      <c r="AN345" s="224">
        <v>200</v>
      </c>
      <c r="AO345" s="3">
        <v>226</v>
      </c>
      <c r="AP345" s="35">
        <f t="shared" si="403"/>
        <v>7674.2400000000007</v>
      </c>
      <c r="AQ345" s="33">
        <f t="shared" si="381"/>
        <v>186</v>
      </c>
      <c r="AR345" s="5">
        <v>300</v>
      </c>
      <c r="AS345" s="35">
        <f t="shared" si="404"/>
        <v>11511.36</v>
      </c>
      <c r="AT345" s="3">
        <v>200</v>
      </c>
      <c r="AU345" s="3">
        <v>224</v>
      </c>
      <c r="AV345" s="35">
        <f t="shared" si="405"/>
        <v>7674.2400000000007</v>
      </c>
      <c r="AW345" s="33">
        <f t="shared" si="379"/>
        <v>162</v>
      </c>
      <c r="AX345" s="4">
        <v>300</v>
      </c>
      <c r="AY345" s="35">
        <f t="shared" si="406"/>
        <v>11511.36</v>
      </c>
      <c r="AZ345" s="3">
        <v>200</v>
      </c>
      <c r="BA345" s="3">
        <v>276</v>
      </c>
      <c r="BB345" s="35">
        <f t="shared" si="407"/>
        <v>7674.2400000000007</v>
      </c>
      <c r="BC345" s="33">
        <f t="shared" si="380"/>
        <v>86</v>
      </c>
      <c r="BD345" s="4">
        <v>300</v>
      </c>
      <c r="BE345" s="36">
        <f t="shared" si="367"/>
        <v>11511.36</v>
      </c>
      <c r="BF345" s="3">
        <v>400</v>
      </c>
      <c r="BG345" s="3">
        <v>226</v>
      </c>
      <c r="BH345" s="35">
        <f t="shared" si="368"/>
        <v>15348.480000000001</v>
      </c>
      <c r="BI345" s="33">
        <f t="shared" si="408"/>
        <v>260</v>
      </c>
      <c r="BJ345" s="4">
        <v>300</v>
      </c>
      <c r="BK345" s="36">
        <f t="shared" si="369"/>
        <v>11511.36</v>
      </c>
      <c r="BL345" s="3">
        <v>0</v>
      </c>
      <c r="BM345" s="3">
        <v>218</v>
      </c>
      <c r="BN345" s="36">
        <f t="shared" si="370"/>
        <v>0</v>
      </c>
      <c r="BO345" s="33">
        <f t="shared" si="389"/>
        <v>42</v>
      </c>
      <c r="BP345" s="4">
        <v>300</v>
      </c>
      <c r="BQ345" s="36">
        <f t="shared" si="371"/>
        <v>11511.36</v>
      </c>
      <c r="BR345" s="204">
        <v>400</v>
      </c>
      <c r="BS345" s="305">
        <v>202</v>
      </c>
      <c r="BT345" s="36">
        <f t="shared" si="372"/>
        <v>15348.480000000001</v>
      </c>
      <c r="BU345" s="33">
        <f t="shared" si="382"/>
        <v>240</v>
      </c>
      <c r="BV345" s="4">
        <v>400</v>
      </c>
      <c r="BW345" s="36">
        <f t="shared" si="384"/>
        <v>15348.480000000001</v>
      </c>
      <c r="BX345" s="3">
        <v>0</v>
      </c>
      <c r="BY345" s="3">
        <v>192</v>
      </c>
      <c r="BZ345" s="36">
        <f t="shared" si="385"/>
        <v>0</v>
      </c>
      <c r="CA345" s="33">
        <f t="shared" si="373"/>
        <v>48</v>
      </c>
      <c r="CB345" s="314">
        <v>400</v>
      </c>
      <c r="CC345" s="36">
        <f t="shared" si="386"/>
        <v>15348.480000000001</v>
      </c>
      <c r="CD345" s="3">
        <f>SUMIFS('12月商业流向数据'!G:G,'12月商业流向数据'!C:C,'2019年进销存明细 '!A345,'12月商业流向数据'!E:E,'2019年进销存明细 '!H345)</f>
        <v>200</v>
      </c>
      <c r="CE345" s="3"/>
      <c r="CF345" s="36">
        <f t="shared" si="387"/>
        <v>7674.2400000000007</v>
      </c>
      <c r="CG345" s="33">
        <f t="shared" si="374"/>
        <v>248</v>
      </c>
      <c r="CH345" s="4">
        <f t="shared" si="390"/>
        <v>3300</v>
      </c>
      <c r="CI345" s="36">
        <f t="shared" si="391"/>
        <v>126624.95999999999</v>
      </c>
      <c r="CJ345" s="4">
        <f t="shared" si="392"/>
        <v>2350</v>
      </c>
      <c r="CK345" s="36">
        <f t="shared" si="388"/>
        <v>90172.32</v>
      </c>
      <c r="CL345" s="206"/>
      <c r="CM345" s="18" t="str">
        <f t="shared" si="383"/>
        <v>依叶-上海市浦东新区王港社区卫生服务中心</v>
      </c>
      <c r="CN345" s="18" t="s">
        <v>422</v>
      </c>
    </row>
    <row r="346" spans="1:92" s="18" customFormat="1" ht="14.25" hidden="1" x14ac:dyDescent="0.3">
      <c r="A346" s="205" t="s">
        <v>6</v>
      </c>
      <c r="B346" s="1" t="s">
        <v>636</v>
      </c>
      <c r="C346" s="1" t="s">
        <v>662</v>
      </c>
      <c r="D346" s="21" t="s">
        <v>51</v>
      </c>
      <c r="E346" s="1" t="s">
        <v>735</v>
      </c>
      <c r="F346" s="1" t="s">
        <v>284</v>
      </c>
      <c r="G346" s="1" t="s">
        <v>392</v>
      </c>
      <c r="H346" s="7" t="s">
        <v>538</v>
      </c>
      <c r="I346" s="177">
        <v>38.371200000000002</v>
      </c>
      <c r="J346" s="37">
        <v>0</v>
      </c>
      <c r="K346" s="171">
        <v>0</v>
      </c>
      <c r="L346" s="171">
        <f t="shared" si="393"/>
        <v>0</v>
      </c>
      <c r="M346" s="37">
        <v>0</v>
      </c>
      <c r="N346" s="5"/>
      <c r="O346" s="34">
        <f t="shared" si="394"/>
        <v>0</v>
      </c>
      <c r="P346" s="3">
        <v>0</v>
      </c>
      <c r="Q346" s="3">
        <v>0</v>
      </c>
      <c r="R346" s="35">
        <f t="shared" si="395"/>
        <v>0</v>
      </c>
      <c r="S346" s="33">
        <f t="shared" ref="S346:S377" si="409">M346+P346-Q346</f>
        <v>0</v>
      </c>
      <c r="T346" s="5"/>
      <c r="U346" s="35">
        <f t="shared" si="396"/>
        <v>0</v>
      </c>
      <c r="V346" s="3">
        <v>0</v>
      </c>
      <c r="W346" s="3">
        <v>0</v>
      </c>
      <c r="X346" s="35">
        <f t="shared" si="397"/>
        <v>0</v>
      </c>
      <c r="Y346" s="33">
        <f t="shared" ref="Y346:Y377" si="410">S346+V346-W346</f>
        <v>0</v>
      </c>
      <c r="Z346" s="5"/>
      <c r="AA346" s="35">
        <f t="shared" si="398"/>
        <v>0</v>
      </c>
      <c r="AB346" s="3">
        <v>0</v>
      </c>
      <c r="AC346" s="3">
        <v>0</v>
      </c>
      <c r="AD346" s="35">
        <f t="shared" si="399"/>
        <v>0</v>
      </c>
      <c r="AE346" s="33">
        <f t="shared" ref="AE346:AE377" si="411">Y346+AB346-AC346</f>
        <v>0</v>
      </c>
      <c r="AF346" s="5"/>
      <c r="AG346" s="35">
        <f t="shared" si="400"/>
        <v>0</v>
      </c>
      <c r="AH346" s="3">
        <v>0</v>
      </c>
      <c r="AI346" s="3">
        <v>0</v>
      </c>
      <c r="AJ346" s="35">
        <f t="shared" si="401"/>
        <v>0</v>
      </c>
      <c r="AK346" s="33">
        <f t="shared" ref="AK346:AK377" si="412">AE346+AH346-AI346</f>
        <v>0</v>
      </c>
      <c r="AL346" s="5">
        <v>0</v>
      </c>
      <c r="AM346" s="36">
        <f t="shared" si="402"/>
        <v>0</v>
      </c>
      <c r="AN346" s="224">
        <v>0</v>
      </c>
      <c r="AO346" s="3">
        <v>0</v>
      </c>
      <c r="AP346" s="35">
        <f t="shared" si="403"/>
        <v>0</v>
      </c>
      <c r="AQ346" s="33">
        <f t="shared" si="381"/>
        <v>0</v>
      </c>
      <c r="AR346" s="5">
        <v>0</v>
      </c>
      <c r="AS346" s="35">
        <f t="shared" si="404"/>
        <v>0</v>
      </c>
      <c r="AT346" s="3">
        <v>0</v>
      </c>
      <c r="AU346" s="3">
        <v>0</v>
      </c>
      <c r="AV346" s="35">
        <f t="shared" si="405"/>
        <v>0</v>
      </c>
      <c r="AW346" s="33">
        <f t="shared" ref="AW346:AW377" si="413">AQ346+AT346-AU346</f>
        <v>0</v>
      </c>
      <c r="AX346" s="4">
        <v>0</v>
      </c>
      <c r="AY346" s="35">
        <f t="shared" si="406"/>
        <v>0</v>
      </c>
      <c r="AZ346" s="3">
        <v>0</v>
      </c>
      <c r="BA346" s="3">
        <v>0</v>
      </c>
      <c r="BB346" s="35">
        <f t="shared" si="407"/>
        <v>0</v>
      </c>
      <c r="BC346" s="33">
        <f t="shared" ref="BC346:BC377" si="414">AW346+AZ346-BA346</f>
        <v>0</v>
      </c>
      <c r="BD346" s="4">
        <v>0</v>
      </c>
      <c r="BE346" s="36">
        <f t="shared" si="367"/>
        <v>0</v>
      </c>
      <c r="BF346" s="3">
        <v>0</v>
      </c>
      <c r="BG346" s="3">
        <v>0</v>
      </c>
      <c r="BH346" s="35">
        <f t="shared" si="368"/>
        <v>0</v>
      </c>
      <c r="BI346" s="33">
        <f t="shared" si="408"/>
        <v>0</v>
      </c>
      <c r="BJ346" s="4">
        <v>0</v>
      </c>
      <c r="BK346" s="36">
        <f t="shared" si="369"/>
        <v>0</v>
      </c>
      <c r="BL346" s="3">
        <v>0</v>
      </c>
      <c r="BM346" s="3">
        <v>0</v>
      </c>
      <c r="BN346" s="36">
        <f t="shared" si="370"/>
        <v>0</v>
      </c>
      <c r="BO346" s="33">
        <f t="shared" si="389"/>
        <v>0</v>
      </c>
      <c r="BP346" s="4">
        <v>0</v>
      </c>
      <c r="BQ346" s="36">
        <f t="shared" si="371"/>
        <v>0</v>
      </c>
      <c r="BR346" s="204">
        <v>0</v>
      </c>
      <c r="BS346" s="305">
        <v>0</v>
      </c>
      <c r="BT346" s="36">
        <f t="shared" si="372"/>
        <v>0</v>
      </c>
      <c r="BU346" s="33">
        <f t="shared" si="382"/>
        <v>0</v>
      </c>
      <c r="BV346" s="4">
        <v>0</v>
      </c>
      <c r="BW346" s="36">
        <f t="shared" si="384"/>
        <v>0</v>
      </c>
      <c r="BX346" s="3">
        <v>0</v>
      </c>
      <c r="BY346" s="3">
        <v>0</v>
      </c>
      <c r="BZ346" s="36">
        <f t="shared" si="385"/>
        <v>0</v>
      </c>
      <c r="CA346" s="33">
        <f t="shared" si="373"/>
        <v>0</v>
      </c>
      <c r="CB346" s="314">
        <v>0</v>
      </c>
      <c r="CC346" s="36">
        <f t="shared" si="386"/>
        <v>0</v>
      </c>
      <c r="CD346" s="3">
        <f>SUMIFS('12月商业流向数据'!G:G,'12月商业流向数据'!C:C,'2019年进销存明细 '!A346,'12月商业流向数据'!E:E,'2019年进销存明细 '!H346)</f>
        <v>0</v>
      </c>
      <c r="CE346" s="3"/>
      <c r="CF346" s="36">
        <f t="shared" si="387"/>
        <v>0</v>
      </c>
      <c r="CG346" s="33">
        <f t="shared" si="374"/>
        <v>0</v>
      </c>
      <c r="CH346" s="4">
        <f t="shared" si="390"/>
        <v>0</v>
      </c>
      <c r="CI346" s="36">
        <f t="shared" si="391"/>
        <v>0</v>
      </c>
      <c r="CJ346" s="4">
        <f t="shared" si="392"/>
        <v>0</v>
      </c>
      <c r="CK346" s="36">
        <f t="shared" si="388"/>
        <v>0</v>
      </c>
      <c r="CL346" s="206"/>
      <c r="CM346" s="18" t="str">
        <f t="shared" si="383"/>
        <v>依叶-上海市浦东新区唐镇社区卫生服务中心</v>
      </c>
      <c r="CN346" s="18" t="s">
        <v>422</v>
      </c>
    </row>
    <row r="347" spans="1:92" s="18" customFormat="1" ht="14.25" hidden="1" x14ac:dyDescent="0.3">
      <c r="A347" s="205" t="s">
        <v>6</v>
      </c>
      <c r="B347" s="1" t="s">
        <v>636</v>
      </c>
      <c r="C347" s="1" t="s">
        <v>662</v>
      </c>
      <c r="D347" s="21" t="s">
        <v>51</v>
      </c>
      <c r="E347" s="1" t="s">
        <v>735</v>
      </c>
      <c r="F347" s="1" t="s">
        <v>284</v>
      </c>
      <c r="G347" s="1" t="s">
        <v>392</v>
      </c>
      <c r="H347" s="7" t="s">
        <v>537</v>
      </c>
      <c r="I347" s="177">
        <v>38.371200000000002</v>
      </c>
      <c r="J347" s="37">
        <v>0</v>
      </c>
      <c r="K347" s="171">
        <v>0</v>
      </c>
      <c r="L347" s="171">
        <f t="shared" si="393"/>
        <v>0</v>
      </c>
      <c r="M347" s="37">
        <v>0</v>
      </c>
      <c r="N347" s="5"/>
      <c r="O347" s="34">
        <f t="shared" si="394"/>
        <v>0</v>
      </c>
      <c r="P347" s="3">
        <v>0</v>
      </c>
      <c r="Q347" s="3">
        <v>0</v>
      </c>
      <c r="R347" s="35">
        <f t="shared" si="395"/>
        <v>0</v>
      </c>
      <c r="S347" s="33">
        <f t="shared" si="409"/>
        <v>0</v>
      </c>
      <c r="T347" s="5"/>
      <c r="U347" s="35">
        <f t="shared" si="396"/>
        <v>0</v>
      </c>
      <c r="V347" s="3">
        <v>0</v>
      </c>
      <c r="W347" s="3">
        <v>0</v>
      </c>
      <c r="X347" s="35">
        <f t="shared" si="397"/>
        <v>0</v>
      </c>
      <c r="Y347" s="33">
        <f t="shared" si="410"/>
        <v>0</v>
      </c>
      <c r="Z347" s="5"/>
      <c r="AA347" s="35">
        <f t="shared" si="398"/>
        <v>0</v>
      </c>
      <c r="AB347" s="3">
        <v>0</v>
      </c>
      <c r="AC347" s="3">
        <v>0</v>
      </c>
      <c r="AD347" s="35">
        <f t="shared" si="399"/>
        <v>0</v>
      </c>
      <c r="AE347" s="33">
        <f t="shared" si="411"/>
        <v>0</v>
      </c>
      <c r="AF347" s="5"/>
      <c r="AG347" s="35">
        <f t="shared" si="400"/>
        <v>0</v>
      </c>
      <c r="AH347" s="3">
        <v>0</v>
      </c>
      <c r="AI347" s="3">
        <v>0</v>
      </c>
      <c r="AJ347" s="35">
        <f t="shared" si="401"/>
        <v>0</v>
      </c>
      <c r="AK347" s="33">
        <f t="shared" si="412"/>
        <v>0</v>
      </c>
      <c r="AL347" s="5">
        <v>0</v>
      </c>
      <c r="AM347" s="36">
        <f t="shared" si="402"/>
        <v>0</v>
      </c>
      <c r="AN347" s="224">
        <v>0</v>
      </c>
      <c r="AO347" s="3">
        <v>0</v>
      </c>
      <c r="AP347" s="35">
        <f t="shared" si="403"/>
        <v>0</v>
      </c>
      <c r="AQ347" s="33">
        <f t="shared" si="381"/>
        <v>0</v>
      </c>
      <c r="AR347" s="5">
        <v>0</v>
      </c>
      <c r="AS347" s="35">
        <f t="shared" si="404"/>
        <v>0</v>
      </c>
      <c r="AT347" s="3">
        <v>0</v>
      </c>
      <c r="AU347" s="3">
        <v>0</v>
      </c>
      <c r="AV347" s="35">
        <f t="shared" si="405"/>
        <v>0</v>
      </c>
      <c r="AW347" s="33">
        <f t="shared" si="413"/>
        <v>0</v>
      </c>
      <c r="AX347" s="4">
        <v>0</v>
      </c>
      <c r="AY347" s="35">
        <f t="shared" si="406"/>
        <v>0</v>
      </c>
      <c r="AZ347" s="3">
        <v>0</v>
      </c>
      <c r="BA347" s="3">
        <v>0</v>
      </c>
      <c r="BB347" s="35">
        <f t="shared" si="407"/>
        <v>0</v>
      </c>
      <c r="BC347" s="33">
        <f t="shared" si="414"/>
        <v>0</v>
      </c>
      <c r="BD347" s="4">
        <v>0</v>
      </c>
      <c r="BE347" s="36">
        <f t="shared" si="367"/>
        <v>0</v>
      </c>
      <c r="BF347" s="3">
        <v>0</v>
      </c>
      <c r="BG347" s="3">
        <v>0</v>
      </c>
      <c r="BH347" s="35">
        <f t="shared" si="368"/>
        <v>0</v>
      </c>
      <c r="BI347" s="33">
        <f t="shared" si="408"/>
        <v>0</v>
      </c>
      <c r="BJ347" s="4">
        <v>0</v>
      </c>
      <c r="BK347" s="36">
        <f t="shared" si="369"/>
        <v>0</v>
      </c>
      <c r="BL347" s="3">
        <v>0</v>
      </c>
      <c r="BM347" s="3">
        <v>0</v>
      </c>
      <c r="BN347" s="36">
        <f t="shared" si="370"/>
        <v>0</v>
      </c>
      <c r="BO347" s="33">
        <f t="shared" si="389"/>
        <v>0</v>
      </c>
      <c r="BP347" s="4">
        <v>0</v>
      </c>
      <c r="BQ347" s="36">
        <f t="shared" si="371"/>
        <v>0</v>
      </c>
      <c r="BR347" s="204">
        <v>0</v>
      </c>
      <c r="BS347" s="305">
        <v>0</v>
      </c>
      <c r="BT347" s="36">
        <f t="shared" si="372"/>
        <v>0</v>
      </c>
      <c r="BU347" s="33">
        <f t="shared" si="382"/>
        <v>0</v>
      </c>
      <c r="BV347" s="4">
        <v>0</v>
      </c>
      <c r="BW347" s="36">
        <f t="shared" si="384"/>
        <v>0</v>
      </c>
      <c r="BX347" s="3">
        <v>0</v>
      </c>
      <c r="BY347" s="3">
        <v>0</v>
      </c>
      <c r="BZ347" s="36">
        <f t="shared" si="385"/>
        <v>0</v>
      </c>
      <c r="CA347" s="33">
        <f t="shared" si="373"/>
        <v>0</v>
      </c>
      <c r="CB347" s="314">
        <v>0</v>
      </c>
      <c r="CC347" s="36">
        <f t="shared" si="386"/>
        <v>0</v>
      </c>
      <c r="CD347" s="3">
        <f>SUMIFS('12月商业流向数据'!G:G,'12月商业流向数据'!C:C,'2019年进销存明细 '!A347,'12月商业流向数据'!E:E,'2019年进销存明细 '!H347)</f>
        <v>0</v>
      </c>
      <c r="CE347" s="3"/>
      <c r="CF347" s="36">
        <f t="shared" si="387"/>
        <v>0</v>
      </c>
      <c r="CG347" s="33">
        <f t="shared" si="374"/>
        <v>0</v>
      </c>
      <c r="CH347" s="4">
        <f t="shared" si="390"/>
        <v>0</v>
      </c>
      <c r="CI347" s="36">
        <f t="shared" si="391"/>
        <v>0</v>
      </c>
      <c r="CJ347" s="4">
        <f t="shared" si="392"/>
        <v>0</v>
      </c>
      <c r="CK347" s="36">
        <f t="shared" si="388"/>
        <v>0</v>
      </c>
      <c r="CL347" s="206"/>
      <c r="CM347" s="18" t="str">
        <f t="shared" si="383"/>
        <v>依叶-上海市浦东新区张江社区卫生服务中心</v>
      </c>
      <c r="CN347" s="18" t="s">
        <v>422</v>
      </c>
    </row>
    <row r="348" spans="1:92" s="18" customFormat="1" ht="14.25" hidden="1" x14ac:dyDescent="0.3">
      <c r="A348" s="1" t="s">
        <v>6</v>
      </c>
      <c r="B348" s="1" t="s">
        <v>636</v>
      </c>
      <c r="C348" s="1" t="s">
        <v>662</v>
      </c>
      <c r="D348" s="1" t="s">
        <v>51</v>
      </c>
      <c r="E348" s="1" t="s">
        <v>463</v>
      </c>
      <c r="F348" s="1" t="s">
        <v>284</v>
      </c>
      <c r="G348" s="1" t="s">
        <v>392</v>
      </c>
      <c r="H348" s="303" t="s">
        <v>539</v>
      </c>
      <c r="I348" s="177">
        <v>38.371200000000002</v>
      </c>
      <c r="J348" s="37">
        <v>0</v>
      </c>
      <c r="K348" s="171">
        <v>9.1666666666666661</v>
      </c>
      <c r="L348" s="171">
        <f t="shared" si="393"/>
        <v>351.73599999999999</v>
      </c>
      <c r="M348" s="37">
        <v>12</v>
      </c>
      <c r="N348" s="5">
        <v>50</v>
      </c>
      <c r="O348" s="34">
        <f t="shared" si="394"/>
        <v>1918.5600000000002</v>
      </c>
      <c r="P348" s="3">
        <v>0</v>
      </c>
      <c r="Q348" s="3">
        <v>10</v>
      </c>
      <c r="R348" s="35">
        <f t="shared" si="395"/>
        <v>0</v>
      </c>
      <c r="S348" s="33">
        <f t="shared" si="409"/>
        <v>2</v>
      </c>
      <c r="T348" s="5">
        <v>50</v>
      </c>
      <c r="U348" s="35">
        <f t="shared" si="396"/>
        <v>1918.5600000000002</v>
      </c>
      <c r="V348" s="3">
        <v>30</v>
      </c>
      <c r="W348" s="3">
        <v>30</v>
      </c>
      <c r="X348" s="35">
        <f t="shared" si="397"/>
        <v>1151.136</v>
      </c>
      <c r="Y348" s="33">
        <f t="shared" si="410"/>
        <v>2</v>
      </c>
      <c r="Z348" s="5">
        <v>100</v>
      </c>
      <c r="AA348" s="35">
        <f t="shared" si="398"/>
        <v>3837.1200000000003</v>
      </c>
      <c r="AB348" s="3">
        <v>200</v>
      </c>
      <c r="AC348" s="3">
        <v>152</v>
      </c>
      <c r="AD348" s="35">
        <f t="shared" si="399"/>
        <v>7674.2400000000007</v>
      </c>
      <c r="AE348" s="33">
        <f t="shared" si="411"/>
        <v>50</v>
      </c>
      <c r="AF348" s="5">
        <v>200</v>
      </c>
      <c r="AG348" s="35">
        <f t="shared" si="400"/>
        <v>7674.2400000000007</v>
      </c>
      <c r="AH348" s="3">
        <v>200</v>
      </c>
      <c r="AI348" s="3">
        <v>151</v>
      </c>
      <c r="AJ348" s="35">
        <f t="shared" si="401"/>
        <v>7674.2400000000007</v>
      </c>
      <c r="AK348" s="33">
        <f t="shared" si="412"/>
        <v>99</v>
      </c>
      <c r="AL348" s="5">
        <v>300</v>
      </c>
      <c r="AM348" s="36">
        <f t="shared" si="402"/>
        <v>11511.36</v>
      </c>
      <c r="AN348" s="224">
        <v>0</v>
      </c>
      <c r="AO348" s="3">
        <v>88</v>
      </c>
      <c r="AP348" s="35">
        <f t="shared" si="403"/>
        <v>0</v>
      </c>
      <c r="AQ348" s="33">
        <f t="shared" si="381"/>
        <v>11</v>
      </c>
      <c r="AR348" s="5">
        <v>300</v>
      </c>
      <c r="AS348" s="35">
        <f t="shared" si="404"/>
        <v>11511.36</v>
      </c>
      <c r="AT348" s="3">
        <v>150</v>
      </c>
      <c r="AU348" s="3">
        <v>141</v>
      </c>
      <c r="AV348" s="35">
        <f t="shared" si="405"/>
        <v>5755.68</v>
      </c>
      <c r="AW348" s="33">
        <f t="shared" si="413"/>
        <v>20</v>
      </c>
      <c r="AX348" s="4">
        <v>200</v>
      </c>
      <c r="AY348" s="35">
        <f t="shared" si="406"/>
        <v>7674.2400000000007</v>
      </c>
      <c r="AZ348" s="3">
        <v>50</v>
      </c>
      <c r="BA348" s="3">
        <v>55</v>
      </c>
      <c r="BB348" s="35">
        <f t="shared" si="407"/>
        <v>1918.5600000000002</v>
      </c>
      <c r="BC348" s="33">
        <f t="shared" si="414"/>
        <v>15</v>
      </c>
      <c r="BD348" s="4">
        <v>200</v>
      </c>
      <c r="BE348" s="36">
        <f t="shared" si="367"/>
        <v>7674.2400000000007</v>
      </c>
      <c r="BF348" s="3">
        <v>100</v>
      </c>
      <c r="BG348" s="3">
        <v>95</v>
      </c>
      <c r="BH348" s="35">
        <f t="shared" si="368"/>
        <v>3837.1200000000003</v>
      </c>
      <c r="BI348" s="33">
        <f t="shared" si="408"/>
        <v>20</v>
      </c>
      <c r="BJ348" s="4">
        <v>350</v>
      </c>
      <c r="BK348" s="36">
        <f t="shared" si="369"/>
        <v>13429.92</v>
      </c>
      <c r="BL348" s="3">
        <v>100</v>
      </c>
      <c r="BM348" s="3">
        <v>85</v>
      </c>
      <c r="BN348" s="36">
        <f t="shared" si="370"/>
        <v>3837.1200000000003</v>
      </c>
      <c r="BO348" s="33">
        <f t="shared" si="389"/>
        <v>35</v>
      </c>
      <c r="BP348" s="4">
        <v>200</v>
      </c>
      <c r="BQ348" s="36">
        <f t="shared" si="371"/>
        <v>7674.2400000000007</v>
      </c>
      <c r="BR348" s="204">
        <v>100</v>
      </c>
      <c r="BS348" s="305">
        <v>95</v>
      </c>
      <c r="BT348" s="36">
        <f t="shared" si="372"/>
        <v>3837.1200000000003</v>
      </c>
      <c r="BU348" s="33">
        <f t="shared" si="382"/>
        <v>40</v>
      </c>
      <c r="BV348" s="4">
        <v>200</v>
      </c>
      <c r="BW348" s="36">
        <f t="shared" si="384"/>
        <v>7674.2400000000007</v>
      </c>
      <c r="BX348" s="3">
        <v>100</v>
      </c>
      <c r="BY348" s="3">
        <v>105</v>
      </c>
      <c r="BZ348" s="36">
        <f t="shared" si="385"/>
        <v>3837.1200000000003</v>
      </c>
      <c r="CA348" s="33">
        <f t="shared" si="373"/>
        <v>35</v>
      </c>
      <c r="CB348" s="314">
        <v>150</v>
      </c>
      <c r="CC348" s="36">
        <f t="shared" si="386"/>
        <v>5755.68</v>
      </c>
      <c r="CD348" s="3">
        <f>SUMIFS('12月商业流向数据'!G:G,'12月商业流向数据'!C:C,'2019年进销存明细 '!A348,'12月商业流向数据'!E:E,'2019年进销存明细 '!H348)</f>
        <v>0</v>
      </c>
      <c r="CE348" s="3"/>
      <c r="CF348" s="36">
        <f t="shared" si="387"/>
        <v>0</v>
      </c>
      <c r="CG348" s="33">
        <f t="shared" si="374"/>
        <v>35</v>
      </c>
      <c r="CH348" s="4">
        <f t="shared" si="390"/>
        <v>2300</v>
      </c>
      <c r="CI348" s="36">
        <f t="shared" si="391"/>
        <v>88253.760000000009</v>
      </c>
      <c r="CJ348" s="4">
        <f t="shared" si="392"/>
        <v>1030</v>
      </c>
      <c r="CK348" s="36">
        <f t="shared" si="388"/>
        <v>39522.336000000003</v>
      </c>
      <c r="CM348" s="18" t="str">
        <f t="shared" si="383"/>
        <v>依叶-上海市浦东新区六灶社区卫生服务中心</v>
      </c>
      <c r="CN348" s="18" t="s">
        <v>422</v>
      </c>
    </row>
    <row r="349" spans="1:92" s="18" customFormat="1" ht="14.25" hidden="1" x14ac:dyDescent="0.3">
      <c r="A349" s="1" t="s">
        <v>6</v>
      </c>
      <c r="B349" s="1" t="s">
        <v>636</v>
      </c>
      <c r="C349" s="1" t="s">
        <v>662</v>
      </c>
      <c r="D349" s="1" t="s">
        <v>51</v>
      </c>
      <c r="E349" s="1" t="s">
        <v>53</v>
      </c>
      <c r="F349" s="1" t="s">
        <v>284</v>
      </c>
      <c r="G349" s="1" t="s">
        <v>392</v>
      </c>
      <c r="H349" s="2" t="s">
        <v>52</v>
      </c>
      <c r="I349" s="177">
        <v>38.371200000000002</v>
      </c>
      <c r="J349" s="37">
        <v>270</v>
      </c>
      <c r="K349" s="171">
        <v>283.33333333333331</v>
      </c>
      <c r="L349" s="171">
        <f t="shared" si="393"/>
        <v>10871.84</v>
      </c>
      <c r="M349" s="37">
        <v>81</v>
      </c>
      <c r="N349" s="5">
        <v>300</v>
      </c>
      <c r="O349" s="34">
        <f t="shared" si="394"/>
        <v>11511.36</v>
      </c>
      <c r="P349" s="3">
        <v>380</v>
      </c>
      <c r="Q349" s="3">
        <v>280</v>
      </c>
      <c r="R349" s="35">
        <f t="shared" si="395"/>
        <v>14581.056</v>
      </c>
      <c r="S349" s="33">
        <f t="shared" si="409"/>
        <v>181</v>
      </c>
      <c r="T349" s="5">
        <v>300</v>
      </c>
      <c r="U349" s="35">
        <f t="shared" si="396"/>
        <v>11511.36</v>
      </c>
      <c r="V349" s="3">
        <v>240</v>
      </c>
      <c r="W349" s="3">
        <v>258</v>
      </c>
      <c r="X349" s="35">
        <f t="shared" si="397"/>
        <v>9209.0879999999997</v>
      </c>
      <c r="Y349" s="33">
        <f t="shared" si="410"/>
        <v>163</v>
      </c>
      <c r="Z349" s="5">
        <v>400</v>
      </c>
      <c r="AA349" s="35">
        <f t="shared" si="398"/>
        <v>15348.480000000001</v>
      </c>
      <c r="AB349" s="3">
        <v>500</v>
      </c>
      <c r="AC349" s="3">
        <v>403</v>
      </c>
      <c r="AD349" s="35">
        <f t="shared" si="399"/>
        <v>19185.600000000002</v>
      </c>
      <c r="AE349" s="33">
        <f t="shared" si="411"/>
        <v>260</v>
      </c>
      <c r="AF349" s="5">
        <v>500</v>
      </c>
      <c r="AG349" s="35">
        <f t="shared" si="400"/>
        <v>19185.600000000002</v>
      </c>
      <c r="AH349" s="3">
        <v>360</v>
      </c>
      <c r="AI349" s="3">
        <v>380</v>
      </c>
      <c r="AJ349" s="35">
        <f t="shared" si="401"/>
        <v>13813.632000000001</v>
      </c>
      <c r="AK349" s="33">
        <f t="shared" si="412"/>
        <v>240</v>
      </c>
      <c r="AL349" s="5">
        <v>500</v>
      </c>
      <c r="AM349" s="36">
        <f t="shared" si="402"/>
        <v>19185.600000000002</v>
      </c>
      <c r="AN349" s="224">
        <v>470</v>
      </c>
      <c r="AO349" s="3">
        <v>454</v>
      </c>
      <c r="AP349" s="35">
        <f t="shared" si="403"/>
        <v>18034.464</v>
      </c>
      <c r="AQ349" s="33">
        <f t="shared" si="381"/>
        <v>256</v>
      </c>
      <c r="AR349" s="5">
        <v>550</v>
      </c>
      <c r="AS349" s="35">
        <f t="shared" si="404"/>
        <v>21104.16</v>
      </c>
      <c r="AT349" s="3">
        <v>340</v>
      </c>
      <c r="AU349" s="3">
        <v>432</v>
      </c>
      <c r="AV349" s="35">
        <f t="shared" si="405"/>
        <v>13046.208000000001</v>
      </c>
      <c r="AW349" s="33">
        <f t="shared" si="413"/>
        <v>164</v>
      </c>
      <c r="AX349" s="4">
        <v>300</v>
      </c>
      <c r="AY349" s="35">
        <f t="shared" si="406"/>
        <v>11511.36</v>
      </c>
      <c r="AZ349" s="3">
        <v>300</v>
      </c>
      <c r="BA349" s="3">
        <v>330</v>
      </c>
      <c r="BB349" s="35">
        <f t="shared" si="407"/>
        <v>11511.36</v>
      </c>
      <c r="BC349" s="33">
        <f t="shared" si="414"/>
        <v>134</v>
      </c>
      <c r="BD349" s="4">
        <v>300</v>
      </c>
      <c r="BE349" s="36">
        <f t="shared" si="367"/>
        <v>11511.36</v>
      </c>
      <c r="BF349" s="3">
        <v>474</v>
      </c>
      <c r="BG349" s="3">
        <v>374</v>
      </c>
      <c r="BH349" s="35">
        <f t="shared" si="368"/>
        <v>18187.948800000002</v>
      </c>
      <c r="BI349" s="33">
        <f t="shared" si="408"/>
        <v>234</v>
      </c>
      <c r="BJ349" s="4">
        <v>400</v>
      </c>
      <c r="BK349" s="36">
        <f t="shared" si="369"/>
        <v>15348.480000000001</v>
      </c>
      <c r="BL349" s="3">
        <v>350</v>
      </c>
      <c r="BM349" s="3">
        <v>376</v>
      </c>
      <c r="BN349" s="36">
        <f t="shared" si="370"/>
        <v>13429.92</v>
      </c>
      <c r="BO349" s="33">
        <f t="shared" si="389"/>
        <v>208</v>
      </c>
      <c r="BP349" s="4">
        <v>300</v>
      </c>
      <c r="BQ349" s="36">
        <f t="shared" si="371"/>
        <v>11511.36</v>
      </c>
      <c r="BR349" s="204">
        <v>360</v>
      </c>
      <c r="BS349" s="305">
        <v>408</v>
      </c>
      <c r="BT349" s="36">
        <f t="shared" si="372"/>
        <v>13813.632000000001</v>
      </c>
      <c r="BU349" s="33">
        <f t="shared" si="382"/>
        <v>160</v>
      </c>
      <c r="BV349" s="4">
        <v>400</v>
      </c>
      <c r="BW349" s="36">
        <f t="shared" si="384"/>
        <v>15348.480000000001</v>
      </c>
      <c r="BX349" s="3">
        <v>640</v>
      </c>
      <c r="BY349" s="3">
        <v>538</v>
      </c>
      <c r="BZ349" s="36">
        <f t="shared" si="385"/>
        <v>24557.567999999999</v>
      </c>
      <c r="CA349" s="33">
        <f t="shared" si="373"/>
        <v>262</v>
      </c>
      <c r="CB349" s="314">
        <v>500</v>
      </c>
      <c r="CC349" s="36">
        <f t="shared" si="386"/>
        <v>19185.600000000002</v>
      </c>
      <c r="CD349" s="3">
        <f>SUMIFS('12月商业流向数据'!G:G,'12月商业流向数据'!C:C,'2019年进销存明细 '!A349,'12月商业流向数据'!E:E,'2019年进销存明细 '!H349)</f>
        <v>370</v>
      </c>
      <c r="CE349" s="3"/>
      <c r="CF349" s="36">
        <f t="shared" si="387"/>
        <v>14197.344000000001</v>
      </c>
      <c r="CG349" s="33">
        <f t="shared" si="374"/>
        <v>632</v>
      </c>
      <c r="CH349" s="4">
        <f t="shared" si="390"/>
        <v>4750</v>
      </c>
      <c r="CI349" s="36">
        <f t="shared" si="391"/>
        <v>182263.2</v>
      </c>
      <c r="CJ349" s="4">
        <f t="shared" si="392"/>
        <v>4784</v>
      </c>
      <c r="CK349" s="36">
        <f t="shared" si="388"/>
        <v>183567.82080000002</v>
      </c>
      <c r="CM349" s="18" t="str">
        <f t="shared" si="383"/>
        <v>依叶-上海市浦东新区航头社区卫生服务中心</v>
      </c>
      <c r="CN349" s="18" t="s">
        <v>422</v>
      </c>
    </row>
    <row r="350" spans="1:92" s="18" customFormat="1" ht="14.25" hidden="1" x14ac:dyDescent="0.3">
      <c r="A350" s="1" t="s">
        <v>6</v>
      </c>
      <c r="B350" s="1" t="s">
        <v>636</v>
      </c>
      <c r="C350" s="1" t="s">
        <v>662</v>
      </c>
      <c r="D350" s="1" t="s">
        <v>51</v>
      </c>
      <c r="E350" s="1" t="s">
        <v>53</v>
      </c>
      <c r="F350" s="1" t="s">
        <v>284</v>
      </c>
      <c r="G350" s="1" t="s">
        <v>392</v>
      </c>
      <c r="H350" s="2" t="s">
        <v>54</v>
      </c>
      <c r="I350" s="177">
        <v>38.371200000000002</v>
      </c>
      <c r="J350" s="37">
        <v>600</v>
      </c>
      <c r="K350" s="171">
        <v>283.33333333333331</v>
      </c>
      <c r="L350" s="171">
        <f t="shared" si="393"/>
        <v>10871.84</v>
      </c>
      <c r="M350" s="37">
        <v>291</v>
      </c>
      <c r="N350" s="5">
        <v>300</v>
      </c>
      <c r="O350" s="34">
        <f t="shared" si="394"/>
        <v>11511.36</v>
      </c>
      <c r="P350" s="3">
        <v>300</v>
      </c>
      <c r="Q350" s="3">
        <v>260</v>
      </c>
      <c r="R350" s="35">
        <f t="shared" si="395"/>
        <v>11511.36</v>
      </c>
      <c r="S350" s="33">
        <f t="shared" si="409"/>
        <v>331</v>
      </c>
      <c r="T350" s="5">
        <v>300</v>
      </c>
      <c r="U350" s="35">
        <f t="shared" si="396"/>
        <v>11511.36</v>
      </c>
      <c r="V350" s="3">
        <v>300</v>
      </c>
      <c r="W350" s="3">
        <v>266</v>
      </c>
      <c r="X350" s="35">
        <f t="shared" si="397"/>
        <v>11511.36</v>
      </c>
      <c r="Y350" s="33">
        <f t="shared" si="410"/>
        <v>365</v>
      </c>
      <c r="Z350" s="5">
        <v>400</v>
      </c>
      <c r="AA350" s="35">
        <f t="shared" si="398"/>
        <v>15348.480000000001</v>
      </c>
      <c r="AB350" s="3">
        <v>0</v>
      </c>
      <c r="AC350" s="3">
        <v>265</v>
      </c>
      <c r="AD350" s="35">
        <f t="shared" si="399"/>
        <v>0</v>
      </c>
      <c r="AE350" s="33">
        <f t="shared" si="411"/>
        <v>100</v>
      </c>
      <c r="AF350" s="5">
        <v>500</v>
      </c>
      <c r="AG350" s="35">
        <f t="shared" si="400"/>
        <v>19185.600000000002</v>
      </c>
      <c r="AH350" s="3">
        <v>600</v>
      </c>
      <c r="AI350" s="3">
        <v>305</v>
      </c>
      <c r="AJ350" s="35">
        <f t="shared" si="401"/>
        <v>23022.720000000001</v>
      </c>
      <c r="AK350" s="33">
        <f t="shared" si="412"/>
        <v>395</v>
      </c>
      <c r="AL350" s="5">
        <v>500</v>
      </c>
      <c r="AM350" s="36">
        <f t="shared" si="402"/>
        <v>19185.600000000002</v>
      </c>
      <c r="AN350" s="224">
        <v>0</v>
      </c>
      <c r="AO350" s="3">
        <v>312</v>
      </c>
      <c r="AP350" s="35">
        <f t="shared" si="403"/>
        <v>0</v>
      </c>
      <c r="AQ350" s="33">
        <f t="shared" ref="AQ350:AQ381" si="415">AK350+AN350-AO350</f>
        <v>83</v>
      </c>
      <c r="AR350" s="5">
        <v>500</v>
      </c>
      <c r="AS350" s="35">
        <f t="shared" si="404"/>
        <v>19185.600000000002</v>
      </c>
      <c r="AT350" s="3">
        <v>600</v>
      </c>
      <c r="AU350" s="3">
        <v>324</v>
      </c>
      <c r="AV350" s="35">
        <f t="shared" si="405"/>
        <v>23022.720000000001</v>
      </c>
      <c r="AW350" s="33">
        <f t="shared" si="413"/>
        <v>359</v>
      </c>
      <c r="AX350" s="4">
        <v>300</v>
      </c>
      <c r="AY350" s="35">
        <f t="shared" si="406"/>
        <v>11511.36</v>
      </c>
      <c r="AZ350" s="3">
        <v>0</v>
      </c>
      <c r="BA350" s="3">
        <v>339</v>
      </c>
      <c r="BB350" s="35">
        <f t="shared" si="407"/>
        <v>0</v>
      </c>
      <c r="BC350" s="33">
        <f t="shared" si="414"/>
        <v>20</v>
      </c>
      <c r="BD350" s="4">
        <v>300</v>
      </c>
      <c r="BE350" s="36">
        <f t="shared" si="367"/>
        <v>11511.36</v>
      </c>
      <c r="BF350" s="3">
        <v>600</v>
      </c>
      <c r="BG350" s="3">
        <v>320</v>
      </c>
      <c r="BH350" s="35">
        <f t="shared" si="368"/>
        <v>23022.720000000001</v>
      </c>
      <c r="BI350" s="33">
        <f t="shared" si="408"/>
        <v>300</v>
      </c>
      <c r="BJ350" s="4">
        <v>300</v>
      </c>
      <c r="BK350" s="36">
        <f t="shared" si="369"/>
        <v>11511.36</v>
      </c>
      <c r="BL350" s="3">
        <v>0</v>
      </c>
      <c r="BM350" s="3">
        <v>289</v>
      </c>
      <c r="BN350" s="36">
        <f t="shared" si="370"/>
        <v>0</v>
      </c>
      <c r="BO350" s="33">
        <f t="shared" si="389"/>
        <v>11</v>
      </c>
      <c r="BP350" s="4">
        <v>300</v>
      </c>
      <c r="BQ350" s="36">
        <f t="shared" si="371"/>
        <v>11511.36</v>
      </c>
      <c r="BR350" s="204">
        <v>600</v>
      </c>
      <c r="BS350" s="305">
        <v>316</v>
      </c>
      <c r="BT350" s="36">
        <f t="shared" si="372"/>
        <v>23022.720000000001</v>
      </c>
      <c r="BU350" s="33">
        <f t="shared" si="382"/>
        <v>295</v>
      </c>
      <c r="BV350" s="4">
        <v>300</v>
      </c>
      <c r="BW350" s="36">
        <f t="shared" si="384"/>
        <v>11511.36</v>
      </c>
      <c r="BX350" s="3">
        <v>0</v>
      </c>
      <c r="BY350" s="3">
        <v>275</v>
      </c>
      <c r="BZ350" s="36">
        <f t="shared" si="385"/>
        <v>0</v>
      </c>
      <c r="CA350" s="33">
        <f t="shared" si="373"/>
        <v>20</v>
      </c>
      <c r="CB350" s="314">
        <v>300</v>
      </c>
      <c r="CC350" s="36">
        <f t="shared" si="386"/>
        <v>11511.36</v>
      </c>
      <c r="CD350" s="3">
        <f>SUMIFS('12月商业流向数据'!G:G,'12月商业流向数据'!C:C,'2019年进销存明细 '!A350,'12月商业流向数据'!E:E,'2019年进销存明细 '!H350)</f>
        <v>0</v>
      </c>
      <c r="CE350" s="3"/>
      <c r="CF350" s="36">
        <f t="shared" si="387"/>
        <v>0</v>
      </c>
      <c r="CG350" s="33">
        <f t="shared" si="374"/>
        <v>20</v>
      </c>
      <c r="CH350" s="4">
        <f t="shared" si="390"/>
        <v>4300</v>
      </c>
      <c r="CI350" s="36">
        <f t="shared" si="391"/>
        <v>164996.15999999997</v>
      </c>
      <c r="CJ350" s="4">
        <f t="shared" si="392"/>
        <v>3000</v>
      </c>
      <c r="CK350" s="36">
        <f t="shared" si="388"/>
        <v>115113.60000000001</v>
      </c>
      <c r="CM350" s="18" t="str">
        <f t="shared" si="383"/>
        <v>依叶-上海市浦东新区惠南社区卫生服务中心</v>
      </c>
      <c r="CN350" s="18" t="s">
        <v>422</v>
      </c>
    </row>
    <row r="351" spans="1:92" s="18" customFormat="1" ht="14.25" hidden="1" x14ac:dyDescent="0.3">
      <c r="A351" s="1" t="s">
        <v>6</v>
      </c>
      <c r="B351" s="1" t="s">
        <v>636</v>
      </c>
      <c r="C351" s="1" t="s">
        <v>662</v>
      </c>
      <c r="D351" s="1" t="s">
        <v>51</v>
      </c>
      <c r="E351" s="1" t="s">
        <v>53</v>
      </c>
      <c r="F351" s="1" t="s">
        <v>282</v>
      </c>
      <c r="G351" s="1" t="s">
        <v>392</v>
      </c>
      <c r="H351" s="2" t="s">
        <v>55</v>
      </c>
      <c r="I351" s="165">
        <v>34.371200000000002</v>
      </c>
      <c r="J351" s="37">
        <v>0</v>
      </c>
      <c r="K351" s="171">
        <v>6.666666666666667</v>
      </c>
      <c r="L351" s="171">
        <f t="shared" si="393"/>
        <v>229.14133333333336</v>
      </c>
      <c r="M351" s="37">
        <v>9</v>
      </c>
      <c r="N351" s="5"/>
      <c r="O351" s="34">
        <f t="shared" si="394"/>
        <v>0</v>
      </c>
      <c r="P351" s="3">
        <v>60</v>
      </c>
      <c r="Q351" s="3">
        <v>15</v>
      </c>
      <c r="R351" s="35">
        <f t="shared" si="395"/>
        <v>2062.2719999999999</v>
      </c>
      <c r="S351" s="33">
        <f t="shared" si="409"/>
        <v>54</v>
      </c>
      <c r="T351" s="5"/>
      <c r="U351" s="35">
        <f t="shared" si="396"/>
        <v>0</v>
      </c>
      <c r="V351" s="3">
        <v>0</v>
      </c>
      <c r="W351" s="3">
        <v>8</v>
      </c>
      <c r="X351" s="35">
        <f t="shared" si="397"/>
        <v>0</v>
      </c>
      <c r="Y351" s="33">
        <f t="shared" si="410"/>
        <v>46</v>
      </c>
      <c r="Z351" s="5">
        <v>50</v>
      </c>
      <c r="AA351" s="35">
        <f t="shared" si="398"/>
        <v>1718.5600000000002</v>
      </c>
      <c r="AB351" s="3">
        <v>30</v>
      </c>
      <c r="AC351" s="3">
        <v>32</v>
      </c>
      <c r="AD351" s="35">
        <f t="shared" si="399"/>
        <v>1031.136</v>
      </c>
      <c r="AE351" s="33">
        <f t="shared" si="411"/>
        <v>44</v>
      </c>
      <c r="AF351" s="5">
        <v>50</v>
      </c>
      <c r="AG351" s="35">
        <f t="shared" si="400"/>
        <v>1718.5600000000002</v>
      </c>
      <c r="AH351" s="3">
        <v>30</v>
      </c>
      <c r="AI351" s="3">
        <v>29</v>
      </c>
      <c r="AJ351" s="35">
        <f t="shared" si="401"/>
        <v>1031.136</v>
      </c>
      <c r="AK351" s="33">
        <f t="shared" si="412"/>
        <v>45</v>
      </c>
      <c r="AL351" s="5">
        <v>50</v>
      </c>
      <c r="AM351" s="36">
        <f t="shared" si="402"/>
        <v>1718.5600000000002</v>
      </c>
      <c r="AN351" s="224">
        <v>0</v>
      </c>
      <c r="AO351" s="3">
        <v>20</v>
      </c>
      <c r="AP351" s="35">
        <f t="shared" si="403"/>
        <v>0</v>
      </c>
      <c r="AQ351" s="33">
        <f t="shared" si="415"/>
        <v>25</v>
      </c>
      <c r="AR351" s="5">
        <v>50</v>
      </c>
      <c r="AS351" s="35">
        <f t="shared" si="404"/>
        <v>1718.5600000000002</v>
      </c>
      <c r="AT351" s="3">
        <v>0</v>
      </c>
      <c r="AU351" s="3">
        <v>14</v>
      </c>
      <c r="AV351" s="35">
        <f t="shared" si="405"/>
        <v>0</v>
      </c>
      <c r="AW351" s="33">
        <f t="shared" si="413"/>
        <v>11</v>
      </c>
      <c r="AX351" s="4">
        <v>100</v>
      </c>
      <c r="AY351" s="35">
        <f t="shared" si="406"/>
        <v>3437.1200000000003</v>
      </c>
      <c r="AZ351" s="3">
        <v>60</v>
      </c>
      <c r="BA351" s="3">
        <v>16</v>
      </c>
      <c r="BB351" s="35">
        <f t="shared" si="407"/>
        <v>2062.2719999999999</v>
      </c>
      <c r="BC351" s="33">
        <f t="shared" si="414"/>
        <v>55</v>
      </c>
      <c r="BD351" s="4">
        <v>100</v>
      </c>
      <c r="BE351" s="36">
        <f t="shared" si="367"/>
        <v>3437.1200000000003</v>
      </c>
      <c r="BF351" s="3">
        <v>0</v>
      </c>
      <c r="BG351" s="3">
        <v>14</v>
      </c>
      <c r="BH351" s="35">
        <f t="shared" si="368"/>
        <v>0</v>
      </c>
      <c r="BI351" s="33">
        <f t="shared" si="408"/>
        <v>41</v>
      </c>
      <c r="BJ351" s="4">
        <v>100</v>
      </c>
      <c r="BK351" s="36">
        <f t="shared" si="369"/>
        <v>3437.1200000000003</v>
      </c>
      <c r="BL351" s="3">
        <v>0</v>
      </c>
      <c r="BM351" s="3">
        <v>21</v>
      </c>
      <c r="BN351" s="36">
        <f t="shared" si="370"/>
        <v>0</v>
      </c>
      <c r="BO351" s="33">
        <f t="shared" si="389"/>
        <v>20</v>
      </c>
      <c r="BP351" s="4">
        <v>100</v>
      </c>
      <c r="BQ351" s="36">
        <f t="shared" si="371"/>
        <v>3437.1200000000003</v>
      </c>
      <c r="BR351" s="204">
        <v>30</v>
      </c>
      <c r="BS351" s="305">
        <v>15</v>
      </c>
      <c r="BT351" s="36">
        <f t="shared" si="372"/>
        <v>1031.136</v>
      </c>
      <c r="BU351" s="33">
        <f t="shared" si="382"/>
        <v>35</v>
      </c>
      <c r="BV351" s="4">
        <v>50</v>
      </c>
      <c r="BW351" s="36">
        <f t="shared" si="384"/>
        <v>1718.5600000000002</v>
      </c>
      <c r="BX351" s="3">
        <v>0</v>
      </c>
      <c r="BY351" s="3">
        <v>17</v>
      </c>
      <c r="BZ351" s="36">
        <f t="shared" si="385"/>
        <v>0</v>
      </c>
      <c r="CA351" s="33">
        <f t="shared" si="373"/>
        <v>18</v>
      </c>
      <c r="CB351" s="314">
        <v>100</v>
      </c>
      <c r="CC351" s="36">
        <f t="shared" si="386"/>
        <v>3437.1200000000003</v>
      </c>
      <c r="CD351" s="3">
        <f>SUMIFS('12月商业流向数据'!G:G,'12月商业流向数据'!C:C,'2019年进销存明细 '!A351,'12月商业流向数据'!E:E,'2019年进销存明细 '!H351)</f>
        <v>0</v>
      </c>
      <c r="CE351" s="3"/>
      <c r="CF351" s="36">
        <f t="shared" si="387"/>
        <v>0</v>
      </c>
      <c r="CG351" s="33">
        <f t="shared" si="374"/>
        <v>18</v>
      </c>
      <c r="CH351" s="4">
        <f t="shared" si="390"/>
        <v>750</v>
      </c>
      <c r="CI351" s="36">
        <f t="shared" si="391"/>
        <v>25778.400000000001</v>
      </c>
      <c r="CJ351" s="4">
        <f t="shared" si="392"/>
        <v>210</v>
      </c>
      <c r="CK351" s="36">
        <f t="shared" si="388"/>
        <v>7217.9519999999993</v>
      </c>
      <c r="CM351" s="18" t="str">
        <f t="shared" si="383"/>
        <v>依叶-上海市浦东新区光明中医医院</v>
      </c>
      <c r="CN351" s="18" t="s">
        <v>422</v>
      </c>
    </row>
    <row r="352" spans="1:92" s="18" customFormat="1" ht="14.25" hidden="1" x14ac:dyDescent="0.3">
      <c r="A352" s="1" t="s">
        <v>6</v>
      </c>
      <c r="B352" s="1" t="s">
        <v>636</v>
      </c>
      <c r="C352" s="1" t="s">
        <v>662</v>
      </c>
      <c r="D352" s="1" t="s">
        <v>51</v>
      </c>
      <c r="E352" s="1" t="s">
        <v>53</v>
      </c>
      <c r="F352" s="1" t="s">
        <v>282</v>
      </c>
      <c r="G352" s="1" t="s">
        <v>392</v>
      </c>
      <c r="H352" s="2" t="s">
        <v>58</v>
      </c>
      <c r="I352" s="177">
        <v>38.371200000000002</v>
      </c>
      <c r="J352" s="37">
        <v>900</v>
      </c>
      <c r="K352" s="171">
        <v>841.66666666666663</v>
      </c>
      <c r="L352" s="171">
        <f t="shared" si="393"/>
        <v>32295.759999999998</v>
      </c>
      <c r="M352" s="37">
        <v>332</v>
      </c>
      <c r="N352" s="5">
        <v>900</v>
      </c>
      <c r="O352" s="34">
        <f t="shared" si="394"/>
        <v>34534.080000000002</v>
      </c>
      <c r="P352" s="3">
        <v>360</v>
      </c>
      <c r="Q352" s="3">
        <v>562</v>
      </c>
      <c r="R352" s="35">
        <f t="shared" si="395"/>
        <v>13813.632000000001</v>
      </c>
      <c r="S352" s="33">
        <f t="shared" si="409"/>
        <v>130</v>
      </c>
      <c r="T352" s="5">
        <v>900</v>
      </c>
      <c r="U352" s="35">
        <f t="shared" si="396"/>
        <v>34534.080000000002</v>
      </c>
      <c r="V352" s="3">
        <v>600</v>
      </c>
      <c r="W352" s="3">
        <v>545</v>
      </c>
      <c r="X352" s="35">
        <f t="shared" si="397"/>
        <v>23022.720000000001</v>
      </c>
      <c r="Y352" s="33">
        <f t="shared" si="410"/>
        <v>185</v>
      </c>
      <c r="Z352" s="5">
        <v>1200</v>
      </c>
      <c r="AA352" s="35">
        <f t="shared" si="398"/>
        <v>46045.440000000002</v>
      </c>
      <c r="AB352" s="3">
        <v>1200</v>
      </c>
      <c r="AC352" s="3">
        <v>1015</v>
      </c>
      <c r="AD352" s="35">
        <f t="shared" si="399"/>
        <v>46045.440000000002</v>
      </c>
      <c r="AE352" s="33">
        <f t="shared" si="411"/>
        <v>370</v>
      </c>
      <c r="AF352" s="5">
        <v>1300</v>
      </c>
      <c r="AG352" s="35">
        <f t="shared" si="400"/>
        <v>49882.560000000005</v>
      </c>
      <c r="AH352" s="3">
        <v>900</v>
      </c>
      <c r="AI352" s="3">
        <v>1102</v>
      </c>
      <c r="AJ352" s="35">
        <f t="shared" si="401"/>
        <v>34534.080000000002</v>
      </c>
      <c r="AK352" s="33">
        <f t="shared" si="412"/>
        <v>168</v>
      </c>
      <c r="AL352" s="5">
        <v>1300</v>
      </c>
      <c r="AM352" s="36">
        <f t="shared" si="402"/>
        <v>49882.560000000005</v>
      </c>
      <c r="AN352" s="224">
        <v>900</v>
      </c>
      <c r="AO352" s="3">
        <v>913</v>
      </c>
      <c r="AP352" s="35">
        <f t="shared" si="403"/>
        <v>34534.080000000002</v>
      </c>
      <c r="AQ352" s="33">
        <f t="shared" si="415"/>
        <v>155</v>
      </c>
      <c r="AR352" s="5">
        <v>1300</v>
      </c>
      <c r="AS352" s="35">
        <f t="shared" si="404"/>
        <v>49882.560000000005</v>
      </c>
      <c r="AT352" s="3">
        <v>300</v>
      </c>
      <c r="AU352" s="3">
        <v>450</v>
      </c>
      <c r="AV352" s="35">
        <f t="shared" si="405"/>
        <v>11511.36</v>
      </c>
      <c r="AW352" s="33">
        <f t="shared" si="413"/>
        <v>5</v>
      </c>
      <c r="AX352" s="4">
        <v>900</v>
      </c>
      <c r="AY352" s="35">
        <f t="shared" si="406"/>
        <v>34534.080000000002</v>
      </c>
      <c r="AZ352" s="3">
        <v>1200</v>
      </c>
      <c r="BA352" s="3">
        <v>865</v>
      </c>
      <c r="BB352" s="35">
        <f t="shared" si="407"/>
        <v>46045.440000000002</v>
      </c>
      <c r="BC352" s="33">
        <f t="shared" si="414"/>
        <v>340</v>
      </c>
      <c r="BD352" s="4">
        <v>900</v>
      </c>
      <c r="BE352" s="36">
        <f t="shared" si="367"/>
        <v>34534.080000000002</v>
      </c>
      <c r="BF352" s="3">
        <v>300</v>
      </c>
      <c r="BG352" s="3">
        <v>632</v>
      </c>
      <c r="BH352" s="35">
        <f t="shared" si="368"/>
        <v>11511.36</v>
      </c>
      <c r="BI352" s="33">
        <f t="shared" si="408"/>
        <v>8</v>
      </c>
      <c r="BJ352" s="4">
        <v>900</v>
      </c>
      <c r="BK352" s="36">
        <f t="shared" si="369"/>
        <v>34534.080000000002</v>
      </c>
      <c r="BL352" s="3">
        <v>900</v>
      </c>
      <c r="BM352" s="3">
        <v>705</v>
      </c>
      <c r="BN352" s="36">
        <f t="shared" si="370"/>
        <v>34534.080000000002</v>
      </c>
      <c r="BO352" s="33">
        <f t="shared" si="389"/>
        <v>203</v>
      </c>
      <c r="BP352" s="4">
        <v>800</v>
      </c>
      <c r="BQ352" s="36">
        <f t="shared" si="371"/>
        <v>30696.960000000003</v>
      </c>
      <c r="BR352" s="204">
        <v>300</v>
      </c>
      <c r="BS352" s="305">
        <v>492</v>
      </c>
      <c r="BT352" s="36">
        <f t="shared" si="372"/>
        <v>11511.36</v>
      </c>
      <c r="BU352" s="33">
        <f t="shared" si="382"/>
        <v>11</v>
      </c>
      <c r="BV352" s="4">
        <v>800</v>
      </c>
      <c r="BW352" s="36">
        <f t="shared" si="384"/>
        <v>30696.960000000003</v>
      </c>
      <c r="BX352" s="3">
        <v>900</v>
      </c>
      <c r="BY352" s="3">
        <v>809</v>
      </c>
      <c r="BZ352" s="36">
        <f t="shared" si="385"/>
        <v>34534.080000000002</v>
      </c>
      <c r="CA352" s="33">
        <f t="shared" si="373"/>
        <v>102</v>
      </c>
      <c r="CB352" s="314">
        <v>800</v>
      </c>
      <c r="CC352" s="36">
        <f t="shared" si="386"/>
        <v>30696.960000000003</v>
      </c>
      <c r="CD352" s="3">
        <f>SUMIFS('12月商业流向数据'!G:G,'12月商业流向数据'!C:C,'2019年进销存明细 '!A352,'12月商业流向数据'!E:E,'2019年进销存明细 '!H352)</f>
        <v>300</v>
      </c>
      <c r="CE352" s="3"/>
      <c r="CF352" s="36">
        <f t="shared" si="387"/>
        <v>11511.36</v>
      </c>
      <c r="CG352" s="33">
        <f t="shared" si="374"/>
        <v>402</v>
      </c>
      <c r="CH352" s="4">
        <f t="shared" si="390"/>
        <v>12000</v>
      </c>
      <c r="CI352" s="36">
        <f t="shared" si="391"/>
        <v>460454.40000000014</v>
      </c>
      <c r="CJ352" s="4">
        <f t="shared" si="392"/>
        <v>8160</v>
      </c>
      <c r="CK352" s="36">
        <f t="shared" si="388"/>
        <v>313108.99199999997</v>
      </c>
      <c r="CM352" s="18" t="str">
        <f t="shared" si="383"/>
        <v>依叶-上海市浦东新区周浦医院</v>
      </c>
      <c r="CN352" s="18" t="s">
        <v>422</v>
      </c>
    </row>
    <row r="353" spans="1:92" s="18" customFormat="1" ht="14.25" hidden="1" x14ac:dyDescent="0.3">
      <c r="A353" s="1" t="s">
        <v>6</v>
      </c>
      <c r="B353" s="1" t="s">
        <v>636</v>
      </c>
      <c r="C353" s="1" t="s">
        <v>662</v>
      </c>
      <c r="D353" s="1" t="s">
        <v>51</v>
      </c>
      <c r="E353" s="1" t="s">
        <v>53</v>
      </c>
      <c r="F353" s="1" t="s">
        <v>284</v>
      </c>
      <c r="G353" s="1" t="s">
        <v>392</v>
      </c>
      <c r="H353" s="2" t="s">
        <v>520</v>
      </c>
      <c r="I353" s="177">
        <v>38.371200000000002</v>
      </c>
      <c r="J353" s="37">
        <v>200</v>
      </c>
      <c r="K353" s="171">
        <v>143.33333333333334</v>
      </c>
      <c r="L353" s="171">
        <f t="shared" si="393"/>
        <v>5499.8720000000003</v>
      </c>
      <c r="M353" s="37">
        <v>76</v>
      </c>
      <c r="N353" s="5">
        <v>300</v>
      </c>
      <c r="O353" s="34">
        <f t="shared" si="394"/>
        <v>11511.36</v>
      </c>
      <c r="P353" s="3">
        <v>500</v>
      </c>
      <c r="Q353" s="3">
        <v>221</v>
      </c>
      <c r="R353" s="35">
        <f t="shared" si="395"/>
        <v>19185.600000000002</v>
      </c>
      <c r="S353" s="33">
        <f t="shared" si="409"/>
        <v>355</v>
      </c>
      <c r="T353" s="5">
        <v>300</v>
      </c>
      <c r="U353" s="35">
        <f t="shared" si="396"/>
        <v>11511.36</v>
      </c>
      <c r="V353" s="3">
        <v>0</v>
      </c>
      <c r="W353" s="3">
        <v>183</v>
      </c>
      <c r="X353" s="35">
        <f t="shared" si="397"/>
        <v>0</v>
      </c>
      <c r="Y353" s="33">
        <f t="shared" si="410"/>
        <v>172</v>
      </c>
      <c r="Z353" s="5">
        <v>400</v>
      </c>
      <c r="AA353" s="35">
        <f t="shared" si="398"/>
        <v>15348.480000000001</v>
      </c>
      <c r="AB353" s="3">
        <v>500</v>
      </c>
      <c r="AC353" s="3">
        <v>315</v>
      </c>
      <c r="AD353" s="35">
        <f t="shared" si="399"/>
        <v>19185.600000000002</v>
      </c>
      <c r="AE353" s="33">
        <f t="shared" si="411"/>
        <v>357</v>
      </c>
      <c r="AF353" s="5">
        <v>500</v>
      </c>
      <c r="AG353" s="35">
        <f t="shared" si="400"/>
        <v>19185.600000000002</v>
      </c>
      <c r="AH353" s="3">
        <v>300</v>
      </c>
      <c r="AI353" s="3">
        <v>367</v>
      </c>
      <c r="AJ353" s="35">
        <f t="shared" si="401"/>
        <v>11511.36</v>
      </c>
      <c r="AK353" s="33">
        <f t="shared" si="412"/>
        <v>290</v>
      </c>
      <c r="AL353" s="5">
        <v>500</v>
      </c>
      <c r="AM353" s="36">
        <f t="shared" si="402"/>
        <v>19185.600000000002</v>
      </c>
      <c r="AN353" s="224">
        <v>400</v>
      </c>
      <c r="AO353" s="3">
        <v>403</v>
      </c>
      <c r="AP353" s="35">
        <f t="shared" si="403"/>
        <v>15348.480000000001</v>
      </c>
      <c r="AQ353" s="33">
        <f t="shared" si="415"/>
        <v>287</v>
      </c>
      <c r="AR353" s="5">
        <v>500</v>
      </c>
      <c r="AS353" s="35">
        <f t="shared" si="404"/>
        <v>19185.600000000002</v>
      </c>
      <c r="AT353" s="3">
        <v>300</v>
      </c>
      <c r="AU353" s="3">
        <v>358</v>
      </c>
      <c r="AV353" s="35">
        <f t="shared" si="405"/>
        <v>11511.36</v>
      </c>
      <c r="AW353" s="33">
        <f t="shared" si="413"/>
        <v>229</v>
      </c>
      <c r="AX353" s="4">
        <v>300</v>
      </c>
      <c r="AY353" s="35">
        <f t="shared" si="406"/>
        <v>11511.36</v>
      </c>
      <c r="AZ353" s="3">
        <v>300</v>
      </c>
      <c r="BA353" s="3">
        <v>384</v>
      </c>
      <c r="BB353" s="35">
        <f t="shared" si="407"/>
        <v>11511.36</v>
      </c>
      <c r="BC353" s="33">
        <f t="shared" si="414"/>
        <v>145</v>
      </c>
      <c r="BD353" s="4">
        <v>300</v>
      </c>
      <c r="BE353" s="36">
        <f t="shared" si="367"/>
        <v>11511.36</v>
      </c>
      <c r="BF353" s="3">
        <v>400</v>
      </c>
      <c r="BG353" s="3">
        <v>382</v>
      </c>
      <c r="BH353" s="35">
        <f t="shared" si="368"/>
        <v>15348.480000000001</v>
      </c>
      <c r="BI353" s="33">
        <f t="shared" si="408"/>
        <v>163</v>
      </c>
      <c r="BJ353" s="4">
        <v>300</v>
      </c>
      <c r="BK353" s="36">
        <f t="shared" si="369"/>
        <v>11511.36</v>
      </c>
      <c r="BL353" s="3">
        <v>300</v>
      </c>
      <c r="BM353" s="3">
        <v>376</v>
      </c>
      <c r="BN353" s="36">
        <f t="shared" si="370"/>
        <v>11511.36</v>
      </c>
      <c r="BO353" s="33">
        <f t="shared" si="389"/>
        <v>87</v>
      </c>
      <c r="BP353" s="4">
        <v>300</v>
      </c>
      <c r="BQ353" s="36">
        <f t="shared" si="371"/>
        <v>11511.36</v>
      </c>
      <c r="BR353" s="204">
        <v>300</v>
      </c>
      <c r="BS353" s="305">
        <v>328</v>
      </c>
      <c r="BT353" s="36">
        <f t="shared" si="372"/>
        <v>11511.36</v>
      </c>
      <c r="BU353" s="33">
        <f t="shared" si="382"/>
        <v>59</v>
      </c>
      <c r="BV353" s="4">
        <v>300</v>
      </c>
      <c r="BW353" s="36">
        <f t="shared" si="384"/>
        <v>11511.36</v>
      </c>
      <c r="BX353" s="3">
        <v>200</v>
      </c>
      <c r="BY353" s="3">
        <v>246</v>
      </c>
      <c r="BZ353" s="36">
        <f t="shared" si="385"/>
        <v>7674.2400000000007</v>
      </c>
      <c r="CA353" s="33">
        <f t="shared" si="373"/>
        <v>13</v>
      </c>
      <c r="CB353" s="314">
        <v>400</v>
      </c>
      <c r="CC353" s="36">
        <f t="shared" si="386"/>
        <v>15348.480000000001</v>
      </c>
      <c r="CD353" s="3">
        <f>SUMIFS('12月商业流向数据'!G:G,'12月商业流向数据'!C:C,'2019年进销存明细 '!A353,'12月商业流向数据'!E:E,'2019年进销存明细 '!H353)</f>
        <v>200</v>
      </c>
      <c r="CE353" s="3"/>
      <c r="CF353" s="36">
        <f t="shared" si="387"/>
        <v>7674.2400000000007</v>
      </c>
      <c r="CG353" s="33">
        <f t="shared" si="374"/>
        <v>213</v>
      </c>
      <c r="CH353" s="4">
        <f t="shared" si="390"/>
        <v>4400</v>
      </c>
      <c r="CI353" s="36">
        <f t="shared" si="391"/>
        <v>168833.28</v>
      </c>
      <c r="CJ353" s="4">
        <f t="shared" si="392"/>
        <v>3700</v>
      </c>
      <c r="CK353" s="36">
        <f t="shared" si="388"/>
        <v>141973.44</v>
      </c>
      <c r="CM353" s="18" t="str">
        <f t="shared" si="383"/>
        <v>依叶-上海市浦东新区周浦社区卫生服务中心</v>
      </c>
      <c r="CN353" s="18" t="s">
        <v>422</v>
      </c>
    </row>
    <row r="354" spans="1:92" s="18" customFormat="1" ht="14.25" hidden="1" x14ac:dyDescent="0.3">
      <c r="A354" s="1" t="s">
        <v>6</v>
      </c>
      <c r="B354" s="1" t="s">
        <v>636</v>
      </c>
      <c r="C354" s="1" t="s">
        <v>662</v>
      </c>
      <c r="D354" s="1" t="s">
        <v>51</v>
      </c>
      <c r="E354" s="1" t="s">
        <v>53</v>
      </c>
      <c r="F354" s="1" t="s">
        <v>284</v>
      </c>
      <c r="G354" s="1" t="s">
        <v>392</v>
      </c>
      <c r="H354" s="2" t="s">
        <v>278</v>
      </c>
      <c r="I354" s="177">
        <v>38.371200000000002</v>
      </c>
      <c r="J354" s="37">
        <v>500</v>
      </c>
      <c r="K354" s="171">
        <v>346.66666666666669</v>
      </c>
      <c r="L354" s="171">
        <f t="shared" si="393"/>
        <v>13302.016000000001</v>
      </c>
      <c r="M354" s="37">
        <v>327</v>
      </c>
      <c r="N354" s="5">
        <v>400</v>
      </c>
      <c r="O354" s="34">
        <f t="shared" si="394"/>
        <v>15348.480000000001</v>
      </c>
      <c r="P354" s="3">
        <v>400</v>
      </c>
      <c r="Q354" s="3">
        <v>447</v>
      </c>
      <c r="R354" s="35">
        <f t="shared" si="395"/>
        <v>15348.480000000001</v>
      </c>
      <c r="S354" s="33">
        <f t="shared" si="409"/>
        <v>280</v>
      </c>
      <c r="T354" s="5">
        <v>400</v>
      </c>
      <c r="U354" s="35">
        <f t="shared" si="396"/>
        <v>15348.480000000001</v>
      </c>
      <c r="V354" s="3">
        <v>250</v>
      </c>
      <c r="W354" s="3">
        <v>359</v>
      </c>
      <c r="X354" s="35">
        <f t="shared" si="397"/>
        <v>9592.8000000000011</v>
      </c>
      <c r="Y354" s="33">
        <f t="shared" si="410"/>
        <v>171</v>
      </c>
      <c r="Z354" s="5">
        <v>400</v>
      </c>
      <c r="AA354" s="35">
        <f t="shared" si="398"/>
        <v>15348.480000000001</v>
      </c>
      <c r="AB354" s="3">
        <v>550</v>
      </c>
      <c r="AC354" s="3">
        <v>616</v>
      </c>
      <c r="AD354" s="35">
        <f t="shared" si="399"/>
        <v>21104.16</v>
      </c>
      <c r="AE354" s="33">
        <f t="shared" si="411"/>
        <v>105</v>
      </c>
      <c r="AF354" s="5">
        <v>500</v>
      </c>
      <c r="AG354" s="35">
        <f t="shared" si="400"/>
        <v>19185.600000000002</v>
      </c>
      <c r="AH354" s="3">
        <v>500</v>
      </c>
      <c r="AI354" s="3">
        <v>505</v>
      </c>
      <c r="AJ354" s="35">
        <f t="shared" si="401"/>
        <v>19185.600000000002</v>
      </c>
      <c r="AK354" s="33">
        <f t="shared" si="412"/>
        <v>100</v>
      </c>
      <c r="AL354" s="5">
        <v>500</v>
      </c>
      <c r="AM354" s="36">
        <f t="shared" si="402"/>
        <v>19185.600000000002</v>
      </c>
      <c r="AN354" s="224">
        <v>900</v>
      </c>
      <c r="AO354" s="3">
        <v>641</v>
      </c>
      <c r="AP354" s="35">
        <f t="shared" si="403"/>
        <v>34534.080000000002</v>
      </c>
      <c r="AQ354" s="33">
        <f t="shared" si="415"/>
        <v>359</v>
      </c>
      <c r="AR354" s="5">
        <v>500</v>
      </c>
      <c r="AS354" s="35">
        <f t="shared" si="404"/>
        <v>19185.600000000002</v>
      </c>
      <c r="AT354" s="3">
        <v>500</v>
      </c>
      <c r="AU354" s="3">
        <v>702</v>
      </c>
      <c r="AV354" s="35">
        <f t="shared" si="405"/>
        <v>19185.600000000002</v>
      </c>
      <c r="AW354" s="33">
        <f t="shared" si="413"/>
        <v>157</v>
      </c>
      <c r="AX354" s="4">
        <v>500</v>
      </c>
      <c r="AY354" s="35">
        <f t="shared" si="406"/>
        <v>19185.600000000002</v>
      </c>
      <c r="AZ354" s="3">
        <v>580</v>
      </c>
      <c r="BA354" s="3">
        <v>637</v>
      </c>
      <c r="BB354" s="35">
        <f t="shared" si="407"/>
        <v>22255.296000000002</v>
      </c>
      <c r="BC354" s="33">
        <f t="shared" si="414"/>
        <v>100</v>
      </c>
      <c r="BD354" s="4">
        <v>500</v>
      </c>
      <c r="BE354" s="36">
        <f t="shared" si="367"/>
        <v>19185.600000000002</v>
      </c>
      <c r="BF354" s="3">
        <v>800</v>
      </c>
      <c r="BG354" s="3">
        <v>730</v>
      </c>
      <c r="BH354" s="35">
        <f t="shared" si="368"/>
        <v>30696.960000000003</v>
      </c>
      <c r="BI354" s="33">
        <f t="shared" si="408"/>
        <v>170</v>
      </c>
      <c r="BJ354" s="4">
        <v>600</v>
      </c>
      <c r="BK354" s="36">
        <f t="shared" si="369"/>
        <v>23022.720000000001</v>
      </c>
      <c r="BL354" s="3">
        <v>700</v>
      </c>
      <c r="BM354" s="3">
        <v>755</v>
      </c>
      <c r="BN354" s="36">
        <f t="shared" si="370"/>
        <v>26859.84</v>
      </c>
      <c r="BO354" s="33">
        <f t="shared" si="389"/>
        <v>115</v>
      </c>
      <c r="BP354" s="4">
        <v>500</v>
      </c>
      <c r="BQ354" s="36">
        <f t="shared" si="371"/>
        <v>19185.600000000002</v>
      </c>
      <c r="BR354" s="204">
        <v>600</v>
      </c>
      <c r="BS354" s="305">
        <v>683</v>
      </c>
      <c r="BT354" s="36">
        <f t="shared" si="372"/>
        <v>23022.720000000001</v>
      </c>
      <c r="BU354" s="33">
        <f t="shared" si="382"/>
        <v>32</v>
      </c>
      <c r="BV354" s="4">
        <v>700</v>
      </c>
      <c r="BW354" s="36">
        <f t="shared" si="384"/>
        <v>26859.84</v>
      </c>
      <c r="BX354" s="3">
        <v>400</v>
      </c>
      <c r="BY354" s="3">
        <v>422</v>
      </c>
      <c r="BZ354" s="36">
        <f t="shared" si="385"/>
        <v>15348.480000000001</v>
      </c>
      <c r="CA354" s="33">
        <f t="shared" si="373"/>
        <v>10</v>
      </c>
      <c r="CB354" s="314">
        <v>700</v>
      </c>
      <c r="CC354" s="36">
        <f t="shared" si="386"/>
        <v>26859.84</v>
      </c>
      <c r="CD354" s="3">
        <f>SUMIFS('12月商业流向数据'!G:G,'12月商业流向数据'!C:C,'2019年进销存明细 '!A354,'12月商业流向数据'!E:E,'2019年进销存明细 '!H354)</f>
        <v>601</v>
      </c>
      <c r="CE354" s="3"/>
      <c r="CF354" s="36">
        <f t="shared" si="387"/>
        <v>23061.091200000003</v>
      </c>
      <c r="CG354" s="33">
        <f t="shared" si="374"/>
        <v>611</v>
      </c>
      <c r="CH354" s="4">
        <f t="shared" si="390"/>
        <v>6200</v>
      </c>
      <c r="CI354" s="36">
        <f t="shared" si="391"/>
        <v>237901.44000000003</v>
      </c>
      <c r="CJ354" s="4">
        <f t="shared" si="392"/>
        <v>6781</v>
      </c>
      <c r="CK354" s="36">
        <f t="shared" si="388"/>
        <v>260195.1072</v>
      </c>
      <c r="CM354" s="18" t="str">
        <f t="shared" si="383"/>
        <v>依叶-上海市浦东新区康桥社区卫生服务中心</v>
      </c>
      <c r="CN354" s="18" t="s">
        <v>422</v>
      </c>
    </row>
    <row r="355" spans="1:92" s="18" customFormat="1" ht="14.25" hidden="1" x14ac:dyDescent="0.3">
      <c r="A355" s="1" t="s">
        <v>6</v>
      </c>
      <c r="B355" s="1" t="s">
        <v>636</v>
      </c>
      <c r="C355" s="1" t="s">
        <v>662</v>
      </c>
      <c r="D355" s="1" t="s">
        <v>51</v>
      </c>
      <c r="E355" s="1" t="s">
        <v>53</v>
      </c>
      <c r="F355" s="1" t="s">
        <v>284</v>
      </c>
      <c r="G355" s="1" t="s">
        <v>392</v>
      </c>
      <c r="H355" s="2" t="s">
        <v>508</v>
      </c>
      <c r="I355" s="177">
        <v>38.371200000000002</v>
      </c>
      <c r="J355" s="37">
        <v>0</v>
      </c>
      <c r="K355" s="171">
        <v>40</v>
      </c>
      <c r="L355" s="171">
        <f t="shared" si="393"/>
        <v>1534.848</v>
      </c>
      <c r="M355" s="37">
        <v>15</v>
      </c>
      <c r="N355" s="5">
        <v>50</v>
      </c>
      <c r="O355" s="34">
        <f t="shared" si="394"/>
        <v>1918.5600000000002</v>
      </c>
      <c r="P355" s="3">
        <v>50</v>
      </c>
      <c r="Q355" s="3">
        <v>30</v>
      </c>
      <c r="R355" s="35">
        <f t="shared" si="395"/>
        <v>1918.5600000000002</v>
      </c>
      <c r="S355" s="33">
        <f t="shared" si="409"/>
        <v>35</v>
      </c>
      <c r="T355" s="5">
        <v>50</v>
      </c>
      <c r="U355" s="35">
        <f t="shared" si="396"/>
        <v>1918.5600000000002</v>
      </c>
      <c r="V355" s="3">
        <v>50</v>
      </c>
      <c r="W355" s="3">
        <v>45</v>
      </c>
      <c r="X355" s="35">
        <f t="shared" si="397"/>
        <v>1918.5600000000002</v>
      </c>
      <c r="Y355" s="33">
        <f t="shared" si="410"/>
        <v>40</v>
      </c>
      <c r="Z355" s="5">
        <v>150</v>
      </c>
      <c r="AA355" s="35">
        <f t="shared" si="398"/>
        <v>5755.68</v>
      </c>
      <c r="AB355" s="3">
        <v>350</v>
      </c>
      <c r="AC355" s="3">
        <v>305</v>
      </c>
      <c r="AD355" s="35">
        <f t="shared" si="399"/>
        <v>13429.92</v>
      </c>
      <c r="AE355" s="33">
        <f t="shared" si="411"/>
        <v>85</v>
      </c>
      <c r="AF355" s="5">
        <v>200</v>
      </c>
      <c r="AG355" s="35">
        <f t="shared" si="400"/>
        <v>7674.2400000000007</v>
      </c>
      <c r="AH355" s="3">
        <v>600</v>
      </c>
      <c r="AI355" s="3">
        <v>408</v>
      </c>
      <c r="AJ355" s="35">
        <f t="shared" si="401"/>
        <v>23022.720000000001</v>
      </c>
      <c r="AK355" s="33">
        <f t="shared" si="412"/>
        <v>277</v>
      </c>
      <c r="AL355" s="5">
        <v>600</v>
      </c>
      <c r="AM355" s="36">
        <f t="shared" si="402"/>
        <v>23022.720000000001</v>
      </c>
      <c r="AN355" s="224">
        <v>100</v>
      </c>
      <c r="AO355" s="3">
        <v>310</v>
      </c>
      <c r="AP355" s="35">
        <f t="shared" si="403"/>
        <v>3837.1200000000003</v>
      </c>
      <c r="AQ355" s="33">
        <f t="shared" si="415"/>
        <v>67</v>
      </c>
      <c r="AR355" s="5">
        <v>600</v>
      </c>
      <c r="AS355" s="35">
        <f t="shared" si="404"/>
        <v>23022.720000000001</v>
      </c>
      <c r="AT355" s="3">
        <v>550</v>
      </c>
      <c r="AU355" s="3">
        <v>322</v>
      </c>
      <c r="AV355" s="35">
        <f t="shared" si="405"/>
        <v>21104.16</v>
      </c>
      <c r="AW355" s="33">
        <f t="shared" si="413"/>
        <v>295</v>
      </c>
      <c r="AX355" s="4">
        <v>300</v>
      </c>
      <c r="AY355" s="35">
        <f t="shared" si="406"/>
        <v>11511.36</v>
      </c>
      <c r="AZ355" s="3">
        <v>300</v>
      </c>
      <c r="BA355" s="3">
        <v>316</v>
      </c>
      <c r="BB355" s="35">
        <f t="shared" si="407"/>
        <v>11511.36</v>
      </c>
      <c r="BC355" s="33">
        <f t="shared" si="414"/>
        <v>279</v>
      </c>
      <c r="BD355" s="4">
        <v>400</v>
      </c>
      <c r="BE355" s="36">
        <f t="shared" si="367"/>
        <v>15348.480000000001</v>
      </c>
      <c r="BF355" s="3">
        <v>0</v>
      </c>
      <c r="BG355" s="3">
        <v>269</v>
      </c>
      <c r="BH355" s="35">
        <f t="shared" si="368"/>
        <v>0</v>
      </c>
      <c r="BI355" s="33">
        <f t="shared" si="408"/>
        <v>10</v>
      </c>
      <c r="BJ355" s="4">
        <v>300</v>
      </c>
      <c r="BK355" s="36">
        <f t="shared" si="369"/>
        <v>11511.36</v>
      </c>
      <c r="BL355" s="3">
        <v>700</v>
      </c>
      <c r="BM355" s="3">
        <v>307</v>
      </c>
      <c r="BN355" s="36">
        <f t="shared" si="370"/>
        <v>26859.84</v>
      </c>
      <c r="BO355" s="33">
        <f t="shared" si="389"/>
        <v>403</v>
      </c>
      <c r="BP355" s="4">
        <v>400</v>
      </c>
      <c r="BQ355" s="36">
        <f t="shared" si="371"/>
        <v>15348.480000000001</v>
      </c>
      <c r="BR355" s="204">
        <v>0</v>
      </c>
      <c r="BS355" s="305">
        <v>248</v>
      </c>
      <c r="BT355" s="36">
        <f t="shared" si="372"/>
        <v>0</v>
      </c>
      <c r="BU355" s="33">
        <f t="shared" si="382"/>
        <v>155</v>
      </c>
      <c r="BV355" s="4">
        <v>300</v>
      </c>
      <c r="BW355" s="36">
        <f t="shared" si="384"/>
        <v>11511.36</v>
      </c>
      <c r="BX355" s="3">
        <v>800</v>
      </c>
      <c r="BY355" s="3">
        <v>362</v>
      </c>
      <c r="BZ355" s="36">
        <f t="shared" si="385"/>
        <v>30696.960000000003</v>
      </c>
      <c r="CA355" s="33">
        <f t="shared" si="373"/>
        <v>593</v>
      </c>
      <c r="CB355" s="314">
        <v>300</v>
      </c>
      <c r="CC355" s="36">
        <f t="shared" si="386"/>
        <v>11511.36</v>
      </c>
      <c r="CD355" s="3">
        <f>SUMIFS('12月商业流向数据'!G:G,'12月商业流向数据'!C:C,'2019年进销存明细 '!A355,'12月商业流向数据'!E:E,'2019年进销存明细 '!H355)</f>
        <v>100</v>
      </c>
      <c r="CE355" s="3"/>
      <c r="CF355" s="36">
        <f t="shared" si="387"/>
        <v>3837.1200000000003</v>
      </c>
      <c r="CG355" s="33">
        <f t="shared" si="374"/>
        <v>693</v>
      </c>
      <c r="CH355" s="4">
        <f t="shared" si="390"/>
        <v>3650</v>
      </c>
      <c r="CI355" s="36">
        <f t="shared" si="391"/>
        <v>140054.88</v>
      </c>
      <c r="CJ355" s="4">
        <f t="shared" si="392"/>
        <v>3600</v>
      </c>
      <c r="CK355" s="36">
        <f t="shared" si="388"/>
        <v>138136.32000000001</v>
      </c>
      <c r="CM355" s="18" t="str">
        <f t="shared" si="383"/>
        <v>依叶-上海市浦东新区新场社区卫生服务中心</v>
      </c>
      <c r="CN355" s="18" t="s">
        <v>422</v>
      </c>
    </row>
    <row r="356" spans="1:92" s="18" customFormat="1" ht="14.25" hidden="1" x14ac:dyDescent="0.3">
      <c r="A356" s="1" t="s">
        <v>6</v>
      </c>
      <c r="B356" s="1" t="s">
        <v>636</v>
      </c>
      <c r="C356" s="1" t="s">
        <v>662</v>
      </c>
      <c r="D356" s="1" t="s">
        <v>51</v>
      </c>
      <c r="E356" s="1" t="s">
        <v>57</v>
      </c>
      <c r="F356" s="1" t="s">
        <v>282</v>
      </c>
      <c r="G356" s="1" t="s">
        <v>392</v>
      </c>
      <c r="H356" s="2" t="s">
        <v>56</v>
      </c>
      <c r="I356" s="177">
        <v>38.371200000000002</v>
      </c>
      <c r="J356" s="37">
        <v>800</v>
      </c>
      <c r="K356" s="171">
        <v>616.66666666666663</v>
      </c>
      <c r="L356" s="171">
        <f t="shared" si="393"/>
        <v>23662.239999999998</v>
      </c>
      <c r="M356" s="37">
        <v>370</v>
      </c>
      <c r="N356" s="5">
        <v>600</v>
      </c>
      <c r="O356" s="34">
        <f t="shared" si="394"/>
        <v>23022.720000000001</v>
      </c>
      <c r="P356" s="3">
        <v>400</v>
      </c>
      <c r="Q356" s="3">
        <v>538</v>
      </c>
      <c r="R356" s="35">
        <f t="shared" si="395"/>
        <v>15348.480000000001</v>
      </c>
      <c r="S356" s="33">
        <f t="shared" si="409"/>
        <v>232</v>
      </c>
      <c r="T356" s="5">
        <v>700</v>
      </c>
      <c r="U356" s="35">
        <f t="shared" si="396"/>
        <v>26859.84</v>
      </c>
      <c r="V356" s="3">
        <v>400</v>
      </c>
      <c r="W356" s="3">
        <v>470</v>
      </c>
      <c r="X356" s="35">
        <f t="shared" si="397"/>
        <v>15348.480000000001</v>
      </c>
      <c r="Y356" s="33">
        <f t="shared" si="410"/>
        <v>162</v>
      </c>
      <c r="Z356" s="5">
        <v>1000</v>
      </c>
      <c r="AA356" s="35">
        <f t="shared" si="398"/>
        <v>38371.200000000004</v>
      </c>
      <c r="AB356" s="3">
        <v>800</v>
      </c>
      <c r="AC356" s="3">
        <v>653</v>
      </c>
      <c r="AD356" s="35">
        <f t="shared" si="399"/>
        <v>30696.960000000003</v>
      </c>
      <c r="AE356" s="33">
        <f t="shared" si="411"/>
        <v>309</v>
      </c>
      <c r="AF356" s="5">
        <v>1200</v>
      </c>
      <c r="AG356" s="35">
        <f t="shared" si="400"/>
        <v>46045.440000000002</v>
      </c>
      <c r="AH356" s="3">
        <v>530</v>
      </c>
      <c r="AI356" s="3">
        <v>536</v>
      </c>
      <c r="AJ356" s="35">
        <f t="shared" si="401"/>
        <v>20336.736000000001</v>
      </c>
      <c r="AK356" s="33">
        <f t="shared" si="412"/>
        <v>303</v>
      </c>
      <c r="AL356" s="5">
        <v>1000</v>
      </c>
      <c r="AM356" s="36">
        <f t="shared" si="402"/>
        <v>38371.200000000004</v>
      </c>
      <c r="AN356" s="224">
        <v>610</v>
      </c>
      <c r="AO356" s="3">
        <v>554</v>
      </c>
      <c r="AP356" s="35">
        <f t="shared" si="403"/>
        <v>23406.432000000001</v>
      </c>
      <c r="AQ356" s="33">
        <f t="shared" si="415"/>
        <v>359</v>
      </c>
      <c r="AR356" s="5">
        <v>1000</v>
      </c>
      <c r="AS356" s="35">
        <f t="shared" si="404"/>
        <v>38371.200000000004</v>
      </c>
      <c r="AT356" s="3">
        <v>400</v>
      </c>
      <c r="AU356" s="3">
        <v>563</v>
      </c>
      <c r="AV356" s="35">
        <f t="shared" si="405"/>
        <v>15348.480000000001</v>
      </c>
      <c r="AW356" s="33">
        <f t="shared" si="413"/>
        <v>196</v>
      </c>
      <c r="AX356" s="4">
        <v>800</v>
      </c>
      <c r="AY356" s="35">
        <f t="shared" si="406"/>
        <v>30696.960000000003</v>
      </c>
      <c r="AZ356" s="3">
        <v>650</v>
      </c>
      <c r="BA356" s="3">
        <v>534</v>
      </c>
      <c r="BB356" s="35">
        <f t="shared" si="407"/>
        <v>24941.280000000002</v>
      </c>
      <c r="BC356" s="33">
        <f t="shared" si="414"/>
        <v>312</v>
      </c>
      <c r="BD356" s="4">
        <v>800</v>
      </c>
      <c r="BE356" s="36">
        <f t="shared" si="367"/>
        <v>30696.960000000003</v>
      </c>
      <c r="BF356" s="3">
        <v>550</v>
      </c>
      <c r="BG356" s="3">
        <v>526</v>
      </c>
      <c r="BH356" s="35">
        <f t="shared" si="368"/>
        <v>21104.16</v>
      </c>
      <c r="BI356" s="33">
        <f t="shared" si="408"/>
        <v>336</v>
      </c>
      <c r="BJ356" s="4">
        <v>800</v>
      </c>
      <c r="BK356" s="36">
        <f t="shared" si="369"/>
        <v>30696.960000000003</v>
      </c>
      <c r="BL356" s="3">
        <v>450</v>
      </c>
      <c r="BM356" s="3">
        <v>532</v>
      </c>
      <c r="BN356" s="36">
        <f t="shared" si="370"/>
        <v>17267.04</v>
      </c>
      <c r="BO356" s="33">
        <f t="shared" si="389"/>
        <v>254</v>
      </c>
      <c r="BP356" s="4">
        <v>700</v>
      </c>
      <c r="BQ356" s="36">
        <f t="shared" si="371"/>
        <v>26859.84</v>
      </c>
      <c r="BR356" s="204">
        <v>750</v>
      </c>
      <c r="BS356" s="305">
        <v>536</v>
      </c>
      <c r="BT356" s="36">
        <f t="shared" si="372"/>
        <v>28778.400000000001</v>
      </c>
      <c r="BU356" s="33">
        <f t="shared" si="382"/>
        <v>468</v>
      </c>
      <c r="BV356" s="4">
        <v>700</v>
      </c>
      <c r="BW356" s="36">
        <f t="shared" si="384"/>
        <v>26859.84</v>
      </c>
      <c r="BX356" s="3">
        <v>400</v>
      </c>
      <c r="BY356" s="3">
        <v>586</v>
      </c>
      <c r="BZ356" s="36">
        <f t="shared" si="385"/>
        <v>15348.480000000001</v>
      </c>
      <c r="CA356" s="33">
        <f t="shared" si="373"/>
        <v>282</v>
      </c>
      <c r="CB356" s="314">
        <v>800</v>
      </c>
      <c r="CC356" s="36">
        <f t="shared" si="386"/>
        <v>30696.960000000003</v>
      </c>
      <c r="CD356" s="3">
        <f>SUMIFS('12月商业流向数据'!G:G,'12月商业流向数据'!C:C,'2019年进销存明细 '!A356,'12月商业流向数据'!E:E,'2019年进销存明细 '!H356)</f>
        <v>200</v>
      </c>
      <c r="CE356" s="3"/>
      <c r="CF356" s="36">
        <f t="shared" si="387"/>
        <v>7674.2400000000007</v>
      </c>
      <c r="CG356" s="33">
        <f t="shared" si="374"/>
        <v>482</v>
      </c>
      <c r="CH356" s="4">
        <f t="shared" si="390"/>
        <v>10100</v>
      </c>
      <c r="CI356" s="36">
        <f t="shared" si="391"/>
        <v>387549.12000000011</v>
      </c>
      <c r="CJ356" s="4">
        <f t="shared" si="392"/>
        <v>6140</v>
      </c>
      <c r="CK356" s="36">
        <f t="shared" si="388"/>
        <v>235599.16800000001</v>
      </c>
      <c r="CM356" s="18" t="str">
        <f t="shared" si="383"/>
        <v>依叶-上海市浦东新区人民医院</v>
      </c>
      <c r="CN356" s="18" t="s">
        <v>422</v>
      </c>
    </row>
    <row r="357" spans="1:92" s="18" customFormat="1" ht="14.25" hidden="1" x14ac:dyDescent="0.3">
      <c r="A357" s="1" t="s">
        <v>6</v>
      </c>
      <c r="B357" s="1" t="s">
        <v>636</v>
      </c>
      <c r="C357" s="1" t="s">
        <v>662</v>
      </c>
      <c r="D357" s="1" t="s">
        <v>51</v>
      </c>
      <c r="E357" s="1" t="s">
        <v>57</v>
      </c>
      <c r="F357" s="1" t="s">
        <v>284</v>
      </c>
      <c r="G357" s="1" t="s">
        <v>392</v>
      </c>
      <c r="H357" s="2" t="s">
        <v>749</v>
      </c>
      <c r="I357" s="177">
        <v>38.371200000000002</v>
      </c>
      <c r="J357" s="37">
        <v>100</v>
      </c>
      <c r="K357" s="171">
        <v>68.75</v>
      </c>
      <c r="L357" s="171">
        <f t="shared" si="393"/>
        <v>2638.02</v>
      </c>
      <c r="M357" s="37">
        <v>105</v>
      </c>
      <c r="N357" s="5">
        <v>150</v>
      </c>
      <c r="O357" s="34">
        <f t="shared" si="394"/>
        <v>5755.68</v>
      </c>
      <c r="P357" s="3">
        <v>0</v>
      </c>
      <c r="Q357" s="3">
        <v>52</v>
      </c>
      <c r="R357" s="35">
        <f t="shared" si="395"/>
        <v>0</v>
      </c>
      <c r="S357" s="33">
        <f t="shared" si="409"/>
        <v>53</v>
      </c>
      <c r="T357" s="5">
        <v>150</v>
      </c>
      <c r="U357" s="35">
        <f t="shared" si="396"/>
        <v>5755.68</v>
      </c>
      <c r="V357" s="3">
        <v>100</v>
      </c>
      <c r="W357" s="3">
        <v>68</v>
      </c>
      <c r="X357" s="35">
        <f t="shared" si="397"/>
        <v>3837.1200000000003</v>
      </c>
      <c r="Y357" s="33">
        <f t="shared" si="410"/>
        <v>85</v>
      </c>
      <c r="Z357" s="5">
        <v>300</v>
      </c>
      <c r="AA357" s="35">
        <f t="shared" si="398"/>
        <v>11511.36</v>
      </c>
      <c r="AB357" s="3">
        <v>80</v>
      </c>
      <c r="AC357" s="3">
        <v>124</v>
      </c>
      <c r="AD357" s="35">
        <f t="shared" si="399"/>
        <v>3069.6959999999999</v>
      </c>
      <c r="AE357" s="33">
        <f t="shared" si="411"/>
        <v>41</v>
      </c>
      <c r="AF357" s="5">
        <v>400</v>
      </c>
      <c r="AG357" s="35">
        <f t="shared" si="400"/>
        <v>15348.480000000001</v>
      </c>
      <c r="AH357" s="3">
        <v>350</v>
      </c>
      <c r="AI357" s="3">
        <v>203</v>
      </c>
      <c r="AJ357" s="35">
        <f t="shared" si="401"/>
        <v>13429.92</v>
      </c>
      <c r="AK357" s="33">
        <f t="shared" si="412"/>
        <v>188</v>
      </c>
      <c r="AL357" s="5">
        <v>300</v>
      </c>
      <c r="AM357" s="36">
        <f t="shared" si="402"/>
        <v>11511.36</v>
      </c>
      <c r="AN357" s="224">
        <v>200</v>
      </c>
      <c r="AO357" s="3">
        <v>224</v>
      </c>
      <c r="AP357" s="35">
        <f t="shared" si="403"/>
        <v>7674.2400000000007</v>
      </c>
      <c r="AQ357" s="33">
        <f t="shared" si="415"/>
        <v>164</v>
      </c>
      <c r="AR357" s="5">
        <v>300</v>
      </c>
      <c r="AS357" s="35">
        <f t="shared" si="404"/>
        <v>11511.36</v>
      </c>
      <c r="AT357" s="3">
        <v>320</v>
      </c>
      <c r="AU357" s="3">
        <v>270</v>
      </c>
      <c r="AV357" s="35">
        <f t="shared" si="405"/>
        <v>12278.784</v>
      </c>
      <c r="AW357" s="33">
        <f t="shared" si="413"/>
        <v>214</v>
      </c>
      <c r="AX357" s="4">
        <v>300</v>
      </c>
      <c r="AY357" s="35">
        <f t="shared" si="406"/>
        <v>11511.36</v>
      </c>
      <c r="AZ357" s="3">
        <v>200</v>
      </c>
      <c r="BA357" s="3">
        <v>203</v>
      </c>
      <c r="BB357" s="35">
        <f t="shared" si="407"/>
        <v>7674.2400000000007</v>
      </c>
      <c r="BC357" s="33">
        <f t="shared" si="414"/>
        <v>211</v>
      </c>
      <c r="BD357" s="4">
        <v>300</v>
      </c>
      <c r="BE357" s="36">
        <f t="shared" si="367"/>
        <v>11511.36</v>
      </c>
      <c r="BF357" s="3">
        <v>505</v>
      </c>
      <c r="BG357" s="3">
        <v>506</v>
      </c>
      <c r="BH357" s="35">
        <f t="shared" si="368"/>
        <v>19377.456000000002</v>
      </c>
      <c r="BI357" s="33">
        <f t="shared" si="408"/>
        <v>210</v>
      </c>
      <c r="BJ357" s="4">
        <v>400</v>
      </c>
      <c r="BK357" s="36">
        <f t="shared" si="369"/>
        <v>15348.480000000001</v>
      </c>
      <c r="BL357" s="3">
        <v>330</v>
      </c>
      <c r="BM357" s="3">
        <v>386</v>
      </c>
      <c r="BN357" s="36">
        <f t="shared" si="370"/>
        <v>12662.496000000001</v>
      </c>
      <c r="BO357" s="33">
        <f t="shared" si="389"/>
        <v>154</v>
      </c>
      <c r="BP357" s="4">
        <v>400</v>
      </c>
      <c r="BQ357" s="36">
        <f t="shared" si="371"/>
        <v>15348.480000000001</v>
      </c>
      <c r="BR357" s="204">
        <v>440</v>
      </c>
      <c r="BS357" s="305">
        <v>364</v>
      </c>
      <c r="BT357" s="36">
        <f t="shared" si="372"/>
        <v>16883.328000000001</v>
      </c>
      <c r="BU357" s="33">
        <f t="shared" si="382"/>
        <v>230</v>
      </c>
      <c r="BV357" s="4">
        <v>400</v>
      </c>
      <c r="BW357" s="36">
        <f t="shared" si="384"/>
        <v>15348.480000000001</v>
      </c>
      <c r="BX357" s="3">
        <v>390</v>
      </c>
      <c r="BY357" s="3">
        <v>382</v>
      </c>
      <c r="BZ357" s="36">
        <f t="shared" si="385"/>
        <v>14964.768</v>
      </c>
      <c r="CA357" s="33">
        <f t="shared" si="373"/>
        <v>238</v>
      </c>
      <c r="CB357" s="314">
        <v>400</v>
      </c>
      <c r="CC357" s="36">
        <f t="shared" si="386"/>
        <v>15348.480000000001</v>
      </c>
      <c r="CD357" s="3">
        <f>SUMIFS('12月商业流向数据'!G:G,'12月商业流向数据'!C:C,'2019年进销存明细 '!A357,'12月商业流向数据'!E:E,'2019年进销存明细 '!H357)</f>
        <v>520</v>
      </c>
      <c r="CE357" s="3"/>
      <c r="CF357" s="36">
        <f t="shared" si="387"/>
        <v>19953.024000000001</v>
      </c>
      <c r="CG357" s="33">
        <f t="shared" si="374"/>
        <v>758</v>
      </c>
      <c r="CH357" s="4">
        <f t="shared" si="390"/>
        <v>3800</v>
      </c>
      <c r="CI357" s="36">
        <f t="shared" si="391"/>
        <v>145810.56</v>
      </c>
      <c r="CJ357" s="4">
        <f t="shared" si="392"/>
        <v>3435</v>
      </c>
      <c r="CK357" s="36">
        <f t="shared" si="388"/>
        <v>131805.07199999999</v>
      </c>
      <c r="CM357" s="18" t="str">
        <f t="shared" si="383"/>
        <v>依叶-上海市浦东新区曹路社区卫生服务中心</v>
      </c>
      <c r="CN357" s="18" t="s">
        <v>422</v>
      </c>
    </row>
    <row r="358" spans="1:92" s="18" customFormat="1" ht="14.25" hidden="1" x14ac:dyDescent="0.3">
      <c r="A358" s="205" t="s">
        <v>6</v>
      </c>
      <c r="B358" s="1" t="s">
        <v>636</v>
      </c>
      <c r="C358" s="1" t="s">
        <v>662</v>
      </c>
      <c r="D358" s="1" t="s">
        <v>51</v>
      </c>
      <c r="E358" s="1" t="s">
        <v>57</v>
      </c>
      <c r="F358" s="1" t="s">
        <v>284</v>
      </c>
      <c r="G358" s="1" t="s">
        <v>392</v>
      </c>
      <c r="H358" s="7" t="s">
        <v>540</v>
      </c>
      <c r="I358" s="177">
        <v>38.371200000000002</v>
      </c>
      <c r="J358" s="37">
        <v>400</v>
      </c>
      <c r="K358" s="171">
        <v>116.66666666666667</v>
      </c>
      <c r="L358" s="171">
        <f t="shared" si="393"/>
        <v>4476.6400000000003</v>
      </c>
      <c r="M358" s="37">
        <v>531</v>
      </c>
      <c r="N358" s="5">
        <v>150</v>
      </c>
      <c r="O358" s="34">
        <f t="shared" si="394"/>
        <v>5755.68</v>
      </c>
      <c r="P358" s="3">
        <v>0</v>
      </c>
      <c r="Q358" s="3">
        <v>110</v>
      </c>
      <c r="R358" s="35">
        <f t="shared" si="395"/>
        <v>0</v>
      </c>
      <c r="S358" s="33">
        <f t="shared" si="409"/>
        <v>421</v>
      </c>
      <c r="T358" s="5">
        <v>150</v>
      </c>
      <c r="U358" s="35">
        <f t="shared" si="396"/>
        <v>5755.68</v>
      </c>
      <c r="V358" s="3">
        <v>200</v>
      </c>
      <c r="W358" s="3">
        <v>102</v>
      </c>
      <c r="X358" s="35">
        <f t="shared" si="397"/>
        <v>7674.2400000000007</v>
      </c>
      <c r="Y358" s="33">
        <f t="shared" si="410"/>
        <v>519</v>
      </c>
      <c r="Z358" s="5">
        <v>300</v>
      </c>
      <c r="AA358" s="35">
        <f t="shared" si="398"/>
        <v>11511.36</v>
      </c>
      <c r="AB358" s="3">
        <v>0</v>
      </c>
      <c r="AC358" s="3">
        <v>159</v>
      </c>
      <c r="AD358" s="35">
        <f t="shared" si="399"/>
        <v>0</v>
      </c>
      <c r="AE358" s="33">
        <f t="shared" si="411"/>
        <v>360</v>
      </c>
      <c r="AF358" s="5">
        <v>400</v>
      </c>
      <c r="AG358" s="35">
        <f t="shared" si="400"/>
        <v>15348.480000000001</v>
      </c>
      <c r="AH358" s="3">
        <v>450</v>
      </c>
      <c r="AI358" s="3">
        <v>348</v>
      </c>
      <c r="AJ358" s="35">
        <f t="shared" si="401"/>
        <v>17267.04</v>
      </c>
      <c r="AK358" s="33">
        <f t="shared" si="412"/>
        <v>462</v>
      </c>
      <c r="AL358" s="5">
        <v>300</v>
      </c>
      <c r="AM358" s="36">
        <f t="shared" si="402"/>
        <v>11511.36</v>
      </c>
      <c r="AN358" s="224">
        <v>130</v>
      </c>
      <c r="AO358" s="3">
        <v>145</v>
      </c>
      <c r="AP358" s="35">
        <f t="shared" si="403"/>
        <v>4988.2560000000003</v>
      </c>
      <c r="AQ358" s="33">
        <f t="shared" si="415"/>
        <v>447</v>
      </c>
      <c r="AR358" s="5">
        <v>300</v>
      </c>
      <c r="AS358" s="35">
        <f t="shared" si="404"/>
        <v>11511.36</v>
      </c>
      <c r="AT358" s="3">
        <v>0</v>
      </c>
      <c r="AU358" s="3">
        <v>153</v>
      </c>
      <c r="AV358" s="35">
        <f t="shared" si="405"/>
        <v>0</v>
      </c>
      <c r="AW358" s="33">
        <f t="shared" si="413"/>
        <v>294</v>
      </c>
      <c r="AX358" s="4">
        <v>200</v>
      </c>
      <c r="AY358" s="35">
        <f t="shared" si="406"/>
        <v>7674.2400000000007</v>
      </c>
      <c r="AZ358" s="3">
        <v>230</v>
      </c>
      <c r="BA358" s="3">
        <v>148</v>
      </c>
      <c r="BB358" s="35">
        <f t="shared" si="407"/>
        <v>8825.3760000000002</v>
      </c>
      <c r="BC358" s="33">
        <f t="shared" si="414"/>
        <v>376</v>
      </c>
      <c r="BD358" s="4">
        <v>200</v>
      </c>
      <c r="BE358" s="36">
        <f t="shared" si="367"/>
        <v>7674.2400000000007</v>
      </c>
      <c r="BF358" s="3">
        <v>30</v>
      </c>
      <c r="BG358" s="3">
        <v>152</v>
      </c>
      <c r="BH358" s="35">
        <f t="shared" si="368"/>
        <v>1151.136</v>
      </c>
      <c r="BI358" s="33">
        <f t="shared" si="408"/>
        <v>254</v>
      </c>
      <c r="BJ358" s="4">
        <v>200</v>
      </c>
      <c r="BK358" s="36">
        <f t="shared" si="369"/>
        <v>7674.2400000000007</v>
      </c>
      <c r="BL358" s="3">
        <v>70</v>
      </c>
      <c r="BM358" s="3">
        <v>208</v>
      </c>
      <c r="BN358" s="36">
        <f t="shared" si="370"/>
        <v>2685.9839999999999</v>
      </c>
      <c r="BO358" s="33">
        <f t="shared" si="389"/>
        <v>116</v>
      </c>
      <c r="BP358" s="4">
        <v>200</v>
      </c>
      <c r="BQ358" s="36">
        <f t="shared" si="371"/>
        <v>7674.2400000000007</v>
      </c>
      <c r="BR358" s="204">
        <v>450</v>
      </c>
      <c r="BS358" s="305">
        <v>172</v>
      </c>
      <c r="BT358" s="36">
        <f t="shared" si="372"/>
        <v>17267.04</v>
      </c>
      <c r="BU358" s="33">
        <f t="shared" si="382"/>
        <v>394</v>
      </c>
      <c r="BV358" s="4">
        <v>200</v>
      </c>
      <c r="BW358" s="36">
        <f t="shared" si="384"/>
        <v>7674.2400000000007</v>
      </c>
      <c r="BX358" s="3">
        <v>20</v>
      </c>
      <c r="BY358" s="3">
        <v>156</v>
      </c>
      <c r="BZ358" s="36">
        <f t="shared" si="385"/>
        <v>767.42399999999998</v>
      </c>
      <c r="CA358" s="33">
        <f t="shared" si="373"/>
        <v>258</v>
      </c>
      <c r="CB358" s="314">
        <v>200</v>
      </c>
      <c r="CC358" s="36">
        <f t="shared" si="386"/>
        <v>7674.2400000000007</v>
      </c>
      <c r="CD358" s="3">
        <f>SUMIFS('12月商业流向数据'!G:G,'12月商业流向数据'!C:C,'2019年进销存明细 '!A358,'12月商业流向数据'!E:E,'2019年进销存明细 '!H358)</f>
        <v>0</v>
      </c>
      <c r="CE358" s="3"/>
      <c r="CF358" s="36">
        <f t="shared" si="387"/>
        <v>0</v>
      </c>
      <c r="CG358" s="33">
        <f t="shared" si="374"/>
        <v>258</v>
      </c>
      <c r="CH358" s="4">
        <f t="shared" si="390"/>
        <v>2800</v>
      </c>
      <c r="CI358" s="36">
        <f t="shared" si="391"/>
        <v>107439.36000000003</v>
      </c>
      <c r="CJ358" s="4">
        <f t="shared" si="392"/>
        <v>1580</v>
      </c>
      <c r="CK358" s="36">
        <f t="shared" si="388"/>
        <v>60626.495999999999</v>
      </c>
      <c r="CL358" s="206"/>
      <c r="CM358" s="18" t="str">
        <f t="shared" si="383"/>
        <v>依叶-上海市浦东新区江镇社区卫生服务中心</v>
      </c>
      <c r="CN358" s="18" t="s">
        <v>422</v>
      </c>
    </row>
    <row r="359" spans="1:92" s="18" customFormat="1" ht="14.25" hidden="1" x14ac:dyDescent="0.3">
      <c r="A359" s="205" t="s">
        <v>6</v>
      </c>
      <c r="B359" s="1" t="s">
        <v>636</v>
      </c>
      <c r="C359" s="1" t="s">
        <v>662</v>
      </c>
      <c r="D359" s="21" t="s">
        <v>51</v>
      </c>
      <c r="E359" s="1" t="s">
        <v>57</v>
      </c>
      <c r="F359" s="1" t="s">
        <v>284</v>
      </c>
      <c r="G359" s="1" t="s">
        <v>392</v>
      </c>
      <c r="H359" s="7" t="s">
        <v>487</v>
      </c>
      <c r="I359" s="177">
        <v>38.371200000000002</v>
      </c>
      <c r="J359" s="37">
        <v>100</v>
      </c>
      <c r="K359" s="171">
        <v>25</v>
      </c>
      <c r="L359" s="171">
        <f t="shared" si="393"/>
        <v>959.28000000000009</v>
      </c>
      <c r="M359" s="37">
        <v>43</v>
      </c>
      <c r="N359" s="5">
        <v>100</v>
      </c>
      <c r="O359" s="34">
        <f t="shared" si="394"/>
        <v>3837.1200000000003</v>
      </c>
      <c r="P359" s="3">
        <v>100</v>
      </c>
      <c r="Q359" s="3">
        <v>102</v>
      </c>
      <c r="R359" s="35">
        <f t="shared" si="395"/>
        <v>3837.1200000000003</v>
      </c>
      <c r="S359" s="33">
        <f t="shared" si="409"/>
        <v>41</v>
      </c>
      <c r="T359" s="5">
        <v>100</v>
      </c>
      <c r="U359" s="35">
        <f t="shared" si="396"/>
        <v>3837.1200000000003</v>
      </c>
      <c r="V359" s="3">
        <v>200</v>
      </c>
      <c r="W359" s="3">
        <v>83</v>
      </c>
      <c r="X359" s="35">
        <f t="shared" si="397"/>
        <v>7674.2400000000007</v>
      </c>
      <c r="Y359" s="33">
        <f t="shared" si="410"/>
        <v>158</v>
      </c>
      <c r="Z359" s="5">
        <v>300</v>
      </c>
      <c r="AA359" s="35">
        <f t="shared" si="398"/>
        <v>11511.36</v>
      </c>
      <c r="AB359" s="3">
        <v>0</v>
      </c>
      <c r="AC359" s="3">
        <v>106</v>
      </c>
      <c r="AD359" s="35">
        <f t="shared" si="399"/>
        <v>0</v>
      </c>
      <c r="AE359" s="33">
        <f t="shared" si="411"/>
        <v>52</v>
      </c>
      <c r="AF359" s="5">
        <v>400</v>
      </c>
      <c r="AG359" s="35">
        <f t="shared" si="400"/>
        <v>15348.480000000001</v>
      </c>
      <c r="AH359" s="3">
        <v>100</v>
      </c>
      <c r="AI359" s="3">
        <v>102</v>
      </c>
      <c r="AJ359" s="35">
        <f t="shared" si="401"/>
        <v>3837.1200000000003</v>
      </c>
      <c r="AK359" s="33">
        <f t="shared" si="412"/>
        <v>50</v>
      </c>
      <c r="AL359" s="5">
        <v>100</v>
      </c>
      <c r="AM359" s="36">
        <f t="shared" si="402"/>
        <v>3837.1200000000003</v>
      </c>
      <c r="AN359" s="224">
        <v>200</v>
      </c>
      <c r="AO359" s="3">
        <v>118</v>
      </c>
      <c r="AP359" s="35">
        <f t="shared" si="403"/>
        <v>7674.2400000000007</v>
      </c>
      <c r="AQ359" s="33">
        <f t="shared" si="415"/>
        <v>132</v>
      </c>
      <c r="AR359" s="5">
        <v>100</v>
      </c>
      <c r="AS359" s="35">
        <f t="shared" si="404"/>
        <v>3837.1200000000003</v>
      </c>
      <c r="AT359" s="3">
        <v>100</v>
      </c>
      <c r="AU359" s="3">
        <v>124</v>
      </c>
      <c r="AV359" s="35">
        <f t="shared" si="405"/>
        <v>3837.1200000000003</v>
      </c>
      <c r="AW359" s="33">
        <f t="shared" si="413"/>
        <v>108</v>
      </c>
      <c r="AX359" s="4">
        <v>200</v>
      </c>
      <c r="AY359" s="35">
        <f t="shared" si="406"/>
        <v>7674.2400000000007</v>
      </c>
      <c r="AZ359" s="3">
        <v>100</v>
      </c>
      <c r="BA359" s="3">
        <v>102</v>
      </c>
      <c r="BB359" s="35">
        <f t="shared" si="407"/>
        <v>3837.1200000000003</v>
      </c>
      <c r="BC359" s="33">
        <f t="shared" si="414"/>
        <v>106</v>
      </c>
      <c r="BD359" s="4">
        <v>200</v>
      </c>
      <c r="BE359" s="36">
        <f t="shared" si="367"/>
        <v>7674.2400000000007</v>
      </c>
      <c r="BF359" s="3">
        <v>100</v>
      </c>
      <c r="BG359" s="3">
        <v>103</v>
      </c>
      <c r="BH359" s="35">
        <f t="shared" si="368"/>
        <v>3837.1200000000003</v>
      </c>
      <c r="BI359" s="33">
        <f t="shared" si="408"/>
        <v>103</v>
      </c>
      <c r="BJ359" s="4">
        <v>150</v>
      </c>
      <c r="BK359" s="36">
        <f t="shared" si="369"/>
        <v>5755.68</v>
      </c>
      <c r="BL359" s="3">
        <v>100</v>
      </c>
      <c r="BM359" s="3">
        <v>112</v>
      </c>
      <c r="BN359" s="36">
        <f t="shared" si="370"/>
        <v>3837.1200000000003</v>
      </c>
      <c r="BO359" s="33">
        <f t="shared" si="389"/>
        <v>91</v>
      </c>
      <c r="BP359" s="4">
        <v>200</v>
      </c>
      <c r="BQ359" s="36">
        <f t="shared" si="371"/>
        <v>7674.2400000000007</v>
      </c>
      <c r="BR359" s="204">
        <v>105</v>
      </c>
      <c r="BS359" s="305">
        <v>103</v>
      </c>
      <c r="BT359" s="36">
        <f t="shared" si="372"/>
        <v>4028.9760000000001</v>
      </c>
      <c r="BU359" s="33">
        <f t="shared" si="382"/>
        <v>93</v>
      </c>
      <c r="BV359" s="4">
        <v>150</v>
      </c>
      <c r="BW359" s="36">
        <f t="shared" si="384"/>
        <v>5755.68</v>
      </c>
      <c r="BX359" s="3">
        <v>100</v>
      </c>
      <c r="BY359" s="3">
        <v>112</v>
      </c>
      <c r="BZ359" s="36">
        <f t="shared" si="385"/>
        <v>3837.1200000000003</v>
      </c>
      <c r="CA359" s="33">
        <f t="shared" si="373"/>
        <v>81</v>
      </c>
      <c r="CB359" s="314">
        <v>150</v>
      </c>
      <c r="CC359" s="36">
        <f t="shared" si="386"/>
        <v>5755.68</v>
      </c>
      <c r="CD359" s="3">
        <f>SUMIFS('12月商业流向数据'!G:G,'12月商业流向数据'!C:C,'2019年进销存明细 '!A359,'12月商业流向数据'!E:E,'2019年进销存明细 '!H359)</f>
        <v>100</v>
      </c>
      <c r="CE359" s="3"/>
      <c r="CF359" s="36">
        <f t="shared" si="387"/>
        <v>3837.1200000000003</v>
      </c>
      <c r="CG359" s="33">
        <f t="shared" si="374"/>
        <v>181</v>
      </c>
      <c r="CH359" s="4">
        <f t="shared" si="390"/>
        <v>2150</v>
      </c>
      <c r="CI359" s="36">
        <f t="shared" si="391"/>
        <v>82498.079999999987</v>
      </c>
      <c r="CJ359" s="4">
        <f t="shared" si="392"/>
        <v>1305</v>
      </c>
      <c r="CK359" s="36">
        <f t="shared" si="388"/>
        <v>50074.416000000012</v>
      </c>
      <c r="CL359" s="206"/>
      <c r="CM359" s="18" t="str">
        <f t="shared" si="383"/>
        <v>依叶-上海市浦东新区机场社区卫生服务中心</v>
      </c>
      <c r="CN359" s="18" t="s">
        <v>422</v>
      </c>
    </row>
    <row r="360" spans="1:92" s="18" customFormat="1" ht="14.25" hidden="1" x14ac:dyDescent="0.3">
      <c r="A360" s="205" t="s">
        <v>6</v>
      </c>
      <c r="B360" s="1" t="s">
        <v>636</v>
      </c>
      <c r="C360" s="1" t="s">
        <v>662</v>
      </c>
      <c r="D360" s="1" t="s">
        <v>51</v>
      </c>
      <c r="E360" s="1" t="s">
        <v>57</v>
      </c>
      <c r="F360" s="1" t="s">
        <v>284</v>
      </c>
      <c r="G360" s="1" t="s">
        <v>392</v>
      </c>
      <c r="H360" s="7" t="s">
        <v>729</v>
      </c>
      <c r="I360" s="177">
        <v>38.371200000000002</v>
      </c>
      <c r="J360" s="37">
        <v>400</v>
      </c>
      <c r="K360" s="171">
        <v>177.5</v>
      </c>
      <c r="L360" s="171">
        <f t="shared" si="393"/>
        <v>6810.8879999999999</v>
      </c>
      <c r="M360" s="37">
        <v>313</v>
      </c>
      <c r="N360" s="5">
        <v>150</v>
      </c>
      <c r="O360" s="34">
        <f t="shared" si="394"/>
        <v>5755.68</v>
      </c>
      <c r="P360" s="3">
        <v>250</v>
      </c>
      <c r="Q360" s="3">
        <v>268</v>
      </c>
      <c r="R360" s="35">
        <f t="shared" si="395"/>
        <v>9592.8000000000011</v>
      </c>
      <c r="S360" s="33">
        <f t="shared" si="409"/>
        <v>295</v>
      </c>
      <c r="T360" s="5">
        <v>200</v>
      </c>
      <c r="U360" s="35">
        <f t="shared" si="396"/>
        <v>7674.2400000000007</v>
      </c>
      <c r="V360" s="3">
        <v>0</v>
      </c>
      <c r="W360" s="3">
        <v>182</v>
      </c>
      <c r="X360" s="35">
        <f t="shared" si="397"/>
        <v>0</v>
      </c>
      <c r="Y360" s="33">
        <f t="shared" si="410"/>
        <v>113</v>
      </c>
      <c r="Z360" s="5">
        <v>300</v>
      </c>
      <c r="AA360" s="35">
        <f t="shared" si="398"/>
        <v>11511.36</v>
      </c>
      <c r="AB360" s="3">
        <v>350</v>
      </c>
      <c r="AC360" s="3">
        <v>298</v>
      </c>
      <c r="AD360" s="35">
        <f t="shared" si="399"/>
        <v>13429.92</v>
      </c>
      <c r="AE360" s="33">
        <f t="shared" si="411"/>
        <v>165</v>
      </c>
      <c r="AF360" s="5">
        <v>400</v>
      </c>
      <c r="AG360" s="35">
        <f t="shared" si="400"/>
        <v>15348.480000000001</v>
      </c>
      <c r="AH360" s="3">
        <v>350</v>
      </c>
      <c r="AI360" s="3">
        <v>318</v>
      </c>
      <c r="AJ360" s="35">
        <f t="shared" si="401"/>
        <v>13429.92</v>
      </c>
      <c r="AK360" s="33">
        <f t="shared" si="412"/>
        <v>197</v>
      </c>
      <c r="AL360" s="5">
        <v>500</v>
      </c>
      <c r="AM360" s="36">
        <f t="shared" si="402"/>
        <v>19185.600000000002</v>
      </c>
      <c r="AN360" s="224">
        <v>350</v>
      </c>
      <c r="AO360" s="3">
        <v>334</v>
      </c>
      <c r="AP360" s="35">
        <f t="shared" si="403"/>
        <v>13429.92</v>
      </c>
      <c r="AQ360" s="33">
        <f t="shared" si="415"/>
        <v>213</v>
      </c>
      <c r="AR360" s="5">
        <v>500</v>
      </c>
      <c r="AS360" s="35">
        <f t="shared" si="404"/>
        <v>19185.600000000002</v>
      </c>
      <c r="AT360" s="3">
        <v>250</v>
      </c>
      <c r="AU360" s="3">
        <v>308</v>
      </c>
      <c r="AV360" s="35">
        <f t="shared" si="405"/>
        <v>9592.8000000000011</v>
      </c>
      <c r="AW360" s="33">
        <f t="shared" si="413"/>
        <v>155</v>
      </c>
      <c r="AX360" s="4">
        <v>300</v>
      </c>
      <c r="AY360" s="35">
        <f t="shared" si="406"/>
        <v>11511.36</v>
      </c>
      <c r="AZ360" s="3">
        <v>350</v>
      </c>
      <c r="BA360" s="3">
        <v>336</v>
      </c>
      <c r="BB360" s="35">
        <f t="shared" si="407"/>
        <v>13429.92</v>
      </c>
      <c r="BC360" s="33">
        <f t="shared" si="414"/>
        <v>169</v>
      </c>
      <c r="BD360" s="4">
        <v>300</v>
      </c>
      <c r="BE360" s="36">
        <f t="shared" si="367"/>
        <v>11511.36</v>
      </c>
      <c r="BF360" s="3">
        <v>450</v>
      </c>
      <c r="BG360" s="3">
        <v>386</v>
      </c>
      <c r="BH360" s="35">
        <f t="shared" si="368"/>
        <v>17267.04</v>
      </c>
      <c r="BI360" s="33">
        <f t="shared" si="408"/>
        <v>233</v>
      </c>
      <c r="BJ360" s="4">
        <v>400</v>
      </c>
      <c r="BK360" s="36">
        <f t="shared" si="369"/>
        <v>15348.480000000001</v>
      </c>
      <c r="BL360" s="3">
        <v>250</v>
      </c>
      <c r="BM360" s="3">
        <v>326</v>
      </c>
      <c r="BN360" s="36">
        <f t="shared" si="370"/>
        <v>9592.8000000000011</v>
      </c>
      <c r="BO360" s="33">
        <f t="shared" si="389"/>
        <v>157</v>
      </c>
      <c r="BP360" s="4">
        <v>300</v>
      </c>
      <c r="BQ360" s="36">
        <f t="shared" si="371"/>
        <v>11511.36</v>
      </c>
      <c r="BR360" s="204">
        <v>350</v>
      </c>
      <c r="BS360" s="305">
        <v>330</v>
      </c>
      <c r="BT360" s="36">
        <f t="shared" si="372"/>
        <v>13429.92</v>
      </c>
      <c r="BU360" s="33">
        <f t="shared" si="382"/>
        <v>177</v>
      </c>
      <c r="BV360" s="4">
        <v>400</v>
      </c>
      <c r="BW360" s="36">
        <f t="shared" si="384"/>
        <v>15348.480000000001</v>
      </c>
      <c r="BX360" s="3">
        <v>300</v>
      </c>
      <c r="BY360" s="3">
        <v>328</v>
      </c>
      <c r="BZ360" s="36">
        <f t="shared" si="385"/>
        <v>11511.36</v>
      </c>
      <c r="CA360" s="33">
        <f t="shared" si="373"/>
        <v>149</v>
      </c>
      <c r="CB360" s="314">
        <v>500</v>
      </c>
      <c r="CC360" s="36">
        <f t="shared" si="386"/>
        <v>19185.600000000002</v>
      </c>
      <c r="CD360" s="3">
        <f>SUMIFS('12月商业流向数据'!G:G,'12月商业流向数据'!C:C,'2019年进销存明细 '!A360,'12月商业流向数据'!E:E,'2019年进销存明细 '!H360)</f>
        <v>470</v>
      </c>
      <c r="CE360" s="3"/>
      <c r="CF360" s="36">
        <f t="shared" si="387"/>
        <v>18034.464</v>
      </c>
      <c r="CG360" s="33">
        <f t="shared" si="374"/>
        <v>619</v>
      </c>
      <c r="CH360" s="4">
        <f t="shared" si="390"/>
        <v>4250</v>
      </c>
      <c r="CI360" s="36">
        <f t="shared" si="391"/>
        <v>163077.6</v>
      </c>
      <c r="CJ360" s="4">
        <f t="shared" si="392"/>
        <v>3720</v>
      </c>
      <c r="CK360" s="36">
        <f t="shared" si="388"/>
        <v>142740.864</v>
      </c>
      <c r="CL360" s="206"/>
      <c r="CM360" s="18" t="str">
        <f t="shared" si="383"/>
        <v>依叶-上海市浦东新区合庆社区卫生服务中心</v>
      </c>
      <c r="CN360" s="18" t="s">
        <v>422</v>
      </c>
    </row>
    <row r="361" spans="1:92" s="18" customFormat="1" ht="14.25" hidden="1" x14ac:dyDescent="0.3">
      <c r="A361" s="205" t="s">
        <v>6</v>
      </c>
      <c r="B361" s="1" t="s">
        <v>636</v>
      </c>
      <c r="C361" s="1" t="s">
        <v>662</v>
      </c>
      <c r="D361" s="1" t="s">
        <v>51</v>
      </c>
      <c r="E361" s="1" t="s">
        <v>57</v>
      </c>
      <c r="F361" s="1" t="s">
        <v>284</v>
      </c>
      <c r="G361" s="1" t="s">
        <v>392</v>
      </c>
      <c r="H361" s="7" t="s">
        <v>485</v>
      </c>
      <c r="I361" s="177">
        <v>38.371200000000002</v>
      </c>
      <c r="J361" s="37">
        <v>70</v>
      </c>
      <c r="K361" s="171">
        <v>47.5</v>
      </c>
      <c r="L361" s="171">
        <f t="shared" si="393"/>
        <v>1822.6320000000001</v>
      </c>
      <c r="M361" s="37">
        <v>53</v>
      </c>
      <c r="N361" s="5">
        <v>100</v>
      </c>
      <c r="O361" s="34">
        <f t="shared" si="394"/>
        <v>3837.1200000000003</v>
      </c>
      <c r="P361" s="3">
        <v>140</v>
      </c>
      <c r="Q361" s="3">
        <v>89</v>
      </c>
      <c r="R361" s="35">
        <f t="shared" si="395"/>
        <v>5371.9679999999998</v>
      </c>
      <c r="S361" s="33">
        <f t="shared" si="409"/>
        <v>104</v>
      </c>
      <c r="T361" s="5">
        <v>100</v>
      </c>
      <c r="U361" s="35">
        <f t="shared" si="396"/>
        <v>3837.1200000000003</v>
      </c>
      <c r="V361" s="3">
        <v>0</v>
      </c>
      <c r="W361" s="3">
        <v>76</v>
      </c>
      <c r="X361" s="35">
        <f t="shared" si="397"/>
        <v>0</v>
      </c>
      <c r="Y361" s="33">
        <f t="shared" si="410"/>
        <v>28</v>
      </c>
      <c r="Z361" s="5">
        <v>200</v>
      </c>
      <c r="AA361" s="35">
        <f t="shared" si="398"/>
        <v>7674.2400000000007</v>
      </c>
      <c r="AB361" s="3">
        <v>140</v>
      </c>
      <c r="AC361" s="3">
        <v>148</v>
      </c>
      <c r="AD361" s="35">
        <f t="shared" si="399"/>
        <v>5371.9679999999998</v>
      </c>
      <c r="AE361" s="33">
        <f t="shared" si="411"/>
        <v>20</v>
      </c>
      <c r="AF361" s="5">
        <v>300</v>
      </c>
      <c r="AG361" s="35">
        <f t="shared" si="400"/>
        <v>11511.36</v>
      </c>
      <c r="AH361" s="3">
        <v>100</v>
      </c>
      <c r="AI361" s="3">
        <v>96</v>
      </c>
      <c r="AJ361" s="35">
        <f t="shared" si="401"/>
        <v>3837.1200000000003</v>
      </c>
      <c r="AK361" s="33">
        <f t="shared" si="412"/>
        <v>24</v>
      </c>
      <c r="AL361" s="5">
        <v>100</v>
      </c>
      <c r="AM361" s="36">
        <f t="shared" si="402"/>
        <v>3837.1200000000003</v>
      </c>
      <c r="AN361" s="224">
        <v>150</v>
      </c>
      <c r="AO361" s="3">
        <v>121</v>
      </c>
      <c r="AP361" s="35">
        <f t="shared" si="403"/>
        <v>5755.68</v>
      </c>
      <c r="AQ361" s="33">
        <f t="shared" si="415"/>
        <v>53</v>
      </c>
      <c r="AR361" s="5">
        <v>150</v>
      </c>
      <c r="AS361" s="35">
        <f t="shared" si="404"/>
        <v>5755.68</v>
      </c>
      <c r="AT361" s="3">
        <v>150</v>
      </c>
      <c r="AU361" s="3">
        <v>136</v>
      </c>
      <c r="AV361" s="35">
        <f t="shared" si="405"/>
        <v>5755.68</v>
      </c>
      <c r="AW361" s="33">
        <f t="shared" si="413"/>
        <v>67</v>
      </c>
      <c r="AX361" s="4">
        <v>200</v>
      </c>
      <c r="AY361" s="35">
        <f t="shared" si="406"/>
        <v>7674.2400000000007</v>
      </c>
      <c r="AZ361" s="3">
        <v>150</v>
      </c>
      <c r="BA361" s="3">
        <v>134</v>
      </c>
      <c r="BB361" s="35">
        <f t="shared" si="407"/>
        <v>5755.68</v>
      </c>
      <c r="BC361" s="33">
        <f t="shared" si="414"/>
        <v>83</v>
      </c>
      <c r="BD361" s="4">
        <v>200</v>
      </c>
      <c r="BE361" s="36">
        <f t="shared" si="367"/>
        <v>7674.2400000000007</v>
      </c>
      <c r="BF361" s="3">
        <v>130</v>
      </c>
      <c r="BG361" s="3">
        <v>129</v>
      </c>
      <c r="BH361" s="35">
        <f t="shared" si="368"/>
        <v>4988.2560000000003</v>
      </c>
      <c r="BI361" s="33">
        <f t="shared" si="408"/>
        <v>84</v>
      </c>
      <c r="BJ361" s="4">
        <v>150</v>
      </c>
      <c r="BK361" s="36">
        <f t="shared" si="369"/>
        <v>5755.68</v>
      </c>
      <c r="BL361" s="3">
        <v>200</v>
      </c>
      <c r="BM361" s="3">
        <v>168</v>
      </c>
      <c r="BN361" s="36">
        <f t="shared" si="370"/>
        <v>7674.2400000000007</v>
      </c>
      <c r="BO361" s="33">
        <f t="shared" si="389"/>
        <v>116</v>
      </c>
      <c r="BP361" s="4">
        <v>200</v>
      </c>
      <c r="BQ361" s="36">
        <f t="shared" si="371"/>
        <v>7674.2400000000007</v>
      </c>
      <c r="BR361" s="204">
        <v>100</v>
      </c>
      <c r="BS361" s="305">
        <v>134</v>
      </c>
      <c r="BT361" s="36">
        <f t="shared" si="372"/>
        <v>3837.1200000000003</v>
      </c>
      <c r="BU361" s="33">
        <f t="shared" si="382"/>
        <v>82</v>
      </c>
      <c r="BV361" s="4">
        <v>150</v>
      </c>
      <c r="BW361" s="36">
        <f t="shared" si="384"/>
        <v>5755.68</v>
      </c>
      <c r="BX361" s="3">
        <v>80</v>
      </c>
      <c r="BY361" s="3">
        <v>126</v>
      </c>
      <c r="BZ361" s="36">
        <f t="shared" si="385"/>
        <v>3069.6959999999999</v>
      </c>
      <c r="CA361" s="33">
        <f t="shared" si="373"/>
        <v>36</v>
      </c>
      <c r="CB361" s="314">
        <v>150</v>
      </c>
      <c r="CC361" s="36">
        <f t="shared" si="386"/>
        <v>5755.68</v>
      </c>
      <c r="CD361" s="3">
        <f>SUMIFS('12月商业流向数据'!G:G,'12月商业流向数据'!C:C,'2019年进销存明细 '!A361,'12月商业流向数据'!E:E,'2019年进销存明细 '!H361)</f>
        <v>40</v>
      </c>
      <c r="CE361" s="3"/>
      <c r="CF361" s="36">
        <f t="shared" si="387"/>
        <v>1534.848</v>
      </c>
      <c r="CG361" s="33">
        <f t="shared" si="374"/>
        <v>76</v>
      </c>
      <c r="CH361" s="4">
        <f t="shared" si="390"/>
        <v>2000</v>
      </c>
      <c r="CI361" s="36">
        <f t="shared" si="391"/>
        <v>76742.399999999994</v>
      </c>
      <c r="CJ361" s="4">
        <f t="shared" si="392"/>
        <v>1380</v>
      </c>
      <c r="CK361" s="36">
        <f t="shared" si="388"/>
        <v>52952.255999999994</v>
      </c>
      <c r="CL361" s="206"/>
      <c r="CM361" s="18" t="str">
        <f t="shared" si="383"/>
        <v>依叶-上海市浦东新区孙桥社区卫生服务中心</v>
      </c>
      <c r="CN361" s="18" t="s">
        <v>422</v>
      </c>
    </row>
    <row r="362" spans="1:92" s="18" customFormat="1" ht="14.25" hidden="1" x14ac:dyDescent="0.3">
      <c r="A362" s="1" t="s">
        <v>6</v>
      </c>
      <c r="B362" s="1" t="s">
        <v>636</v>
      </c>
      <c r="C362" s="1" t="s">
        <v>662</v>
      </c>
      <c r="D362" s="1" t="s">
        <v>51</v>
      </c>
      <c r="E362" s="1" t="s">
        <v>463</v>
      </c>
      <c r="F362" s="1" t="s">
        <v>284</v>
      </c>
      <c r="G362" s="1" t="s">
        <v>392</v>
      </c>
      <c r="H362" s="303" t="s">
        <v>50</v>
      </c>
      <c r="I362" s="177">
        <v>38.371200000000002</v>
      </c>
      <c r="J362" s="37">
        <v>20</v>
      </c>
      <c r="K362" s="171">
        <v>28.333333333333332</v>
      </c>
      <c r="L362" s="171">
        <f t="shared" ref="L362:L393" si="416">K362*I362</f>
        <v>1087.184</v>
      </c>
      <c r="M362" s="37">
        <v>26</v>
      </c>
      <c r="N362" s="5">
        <v>50</v>
      </c>
      <c r="O362" s="34">
        <f t="shared" ref="O362:O393" si="417">N362*I362</f>
        <v>1918.5600000000002</v>
      </c>
      <c r="P362" s="3">
        <v>80</v>
      </c>
      <c r="Q362" s="3">
        <v>57</v>
      </c>
      <c r="R362" s="35">
        <f t="shared" ref="R362:R393" si="418">P362*I362</f>
        <v>3069.6959999999999</v>
      </c>
      <c r="S362" s="33">
        <f t="shared" si="409"/>
        <v>49</v>
      </c>
      <c r="T362" s="5">
        <v>50</v>
      </c>
      <c r="U362" s="35">
        <f t="shared" ref="U362:U393" si="419">T362*I362</f>
        <v>1918.5600000000002</v>
      </c>
      <c r="V362" s="3">
        <v>80</v>
      </c>
      <c r="W362" s="3">
        <v>105</v>
      </c>
      <c r="X362" s="35">
        <f t="shared" ref="X362:X393" si="420">V362*I362</f>
        <v>3069.6959999999999</v>
      </c>
      <c r="Y362" s="33">
        <f t="shared" si="410"/>
        <v>24</v>
      </c>
      <c r="Z362" s="5">
        <v>300</v>
      </c>
      <c r="AA362" s="35">
        <f t="shared" ref="AA362:AA393" si="421">Z362*I362</f>
        <v>11511.36</v>
      </c>
      <c r="AB362" s="3">
        <v>270</v>
      </c>
      <c r="AC362" s="3">
        <v>245</v>
      </c>
      <c r="AD362" s="35">
        <f t="shared" ref="AD362:AD393" si="422">AB362*I362</f>
        <v>10360.224</v>
      </c>
      <c r="AE362" s="33">
        <f t="shared" si="411"/>
        <v>49</v>
      </c>
      <c r="AF362" s="5">
        <v>400</v>
      </c>
      <c r="AG362" s="35">
        <f t="shared" ref="AG362:AG393" si="423">AF362*I362</f>
        <v>15348.480000000001</v>
      </c>
      <c r="AH362" s="3">
        <v>330</v>
      </c>
      <c r="AI362" s="3">
        <v>288</v>
      </c>
      <c r="AJ362" s="35">
        <f t="shared" ref="AJ362:AJ393" si="424">AH362*I362</f>
        <v>12662.496000000001</v>
      </c>
      <c r="AK362" s="33">
        <f t="shared" si="412"/>
        <v>91</v>
      </c>
      <c r="AL362" s="5">
        <v>400</v>
      </c>
      <c r="AM362" s="36">
        <f t="shared" ref="AM362:AM393" si="425">AL362*I362</f>
        <v>15348.480000000001</v>
      </c>
      <c r="AN362" s="224">
        <v>300</v>
      </c>
      <c r="AO362" s="3">
        <v>305</v>
      </c>
      <c r="AP362" s="35">
        <f t="shared" ref="AP362:AP393" si="426">I362*AN362</f>
        <v>11511.36</v>
      </c>
      <c r="AQ362" s="33">
        <f t="shared" si="415"/>
        <v>86</v>
      </c>
      <c r="AR362" s="5">
        <v>400</v>
      </c>
      <c r="AS362" s="35">
        <f t="shared" ref="AS362:AS393" si="427">I362*AR362</f>
        <v>15348.480000000001</v>
      </c>
      <c r="AT362" s="3">
        <v>100</v>
      </c>
      <c r="AU362" s="3">
        <v>181</v>
      </c>
      <c r="AV362" s="35">
        <f t="shared" ref="AV362:AV393" si="428">AT362*I362</f>
        <v>3837.1200000000003</v>
      </c>
      <c r="AW362" s="33">
        <f t="shared" si="413"/>
        <v>5</v>
      </c>
      <c r="AX362" s="4">
        <v>300</v>
      </c>
      <c r="AY362" s="35">
        <f t="shared" ref="AY362:AY393" si="429">I362*AX362</f>
        <v>11511.36</v>
      </c>
      <c r="AZ362" s="3">
        <v>140</v>
      </c>
      <c r="BA362" s="3">
        <v>133</v>
      </c>
      <c r="BB362" s="35">
        <f t="shared" ref="BB362:BB393" si="430">I362*AZ362</f>
        <v>5371.9679999999998</v>
      </c>
      <c r="BC362" s="33">
        <f t="shared" si="414"/>
        <v>12</v>
      </c>
      <c r="BD362" s="4">
        <v>300</v>
      </c>
      <c r="BE362" s="36">
        <f t="shared" ref="BE362:BE425" si="431">BD362*I362</f>
        <v>11511.36</v>
      </c>
      <c r="BF362" s="3">
        <v>220</v>
      </c>
      <c r="BG362" s="3">
        <v>185</v>
      </c>
      <c r="BH362" s="35">
        <f t="shared" ref="BH362:BH425" si="432">BF362*I362</f>
        <v>8441.6640000000007</v>
      </c>
      <c r="BI362" s="33">
        <f t="shared" si="408"/>
        <v>47</v>
      </c>
      <c r="BJ362" s="4">
        <v>400</v>
      </c>
      <c r="BK362" s="36">
        <f t="shared" ref="BK362:BK425" si="433">BJ362*I362</f>
        <v>15348.480000000001</v>
      </c>
      <c r="BL362" s="3">
        <v>250</v>
      </c>
      <c r="BM362" s="3">
        <v>246</v>
      </c>
      <c r="BN362" s="36">
        <f t="shared" ref="BN362:BN425" si="434">BL362*I362</f>
        <v>9592.8000000000011</v>
      </c>
      <c r="BO362" s="33">
        <f t="shared" si="389"/>
        <v>51</v>
      </c>
      <c r="BP362" s="4">
        <v>300</v>
      </c>
      <c r="BQ362" s="36">
        <f t="shared" ref="BQ362:BQ425" si="435">I362*BP362</f>
        <v>11511.36</v>
      </c>
      <c r="BR362" s="204">
        <v>150</v>
      </c>
      <c r="BS362" s="305">
        <v>186</v>
      </c>
      <c r="BT362" s="36">
        <f t="shared" ref="BT362:BT425" si="436">BR362*I362</f>
        <v>5755.68</v>
      </c>
      <c r="BU362" s="33">
        <f t="shared" si="382"/>
        <v>15</v>
      </c>
      <c r="BV362" s="4">
        <v>200</v>
      </c>
      <c r="BW362" s="36">
        <f t="shared" si="384"/>
        <v>7674.2400000000007</v>
      </c>
      <c r="BX362" s="3">
        <v>250</v>
      </c>
      <c r="BY362" s="3">
        <v>228</v>
      </c>
      <c r="BZ362" s="36">
        <f t="shared" si="385"/>
        <v>9592.8000000000011</v>
      </c>
      <c r="CA362" s="33">
        <f t="shared" si="373"/>
        <v>37</v>
      </c>
      <c r="CB362" s="314">
        <v>400</v>
      </c>
      <c r="CC362" s="36">
        <f t="shared" si="386"/>
        <v>15348.480000000001</v>
      </c>
      <c r="CD362" s="3">
        <f>SUMIFS('12月商业流向数据'!G:G,'12月商业流向数据'!C:C,'2019年进销存明细 '!A362,'12月商业流向数据'!E:E,'2019年进销存明细 '!H362)</f>
        <v>200</v>
      </c>
      <c r="CE362" s="3"/>
      <c r="CF362" s="36">
        <f t="shared" si="387"/>
        <v>7674.2400000000007</v>
      </c>
      <c r="CG362" s="33">
        <f t="shared" si="374"/>
        <v>237</v>
      </c>
      <c r="CH362" s="4">
        <f t="shared" si="390"/>
        <v>3500</v>
      </c>
      <c r="CI362" s="36">
        <f t="shared" si="391"/>
        <v>134299.20000000001</v>
      </c>
      <c r="CJ362" s="4">
        <f t="shared" si="392"/>
        <v>2370</v>
      </c>
      <c r="CK362" s="36">
        <f t="shared" si="388"/>
        <v>90939.744000000006</v>
      </c>
      <c r="CM362" s="18" t="str">
        <f t="shared" si="383"/>
        <v>依叶-上海市浦东新区大团社区卫生服务中心</v>
      </c>
      <c r="CN362" s="18" t="s">
        <v>422</v>
      </c>
    </row>
    <row r="363" spans="1:92" s="18" customFormat="1" ht="14.25" hidden="1" x14ac:dyDescent="0.3">
      <c r="A363" s="1" t="s">
        <v>6</v>
      </c>
      <c r="B363" s="1" t="s">
        <v>636</v>
      </c>
      <c r="C363" s="1" t="s">
        <v>662</v>
      </c>
      <c r="D363" s="1" t="s">
        <v>51</v>
      </c>
      <c r="E363" s="1" t="s">
        <v>53</v>
      </c>
      <c r="F363" s="1" t="s">
        <v>284</v>
      </c>
      <c r="G363" s="1" t="s">
        <v>392</v>
      </c>
      <c r="H363" s="181" t="s">
        <v>541</v>
      </c>
      <c r="I363" s="177">
        <v>38.371200000000002</v>
      </c>
      <c r="J363" s="37">
        <v>200</v>
      </c>
      <c r="K363" s="171">
        <v>81.666666666666671</v>
      </c>
      <c r="L363" s="171">
        <f t="shared" si="416"/>
        <v>3133.6480000000001</v>
      </c>
      <c r="M363" s="37">
        <v>213</v>
      </c>
      <c r="N363" s="5">
        <v>200</v>
      </c>
      <c r="O363" s="34">
        <f t="shared" si="417"/>
        <v>7674.2400000000007</v>
      </c>
      <c r="P363" s="3">
        <v>200</v>
      </c>
      <c r="Q363" s="3">
        <v>219</v>
      </c>
      <c r="R363" s="35">
        <f t="shared" si="418"/>
        <v>7674.2400000000007</v>
      </c>
      <c r="S363" s="33">
        <f t="shared" si="409"/>
        <v>194</v>
      </c>
      <c r="T363" s="5">
        <v>200</v>
      </c>
      <c r="U363" s="35">
        <f t="shared" si="419"/>
        <v>7674.2400000000007</v>
      </c>
      <c r="V363" s="3">
        <v>0</v>
      </c>
      <c r="W363" s="3">
        <v>141</v>
      </c>
      <c r="X363" s="35">
        <f t="shared" si="420"/>
        <v>0</v>
      </c>
      <c r="Y363" s="33">
        <f t="shared" si="410"/>
        <v>53</v>
      </c>
      <c r="Z363" s="5">
        <v>350</v>
      </c>
      <c r="AA363" s="35">
        <f t="shared" si="421"/>
        <v>13429.92</v>
      </c>
      <c r="AB363" s="3">
        <v>200</v>
      </c>
      <c r="AC363" s="3">
        <v>158</v>
      </c>
      <c r="AD363" s="35">
        <f t="shared" si="422"/>
        <v>7674.2400000000007</v>
      </c>
      <c r="AE363" s="33">
        <f t="shared" si="411"/>
        <v>95</v>
      </c>
      <c r="AF363" s="5">
        <v>400</v>
      </c>
      <c r="AG363" s="35">
        <f t="shared" si="423"/>
        <v>15348.480000000001</v>
      </c>
      <c r="AH363" s="3">
        <v>200</v>
      </c>
      <c r="AI363" s="3">
        <v>183</v>
      </c>
      <c r="AJ363" s="35">
        <f t="shared" si="424"/>
        <v>7674.2400000000007</v>
      </c>
      <c r="AK363" s="33">
        <f t="shared" si="412"/>
        <v>112</v>
      </c>
      <c r="AL363" s="5">
        <v>200</v>
      </c>
      <c r="AM363" s="36">
        <f t="shared" si="425"/>
        <v>7674.2400000000007</v>
      </c>
      <c r="AN363" s="224">
        <v>50</v>
      </c>
      <c r="AO363" s="3">
        <v>102</v>
      </c>
      <c r="AP363" s="35">
        <f t="shared" si="426"/>
        <v>1918.5600000000002</v>
      </c>
      <c r="AQ363" s="33">
        <f t="shared" si="415"/>
        <v>60</v>
      </c>
      <c r="AR363" s="5">
        <v>200</v>
      </c>
      <c r="AS363" s="35">
        <f t="shared" si="427"/>
        <v>7674.2400000000007</v>
      </c>
      <c r="AT363" s="3">
        <v>200</v>
      </c>
      <c r="AU363" s="3">
        <v>142</v>
      </c>
      <c r="AV363" s="35">
        <f t="shared" si="428"/>
        <v>7674.2400000000007</v>
      </c>
      <c r="AW363" s="33">
        <f t="shared" si="413"/>
        <v>118</v>
      </c>
      <c r="AX363" s="4">
        <v>200</v>
      </c>
      <c r="AY363" s="35">
        <f t="shared" si="429"/>
        <v>7674.2400000000007</v>
      </c>
      <c r="AZ363" s="3">
        <v>330</v>
      </c>
      <c r="BA363" s="3">
        <v>238</v>
      </c>
      <c r="BB363" s="35">
        <f t="shared" si="430"/>
        <v>12662.496000000001</v>
      </c>
      <c r="BC363" s="33">
        <f t="shared" si="414"/>
        <v>210</v>
      </c>
      <c r="BD363" s="4">
        <v>200</v>
      </c>
      <c r="BE363" s="36">
        <f t="shared" si="431"/>
        <v>7674.2400000000007</v>
      </c>
      <c r="BF363" s="3">
        <v>220</v>
      </c>
      <c r="BG363" s="3">
        <v>217</v>
      </c>
      <c r="BH363" s="35">
        <f t="shared" si="432"/>
        <v>8441.6640000000007</v>
      </c>
      <c r="BI363" s="33">
        <f t="shared" si="408"/>
        <v>213</v>
      </c>
      <c r="BJ363" s="4">
        <v>200</v>
      </c>
      <c r="BK363" s="36">
        <f t="shared" si="433"/>
        <v>7674.2400000000007</v>
      </c>
      <c r="BL363" s="3">
        <v>20</v>
      </c>
      <c r="BM363" s="3">
        <v>188</v>
      </c>
      <c r="BN363" s="36">
        <f t="shared" si="434"/>
        <v>767.42399999999998</v>
      </c>
      <c r="BO363" s="33">
        <f t="shared" si="389"/>
        <v>45</v>
      </c>
      <c r="BP363" s="4">
        <v>200</v>
      </c>
      <c r="BQ363" s="36">
        <f t="shared" si="435"/>
        <v>7674.2400000000007</v>
      </c>
      <c r="BR363" s="204">
        <v>220</v>
      </c>
      <c r="BS363" s="305">
        <v>183</v>
      </c>
      <c r="BT363" s="36">
        <f t="shared" si="436"/>
        <v>8441.6640000000007</v>
      </c>
      <c r="BU363" s="33">
        <f t="shared" si="382"/>
        <v>82</v>
      </c>
      <c r="BV363" s="4">
        <v>200</v>
      </c>
      <c r="BW363" s="36">
        <f t="shared" si="384"/>
        <v>7674.2400000000007</v>
      </c>
      <c r="BX363" s="3">
        <v>270</v>
      </c>
      <c r="BY363" s="3">
        <v>265</v>
      </c>
      <c r="BZ363" s="36">
        <f t="shared" si="385"/>
        <v>10360.224</v>
      </c>
      <c r="CA363" s="33">
        <f t="shared" si="373"/>
        <v>87</v>
      </c>
      <c r="CB363" s="314">
        <v>200</v>
      </c>
      <c r="CC363" s="36">
        <f t="shared" si="386"/>
        <v>7674.2400000000007</v>
      </c>
      <c r="CD363" s="3">
        <f>SUMIFS('12月商业流向数据'!G:G,'12月商业流向数据'!C:C,'2019年进销存明细 '!A363,'12月商业流向数据'!E:E,'2019年进销存明细 '!H363)</f>
        <v>100</v>
      </c>
      <c r="CE363" s="3"/>
      <c r="CF363" s="36">
        <f t="shared" si="387"/>
        <v>3837.1200000000003</v>
      </c>
      <c r="CG363" s="33">
        <f t="shared" si="374"/>
        <v>187</v>
      </c>
      <c r="CH363" s="4">
        <f t="shared" si="390"/>
        <v>2750</v>
      </c>
      <c r="CI363" s="36">
        <f t="shared" si="391"/>
        <v>105520.80000000003</v>
      </c>
      <c r="CJ363" s="4">
        <f t="shared" si="392"/>
        <v>2010</v>
      </c>
      <c r="CK363" s="36">
        <f t="shared" si="388"/>
        <v>77126.112000000008</v>
      </c>
      <c r="CM363" s="18" t="str">
        <f t="shared" si="383"/>
        <v>依叶-上海市浦东新区航头鹤沙社区卫生服务中心</v>
      </c>
      <c r="CN363" s="18" t="s">
        <v>422</v>
      </c>
    </row>
    <row r="364" spans="1:92" s="18" customFormat="1" ht="14.25" hidden="1" x14ac:dyDescent="0.3">
      <c r="A364" s="1" t="s">
        <v>6</v>
      </c>
      <c r="B364" s="1" t="s">
        <v>636</v>
      </c>
      <c r="C364" s="1" t="s">
        <v>662</v>
      </c>
      <c r="D364" s="1" t="s">
        <v>51</v>
      </c>
      <c r="E364" s="1" t="s">
        <v>53</v>
      </c>
      <c r="F364" s="1" t="s">
        <v>283</v>
      </c>
      <c r="G364" s="1" t="s">
        <v>392</v>
      </c>
      <c r="H364" s="10" t="s">
        <v>494</v>
      </c>
      <c r="I364" s="177">
        <v>38.371200000000002</v>
      </c>
      <c r="J364" s="37">
        <v>40</v>
      </c>
      <c r="K364" s="171">
        <v>19.166666666666668</v>
      </c>
      <c r="L364" s="171">
        <f t="shared" si="416"/>
        <v>735.44800000000009</v>
      </c>
      <c r="M364" s="37">
        <v>6</v>
      </c>
      <c r="N364" s="5">
        <v>100</v>
      </c>
      <c r="O364" s="34">
        <f t="shared" si="417"/>
        <v>3837.1200000000003</v>
      </c>
      <c r="P364" s="3">
        <v>110</v>
      </c>
      <c r="Q364" s="3">
        <v>55</v>
      </c>
      <c r="R364" s="35">
        <f t="shared" si="418"/>
        <v>4220.8320000000003</v>
      </c>
      <c r="S364" s="33">
        <f t="shared" si="409"/>
        <v>61</v>
      </c>
      <c r="T364" s="5">
        <v>100</v>
      </c>
      <c r="U364" s="35">
        <f t="shared" si="419"/>
        <v>3837.1200000000003</v>
      </c>
      <c r="V364" s="3">
        <v>40</v>
      </c>
      <c r="W364" s="3">
        <v>32</v>
      </c>
      <c r="X364" s="35">
        <f t="shared" si="420"/>
        <v>1534.848</v>
      </c>
      <c r="Y364" s="33">
        <f t="shared" si="410"/>
        <v>69</v>
      </c>
      <c r="Z364" s="5">
        <v>250</v>
      </c>
      <c r="AA364" s="35">
        <f t="shared" si="421"/>
        <v>9592.8000000000011</v>
      </c>
      <c r="AB364" s="3">
        <v>70</v>
      </c>
      <c r="AC364" s="3">
        <v>103</v>
      </c>
      <c r="AD364" s="35">
        <f t="shared" si="422"/>
        <v>2685.9839999999999</v>
      </c>
      <c r="AE364" s="33">
        <f t="shared" si="411"/>
        <v>36</v>
      </c>
      <c r="AF364" s="5">
        <v>300</v>
      </c>
      <c r="AG364" s="35">
        <f t="shared" si="423"/>
        <v>11511.36</v>
      </c>
      <c r="AH364" s="3">
        <v>100</v>
      </c>
      <c r="AI364" s="3">
        <v>92</v>
      </c>
      <c r="AJ364" s="35">
        <f t="shared" si="424"/>
        <v>3837.1200000000003</v>
      </c>
      <c r="AK364" s="33">
        <f t="shared" si="412"/>
        <v>44</v>
      </c>
      <c r="AL364" s="5">
        <v>100</v>
      </c>
      <c r="AM364" s="36">
        <f t="shared" si="425"/>
        <v>3837.1200000000003</v>
      </c>
      <c r="AN364" s="224">
        <v>130</v>
      </c>
      <c r="AO364" s="3">
        <v>123</v>
      </c>
      <c r="AP364" s="35">
        <f t="shared" si="426"/>
        <v>4988.2560000000003</v>
      </c>
      <c r="AQ364" s="33">
        <f t="shared" si="415"/>
        <v>51</v>
      </c>
      <c r="AR364" s="5">
        <v>100</v>
      </c>
      <c r="AS364" s="35">
        <f t="shared" si="427"/>
        <v>3837.1200000000003</v>
      </c>
      <c r="AT364" s="3">
        <v>80</v>
      </c>
      <c r="AU364" s="3">
        <v>102</v>
      </c>
      <c r="AV364" s="35">
        <f t="shared" si="428"/>
        <v>3069.6959999999999</v>
      </c>
      <c r="AW364" s="33">
        <f t="shared" si="413"/>
        <v>29</v>
      </c>
      <c r="AX364" s="4">
        <v>100</v>
      </c>
      <c r="AY364" s="35">
        <f t="shared" si="429"/>
        <v>3837.1200000000003</v>
      </c>
      <c r="AZ364" s="3">
        <v>150</v>
      </c>
      <c r="BA364" s="3">
        <v>135</v>
      </c>
      <c r="BB364" s="35">
        <f t="shared" si="430"/>
        <v>5755.68</v>
      </c>
      <c r="BC364" s="33">
        <f t="shared" si="414"/>
        <v>44</v>
      </c>
      <c r="BD364" s="4">
        <v>200</v>
      </c>
      <c r="BE364" s="36">
        <f t="shared" si="431"/>
        <v>7674.2400000000007</v>
      </c>
      <c r="BF364" s="3">
        <v>115</v>
      </c>
      <c r="BG364" s="3">
        <v>125</v>
      </c>
      <c r="BH364" s="35">
        <f t="shared" si="432"/>
        <v>4412.6880000000001</v>
      </c>
      <c r="BI364" s="33">
        <f t="shared" si="408"/>
        <v>34</v>
      </c>
      <c r="BJ364" s="4">
        <v>200</v>
      </c>
      <c r="BK364" s="36">
        <f t="shared" si="433"/>
        <v>7674.2400000000007</v>
      </c>
      <c r="BL364" s="3">
        <v>65</v>
      </c>
      <c r="BM364" s="3">
        <v>93</v>
      </c>
      <c r="BN364" s="36">
        <f t="shared" si="434"/>
        <v>2494.1280000000002</v>
      </c>
      <c r="BO364" s="33">
        <f t="shared" si="389"/>
        <v>6</v>
      </c>
      <c r="BP364" s="4">
        <v>100</v>
      </c>
      <c r="BQ364" s="36">
        <f t="shared" si="435"/>
        <v>3837.1200000000003</v>
      </c>
      <c r="BR364" s="204">
        <v>80</v>
      </c>
      <c r="BS364" s="305">
        <v>72</v>
      </c>
      <c r="BT364" s="36">
        <f t="shared" si="436"/>
        <v>3069.6959999999999</v>
      </c>
      <c r="BU364" s="33">
        <f t="shared" si="382"/>
        <v>14</v>
      </c>
      <c r="BV364" s="4">
        <v>150</v>
      </c>
      <c r="BW364" s="36">
        <f t="shared" si="384"/>
        <v>5755.68</v>
      </c>
      <c r="BX364" s="3">
        <v>15</v>
      </c>
      <c r="BY364" s="3">
        <v>28</v>
      </c>
      <c r="BZ364" s="36">
        <f t="shared" si="385"/>
        <v>575.56799999999998</v>
      </c>
      <c r="CA364" s="33">
        <f t="shared" si="373"/>
        <v>1</v>
      </c>
      <c r="CB364" s="314">
        <v>200</v>
      </c>
      <c r="CC364" s="36">
        <f t="shared" si="386"/>
        <v>7674.2400000000007</v>
      </c>
      <c r="CD364" s="3">
        <f>SUMIFS('12月商业流向数据'!G:G,'12月商业流向数据'!C:C,'2019年进销存明细 '!A364,'12月商业流向数据'!E:E,'2019年进销存明细 '!H364)</f>
        <v>30</v>
      </c>
      <c r="CE364" s="3"/>
      <c r="CF364" s="36">
        <f t="shared" si="387"/>
        <v>1151.136</v>
      </c>
      <c r="CG364" s="33">
        <f t="shared" si="374"/>
        <v>31</v>
      </c>
      <c r="CH364" s="4">
        <f t="shared" si="390"/>
        <v>1900</v>
      </c>
      <c r="CI364" s="36">
        <f t="shared" si="391"/>
        <v>72905.279999999999</v>
      </c>
      <c r="CJ364" s="4">
        <f t="shared" si="392"/>
        <v>985</v>
      </c>
      <c r="CK364" s="36">
        <f t="shared" si="388"/>
        <v>37795.631999999998</v>
      </c>
      <c r="CM364" s="18" t="str">
        <f t="shared" si="383"/>
        <v>依叶-上海市浦东医院</v>
      </c>
      <c r="CN364" s="18" t="s">
        <v>422</v>
      </c>
    </row>
    <row r="365" spans="1:92" s="18" customFormat="1" ht="14.25" hidden="1" x14ac:dyDescent="0.3">
      <c r="A365" s="1" t="s">
        <v>6</v>
      </c>
      <c r="B365" s="1" t="s">
        <v>636</v>
      </c>
      <c r="C365" s="1" t="s">
        <v>662</v>
      </c>
      <c r="D365" s="1" t="s">
        <v>51</v>
      </c>
      <c r="E365" s="1" t="s">
        <v>463</v>
      </c>
      <c r="F365" s="1" t="s">
        <v>282</v>
      </c>
      <c r="G365" s="1" t="s">
        <v>392</v>
      </c>
      <c r="H365" s="303" t="s">
        <v>511</v>
      </c>
      <c r="I365" s="177">
        <v>38.371200000000002</v>
      </c>
      <c r="J365" s="37">
        <v>200</v>
      </c>
      <c r="K365" s="171">
        <v>154.16666666666666</v>
      </c>
      <c r="L365" s="171">
        <f t="shared" si="416"/>
        <v>5915.5599999999995</v>
      </c>
      <c r="M365" s="37">
        <v>145</v>
      </c>
      <c r="N365" s="5">
        <v>200</v>
      </c>
      <c r="O365" s="34">
        <f t="shared" si="417"/>
        <v>7674.2400000000007</v>
      </c>
      <c r="P365" s="3">
        <v>200</v>
      </c>
      <c r="Q365" s="3">
        <v>138</v>
      </c>
      <c r="R365" s="35">
        <f t="shared" si="418"/>
        <v>7674.2400000000007</v>
      </c>
      <c r="S365" s="33">
        <f t="shared" si="409"/>
        <v>207</v>
      </c>
      <c r="T365" s="5">
        <v>200</v>
      </c>
      <c r="U365" s="35">
        <f t="shared" si="419"/>
        <v>7674.2400000000007</v>
      </c>
      <c r="V365" s="3">
        <v>0</v>
      </c>
      <c r="W365" s="3">
        <v>145</v>
      </c>
      <c r="X365" s="35">
        <f t="shared" si="420"/>
        <v>0</v>
      </c>
      <c r="Y365" s="33">
        <f t="shared" si="410"/>
        <v>62</v>
      </c>
      <c r="Z365" s="5">
        <v>300</v>
      </c>
      <c r="AA365" s="35">
        <f t="shared" si="421"/>
        <v>11511.36</v>
      </c>
      <c r="AB365" s="3">
        <v>200</v>
      </c>
      <c r="AC365" s="3">
        <v>185</v>
      </c>
      <c r="AD365" s="35">
        <f t="shared" si="422"/>
        <v>7674.2400000000007</v>
      </c>
      <c r="AE365" s="33">
        <f t="shared" si="411"/>
        <v>77</v>
      </c>
      <c r="AF365" s="5">
        <v>300</v>
      </c>
      <c r="AG365" s="35">
        <f t="shared" si="423"/>
        <v>11511.36</v>
      </c>
      <c r="AH365" s="3">
        <v>100</v>
      </c>
      <c r="AI365" s="3">
        <v>152</v>
      </c>
      <c r="AJ365" s="35">
        <f t="shared" si="424"/>
        <v>3837.1200000000003</v>
      </c>
      <c r="AK365" s="33">
        <f t="shared" si="412"/>
        <v>25</v>
      </c>
      <c r="AL365" s="5">
        <v>100</v>
      </c>
      <c r="AM365" s="36">
        <f t="shared" si="425"/>
        <v>3837.1200000000003</v>
      </c>
      <c r="AN365" s="224">
        <v>150</v>
      </c>
      <c r="AO365" s="3">
        <v>138</v>
      </c>
      <c r="AP365" s="35">
        <f t="shared" si="426"/>
        <v>5755.68</v>
      </c>
      <c r="AQ365" s="33">
        <f t="shared" si="415"/>
        <v>37</v>
      </c>
      <c r="AR365" s="5">
        <v>100</v>
      </c>
      <c r="AS365" s="35">
        <f t="shared" si="427"/>
        <v>3837.1200000000003</v>
      </c>
      <c r="AT365" s="3">
        <v>200</v>
      </c>
      <c r="AU365" s="3">
        <v>152</v>
      </c>
      <c r="AV365" s="35">
        <f t="shared" si="428"/>
        <v>7674.2400000000007</v>
      </c>
      <c r="AW365" s="33">
        <f t="shared" si="413"/>
        <v>85</v>
      </c>
      <c r="AX365" s="4">
        <v>300</v>
      </c>
      <c r="AY365" s="35">
        <f t="shared" si="429"/>
        <v>11511.36</v>
      </c>
      <c r="AZ365" s="3">
        <v>100</v>
      </c>
      <c r="BA365" s="3">
        <v>136</v>
      </c>
      <c r="BB365" s="35">
        <f t="shared" si="430"/>
        <v>3837.1200000000003</v>
      </c>
      <c r="BC365" s="33">
        <f t="shared" si="414"/>
        <v>49</v>
      </c>
      <c r="BD365" s="4">
        <v>200</v>
      </c>
      <c r="BE365" s="36">
        <f t="shared" si="431"/>
        <v>7674.2400000000007</v>
      </c>
      <c r="BF365" s="3">
        <v>100</v>
      </c>
      <c r="BG365" s="3">
        <v>120</v>
      </c>
      <c r="BH365" s="35">
        <f t="shared" si="432"/>
        <v>3837.1200000000003</v>
      </c>
      <c r="BI365" s="33">
        <f t="shared" si="408"/>
        <v>29</v>
      </c>
      <c r="BJ365" s="4">
        <v>300</v>
      </c>
      <c r="BK365" s="36">
        <f t="shared" si="433"/>
        <v>11511.36</v>
      </c>
      <c r="BL365" s="3">
        <v>200</v>
      </c>
      <c r="BM365" s="3">
        <v>183</v>
      </c>
      <c r="BN365" s="36">
        <f t="shared" si="434"/>
        <v>7674.2400000000007</v>
      </c>
      <c r="BO365" s="33">
        <f t="shared" si="389"/>
        <v>46</v>
      </c>
      <c r="BP365" s="4">
        <v>200</v>
      </c>
      <c r="BQ365" s="36">
        <f t="shared" si="435"/>
        <v>7674.2400000000007</v>
      </c>
      <c r="BR365" s="204">
        <v>100</v>
      </c>
      <c r="BS365" s="305">
        <v>121</v>
      </c>
      <c r="BT365" s="36">
        <f t="shared" si="436"/>
        <v>3837.1200000000003</v>
      </c>
      <c r="BU365" s="33">
        <f t="shared" si="382"/>
        <v>25</v>
      </c>
      <c r="BV365" s="4">
        <v>200</v>
      </c>
      <c r="BW365" s="36">
        <f t="shared" si="384"/>
        <v>7674.2400000000007</v>
      </c>
      <c r="BX365" s="3">
        <v>100</v>
      </c>
      <c r="BY365" s="3">
        <v>116</v>
      </c>
      <c r="BZ365" s="36">
        <f t="shared" si="385"/>
        <v>3837.1200000000003</v>
      </c>
      <c r="CA365" s="33">
        <f t="shared" si="373"/>
        <v>9</v>
      </c>
      <c r="CB365" s="314">
        <v>200</v>
      </c>
      <c r="CC365" s="36">
        <f t="shared" si="386"/>
        <v>7674.2400000000007</v>
      </c>
      <c r="CD365" s="3">
        <f>SUMIFS('12月商业流向数据'!G:G,'12月商业流向数据'!C:C,'2019年进销存明细 '!A365,'12月商业流向数据'!E:E,'2019年进销存明细 '!H365)</f>
        <v>100</v>
      </c>
      <c r="CE365" s="3"/>
      <c r="CF365" s="36">
        <f t="shared" si="387"/>
        <v>3837.1200000000003</v>
      </c>
      <c r="CG365" s="33">
        <f t="shared" si="374"/>
        <v>109</v>
      </c>
      <c r="CH365" s="4">
        <f t="shared" si="390"/>
        <v>2600</v>
      </c>
      <c r="CI365" s="36">
        <f t="shared" si="391"/>
        <v>99765.120000000024</v>
      </c>
      <c r="CJ365" s="4">
        <f t="shared" si="392"/>
        <v>1550</v>
      </c>
      <c r="CK365" s="36">
        <f t="shared" si="388"/>
        <v>59475.360000000015</v>
      </c>
      <c r="CM365" s="18" t="str">
        <f t="shared" si="383"/>
        <v>依叶-上海市浦东新区老年医院</v>
      </c>
      <c r="CN365" s="18" t="s">
        <v>422</v>
      </c>
    </row>
    <row r="366" spans="1:92" s="18" customFormat="1" ht="14.25" hidden="1" x14ac:dyDescent="0.3">
      <c r="A366" s="1" t="s">
        <v>6</v>
      </c>
      <c r="B366" s="1" t="s">
        <v>636</v>
      </c>
      <c r="C366" s="1" t="s">
        <v>662</v>
      </c>
      <c r="D366" s="1" t="s">
        <v>51</v>
      </c>
      <c r="E366" s="1" t="s">
        <v>463</v>
      </c>
      <c r="F366" s="1" t="s">
        <v>284</v>
      </c>
      <c r="G366" s="1" t="s">
        <v>392</v>
      </c>
      <c r="H366" s="303" t="s">
        <v>496</v>
      </c>
      <c r="I366" s="177">
        <v>38.371200000000002</v>
      </c>
      <c r="J366" s="37">
        <v>30</v>
      </c>
      <c r="K366" s="171">
        <v>35.833333333333336</v>
      </c>
      <c r="L366" s="171">
        <f t="shared" si="416"/>
        <v>1374.9680000000001</v>
      </c>
      <c r="M366" s="37">
        <v>15</v>
      </c>
      <c r="N366" s="5">
        <v>50</v>
      </c>
      <c r="O366" s="34">
        <f t="shared" si="417"/>
        <v>1918.5600000000002</v>
      </c>
      <c r="P366" s="3">
        <v>60</v>
      </c>
      <c r="Q366" s="3">
        <v>62</v>
      </c>
      <c r="R366" s="35">
        <f t="shared" si="418"/>
        <v>2302.2719999999999</v>
      </c>
      <c r="S366" s="33">
        <f t="shared" si="409"/>
        <v>13</v>
      </c>
      <c r="T366" s="5">
        <v>50</v>
      </c>
      <c r="U366" s="35">
        <f t="shared" si="419"/>
        <v>1918.5600000000002</v>
      </c>
      <c r="V366" s="3">
        <v>110</v>
      </c>
      <c r="W366" s="3">
        <v>95</v>
      </c>
      <c r="X366" s="35">
        <f t="shared" si="420"/>
        <v>4220.8320000000003</v>
      </c>
      <c r="Y366" s="33">
        <f t="shared" si="410"/>
        <v>28</v>
      </c>
      <c r="Z366" s="5">
        <v>300</v>
      </c>
      <c r="AA366" s="35">
        <f t="shared" si="421"/>
        <v>11511.36</v>
      </c>
      <c r="AB366" s="3">
        <v>110</v>
      </c>
      <c r="AC366" s="3">
        <v>135</v>
      </c>
      <c r="AD366" s="35">
        <f t="shared" si="422"/>
        <v>4220.8320000000003</v>
      </c>
      <c r="AE366" s="33">
        <f t="shared" si="411"/>
        <v>3</v>
      </c>
      <c r="AF366" s="5">
        <v>400</v>
      </c>
      <c r="AG366" s="35">
        <f t="shared" si="423"/>
        <v>15348.480000000001</v>
      </c>
      <c r="AH366" s="3">
        <v>110</v>
      </c>
      <c r="AI366" s="3">
        <v>103</v>
      </c>
      <c r="AJ366" s="35">
        <f t="shared" si="424"/>
        <v>4220.8320000000003</v>
      </c>
      <c r="AK366" s="33">
        <f t="shared" si="412"/>
        <v>10</v>
      </c>
      <c r="AL366" s="5">
        <v>150</v>
      </c>
      <c r="AM366" s="36">
        <f t="shared" si="425"/>
        <v>5755.68</v>
      </c>
      <c r="AN366" s="224">
        <v>170</v>
      </c>
      <c r="AO366" s="3">
        <v>140</v>
      </c>
      <c r="AP366" s="35">
        <f t="shared" si="426"/>
        <v>6523.1040000000003</v>
      </c>
      <c r="AQ366" s="33">
        <f t="shared" si="415"/>
        <v>40</v>
      </c>
      <c r="AR366" s="5">
        <v>150</v>
      </c>
      <c r="AS366" s="35">
        <f t="shared" si="427"/>
        <v>5755.68</v>
      </c>
      <c r="AT366" s="3">
        <v>0</v>
      </c>
      <c r="AU366" s="3">
        <v>36</v>
      </c>
      <c r="AV366" s="35">
        <f t="shared" si="428"/>
        <v>0</v>
      </c>
      <c r="AW366" s="33">
        <f t="shared" si="413"/>
        <v>4</v>
      </c>
      <c r="AX366" s="4">
        <v>200</v>
      </c>
      <c r="AY366" s="35">
        <f t="shared" si="429"/>
        <v>7674.2400000000007</v>
      </c>
      <c r="AZ366" s="3">
        <v>110</v>
      </c>
      <c r="BA366" s="3">
        <v>81</v>
      </c>
      <c r="BB366" s="35">
        <f t="shared" si="430"/>
        <v>4220.8320000000003</v>
      </c>
      <c r="BC366" s="33">
        <f t="shared" si="414"/>
        <v>33</v>
      </c>
      <c r="BD366" s="4">
        <v>200</v>
      </c>
      <c r="BE366" s="36">
        <f t="shared" si="431"/>
        <v>7674.2400000000007</v>
      </c>
      <c r="BF366" s="3">
        <v>60</v>
      </c>
      <c r="BG366" s="3">
        <v>85</v>
      </c>
      <c r="BH366" s="35">
        <f t="shared" si="432"/>
        <v>2302.2719999999999</v>
      </c>
      <c r="BI366" s="33">
        <f t="shared" si="408"/>
        <v>8</v>
      </c>
      <c r="BJ366" s="4">
        <v>300</v>
      </c>
      <c r="BK366" s="36">
        <f t="shared" si="433"/>
        <v>11511.36</v>
      </c>
      <c r="BL366" s="3">
        <v>200</v>
      </c>
      <c r="BM366" s="3">
        <v>115</v>
      </c>
      <c r="BN366" s="36">
        <f t="shared" si="434"/>
        <v>7674.2400000000007</v>
      </c>
      <c r="BO366" s="33">
        <f t="shared" si="389"/>
        <v>93</v>
      </c>
      <c r="BP366" s="4">
        <v>300</v>
      </c>
      <c r="BQ366" s="36">
        <f t="shared" si="435"/>
        <v>11511.36</v>
      </c>
      <c r="BR366" s="204">
        <v>0</v>
      </c>
      <c r="BS366" s="305">
        <v>81</v>
      </c>
      <c r="BT366" s="36">
        <f t="shared" si="436"/>
        <v>0</v>
      </c>
      <c r="BU366" s="33">
        <f t="shared" si="382"/>
        <v>12</v>
      </c>
      <c r="BV366" s="4">
        <v>200</v>
      </c>
      <c r="BW366" s="36">
        <f t="shared" si="384"/>
        <v>7674.2400000000007</v>
      </c>
      <c r="BX366" s="3">
        <v>100</v>
      </c>
      <c r="BY366" s="3">
        <v>65</v>
      </c>
      <c r="BZ366" s="36">
        <f t="shared" si="385"/>
        <v>3837.1200000000003</v>
      </c>
      <c r="CA366" s="33">
        <f t="shared" si="373"/>
        <v>47</v>
      </c>
      <c r="CB366" s="314">
        <v>150</v>
      </c>
      <c r="CC366" s="36">
        <f t="shared" si="386"/>
        <v>5755.68</v>
      </c>
      <c r="CD366" s="3">
        <f>SUMIFS('12月商业流向数据'!G:G,'12月商业流向数据'!C:C,'2019年进销存明细 '!A366,'12月商业流向数据'!E:E,'2019年进销存明细 '!H366)</f>
        <v>50</v>
      </c>
      <c r="CE366" s="3"/>
      <c r="CF366" s="36">
        <f t="shared" si="387"/>
        <v>1918.5600000000002</v>
      </c>
      <c r="CG366" s="33">
        <f t="shared" si="374"/>
        <v>97</v>
      </c>
      <c r="CH366" s="4">
        <f t="shared" si="390"/>
        <v>2450</v>
      </c>
      <c r="CI366" s="36">
        <f t="shared" si="391"/>
        <v>94009.44</v>
      </c>
      <c r="CJ366" s="4">
        <f t="shared" si="392"/>
        <v>1080</v>
      </c>
      <c r="CK366" s="36">
        <f t="shared" si="388"/>
        <v>41440.896000000008</v>
      </c>
      <c r="CM366" s="18" t="str">
        <f t="shared" si="383"/>
        <v>依叶-上海市浦东新区宣桥社区卫生服务中心</v>
      </c>
      <c r="CN366" s="18" t="s">
        <v>422</v>
      </c>
    </row>
    <row r="367" spans="1:92" s="18" customFormat="1" ht="14.25" hidden="1" x14ac:dyDescent="0.3">
      <c r="A367" s="1" t="s">
        <v>6</v>
      </c>
      <c r="B367" s="1" t="s">
        <v>636</v>
      </c>
      <c r="C367" s="1" t="s">
        <v>662</v>
      </c>
      <c r="D367" s="1" t="s">
        <v>51</v>
      </c>
      <c r="E367" s="1" t="s">
        <v>463</v>
      </c>
      <c r="F367" s="1" t="s">
        <v>284</v>
      </c>
      <c r="G367" s="1" t="s">
        <v>392</v>
      </c>
      <c r="H367" s="303" t="s">
        <v>515</v>
      </c>
      <c r="I367" s="177">
        <v>38.371200000000002</v>
      </c>
      <c r="J367" s="37">
        <v>400</v>
      </c>
      <c r="K367" s="171">
        <v>127.5</v>
      </c>
      <c r="L367" s="171">
        <f t="shared" si="416"/>
        <v>4892.3280000000004</v>
      </c>
      <c r="M367" s="37">
        <v>238</v>
      </c>
      <c r="N367" s="5">
        <v>300</v>
      </c>
      <c r="O367" s="34">
        <f t="shared" si="417"/>
        <v>11511.36</v>
      </c>
      <c r="P367" s="3">
        <v>300</v>
      </c>
      <c r="Q367" s="3">
        <v>367</v>
      </c>
      <c r="R367" s="35">
        <f t="shared" si="418"/>
        <v>11511.36</v>
      </c>
      <c r="S367" s="33">
        <f t="shared" si="409"/>
        <v>171</v>
      </c>
      <c r="T367" s="5">
        <v>300</v>
      </c>
      <c r="U367" s="35">
        <f t="shared" si="419"/>
        <v>11511.36</v>
      </c>
      <c r="V367" s="3">
        <v>300</v>
      </c>
      <c r="W367" s="3">
        <v>287</v>
      </c>
      <c r="X367" s="35">
        <f t="shared" si="420"/>
        <v>11511.36</v>
      </c>
      <c r="Y367" s="33">
        <f t="shared" si="410"/>
        <v>184</v>
      </c>
      <c r="Z367" s="5">
        <v>500</v>
      </c>
      <c r="AA367" s="35">
        <f t="shared" si="421"/>
        <v>19185.600000000002</v>
      </c>
      <c r="AB367" s="3">
        <v>900</v>
      </c>
      <c r="AC367" s="3">
        <v>856</v>
      </c>
      <c r="AD367" s="35">
        <f t="shared" si="422"/>
        <v>34534.080000000002</v>
      </c>
      <c r="AE367" s="33">
        <f t="shared" si="411"/>
        <v>228</v>
      </c>
      <c r="AF367" s="5">
        <v>600</v>
      </c>
      <c r="AG367" s="35">
        <f t="shared" si="423"/>
        <v>23022.720000000001</v>
      </c>
      <c r="AH367" s="3">
        <v>1200</v>
      </c>
      <c r="AI367" s="3">
        <v>1010</v>
      </c>
      <c r="AJ367" s="35">
        <f t="shared" si="424"/>
        <v>46045.440000000002</v>
      </c>
      <c r="AK367" s="33">
        <f t="shared" si="412"/>
        <v>418</v>
      </c>
      <c r="AL367" s="5">
        <v>1400</v>
      </c>
      <c r="AM367" s="36">
        <f t="shared" si="425"/>
        <v>53719.68</v>
      </c>
      <c r="AN367" s="224">
        <v>1200</v>
      </c>
      <c r="AO367" s="3">
        <v>1105</v>
      </c>
      <c r="AP367" s="35">
        <f t="shared" si="426"/>
        <v>46045.440000000002</v>
      </c>
      <c r="AQ367" s="33">
        <f t="shared" si="415"/>
        <v>513</v>
      </c>
      <c r="AR367" s="5">
        <v>1500</v>
      </c>
      <c r="AS367" s="35">
        <f t="shared" si="427"/>
        <v>57556.800000000003</v>
      </c>
      <c r="AT367" s="3">
        <v>600</v>
      </c>
      <c r="AU367" s="3">
        <v>1005</v>
      </c>
      <c r="AV367" s="35">
        <f t="shared" si="428"/>
        <v>23022.720000000001</v>
      </c>
      <c r="AW367" s="33">
        <f t="shared" si="413"/>
        <v>108</v>
      </c>
      <c r="AX367" s="4">
        <v>900</v>
      </c>
      <c r="AY367" s="35">
        <f t="shared" si="429"/>
        <v>34534.080000000002</v>
      </c>
      <c r="AZ367" s="3">
        <v>1200</v>
      </c>
      <c r="BA367" s="3">
        <v>941</v>
      </c>
      <c r="BB367" s="35">
        <f t="shared" si="430"/>
        <v>46045.440000000002</v>
      </c>
      <c r="BC367" s="33">
        <f t="shared" si="414"/>
        <v>367</v>
      </c>
      <c r="BD367" s="4">
        <v>1100</v>
      </c>
      <c r="BE367" s="36">
        <f t="shared" si="431"/>
        <v>42208.32</v>
      </c>
      <c r="BF367" s="3">
        <v>600</v>
      </c>
      <c r="BG367" s="3">
        <v>910</v>
      </c>
      <c r="BH367" s="35">
        <f t="shared" si="432"/>
        <v>23022.720000000001</v>
      </c>
      <c r="BI367" s="33">
        <f t="shared" si="408"/>
        <v>57</v>
      </c>
      <c r="BJ367" s="4">
        <v>1300</v>
      </c>
      <c r="BK367" s="36">
        <f t="shared" si="433"/>
        <v>49882.560000000005</v>
      </c>
      <c r="BL367" s="3">
        <v>1200</v>
      </c>
      <c r="BM367" s="3">
        <v>1050</v>
      </c>
      <c r="BN367" s="36">
        <f t="shared" si="434"/>
        <v>46045.440000000002</v>
      </c>
      <c r="BO367" s="33">
        <f t="shared" si="389"/>
        <v>207</v>
      </c>
      <c r="BP367" s="4">
        <v>1200</v>
      </c>
      <c r="BQ367" s="36">
        <f t="shared" si="435"/>
        <v>46045.440000000002</v>
      </c>
      <c r="BR367" s="204">
        <v>900</v>
      </c>
      <c r="BS367" s="305">
        <v>985</v>
      </c>
      <c r="BT367" s="36">
        <f t="shared" si="436"/>
        <v>34534.080000000002</v>
      </c>
      <c r="BU367" s="33">
        <f t="shared" si="382"/>
        <v>122</v>
      </c>
      <c r="BV367" s="4">
        <v>1000</v>
      </c>
      <c r="BW367" s="36">
        <f t="shared" si="384"/>
        <v>38371.200000000004</v>
      </c>
      <c r="BX367" s="3">
        <v>1200</v>
      </c>
      <c r="BY367" s="3">
        <v>951</v>
      </c>
      <c r="BZ367" s="36">
        <f t="shared" si="385"/>
        <v>46045.440000000002</v>
      </c>
      <c r="CA367" s="33">
        <f t="shared" si="373"/>
        <v>371</v>
      </c>
      <c r="CB367" s="314">
        <v>1000</v>
      </c>
      <c r="CC367" s="36">
        <f t="shared" si="386"/>
        <v>38371.200000000004</v>
      </c>
      <c r="CD367" s="3">
        <f>SUMIFS('12月商业流向数据'!G:G,'12月商业流向数据'!C:C,'2019年进销存明细 '!A367,'12月商业流向数据'!E:E,'2019年进销存明细 '!H367)</f>
        <v>300</v>
      </c>
      <c r="CE367" s="3"/>
      <c r="CF367" s="36">
        <f t="shared" si="387"/>
        <v>11511.36</v>
      </c>
      <c r="CG367" s="33">
        <f t="shared" si="374"/>
        <v>671</v>
      </c>
      <c r="CH367" s="4">
        <f t="shared" si="390"/>
        <v>11100</v>
      </c>
      <c r="CI367" s="36">
        <f t="shared" si="391"/>
        <v>425920.32000000007</v>
      </c>
      <c r="CJ367" s="4">
        <f t="shared" si="392"/>
        <v>9900</v>
      </c>
      <c r="CK367" s="36">
        <f t="shared" si="388"/>
        <v>379874.88</v>
      </c>
      <c r="CM367" s="18" t="str">
        <f t="shared" si="383"/>
        <v>依叶-上海市浦东新区祝桥社区卫生服务中心</v>
      </c>
      <c r="CN367" s="18" t="s">
        <v>422</v>
      </c>
    </row>
    <row r="368" spans="1:92" s="18" customFormat="1" ht="14.25" hidden="1" x14ac:dyDescent="0.3">
      <c r="A368" s="1" t="s">
        <v>189</v>
      </c>
      <c r="B368" s="1" t="s">
        <v>636</v>
      </c>
      <c r="C368" s="1" t="s">
        <v>662</v>
      </c>
      <c r="D368" s="1" t="s">
        <v>7</v>
      </c>
      <c r="E368" s="1" t="s">
        <v>889</v>
      </c>
      <c r="F368" s="1" t="s">
        <v>282</v>
      </c>
      <c r="G368" s="1" t="s">
        <v>390</v>
      </c>
      <c r="H368" s="2" t="s">
        <v>20</v>
      </c>
      <c r="I368" s="165">
        <v>15.157999999999999</v>
      </c>
      <c r="J368" s="37">
        <v>100</v>
      </c>
      <c r="K368" s="171">
        <v>79.166666666666671</v>
      </c>
      <c r="L368" s="171">
        <f t="shared" si="416"/>
        <v>1200.0083333333334</v>
      </c>
      <c r="M368" s="37">
        <v>22</v>
      </c>
      <c r="N368" s="5">
        <v>90</v>
      </c>
      <c r="O368" s="34">
        <f t="shared" si="417"/>
        <v>1364.22</v>
      </c>
      <c r="P368" s="3">
        <v>100</v>
      </c>
      <c r="Q368" s="3">
        <v>100</v>
      </c>
      <c r="R368" s="35">
        <f t="shared" si="418"/>
        <v>1515.8</v>
      </c>
      <c r="S368" s="33">
        <f t="shared" si="409"/>
        <v>22</v>
      </c>
      <c r="T368" s="5">
        <v>50</v>
      </c>
      <c r="U368" s="35">
        <f t="shared" si="419"/>
        <v>757.9</v>
      </c>
      <c r="V368" s="3">
        <v>50</v>
      </c>
      <c r="W368" s="3">
        <v>60</v>
      </c>
      <c r="X368" s="35">
        <f t="shared" si="420"/>
        <v>757.9</v>
      </c>
      <c r="Y368" s="33">
        <f t="shared" si="410"/>
        <v>12</v>
      </c>
      <c r="Z368" s="5">
        <v>100</v>
      </c>
      <c r="AA368" s="35">
        <f t="shared" si="421"/>
        <v>1515.8</v>
      </c>
      <c r="AB368" s="3">
        <v>0</v>
      </c>
      <c r="AC368" s="3">
        <v>0</v>
      </c>
      <c r="AD368" s="35">
        <f t="shared" si="422"/>
        <v>0</v>
      </c>
      <c r="AE368" s="33">
        <f t="shared" si="411"/>
        <v>12</v>
      </c>
      <c r="AF368" s="5">
        <v>80</v>
      </c>
      <c r="AG368" s="35">
        <f t="shared" si="423"/>
        <v>1212.6399999999999</v>
      </c>
      <c r="AH368" s="3">
        <v>150</v>
      </c>
      <c r="AI368" s="3">
        <v>150</v>
      </c>
      <c r="AJ368" s="35">
        <f t="shared" si="424"/>
        <v>2273.6999999999998</v>
      </c>
      <c r="AK368" s="33">
        <f t="shared" si="412"/>
        <v>12</v>
      </c>
      <c r="AL368" s="5">
        <v>80</v>
      </c>
      <c r="AM368" s="36">
        <f t="shared" si="425"/>
        <v>1212.6399999999999</v>
      </c>
      <c r="AN368" s="224">
        <v>100</v>
      </c>
      <c r="AO368" s="3">
        <v>100</v>
      </c>
      <c r="AP368" s="35">
        <f t="shared" si="426"/>
        <v>1515.8</v>
      </c>
      <c r="AQ368" s="33">
        <f t="shared" si="415"/>
        <v>12</v>
      </c>
      <c r="AR368" s="5">
        <v>80</v>
      </c>
      <c r="AS368" s="35">
        <f t="shared" si="427"/>
        <v>1212.6399999999999</v>
      </c>
      <c r="AT368" s="3">
        <v>0</v>
      </c>
      <c r="AU368" s="3">
        <v>0</v>
      </c>
      <c r="AV368" s="35">
        <f t="shared" si="428"/>
        <v>0</v>
      </c>
      <c r="AW368" s="33">
        <f t="shared" si="413"/>
        <v>12</v>
      </c>
      <c r="AX368" s="4">
        <v>80</v>
      </c>
      <c r="AY368" s="35">
        <f t="shared" si="429"/>
        <v>1212.6399999999999</v>
      </c>
      <c r="AZ368" s="3">
        <v>80</v>
      </c>
      <c r="BA368" s="3">
        <v>88</v>
      </c>
      <c r="BB368" s="35">
        <f t="shared" si="430"/>
        <v>1212.6399999999999</v>
      </c>
      <c r="BC368" s="33">
        <f t="shared" si="414"/>
        <v>4</v>
      </c>
      <c r="BD368" s="4">
        <v>80</v>
      </c>
      <c r="BE368" s="36">
        <f t="shared" si="431"/>
        <v>1212.6399999999999</v>
      </c>
      <c r="BF368" s="3">
        <v>50</v>
      </c>
      <c r="BG368" s="3">
        <v>50</v>
      </c>
      <c r="BH368" s="35">
        <f t="shared" si="432"/>
        <v>757.9</v>
      </c>
      <c r="BI368" s="33">
        <f t="shared" si="408"/>
        <v>4</v>
      </c>
      <c r="BJ368" s="4">
        <v>80</v>
      </c>
      <c r="BK368" s="36">
        <f t="shared" si="433"/>
        <v>1212.6399999999999</v>
      </c>
      <c r="BL368" s="3">
        <v>100</v>
      </c>
      <c r="BM368" s="3">
        <v>90</v>
      </c>
      <c r="BN368" s="36">
        <f t="shared" si="434"/>
        <v>1515.8</v>
      </c>
      <c r="BO368" s="33">
        <f t="shared" si="389"/>
        <v>14</v>
      </c>
      <c r="BP368" s="4">
        <v>80</v>
      </c>
      <c r="BQ368" s="36">
        <f t="shared" si="435"/>
        <v>1212.6399999999999</v>
      </c>
      <c r="BR368" s="204">
        <v>50</v>
      </c>
      <c r="BS368" s="305">
        <v>50</v>
      </c>
      <c r="BT368" s="36">
        <f t="shared" si="436"/>
        <v>757.9</v>
      </c>
      <c r="BU368" s="33">
        <f t="shared" si="382"/>
        <v>14</v>
      </c>
      <c r="BV368" s="4">
        <v>100</v>
      </c>
      <c r="BW368" s="36">
        <f t="shared" si="384"/>
        <v>1515.8</v>
      </c>
      <c r="BX368" s="3">
        <v>50</v>
      </c>
      <c r="BY368" s="3">
        <v>40</v>
      </c>
      <c r="BZ368" s="36">
        <f t="shared" si="385"/>
        <v>757.9</v>
      </c>
      <c r="CA368" s="33">
        <f t="shared" si="373"/>
        <v>24</v>
      </c>
      <c r="CB368" s="314">
        <v>100</v>
      </c>
      <c r="CC368" s="36">
        <f t="shared" si="386"/>
        <v>1515.8</v>
      </c>
      <c r="CD368" s="3">
        <f>SUMIFS('12月商业流向数据'!G:G,'12月商业流向数据'!C:C,'2019年进销存明细 '!A368,'12月商业流向数据'!E:E,'2019年进销存明细 '!H368)</f>
        <v>110</v>
      </c>
      <c r="CE368" s="3"/>
      <c r="CF368" s="36">
        <f t="shared" si="387"/>
        <v>1667.3799999999999</v>
      </c>
      <c r="CG368" s="33">
        <f t="shared" si="374"/>
        <v>134</v>
      </c>
      <c r="CH368" s="4">
        <f t="shared" si="390"/>
        <v>1000</v>
      </c>
      <c r="CI368" s="36">
        <f t="shared" si="391"/>
        <v>15157.999999999995</v>
      </c>
      <c r="CJ368" s="4">
        <f t="shared" si="392"/>
        <v>840</v>
      </c>
      <c r="CK368" s="36">
        <f t="shared" si="388"/>
        <v>12732.719999999998</v>
      </c>
      <c r="CM368" s="18" t="str">
        <f t="shared" si="383"/>
        <v>伊迈格-上海市嘉定区安亭医院</v>
      </c>
      <c r="CN368" s="18" t="s">
        <v>422</v>
      </c>
    </row>
    <row r="369" spans="1:92" s="18" customFormat="1" ht="14.25" hidden="1" x14ac:dyDescent="0.3">
      <c r="A369" s="1" t="s">
        <v>416</v>
      </c>
      <c r="B369" s="1" t="s">
        <v>636</v>
      </c>
      <c r="C369" s="1" t="s">
        <v>662</v>
      </c>
      <c r="D369" s="1" t="s">
        <v>51</v>
      </c>
      <c r="E369" s="1" t="s">
        <v>53</v>
      </c>
      <c r="F369" s="1" t="s">
        <v>284</v>
      </c>
      <c r="G369" s="1" t="s">
        <v>392</v>
      </c>
      <c r="H369" s="2" t="s">
        <v>54</v>
      </c>
      <c r="I369" s="20">
        <v>43.382399999999997</v>
      </c>
      <c r="J369" s="37">
        <v>150</v>
      </c>
      <c r="K369" s="171">
        <v>95.833333333333329</v>
      </c>
      <c r="L369" s="171">
        <f t="shared" si="416"/>
        <v>4157.4799999999996</v>
      </c>
      <c r="M369" s="37">
        <v>140</v>
      </c>
      <c r="N369" s="5">
        <v>100</v>
      </c>
      <c r="O369" s="34">
        <f t="shared" si="417"/>
        <v>4338.24</v>
      </c>
      <c r="P369" s="3">
        <v>100</v>
      </c>
      <c r="Q369" s="3">
        <v>146</v>
      </c>
      <c r="R369" s="35">
        <f t="shared" si="418"/>
        <v>4338.24</v>
      </c>
      <c r="S369" s="33">
        <f t="shared" si="409"/>
        <v>94</v>
      </c>
      <c r="T369" s="5">
        <v>80</v>
      </c>
      <c r="U369" s="35">
        <f t="shared" si="419"/>
        <v>3470.5919999999996</v>
      </c>
      <c r="V369" s="3">
        <v>0</v>
      </c>
      <c r="W369" s="3">
        <v>32</v>
      </c>
      <c r="X369" s="35">
        <f t="shared" si="420"/>
        <v>0</v>
      </c>
      <c r="Y369" s="33">
        <f t="shared" si="410"/>
        <v>62</v>
      </c>
      <c r="Z369" s="5">
        <v>120</v>
      </c>
      <c r="AA369" s="35">
        <f t="shared" si="421"/>
        <v>5205.8879999999999</v>
      </c>
      <c r="AB369" s="3">
        <v>100</v>
      </c>
      <c r="AC369" s="3">
        <v>77</v>
      </c>
      <c r="AD369" s="35">
        <f t="shared" si="422"/>
        <v>4338.24</v>
      </c>
      <c r="AE369" s="33">
        <f t="shared" si="411"/>
        <v>85</v>
      </c>
      <c r="AF369" s="5">
        <v>100</v>
      </c>
      <c r="AG369" s="35">
        <f t="shared" si="423"/>
        <v>4338.24</v>
      </c>
      <c r="AH369" s="3">
        <v>0</v>
      </c>
      <c r="AI369" s="3">
        <v>30</v>
      </c>
      <c r="AJ369" s="35">
        <f t="shared" si="424"/>
        <v>0</v>
      </c>
      <c r="AK369" s="33">
        <f t="shared" si="412"/>
        <v>55</v>
      </c>
      <c r="AL369" s="5">
        <v>100</v>
      </c>
      <c r="AM369" s="36">
        <f t="shared" si="425"/>
        <v>4338.24</v>
      </c>
      <c r="AN369" s="224">
        <v>0</v>
      </c>
      <c r="AO369" s="3">
        <v>45</v>
      </c>
      <c r="AP369" s="35">
        <f t="shared" si="426"/>
        <v>0</v>
      </c>
      <c r="AQ369" s="33">
        <f t="shared" si="415"/>
        <v>10</v>
      </c>
      <c r="AR369" s="5">
        <v>100</v>
      </c>
      <c r="AS369" s="35">
        <f t="shared" si="427"/>
        <v>4338.24</v>
      </c>
      <c r="AT369" s="3">
        <v>0</v>
      </c>
      <c r="AU369" s="3">
        <v>10</v>
      </c>
      <c r="AV369" s="35">
        <f t="shared" si="428"/>
        <v>0</v>
      </c>
      <c r="AW369" s="33">
        <f t="shared" si="413"/>
        <v>0</v>
      </c>
      <c r="AX369" s="4">
        <v>100</v>
      </c>
      <c r="AY369" s="35">
        <f t="shared" si="429"/>
        <v>4338.24</v>
      </c>
      <c r="AZ369" s="3">
        <v>0</v>
      </c>
      <c r="BA369" s="3">
        <v>0</v>
      </c>
      <c r="BB369" s="35">
        <f t="shared" si="430"/>
        <v>0</v>
      </c>
      <c r="BC369" s="33">
        <f t="shared" si="414"/>
        <v>0</v>
      </c>
      <c r="BD369" s="4">
        <v>100</v>
      </c>
      <c r="BE369" s="36">
        <f t="shared" si="431"/>
        <v>4338.24</v>
      </c>
      <c r="BF369" s="3">
        <v>100</v>
      </c>
      <c r="BG369" s="3">
        <v>0</v>
      </c>
      <c r="BH369" s="35">
        <f t="shared" si="432"/>
        <v>4338.24</v>
      </c>
      <c r="BI369" s="33">
        <f t="shared" si="408"/>
        <v>100</v>
      </c>
      <c r="BJ369" s="4">
        <v>100</v>
      </c>
      <c r="BK369" s="36">
        <f t="shared" si="433"/>
        <v>4338.24</v>
      </c>
      <c r="BL369" s="3">
        <v>0</v>
      </c>
      <c r="BM369" s="3">
        <v>35</v>
      </c>
      <c r="BN369" s="36">
        <f t="shared" si="434"/>
        <v>0</v>
      </c>
      <c r="BO369" s="33">
        <f t="shared" si="389"/>
        <v>65</v>
      </c>
      <c r="BP369" s="4">
        <v>100</v>
      </c>
      <c r="BQ369" s="36">
        <f t="shared" si="435"/>
        <v>4338.24</v>
      </c>
      <c r="BR369" s="204">
        <v>100</v>
      </c>
      <c r="BS369" s="305">
        <v>77</v>
      </c>
      <c r="BT369" s="36">
        <f t="shared" si="436"/>
        <v>4338.24</v>
      </c>
      <c r="BU369" s="33">
        <f t="shared" si="382"/>
        <v>88</v>
      </c>
      <c r="BV369" s="4">
        <v>100</v>
      </c>
      <c r="BW369" s="36">
        <f t="shared" si="384"/>
        <v>4338.24</v>
      </c>
      <c r="BX369" s="3">
        <v>100</v>
      </c>
      <c r="BY369" s="3">
        <v>65</v>
      </c>
      <c r="BZ369" s="36">
        <f t="shared" si="385"/>
        <v>4338.24</v>
      </c>
      <c r="CA369" s="33">
        <f t="shared" si="373"/>
        <v>123</v>
      </c>
      <c r="CB369" s="314">
        <v>100</v>
      </c>
      <c r="CC369" s="36">
        <f t="shared" si="386"/>
        <v>4338.24</v>
      </c>
      <c r="CD369" s="3">
        <f>SUMIFS('12月商业流向数据'!G:G,'12月商业流向数据'!C:C,'2019年进销存明细 '!A369,'12月商业流向数据'!E:E,'2019年进销存明细 '!H369)</f>
        <v>0</v>
      </c>
      <c r="CE369" s="3"/>
      <c r="CF369" s="36">
        <f t="shared" si="387"/>
        <v>0</v>
      </c>
      <c r="CG369" s="33">
        <f t="shared" si="374"/>
        <v>123</v>
      </c>
      <c r="CH369" s="4">
        <f t="shared" si="390"/>
        <v>1200</v>
      </c>
      <c r="CI369" s="36">
        <f t="shared" si="391"/>
        <v>52058.879999999983</v>
      </c>
      <c r="CJ369" s="4">
        <f t="shared" si="392"/>
        <v>500</v>
      </c>
      <c r="CK369" s="36">
        <f t="shared" si="388"/>
        <v>21691.199999999997</v>
      </c>
      <c r="CL369" s="18" t="s">
        <v>447</v>
      </c>
      <c r="CM369" s="18" t="str">
        <f t="shared" si="383"/>
        <v>腺苷钴胺-上海市浦东新区惠南社区卫生服务中心</v>
      </c>
      <c r="CN369" s="18" t="s">
        <v>422</v>
      </c>
    </row>
    <row r="370" spans="1:92" s="18" customFormat="1" ht="14.25" hidden="1" x14ac:dyDescent="0.3">
      <c r="A370" s="1" t="s">
        <v>161</v>
      </c>
      <c r="B370" s="1" t="s">
        <v>637</v>
      </c>
      <c r="C370" s="1" t="s">
        <v>661</v>
      </c>
      <c r="D370" s="1" t="s">
        <v>696</v>
      </c>
      <c r="E370" s="1" t="s">
        <v>449</v>
      </c>
      <c r="F370" s="1" t="s">
        <v>282</v>
      </c>
      <c r="G370" s="1" t="s">
        <v>389</v>
      </c>
      <c r="H370" s="2" t="s">
        <v>10</v>
      </c>
      <c r="I370" s="177">
        <v>31.581849999999999</v>
      </c>
      <c r="J370" s="37">
        <v>0</v>
      </c>
      <c r="K370" s="171">
        <v>0</v>
      </c>
      <c r="L370" s="171">
        <f t="shared" si="416"/>
        <v>0</v>
      </c>
      <c r="M370" s="37">
        <v>1</v>
      </c>
      <c r="N370" s="5"/>
      <c r="O370" s="34">
        <f t="shared" si="417"/>
        <v>0</v>
      </c>
      <c r="P370" s="3">
        <v>0</v>
      </c>
      <c r="Q370" s="3">
        <v>0</v>
      </c>
      <c r="R370" s="35">
        <f t="shared" si="418"/>
        <v>0</v>
      </c>
      <c r="S370" s="33">
        <f t="shared" si="409"/>
        <v>1</v>
      </c>
      <c r="T370" s="5"/>
      <c r="U370" s="35">
        <f t="shared" si="419"/>
        <v>0</v>
      </c>
      <c r="V370" s="3">
        <v>0</v>
      </c>
      <c r="W370" s="3">
        <v>0</v>
      </c>
      <c r="X370" s="35">
        <f t="shared" si="420"/>
        <v>0</v>
      </c>
      <c r="Y370" s="33">
        <f t="shared" si="410"/>
        <v>1</v>
      </c>
      <c r="Z370" s="5"/>
      <c r="AA370" s="35">
        <f t="shared" si="421"/>
        <v>0</v>
      </c>
      <c r="AB370" s="3">
        <v>0</v>
      </c>
      <c r="AC370" s="3">
        <v>0</v>
      </c>
      <c r="AD370" s="35">
        <f t="shared" si="422"/>
        <v>0</v>
      </c>
      <c r="AE370" s="33">
        <f t="shared" si="411"/>
        <v>1</v>
      </c>
      <c r="AF370" s="5"/>
      <c r="AG370" s="35">
        <f t="shared" si="423"/>
        <v>0</v>
      </c>
      <c r="AH370" s="3">
        <v>0</v>
      </c>
      <c r="AI370" s="3">
        <v>0</v>
      </c>
      <c r="AJ370" s="35">
        <f t="shared" si="424"/>
        <v>0</v>
      </c>
      <c r="AK370" s="33">
        <f t="shared" si="412"/>
        <v>1</v>
      </c>
      <c r="AL370" s="5">
        <v>0</v>
      </c>
      <c r="AM370" s="36">
        <f t="shared" si="425"/>
        <v>0</v>
      </c>
      <c r="AN370" s="224">
        <v>0</v>
      </c>
      <c r="AO370" s="3">
        <v>0</v>
      </c>
      <c r="AP370" s="35">
        <f t="shared" si="426"/>
        <v>0</v>
      </c>
      <c r="AQ370" s="33">
        <f t="shared" si="415"/>
        <v>1</v>
      </c>
      <c r="AR370" s="5">
        <v>0</v>
      </c>
      <c r="AS370" s="35">
        <f t="shared" si="427"/>
        <v>0</v>
      </c>
      <c r="AT370" s="3">
        <v>0</v>
      </c>
      <c r="AU370" s="3">
        <v>0</v>
      </c>
      <c r="AV370" s="35">
        <f t="shared" si="428"/>
        <v>0</v>
      </c>
      <c r="AW370" s="33">
        <f t="shared" si="413"/>
        <v>1</v>
      </c>
      <c r="AX370" s="4">
        <v>0</v>
      </c>
      <c r="AY370" s="35">
        <f t="shared" si="429"/>
        <v>0</v>
      </c>
      <c r="AZ370" s="3">
        <v>0</v>
      </c>
      <c r="BA370" s="3">
        <v>0</v>
      </c>
      <c r="BB370" s="35">
        <f t="shared" si="430"/>
        <v>0</v>
      </c>
      <c r="BC370" s="33">
        <f t="shared" si="414"/>
        <v>1</v>
      </c>
      <c r="BD370" s="4">
        <v>0</v>
      </c>
      <c r="BE370" s="36">
        <f t="shared" si="431"/>
        <v>0</v>
      </c>
      <c r="BF370" s="3">
        <v>0</v>
      </c>
      <c r="BG370" s="3">
        <v>0</v>
      </c>
      <c r="BH370" s="35">
        <f t="shared" si="432"/>
        <v>0</v>
      </c>
      <c r="BI370" s="33">
        <f t="shared" si="408"/>
        <v>1</v>
      </c>
      <c r="BJ370" s="4">
        <v>0</v>
      </c>
      <c r="BK370" s="36">
        <f t="shared" si="433"/>
        <v>0</v>
      </c>
      <c r="BL370" s="3">
        <v>0</v>
      </c>
      <c r="BM370" s="3">
        <v>0</v>
      </c>
      <c r="BN370" s="36">
        <f t="shared" si="434"/>
        <v>0</v>
      </c>
      <c r="BO370" s="33">
        <f t="shared" si="389"/>
        <v>1</v>
      </c>
      <c r="BP370" s="4">
        <v>0</v>
      </c>
      <c r="BQ370" s="36">
        <f t="shared" si="435"/>
        <v>0</v>
      </c>
      <c r="BR370" s="204">
        <v>0</v>
      </c>
      <c r="BS370" s="305">
        <v>0</v>
      </c>
      <c r="BT370" s="36">
        <f t="shared" si="436"/>
        <v>0</v>
      </c>
      <c r="BU370" s="33">
        <f t="shared" si="382"/>
        <v>1</v>
      </c>
      <c r="BV370" s="4">
        <v>0</v>
      </c>
      <c r="BW370" s="36">
        <f t="shared" si="384"/>
        <v>0</v>
      </c>
      <c r="BX370" s="3">
        <v>0</v>
      </c>
      <c r="BY370" s="3">
        <v>0</v>
      </c>
      <c r="BZ370" s="36">
        <f t="shared" si="385"/>
        <v>0</v>
      </c>
      <c r="CA370" s="33">
        <f t="shared" si="373"/>
        <v>1</v>
      </c>
      <c r="CB370" s="314">
        <v>0</v>
      </c>
      <c r="CC370" s="36">
        <f t="shared" si="386"/>
        <v>0</v>
      </c>
      <c r="CD370" s="3">
        <f>SUMIFS('12月商业流向数据'!G:G,'12月商业流向数据'!C:C,'2019年进销存明细 '!A370,'12月商业流向数据'!E:E,'2019年进销存明细 '!H370)</f>
        <v>0</v>
      </c>
      <c r="CE370" s="3"/>
      <c r="CF370" s="36">
        <f t="shared" si="387"/>
        <v>0</v>
      </c>
      <c r="CG370" s="33">
        <f t="shared" si="374"/>
        <v>1</v>
      </c>
      <c r="CH370" s="4">
        <f t="shared" si="390"/>
        <v>0</v>
      </c>
      <c r="CI370" s="36">
        <f t="shared" si="391"/>
        <v>0</v>
      </c>
      <c r="CJ370" s="4">
        <f t="shared" si="392"/>
        <v>0</v>
      </c>
      <c r="CK370" s="36">
        <f t="shared" si="388"/>
        <v>0</v>
      </c>
      <c r="CL370" s="18" t="s">
        <v>447</v>
      </c>
      <c r="CM370" s="18" t="str">
        <f t="shared" si="383"/>
        <v>润坦1-上海市金山区亭林医院</v>
      </c>
      <c r="CN370" s="18" t="s">
        <v>422</v>
      </c>
    </row>
    <row r="371" spans="1:92" s="18" customFormat="1" ht="14.25" hidden="1" x14ac:dyDescent="0.3">
      <c r="A371" s="1" t="s">
        <v>161</v>
      </c>
      <c r="B371" s="1" t="s">
        <v>637</v>
      </c>
      <c r="C371" s="1" t="s">
        <v>661</v>
      </c>
      <c r="D371" s="1" t="s">
        <v>696</v>
      </c>
      <c r="E371" s="1" t="s">
        <v>16</v>
      </c>
      <c r="F371" s="1" t="s">
        <v>283</v>
      </c>
      <c r="G371" s="1" t="s">
        <v>389</v>
      </c>
      <c r="H371" s="2" t="s">
        <v>15</v>
      </c>
      <c r="I371" s="177">
        <v>31.581849999999999</v>
      </c>
      <c r="J371" s="37">
        <v>3600</v>
      </c>
      <c r="K371" s="171">
        <v>3601</v>
      </c>
      <c r="L371" s="171">
        <f t="shared" si="416"/>
        <v>113726.24184999999</v>
      </c>
      <c r="M371" s="37">
        <v>5245</v>
      </c>
      <c r="N371" s="5">
        <v>4000</v>
      </c>
      <c r="O371" s="34">
        <f t="shared" si="417"/>
        <v>126327.4</v>
      </c>
      <c r="P371" s="3">
        <v>3600</v>
      </c>
      <c r="Q371" s="3">
        <v>3953</v>
      </c>
      <c r="R371" s="35">
        <f t="shared" si="418"/>
        <v>113694.66</v>
      </c>
      <c r="S371" s="33">
        <f t="shared" si="409"/>
        <v>4892</v>
      </c>
      <c r="T371" s="5">
        <v>3000</v>
      </c>
      <c r="U371" s="35">
        <f t="shared" si="419"/>
        <v>94745.55</v>
      </c>
      <c r="V371" s="3">
        <v>3600</v>
      </c>
      <c r="W371" s="3">
        <v>3985</v>
      </c>
      <c r="X371" s="35">
        <f t="shared" si="420"/>
        <v>113694.66</v>
      </c>
      <c r="Y371" s="33">
        <f t="shared" si="410"/>
        <v>4507</v>
      </c>
      <c r="Z371" s="5">
        <v>4500</v>
      </c>
      <c r="AA371" s="35">
        <f t="shared" si="421"/>
        <v>142118.32499999998</v>
      </c>
      <c r="AB371" s="3">
        <v>2400</v>
      </c>
      <c r="AC371" s="3">
        <v>4546</v>
      </c>
      <c r="AD371" s="35">
        <f t="shared" si="422"/>
        <v>75796.44</v>
      </c>
      <c r="AE371" s="33">
        <f t="shared" si="411"/>
        <v>2361</v>
      </c>
      <c r="AF371" s="5">
        <v>4000</v>
      </c>
      <c r="AG371" s="35">
        <f t="shared" si="423"/>
        <v>126327.4</v>
      </c>
      <c r="AH371" s="3">
        <v>6000</v>
      </c>
      <c r="AI371" s="3">
        <v>4674</v>
      </c>
      <c r="AJ371" s="35">
        <f t="shared" si="424"/>
        <v>189491.1</v>
      </c>
      <c r="AK371" s="33">
        <f t="shared" si="412"/>
        <v>3687</v>
      </c>
      <c r="AL371" s="5">
        <v>4000</v>
      </c>
      <c r="AM371" s="36">
        <f t="shared" si="425"/>
        <v>126327.4</v>
      </c>
      <c r="AN371" s="224">
        <v>3600</v>
      </c>
      <c r="AO371" s="3">
        <v>5398</v>
      </c>
      <c r="AP371" s="35">
        <f t="shared" si="426"/>
        <v>113694.66</v>
      </c>
      <c r="AQ371" s="33">
        <f t="shared" si="415"/>
        <v>1889</v>
      </c>
      <c r="AR371" s="5">
        <v>4200</v>
      </c>
      <c r="AS371" s="35">
        <f t="shared" si="427"/>
        <v>132643.76999999999</v>
      </c>
      <c r="AT371" s="3">
        <v>7200</v>
      </c>
      <c r="AU371" s="3">
        <v>5202</v>
      </c>
      <c r="AV371" s="35">
        <f t="shared" si="428"/>
        <v>227389.32</v>
      </c>
      <c r="AW371" s="33">
        <f t="shared" si="413"/>
        <v>3887</v>
      </c>
      <c r="AX371" s="4">
        <v>4200</v>
      </c>
      <c r="AY371" s="35">
        <f t="shared" si="429"/>
        <v>132643.76999999999</v>
      </c>
      <c r="AZ371" s="3">
        <v>2400</v>
      </c>
      <c r="BA371" s="3">
        <v>4508</v>
      </c>
      <c r="BB371" s="35">
        <f t="shared" si="430"/>
        <v>75796.44</v>
      </c>
      <c r="BC371" s="33">
        <f t="shared" si="414"/>
        <v>1779</v>
      </c>
      <c r="BD371" s="4">
        <v>4200</v>
      </c>
      <c r="BE371" s="36">
        <f t="shared" si="431"/>
        <v>132643.76999999999</v>
      </c>
      <c r="BF371" s="3">
        <v>720</v>
      </c>
      <c r="BG371" s="3">
        <v>1672</v>
      </c>
      <c r="BH371" s="35">
        <f t="shared" si="432"/>
        <v>22738.932000000001</v>
      </c>
      <c r="BI371" s="33">
        <f t="shared" si="408"/>
        <v>827</v>
      </c>
      <c r="BJ371" s="4">
        <v>4200</v>
      </c>
      <c r="BK371" s="36">
        <f t="shared" si="433"/>
        <v>132643.76999999999</v>
      </c>
      <c r="BL371" s="3">
        <v>960</v>
      </c>
      <c r="BM371" s="3">
        <v>1108</v>
      </c>
      <c r="BN371" s="36">
        <f t="shared" si="434"/>
        <v>30318.576000000001</v>
      </c>
      <c r="BO371" s="33">
        <f t="shared" si="389"/>
        <v>679</v>
      </c>
      <c r="BP371" s="4">
        <v>3500</v>
      </c>
      <c r="BQ371" s="36">
        <f t="shared" si="435"/>
        <v>110536.47499999999</v>
      </c>
      <c r="BR371" s="204">
        <v>960</v>
      </c>
      <c r="BS371" s="305">
        <v>679</v>
      </c>
      <c r="BT371" s="36">
        <f t="shared" si="436"/>
        <v>30318.576000000001</v>
      </c>
      <c r="BU371" s="33">
        <f t="shared" si="382"/>
        <v>960</v>
      </c>
      <c r="BV371" s="4">
        <v>4200</v>
      </c>
      <c r="BW371" s="36">
        <f t="shared" si="384"/>
        <v>132643.76999999999</v>
      </c>
      <c r="BX371" s="3">
        <v>360</v>
      </c>
      <c r="BY371" s="3">
        <v>960</v>
      </c>
      <c r="BZ371" s="36">
        <f t="shared" si="385"/>
        <v>11369.466</v>
      </c>
      <c r="CA371" s="33">
        <f t="shared" si="373"/>
        <v>360</v>
      </c>
      <c r="CB371" s="314">
        <v>4000</v>
      </c>
      <c r="CC371" s="36">
        <f t="shared" si="386"/>
        <v>126327.4</v>
      </c>
      <c r="CD371" s="3">
        <f>SUMIFS('12月商业流向数据'!G:G,'12月商业流向数据'!C:C,'2019年进销存明细 '!A371,'12月商业流向数据'!E:E,'2019年进销存明细 '!H371)</f>
        <v>600</v>
      </c>
      <c r="CE371" s="3"/>
      <c r="CF371" s="36">
        <f t="shared" si="387"/>
        <v>18949.11</v>
      </c>
      <c r="CG371" s="33">
        <f t="shared" si="374"/>
        <v>960</v>
      </c>
      <c r="CH371" s="4">
        <f t="shared" si="390"/>
        <v>48000</v>
      </c>
      <c r="CI371" s="36">
        <f t="shared" si="391"/>
        <v>1515928.8</v>
      </c>
      <c r="CJ371" s="4">
        <f t="shared" si="392"/>
        <v>32400</v>
      </c>
      <c r="CK371" s="36">
        <f t="shared" si="388"/>
        <v>1023251.9400000001</v>
      </c>
      <c r="CM371" s="18" t="str">
        <f t="shared" si="383"/>
        <v>润坦1-复旦大学附属金山医院</v>
      </c>
      <c r="CN371" s="18" t="s">
        <v>422</v>
      </c>
    </row>
    <row r="372" spans="1:92" s="18" customFormat="1" ht="14.25" hidden="1" x14ac:dyDescent="0.3">
      <c r="A372" s="1" t="s">
        <v>161</v>
      </c>
      <c r="B372" s="1" t="s">
        <v>636</v>
      </c>
      <c r="C372" s="1" t="s">
        <v>662</v>
      </c>
      <c r="D372" s="1" t="s">
        <v>51</v>
      </c>
      <c r="E372" s="1" t="s">
        <v>463</v>
      </c>
      <c r="F372" s="1" t="s">
        <v>283</v>
      </c>
      <c r="G372" s="1" t="s">
        <v>392</v>
      </c>
      <c r="H372" s="2" t="s">
        <v>150</v>
      </c>
      <c r="I372" s="177">
        <v>31.581849999999999</v>
      </c>
      <c r="J372" s="37">
        <v>1200</v>
      </c>
      <c r="K372" s="171">
        <v>1195</v>
      </c>
      <c r="L372" s="171">
        <f t="shared" si="416"/>
        <v>37740.310749999997</v>
      </c>
      <c r="M372" s="37">
        <v>1212</v>
      </c>
      <c r="N372" s="5">
        <v>1500</v>
      </c>
      <c r="O372" s="34">
        <f t="shared" si="417"/>
        <v>47372.775000000001</v>
      </c>
      <c r="P372" s="3">
        <v>2838</v>
      </c>
      <c r="Q372" s="3">
        <v>1448</v>
      </c>
      <c r="R372" s="35">
        <f t="shared" si="418"/>
        <v>89629.290299999993</v>
      </c>
      <c r="S372" s="33">
        <f t="shared" si="409"/>
        <v>2602</v>
      </c>
      <c r="T372" s="5">
        <v>1000</v>
      </c>
      <c r="U372" s="35">
        <f t="shared" si="419"/>
        <v>31581.85</v>
      </c>
      <c r="V372" s="3">
        <v>1200</v>
      </c>
      <c r="W372" s="3">
        <v>1321</v>
      </c>
      <c r="X372" s="35">
        <f t="shared" si="420"/>
        <v>37898.22</v>
      </c>
      <c r="Y372" s="33">
        <f t="shared" si="410"/>
        <v>2481</v>
      </c>
      <c r="Z372" s="5">
        <v>1500</v>
      </c>
      <c r="AA372" s="35">
        <f t="shared" si="421"/>
        <v>47372.775000000001</v>
      </c>
      <c r="AB372" s="3">
        <v>1200</v>
      </c>
      <c r="AC372" s="3">
        <v>1798</v>
      </c>
      <c r="AD372" s="35">
        <f t="shared" si="422"/>
        <v>37898.22</v>
      </c>
      <c r="AE372" s="33">
        <f t="shared" si="411"/>
        <v>1883</v>
      </c>
      <c r="AF372" s="5">
        <v>1500</v>
      </c>
      <c r="AG372" s="35">
        <f t="shared" si="423"/>
        <v>47372.775000000001</v>
      </c>
      <c r="AH372" s="3">
        <v>1200</v>
      </c>
      <c r="AI372" s="3">
        <v>1411</v>
      </c>
      <c r="AJ372" s="35">
        <f t="shared" si="424"/>
        <v>37898.22</v>
      </c>
      <c r="AK372" s="33">
        <f t="shared" si="412"/>
        <v>1672</v>
      </c>
      <c r="AL372" s="5">
        <v>1500</v>
      </c>
      <c r="AM372" s="36">
        <f t="shared" si="425"/>
        <v>47372.775000000001</v>
      </c>
      <c r="AN372" s="224">
        <v>2400</v>
      </c>
      <c r="AO372" s="3">
        <v>2445</v>
      </c>
      <c r="AP372" s="35">
        <f t="shared" si="426"/>
        <v>75796.44</v>
      </c>
      <c r="AQ372" s="33">
        <f t="shared" si="415"/>
        <v>1627</v>
      </c>
      <c r="AR372" s="5">
        <v>1500</v>
      </c>
      <c r="AS372" s="35">
        <f t="shared" si="427"/>
        <v>47372.775000000001</v>
      </c>
      <c r="AT372" s="3">
        <v>0</v>
      </c>
      <c r="AU372" s="3">
        <v>1627</v>
      </c>
      <c r="AV372" s="35">
        <f t="shared" si="428"/>
        <v>0</v>
      </c>
      <c r="AW372" s="33">
        <f t="shared" si="413"/>
        <v>0</v>
      </c>
      <c r="AX372" s="4">
        <v>1500</v>
      </c>
      <c r="AY372" s="35">
        <f t="shared" si="429"/>
        <v>47372.775000000001</v>
      </c>
      <c r="AZ372" s="268">
        <v>1200</v>
      </c>
      <c r="BA372" s="3">
        <v>1584</v>
      </c>
      <c r="BB372" s="35">
        <f t="shared" si="430"/>
        <v>37898.22</v>
      </c>
      <c r="BC372" s="33">
        <f t="shared" si="414"/>
        <v>-384</v>
      </c>
      <c r="BD372" s="4">
        <v>1500</v>
      </c>
      <c r="BE372" s="36">
        <f t="shared" si="431"/>
        <v>47372.775000000001</v>
      </c>
      <c r="BF372" s="268">
        <v>2400</v>
      </c>
      <c r="BG372" s="3">
        <v>1520</v>
      </c>
      <c r="BH372" s="35">
        <f t="shared" si="432"/>
        <v>75796.44</v>
      </c>
      <c r="BI372" s="33">
        <f t="shared" si="408"/>
        <v>496</v>
      </c>
      <c r="BJ372" s="4">
        <v>1500</v>
      </c>
      <c r="BK372" s="36">
        <f t="shared" si="433"/>
        <v>47372.775000000001</v>
      </c>
      <c r="BL372" s="3">
        <v>1200</v>
      </c>
      <c r="BM372" s="3">
        <v>1209</v>
      </c>
      <c r="BN372" s="36">
        <f t="shared" si="434"/>
        <v>37898.22</v>
      </c>
      <c r="BO372" s="33">
        <f t="shared" si="389"/>
        <v>487</v>
      </c>
      <c r="BP372" s="4">
        <v>1300</v>
      </c>
      <c r="BQ372" s="36">
        <f t="shared" si="435"/>
        <v>41056.404999999999</v>
      </c>
      <c r="BR372" s="204">
        <v>-522</v>
      </c>
      <c r="BS372" s="305">
        <v>-35</v>
      </c>
      <c r="BT372" s="36">
        <f t="shared" si="436"/>
        <v>-16485.725699999999</v>
      </c>
      <c r="BU372" s="33">
        <f t="shared" si="382"/>
        <v>0</v>
      </c>
      <c r="BV372" s="4">
        <v>1500</v>
      </c>
      <c r="BW372" s="36">
        <f t="shared" si="384"/>
        <v>47372.775000000001</v>
      </c>
      <c r="BX372" s="3">
        <v>0</v>
      </c>
      <c r="BY372" s="3">
        <v>0</v>
      </c>
      <c r="BZ372" s="36">
        <f t="shared" si="385"/>
        <v>0</v>
      </c>
      <c r="CA372" s="33">
        <f t="shared" si="373"/>
        <v>0</v>
      </c>
      <c r="CB372" s="314">
        <v>1500</v>
      </c>
      <c r="CC372" s="36">
        <f t="shared" si="386"/>
        <v>47372.775000000001</v>
      </c>
      <c r="CD372" s="3">
        <f>SUMIFS('12月商业流向数据'!G:G,'12月商业流向数据'!C:C,'2019年进销存明细 '!A372,'12月商业流向数据'!E:E,'2019年进销存明细 '!H372)</f>
        <v>0</v>
      </c>
      <c r="CE372" s="3"/>
      <c r="CF372" s="36">
        <f t="shared" si="387"/>
        <v>0</v>
      </c>
      <c r="CG372" s="33">
        <f t="shared" si="374"/>
        <v>0</v>
      </c>
      <c r="CH372" s="4">
        <f t="shared" si="390"/>
        <v>17300</v>
      </c>
      <c r="CI372" s="36">
        <f t="shared" si="391"/>
        <v>546366.00500000012</v>
      </c>
      <c r="CJ372" s="4">
        <f t="shared" si="392"/>
        <v>13116</v>
      </c>
      <c r="CK372" s="36">
        <f t="shared" si="388"/>
        <v>414227.54459999996</v>
      </c>
      <c r="CL372" s="18" t="s">
        <v>447</v>
      </c>
      <c r="CM372" s="18" t="str">
        <f t="shared" si="383"/>
        <v>润坦1-上海市第六人民医院东院</v>
      </c>
      <c r="CN372" s="18" t="s">
        <v>422</v>
      </c>
    </row>
    <row r="373" spans="1:92" s="18" customFormat="1" ht="14.25" hidden="1" x14ac:dyDescent="0.3">
      <c r="A373" s="1" t="s">
        <v>161</v>
      </c>
      <c r="B373" s="1" t="s">
        <v>636</v>
      </c>
      <c r="C373" s="1" t="s">
        <v>662</v>
      </c>
      <c r="D373" s="1" t="s">
        <v>51</v>
      </c>
      <c r="E373" s="1" t="s">
        <v>57</v>
      </c>
      <c r="F373" s="1" t="s">
        <v>282</v>
      </c>
      <c r="G373" s="1" t="s">
        <v>392</v>
      </c>
      <c r="H373" s="2" t="s">
        <v>56</v>
      </c>
      <c r="I373" s="177">
        <v>31.581849999999999</v>
      </c>
      <c r="J373" s="37">
        <v>1800</v>
      </c>
      <c r="K373" s="171">
        <v>795</v>
      </c>
      <c r="L373" s="171">
        <f t="shared" si="416"/>
        <v>25107.570749999999</v>
      </c>
      <c r="M373" s="37">
        <v>564</v>
      </c>
      <c r="N373" s="5">
        <v>1500</v>
      </c>
      <c r="O373" s="34">
        <f t="shared" si="417"/>
        <v>47372.775000000001</v>
      </c>
      <c r="P373" s="3">
        <v>1800</v>
      </c>
      <c r="Q373" s="3">
        <v>1602</v>
      </c>
      <c r="R373" s="35">
        <f t="shared" si="418"/>
        <v>56847.33</v>
      </c>
      <c r="S373" s="33">
        <f t="shared" si="409"/>
        <v>762</v>
      </c>
      <c r="T373" s="5">
        <v>1000</v>
      </c>
      <c r="U373" s="35">
        <f t="shared" si="419"/>
        <v>31581.85</v>
      </c>
      <c r="V373" s="3">
        <v>600</v>
      </c>
      <c r="W373" s="3">
        <v>1008</v>
      </c>
      <c r="X373" s="35">
        <f t="shared" si="420"/>
        <v>18949.11</v>
      </c>
      <c r="Y373" s="33">
        <f t="shared" si="410"/>
        <v>354</v>
      </c>
      <c r="Z373" s="5">
        <v>1500</v>
      </c>
      <c r="AA373" s="35">
        <f t="shared" si="421"/>
        <v>47372.775000000001</v>
      </c>
      <c r="AB373" s="3">
        <v>1500</v>
      </c>
      <c r="AC373" s="3">
        <v>1236</v>
      </c>
      <c r="AD373" s="35">
        <f t="shared" si="422"/>
        <v>47372.775000000001</v>
      </c>
      <c r="AE373" s="33">
        <f t="shared" si="411"/>
        <v>618</v>
      </c>
      <c r="AF373" s="5">
        <v>1500</v>
      </c>
      <c r="AG373" s="35">
        <f t="shared" si="423"/>
        <v>47372.775000000001</v>
      </c>
      <c r="AH373" s="3">
        <v>600</v>
      </c>
      <c r="AI373" s="3">
        <v>712</v>
      </c>
      <c r="AJ373" s="35">
        <f t="shared" si="424"/>
        <v>18949.11</v>
      </c>
      <c r="AK373" s="33">
        <f t="shared" si="412"/>
        <v>506</v>
      </c>
      <c r="AL373" s="5">
        <v>1500</v>
      </c>
      <c r="AM373" s="36">
        <f t="shared" si="425"/>
        <v>47372.775000000001</v>
      </c>
      <c r="AN373" s="224">
        <v>600</v>
      </c>
      <c r="AO373" s="3">
        <v>686</v>
      </c>
      <c r="AP373" s="35">
        <f t="shared" si="426"/>
        <v>18949.11</v>
      </c>
      <c r="AQ373" s="33">
        <f t="shared" si="415"/>
        <v>420</v>
      </c>
      <c r="AR373" s="5">
        <v>1500</v>
      </c>
      <c r="AS373" s="35">
        <f t="shared" si="427"/>
        <v>47372.775000000001</v>
      </c>
      <c r="AT373" s="3">
        <v>1200</v>
      </c>
      <c r="AU373" s="3">
        <v>1034</v>
      </c>
      <c r="AV373" s="35">
        <f t="shared" si="428"/>
        <v>37898.22</v>
      </c>
      <c r="AW373" s="33">
        <f t="shared" si="413"/>
        <v>586</v>
      </c>
      <c r="AX373" s="4">
        <v>1500</v>
      </c>
      <c r="AY373" s="35">
        <f t="shared" si="429"/>
        <v>47372.775000000001</v>
      </c>
      <c r="AZ373" s="3">
        <v>900</v>
      </c>
      <c r="BA373" s="3">
        <v>1008</v>
      </c>
      <c r="BB373" s="35">
        <f t="shared" si="430"/>
        <v>28423.665000000001</v>
      </c>
      <c r="BC373" s="33">
        <f t="shared" si="414"/>
        <v>478</v>
      </c>
      <c r="BD373" s="4">
        <v>1500</v>
      </c>
      <c r="BE373" s="36">
        <f t="shared" si="431"/>
        <v>47372.775000000001</v>
      </c>
      <c r="BF373" s="3">
        <v>780</v>
      </c>
      <c r="BG373" s="3">
        <v>602</v>
      </c>
      <c r="BH373" s="35">
        <f t="shared" si="432"/>
        <v>24633.843000000001</v>
      </c>
      <c r="BI373" s="33">
        <f t="shared" si="408"/>
        <v>656</v>
      </c>
      <c r="BJ373" s="4">
        <v>1500</v>
      </c>
      <c r="BK373" s="36">
        <f t="shared" si="433"/>
        <v>47372.775000000001</v>
      </c>
      <c r="BL373" s="3">
        <v>0</v>
      </c>
      <c r="BM373" s="3">
        <v>656</v>
      </c>
      <c r="BN373" s="36">
        <f t="shared" si="434"/>
        <v>0</v>
      </c>
      <c r="BO373" s="33">
        <f t="shared" si="389"/>
        <v>0</v>
      </c>
      <c r="BP373" s="4">
        <v>1300</v>
      </c>
      <c r="BQ373" s="36">
        <f t="shared" si="435"/>
        <v>41056.404999999999</v>
      </c>
      <c r="BR373" s="204">
        <v>0</v>
      </c>
      <c r="BS373" s="305">
        <v>0</v>
      </c>
      <c r="BT373" s="36">
        <f t="shared" si="436"/>
        <v>0</v>
      </c>
      <c r="BU373" s="33">
        <f t="shared" si="382"/>
        <v>0</v>
      </c>
      <c r="BV373" s="4">
        <v>1500</v>
      </c>
      <c r="BW373" s="36">
        <f t="shared" si="384"/>
        <v>47372.775000000001</v>
      </c>
      <c r="BX373" s="3">
        <v>0</v>
      </c>
      <c r="BY373" s="3">
        <v>0</v>
      </c>
      <c r="BZ373" s="36">
        <f t="shared" si="385"/>
        <v>0</v>
      </c>
      <c r="CA373" s="33">
        <f t="shared" si="373"/>
        <v>0</v>
      </c>
      <c r="CB373" s="314">
        <v>1500</v>
      </c>
      <c r="CC373" s="36">
        <f t="shared" si="386"/>
        <v>47372.775000000001</v>
      </c>
      <c r="CD373" s="3">
        <f>SUMIFS('12月商业流向数据'!G:G,'12月商业流向数据'!C:C,'2019年进销存明细 '!A373,'12月商业流向数据'!E:E,'2019年进销存明细 '!H373)</f>
        <v>0</v>
      </c>
      <c r="CE373" s="3"/>
      <c r="CF373" s="36">
        <f t="shared" si="387"/>
        <v>0</v>
      </c>
      <c r="CG373" s="33">
        <f t="shared" si="374"/>
        <v>0</v>
      </c>
      <c r="CH373" s="4">
        <f t="shared" si="390"/>
        <v>17300</v>
      </c>
      <c r="CI373" s="36">
        <f t="shared" si="391"/>
        <v>546366.00500000012</v>
      </c>
      <c r="CJ373" s="4">
        <f t="shared" si="392"/>
        <v>7980</v>
      </c>
      <c r="CK373" s="36">
        <f t="shared" si="388"/>
        <v>252023.163</v>
      </c>
      <c r="CL373" s="18" t="s">
        <v>447</v>
      </c>
      <c r="CM373" s="18" t="str">
        <f t="shared" si="383"/>
        <v>润坦1-上海市浦东新区人民医院</v>
      </c>
      <c r="CN373" s="18" t="s">
        <v>422</v>
      </c>
    </row>
    <row r="374" spans="1:92" s="18" customFormat="1" ht="14.25" hidden="1" x14ac:dyDescent="0.3">
      <c r="A374" s="1" t="s">
        <v>183</v>
      </c>
      <c r="B374" s="1" t="s">
        <v>873</v>
      </c>
      <c r="C374" s="1" t="s">
        <v>662</v>
      </c>
      <c r="D374" s="1" t="s">
        <v>872</v>
      </c>
      <c r="E374" s="1" t="s">
        <v>376</v>
      </c>
      <c r="F374" s="1" t="s">
        <v>282</v>
      </c>
      <c r="G374" s="1" t="s">
        <v>388</v>
      </c>
      <c r="H374" s="2" t="s">
        <v>44</v>
      </c>
      <c r="I374" s="177">
        <v>99.340800000000002</v>
      </c>
      <c r="J374" s="37">
        <v>0</v>
      </c>
      <c r="K374" s="171">
        <v>0</v>
      </c>
      <c r="L374" s="171">
        <f t="shared" si="416"/>
        <v>0</v>
      </c>
      <c r="M374" s="37">
        <v>300</v>
      </c>
      <c r="N374" s="5">
        <v>300</v>
      </c>
      <c r="O374" s="34">
        <f t="shared" si="417"/>
        <v>29802.240000000002</v>
      </c>
      <c r="P374" s="3">
        <v>160</v>
      </c>
      <c r="Q374" s="3">
        <v>0</v>
      </c>
      <c r="R374" s="35">
        <f t="shared" si="418"/>
        <v>15894.528</v>
      </c>
      <c r="S374" s="33">
        <f t="shared" si="409"/>
        <v>460</v>
      </c>
      <c r="T374" s="5">
        <v>200</v>
      </c>
      <c r="U374" s="35">
        <f t="shared" si="419"/>
        <v>19868.16</v>
      </c>
      <c r="V374" s="3">
        <v>0</v>
      </c>
      <c r="W374" s="3">
        <v>0</v>
      </c>
      <c r="X374" s="35">
        <f t="shared" si="420"/>
        <v>0</v>
      </c>
      <c r="Y374" s="33">
        <f t="shared" si="410"/>
        <v>460</v>
      </c>
      <c r="Z374" s="5">
        <v>900</v>
      </c>
      <c r="AA374" s="35">
        <f t="shared" si="421"/>
        <v>89406.720000000001</v>
      </c>
      <c r="AB374" s="3">
        <v>0</v>
      </c>
      <c r="AC374" s="3">
        <v>18</v>
      </c>
      <c r="AD374" s="35">
        <f t="shared" si="422"/>
        <v>0</v>
      </c>
      <c r="AE374" s="33">
        <f t="shared" si="411"/>
        <v>442</v>
      </c>
      <c r="AF374" s="5">
        <v>900</v>
      </c>
      <c r="AG374" s="35">
        <f t="shared" si="423"/>
        <v>89406.720000000001</v>
      </c>
      <c r="AH374" s="3">
        <v>160</v>
      </c>
      <c r="AI374" s="3">
        <v>177</v>
      </c>
      <c r="AJ374" s="35">
        <f t="shared" si="424"/>
        <v>15894.528</v>
      </c>
      <c r="AK374" s="33">
        <f t="shared" si="412"/>
        <v>425</v>
      </c>
      <c r="AL374" s="5">
        <v>1000</v>
      </c>
      <c r="AM374" s="36">
        <f t="shared" si="425"/>
        <v>99340.800000000003</v>
      </c>
      <c r="AN374" s="224">
        <v>160</v>
      </c>
      <c r="AO374" s="3">
        <v>65</v>
      </c>
      <c r="AP374" s="35">
        <f t="shared" si="426"/>
        <v>15894.528</v>
      </c>
      <c r="AQ374" s="33">
        <f t="shared" si="415"/>
        <v>520</v>
      </c>
      <c r="AR374" s="5">
        <v>1100</v>
      </c>
      <c r="AS374" s="35">
        <f t="shared" si="427"/>
        <v>109274.88</v>
      </c>
      <c r="AT374" s="3">
        <v>0</v>
      </c>
      <c r="AU374" s="3">
        <v>210</v>
      </c>
      <c r="AV374" s="35">
        <f t="shared" si="428"/>
        <v>0</v>
      </c>
      <c r="AW374" s="33">
        <f t="shared" si="413"/>
        <v>310</v>
      </c>
      <c r="AX374" s="4">
        <v>1200</v>
      </c>
      <c r="AY374" s="35">
        <f t="shared" si="429"/>
        <v>119208.96000000001</v>
      </c>
      <c r="AZ374" s="3">
        <v>0</v>
      </c>
      <c r="BA374" s="3">
        <v>252</v>
      </c>
      <c r="BB374" s="35">
        <f t="shared" si="430"/>
        <v>0</v>
      </c>
      <c r="BC374" s="33">
        <f t="shared" si="414"/>
        <v>58</v>
      </c>
      <c r="BD374" s="4">
        <v>1200</v>
      </c>
      <c r="BE374" s="36">
        <f t="shared" si="431"/>
        <v>119208.96000000001</v>
      </c>
      <c r="BF374" s="3">
        <v>220</v>
      </c>
      <c r="BG374" s="3">
        <v>238</v>
      </c>
      <c r="BH374" s="35">
        <f t="shared" si="432"/>
        <v>21854.975999999999</v>
      </c>
      <c r="BI374" s="33">
        <f t="shared" si="408"/>
        <v>40</v>
      </c>
      <c r="BJ374" s="4">
        <v>1300</v>
      </c>
      <c r="BK374" s="36">
        <f t="shared" si="433"/>
        <v>129143.04000000001</v>
      </c>
      <c r="BL374" s="3">
        <v>320</v>
      </c>
      <c r="BM374" s="3">
        <v>201</v>
      </c>
      <c r="BN374" s="36">
        <f t="shared" si="434"/>
        <v>31789.056</v>
      </c>
      <c r="BO374" s="33">
        <f t="shared" si="389"/>
        <v>159</v>
      </c>
      <c r="BP374" s="4">
        <v>1200</v>
      </c>
      <c r="BQ374" s="36">
        <f t="shared" si="435"/>
        <v>119208.96000000001</v>
      </c>
      <c r="BR374" s="204">
        <v>160</v>
      </c>
      <c r="BS374" s="305">
        <v>148</v>
      </c>
      <c r="BT374" s="36">
        <f t="shared" si="436"/>
        <v>15894.528</v>
      </c>
      <c r="BU374" s="33">
        <f t="shared" si="382"/>
        <v>171</v>
      </c>
      <c r="BV374" s="4">
        <v>1300</v>
      </c>
      <c r="BW374" s="36">
        <f t="shared" si="384"/>
        <v>129143.04000000001</v>
      </c>
      <c r="BX374" s="3">
        <v>640</v>
      </c>
      <c r="BY374" s="3">
        <v>431</v>
      </c>
      <c r="BZ374" s="36">
        <f t="shared" si="385"/>
        <v>63578.112000000001</v>
      </c>
      <c r="CA374" s="33">
        <f t="shared" ref="CA374:CA437" si="437">BU374+BX374-BY374</f>
        <v>380</v>
      </c>
      <c r="CB374" s="314">
        <v>1400</v>
      </c>
      <c r="CC374" s="36">
        <f t="shared" si="386"/>
        <v>139077.12</v>
      </c>
      <c r="CD374" s="3">
        <f>SUMIFS('12月商业流向数据'!G:G,'12月商业流向数据'!C:C,'2019年进销存明细 '!A374,'12月商业流向数据'!E:E,'2019年进销存明细 '!H374)</f>
        <v>160</v>
      </c>
      <c r="CE374" s="3"/>
      <c r="CF374" s="36">
        <f t="shared" si="387"/>
        <v>15894.528</v>
      </c>
      <c r="CG374" s="33">
        <f t="shared" ref="CG374:CG437" si="438">CA374+CD374-CE374</f>
        <v>540</v>
      </c>
      <c r="CH374" s="4">
        <f t="shared" si="390"/>
        <v>12000</v>
      </c>
      <c r="CI374" s="36">
        <f t="shared" si="391"/>
        <v>1192089.6000000001</v>
      </c>
      <c r="CJ374" s="4">
        <f t="shared" si="392"/>
        <v>1980</v>
      </c>
      <c r="CK374" s="36">
        <f t="shared" si="388"/>
        <v>196694.78399999999</v>
      </c>
      <c r="CM374" s="18" t="str">
        <f t="shared" si="383"/>
        <v>兰川-上海市奉贤区中心医院</v>
      </c>
      <c r="CN374" s="18" t="s">
        <v>422</v>
      </c>
    </row>
    <row r="375" spans="1:92" s="18" customFormat="1" ht="14.25" hidden="1" x14ac:dyDescent="0.3">
      <c r="A375" s="1" t="s">
        <v>183</v>
      </c>
      <c r="B375" s="1" t="s">
        <v>636</v>
      </c>
      <c r="C375" s="1" t="s">
        <v>662</v>
      </c>
      <c r="D375" s="1" t="s">
        <v>51</v>
      </c>
      <c r="E375" s="1" t="s">
        <v>87</v>
      </c>
      <c r="F375" s="1" t="s">
        <v>282</v>
      </c>
      <c r="G375" s="1" t="s">
        <v>392</v>
      </c>
      <c r="H375" s="2" t="s">
        <v>157</v>
      </c>
      <c r="I375" s="177">
        <v>99.340800000000002</v>
      </c>
      <c r="J375" s="37">
        <v>0</v>
      </c>
      <c r="K375" s="171">
        <v>0</v>
      </c>
      <c r="L375" s="171">
        <f t="shared" si="416"/>
        <v>0</v>
      </c>
      <c r="M375" s="37">
        <v>0</v>
      </c>
      <c r="N375" s="5"/>
      <c r="O375" s="34">
        <f t="shared" si="417"/>
        <v>0</v>
      </c>
      <c r="P375" s="3">
        <v>0</v>
      </c>
      <c r="Q375" s="3">
        <v>0</v>
      </c>
      <c r="R375" s="35">
        <f t="shared" si="418"/>
        <v>0</v>
      </c>
      <c r="S375" s="33">
        <f t="shared" si="409"/>
        <v>0</v>
      </c>
      <c r="T375" s="5"/>
      <c r="U375" s="35">
        <f t="shared" si="419"/>
        <v>0</v>
      </c>
      <c r="V375" s="3">
        <v>0</v>
      </c>
      <c r="W375" s="3">
        <v>0</v>
      </c>
      <c r="X375" s="35">
        <f t="shared" si="420"/>
        <v>0</v>
      </c>
      <c r="Y375" s="33">
        <f t="shared" si="410"/>
        <v>0</v>
      </c>
      <c r="Z375" s="5"/>
      <c r="AA375" s="35">
        <f t="shared" si="421"/>
        <v>0</v>
      </c>
      <c r="AB375" s="3">
        <v>0</v>
      </c>
      <c r="AC375" s="3">
        <v>0</v>
      </c>
      <c r="AD375" s="35">
        <f t="shared" si="422"/>
        <v>0</v>
      </c>
      <c r="AE375" s="33">
        <f t="shared" si="411"/>
        <v>0</v>
      </c>
      <c r="AF375" s="5"/>
      <c r="AG375" s="35">
        <f t="shared" si="423"/>
        <v>0</v>
      </c>
      <c r="AH375" s="3">
        <v>0</v>
      </c>
      <c r="AI375" s="3">
        <v>0</v>
      </c>
      <c r="AJ375" s="35">
        <f t="shared" si="424"/>
        <v>0</v>
      </c>
      <c r="AK375" s="33">
        <f t="shared" si="412"/>
        <v>0</v>
      </c>
      <c r="AL375" s="5">
        <v>0</v>
      </c>
      <c r="AM375" s="36">
        <f t="shared" si="425"/>
        <v>0</v>
      </c>
      <c r="AN375" s="224">
        <v>0</v>
      </c>
      <c r="AO375" s="3">
        <v>0</v>
      </c>
      <c r="AP375" s="35">
        <f t="shared" si="426"/>
        <v>0</v>
      </c>
      <c r="AQ375" s="33">
        <f t="shared" si="415"/>
        <v>0</v>
      </c>
      <c r="AR375" s="5">
        <v>0</v>
      </c>
      <c r="AS375" s="35">
        <f t="shared" si="427"/>
        <v>0</v>
      </c>
      <c r="AT375" s="3">
        <v>0</v>
      </c>
      <c r="AU375" s="3">
        <v>0</v>
      </c>
      <c r="AV375" s="35">
        <f t="shared" si="428"/>
        <v>0</v>
      </c>
      <c r="AW375" s="33">
        <f t="shared" si="413"/>
        <v>0</v>
      </c>
      <c r="AX375" s="4">
        <v>0</v>
      </c>
      <c r="AY375" s="35">
        <f t="shared" si="429"/>
        <v>0</v>
      </c>
      <c r="AZ375" s="3">
        <v>0</v>
      </c>
      <c r="BA375" s="3">
        <v>0</v>
      </c>
      <c r="BB375" s="35">
        <f t="shared" si="430"/>
        <v>0</v>
      </c>
      <c r="BC375" s="33">
        <f t="shared" si="414"/>
        <v>0</v>
      </c>
      <c r="BD375" s="4">
        <v>0</v>
      </c>
      <c r="BE375" s="36">
        <f t="shared" si="431"/>
        <v>0</v>
      </c>
      <c r="BF375" s="3">
        <v>0</v>
      </c>
      <c r="BG375" s="3">
        <v>0</v>
      </c>
      <c r="BH375" s="35">
        <f t="shared" si="432"/>
        <v>0</v>
      </c>
      <c r="BI375" s="33">
        <f t="shared" si="408"/>
        <v>0</v>
      </c>
      <c r="BJ375" s="4">
        <v>0</v>
      </c>
      <c r="BK375" s="36">
        <f t="shared" si="433"/>
        <v>0</v>
      </c>
      <c r="BL375" s="3">
        <v>0</v>
      </c>
      <c r="BM375" s="3">
        <v>0</v>
      </c>
      <c r="BN375" s="36">
        <f t="shared" si="434"/>
        <v>0</v>
      </c>
      <c r="BO375" s="33">
        <f t="shared" si="389"/>
        <v>0</v>
      </c>
      <c r="BP375" s="4">
        <v>0</v>
      </c>
      <c r="BQ375" s="36">
        <f t="shared" si="435"/>
        <v>0</v>
      </c>
      <c r="BR375" s="204">
        <v>0</v>
      </c>
      <c r="BS375" s="305">
        <v>0</v>
      </c>
      <c r="BT375" s="36">
        <f t="shared" si="436"/>
        <v>0</v>
      </c>
      <c r="BU375" s="33">
        <f t="shared" si="382"/>
        <v>0</v>
      </c>
      <c r="BV375" s="4">
        <v>0</v>
      </c>
      <c r="BW375" s="36">
        <f t="shared" si="384"/>
        <v>0</v>
      </c>
      <c r="BX375" s="3">
        <v>0</v>
      </c>
      <c r="BY375" s="3">
        <v>0</v>
      </c>
      <c r="BZ375" s="36">
        <f t="shared" si="385"/>
        <v>0</v>
      </c>
      <c r="CA375" s="33">
        <f t="shared" si="437"/>
        <v>0</v>
      </c>
      <c r="CB375" s="314">
        <v>0</v>
      </c>
      <c r="CC375" s="36">
        <f t="shared" si="386"/>
        <v>0</v>
      </c>
      <c r="CD375" s="3">
        <f>SUMIFS('12月商业流向数据'!G:G,'12月商业流向数据'!C:C,'2019年进销存明细 '!A375,'12月商业流向数据'!E:E,'2019年进销存明细 '!H375)</f>
        <v>0</v>
      </c>
      <c r="CE375" s="3"/>
      <c r="CF375" s="36">
        <f t="shared" si="387"/>
        <v>0</v>
      </c>
      <c r="CG375" s="33">
        <f t="shared" si="438"/>
        <v>0</v>
      </c>
      <c r="CH375" s="4">
        <f t="shared" si="390"/>
        <v>0</v>
      </c>
      <c r="CI375" s="36">
        <f t="shared" si="391"/>
        <v>0</v>
      </c>
      <c r="CJ375" s="4">
        <f t="shared" si="392"/>
        <v>0</v>
      </c>
      <c r="CK375" s="36">
        <f t="shared" si="388"/>
        <v>0</v>
      </c>
      <c r="CM375" s="18" t="str">
        <f t="shared" si="383"/>
        <v>兰川-上海市浦东新区南华医院</v>
      </c>
      <c r="CN375" s="18" t="s">
        <v>422</v>
      </c>
    </row>
    <row r="376" spans="1:92" s="18" customFormat="1" ht="14.25" hidden="1" x14ac:dyDescent="0.3">
      <c r="A376" s="1" t="s">
        <v>186</v>
      </c>
      <c r="B376" s="1" t="s">
        <v>637</v>
      </c>
      <c r="C376" s="1" t="s">
        <v>661</v>
      </c>
      <c r="D376" s="1" t="s">
        <v>696</v>
      </c>
      <c r="E376" s="1" t="s">
        <v>16</v>
      </c>
      <c r="F376" s="1" t="s">
        <v>283</v>
      </c>
      <c r="G376" s="1" t="s">
        <v>389</v>
      </c>
      <c r="H376" s="2" t="s">
        <v>15</v>
      </c>
      <c r="I376" s="177">
        <v>51.388800000000003</v>
      </c>
      <c r="J376" s="37">
        <v>0</v>
      </c>
      <c r="K376" s="171">
        <v>0</v>
      </c>
      <c r="L376" s="171">
        <f t="shared" si="416"/>
        <v>0</v>
      </c>
      <c r="M376" s="37">
        <v>1</v>
      </c>
      <c r="N376" s="5"/>
      <c r="O376" s="34">
        <f t="shared" si="417"/>
        <v>0</v>
      </c>
      <c r="P376" s="3">
        <v>0</v>
      </c>
      <c r="Q376" s="3">
        <v>0</v>
      </c>
      <c r="R376" s="35">
        <f t="shared" si="418"/>
        <v>0</v>
      </c>
      <c r="S376" s="33">
        <f t="shared" si="409"/>
        <v>1</v>
      </c>
      <c r="T376" s="5"/>
      <c r="U376" s="35">
        <f t="shared" si="419"/>
        <v>0</v>
      </c>
      <c r="V376" s="3">
        <v>0</v>
      </c>
      <c r="W376" s="3">
        <v>0</v>
      </c>
      <c r="X376" s="35">
        <f t="shared" si="420"/>
        <v>0</v>
      </c>
      <c r="Y376" s="33">
        <f t="shared" si="410"/>
        <v>1</v>
      </c>
      <c r="Z376" s="5"/>
      <c r="AA376" s="35">
        <f t="shared" si="421"/>
        <v>0</v>
      </c>
      <c r="AB376" s="3">
        <v>0</v>
      </c>
      <c r="AC376" s="3">
        <v>0</v>
      </c>
      <c r="AD376" s="35">
        <f t="shared" si="422"/>
        <v>0</v>
      </c>
      <c r="AE376" s="33">
        <f t="shared" si="411"/>
        <v>1</v>
      </c>
      <c r="AF376" s="5"/>
      <c r="AG376" s="35">
        <f t="shared" si="423"/>
        <v>0</v>
      </c>
      <c r="AH376" s="3">
        <v>0</v>
      </c>
      <c r="AI376" s="3">
        <v>0</v>
      </c>
      <c r="AJ376" s="35">
        <f t="shared" si="424"/>
        <v>0</v>
      </c>
      <c r="AK376" s="33">
        <f t="shared" si="412"/>
        <v>1</v>
      </c>
      <c r="AL376" s="5">
        <v>0</v>
      </c>
      <c r="AM376" s="36">
        <f t="shared" si="425"/>
        <v>0</v>
      </c>
      <c r="AN376" s="224">
        <v>0</v>
      </c>
      <c r="AO376" s="3">
        <v>0</v>
      </c>
      <c r="AP376" s="35">
        <f t="shared" si="426"/>
        <v>0</v>
      </c>
      <c r="AQ376" s="33">
        <f t="shared" si="415"/>
        <v>1</v>
      </c>
      <c r="AR376" s="5">
        <v>0</v>
      </c>
      <c r="AS376" s="35">
        <f t="shared" si="427"/>
        <v>0</v>
      </c>
      <c r="AT376" s="3">
        <v>0</v>
      </c>
      <c r="AU376" s="3">
        <v>0</v>
      </c>
      <c r="AV376" s="35">
        <f t="shared" si="428"/>
        <v>0</v>
      </c>
      <c r="AW376" s="33">
        <f t="shared" si="413"/>
        <v>1</v>
      </c>
      <c r="AX376" s="4">
        <v>0</v>
      </c>
      <c r="AY376" s="35">
        <f t="shared" si="429"/>
        <v>0</v>
      </c>
      <c r="AZ376" s="3">
        <v>0</v>
      </c>
      <c r="BA376" s="3">
        <v>0</v>
      </c>
      <c r="BB376" s="35">
        <f t="shared" si="430"/>
        <v>0</v>
      </c>
      <c r="BC376" s="33">
        <f t="shared" si="414"/>
        <v>1</v>
      </c>
      <c r="BD376" s="4">
        <v>0</v>
      </c>
      <c r="BE376" s="36">
        <f t="shared" si="431"/>
        <v>0</v>
      </c>
      <c r="BF376" s="3">
        <v>0</v>
      </c>
      <c r="BG376" s="3">
        <v>0</v>
      </c>
      <c r="BH376" s="35">
        <f t="shared" si="432"/>
        <v>0</v>
      </c>
      <c r="BI376" s="33">
        <f t="shared" si="408"/>
        <v>1</v>
      </c>
      <c r="BJ376" s="4">
        <v>0</v>
      </c>
      <c r="BK376" s="36">
        <f t="shared" si="433"/>
        <v>0</v>
      </c>
      <c r="BL376" s="3">
        <v>0</v>
      </c>
      <c r="BM376" s="3">
        <v>0</v>
      </c>
      <c r="BN376" s="36">
        <f t="shared" si="434"/>
        <v>0</v>
      </c>
      <c r="BO376" s="33">
        <f t="shared" si="389"/>
        <v>1</v>
      </c>
      <c r="BP376" s="4">
        <v>0</v>
      </c>
      <c r="BQ376" s="36">
        <f t="shared" si="435"/>
        <v>0</v>
      </c>
      <c r="BR376" s="204">
        <v>0</v>
      </c>
      <c r="BS376" s="305">
        <v>0</v>
      </c>
      <c r="BT376" s="36">
        <f t="shared" si="436"/>
        <v>0</v>
      </c>
      <c r="BU376" s="33">
        <f t="shared" si="382"/>
        <v>1</v>
      </c>
      <c r="BV376" s="4">
        <v>0</v>
      </c>
      <c r="BW376" s="36">
        <f t="shared" si="384"/>
        <v>0</v>
      </c>
      <c r="BX376" s="3">
        <v>0</v>
      </c>
      <c r="BY376" s="3">
        <v>0</v>
      </c>
      <c r="BZ376" s="36">
        <f t="shared" si="385"/>
        <v>0</v>
      </c>
      <c r="CA376" s="33">
        <f t="shared" si="437"/>
        <v>1</v>
      </c>
      <c r="CB376" s="314">
        <v>0</v>
      </c>
      <c r="CC376" s="36">
        <f t="shared" si="386"/>
        <v>0</v>
      </c>
      <c r="CD376" s="3">
        <f>SUMIFS('12月商业流向数据'!G:G,'12月商业流向数据'!C:C,'2019年进销存明细 '!A376,'12月商业流向数据'!E:E,'2019年进销存明细 '!H376)</f>
        <v>0</v>
      </c>
      <c r="CE376" s="3"/>
      <c r="CF376" s="36">
        <f t="shared" si="387"/>
        <v>0</v>
      </c>
      <c r="CG376" s="33">
        <f t="shared" si="438"/>
        <v>1</v>
      </c>
      <c r="CH376" s="4">
        <f t="shared" si="390"/>
        <v>0</v>
      </c>
      <c r="CI376" s="36">
        <f t="shared" si="391"/>
        <v>0</v>
      </c>
      <c r="CJ376" s="4">
        <f t="shared" si="392"/>
        <v>0</v>
      </c>
      <c r="CK376" s="36">
        <f t="shared" si="388"/>
        <v>0</v>
      </c>
      <c r="CL376" s="18" t="s">
        <v>447</v>
      </c>
      <c r="CM376" s="18" t="str">
        <f t="shared" si="383"/>
        <v>康艾-复旦大学附属金山医院</v>
      </c>
      <c r="CN376" s="18" t="s">
        <v>422</v>
      </c>
    </row>
    <row r="377" spans="1:92" s="18" customFormat="1" ht="14.25" hidden="1" x14ac:dyDescent="0.3">
      <c r="A377" s="1" t="s">
        <v>186</v>
      </c>
      <c r="B377" s="1" t="s">
        <v>636</v>
      </c>
      <c r="C377" s="1" t="s">
        <v>662</v>
      </c>
      <c r="D377" s="1" t="s">
        <v>51</v>
      </c>
      <c r="E377" s="1" t="s">
        <v>735</v>
      </c>
      <c r="F377" s="1" t="s">
        <v>282</v>
      </c>
      <c r="G377" s="1" t="s">
        <v>392</v>
      </c>
      <c r="H377" s="2" t="s">
        <v>56</v>
      </c>
      <c r="I377" s="177">
        <v>51.388800000000003</v>
      </c>
      <c r="J377" s="37">
        <v>0</v>
      </c>
      <c r="K377" s="171">
        <v>0</v>
      </c>
      <c r="L377" s="171">
        <f t="shared" si="416"/>
        <v>0</v>
      </c>
      <c r="M377" s="37">
        <v>0</v>
      </c>
      <c r="N377" s="5"/>
      <c r="O377" s="34">
        <f t="shared" si="417"/>
        <v>0</v>
      </c>
      <c r="P377" s="3">
        <v>0</v>
      </c>
      <c r="Q377" s="3">
        <v>0</v>
      </c>
      <c r="R377" s="35">
        <f t="shared" si="418"/>
        <v>0</v>
      </c>
      <c r="S377" s="33">
        <f t="shared" si="409"/>
        <v>0</v>
      </c>
      <c r="T377" s="5"/>
      <c r="U377" s="35">
        <f t="shared" si="419"/>
        <v>0</v>
      </c>
      <c r="V377" s="3">
        <v>0</v>
      </c>
      <c r="W377" s="3">
        <v>0</v>
      </c>
      <c r="X377" s="35">
        <f t="shared" si="420"/>
        <v>0</v>
      </c>
      <c r="Y377" s="33">
        <f t="shared" si="410"/>
        <v>0</v>
      </c>
      <c r="Z377" s="5"/>
      <c r="AA377" s="35">
        <f t="shared" si="421"/>
        <v>0</v>
      </c>
      <c r="AB377" s="3">
        <v>0</v>
      </c>
      <c r="AC377" s="3">
        <v>0</v>
      </c>
      <c r="AD377" s="35">
        <f t="shared" si="422"/>
        <v>0</v>
      </c>
      <c r="AE377" s="33">
        <f t="shared" si="411"/>
        <v>0</v>
      </c>
      <c r="AF377" s="5"/>
      <c r="AG377" s="35">
        <f t="shared" si="423"/>
        <v>0</v>
      </c>
      <c r="AH377" s="3">
        <v>0</v>
      </c>
      <c r="AI377" s="3">
        <v>0</v>
      </c>
      <c r="AJ377" s="35">
        <f t="shared" si="424"/>
        <v>0</v>
      </c>
      <c r="AK377" s="33">
        <f t="shared" si="412"/>
        <v>0</v>
      </c>
      <c r="AL377" s="5">
        <v>0</v>
      </c>
      <c r="AM377" s="36">
        <f t="shared" si="425"/>
        <v>0</v>
      </c>
      <c r="AN377" s="224">
        <v>0</v>
      </c>
      <c r="AO377" s="3">
        <v>0</v>
      </c>
      <c r="AP377" s="35">
        <f t="shared" si="426"/>
        <v>0</v>
      </c>
      <c r="AQ377" s="33">
        <f t="shared" si="415"/>
        <v>0</v>
      </c>
      <c r="AR377" s="5">
        <v>0</v>
      </c>
      <c r="AS377" s="35">
        <f t="shared" si="427"/>
        <v>0</v>
      </c>
      <c r="AT377" s="3">
        <v>0</v>
      </c>
      <c r="AU377" s="3">
        <v>0</v>
      </c>
      <c r="AV377" s="35">
        <f t="shared" si="428"/>
        <v>0</v>
      </c>
      <c r="AW377" s="33">
        <f t="shared" si="413"/>
        <v>0</v>
      </c>
      <c r="AX377" s="4">
        <v>0</v>
      </c>
      <c r="AY377" s="35">
        <f t="shared" si="429"/>
        <v>0</v>
      </c>
      <c r="AZ377" s="3">
        <v>0</v>
      </c>
      <c r="BA377" s="3">
        <v>0</v>
      </c>
      <c r="BB377" s="35">
        <f t="shared" si="430"/>
        <v>0</v>
      </c>
      <c r="BC377" s="33">
        <f t="shared" si="414"/>
        <v>0</v>
      </c>
      <c r="BD377" s="4">
        <v>0</v>
      </c>
      <c r="BE377" s="36">
        <f t="shared" si="431"/>
        <v>0</v>
      </c>
      <c r="BF377" s="3">
        <v>0</v>
      </c>
      <c r="BG377" s="3">
        <v>0</v>
      </c>
      <c r="BH377" s="35">
        <f t="shared" si="432"/>
        <v>0</v>
      </c>
      <c r="BI377" s="33">
        <f t="shared" si="408"/>
        <v>0</v>
      </c>
      <c r="BJ377" s="4">
        <v>0</v>
      </c>
      <c r="BK377" s="36">
        <f t="shared" si="433"/>
        <v>0</v>
      </c>
      <c r="BL377" s="3">
        <v>0</v>
      </c>
      <c r="BM377" s="3">
        <v>0</v>
      </c>
      <c r="BN377" s="36">
        <f t="shared" si="434"/>
        <v>0</v>
      </c>
      <c r="BO377" s="33">
        <f t="shared" si="389"/>
        <v>0</v>
      </c>
      <c r="BP377" s="4">
        <v>0</v>
      </c>
      <c r="BQ377" s="36">
        <f t="shared" si="435"/>
        <v>0</v>
      </c>
      <c r="BR377" s="204">
        <v>0</v>
      </c>
      <c r="BS377" s="305">
        <v>0</v>
      </c>
      <c r="BT377" s="36">
        <f t="shared" si="436"/>
        <v>0</v>
      </c>
      <c r="BU377" s="33">
        <f t="shared" si="382"/>
        <v>0</v>
      </c>
      <c r="BV377" s="4">
        <v>0</v>
      </c>
      <c r="BW377" s="36">
        <f t="shared" si="384"/>
        <v>0</v>
      </c>
      <c r="BX377" s="3">
        <v>0</v>
      </c>
      <c r="BY377" s="3">
        <v>0</v>
      </c>
      <c r="BZ377" s="36">
        <f t="shared" si="385"/>
        <v>0</v>
      </c>
      <c r="CA377" s="33">
        <f t="shared" si="437"/>
        <v>0</v>
      </c>
      <c r="CB377" s="314">
        <v>0</v>
      </c>
      <c r="CC377" s="36">
        <f t="shared" si="386"/>
        <v>0</v>
      </c>
      <c r="CD377" s="3">
        <f>SUMIFS('12月商业流向数据'!G:G,'12月商业流向数据'!C:C,'2019年进销存明细 '!A377,'12月商业流向数据'!E:E,'2019年进销存明细 '!H377)</f>
        <v>0</v>
      </c>
      <c r="CE377" s="3"/>
      <c r="CF377" s="36">
        <f t="shared" si="387"/>
        <v>0</v>
      </c>
      <c r="CG377" s="33">
        <f t="shared" si="438"/>
        <v>0</v>
      </c>
      <c r="CH377" s="4">
        <f t="shared" si="390"/>
        <v>0</v>
      </c>
      <c r="CI377" s="36">
        <f t="shared" si="391"/>
        <v>0</v>
      </c>
      <c r="CJ377" s="4">
        <f t="shared" si="392"/>
        <v>0</v>
      </c>
      <c r="CK377" s="36">
        <f t="shared" si="388"/>
        <v>0</v>
      </c>
      <c r="CL377" s="18" t="s">
        <v>447</v>
      </c>
      <c r="CM377" s="18" t="str">
        <f t="shared" si="383"/>
        <v>康艾-上海市浦东新区人民医院</v>
      </c>
      <c r="CN377" s="18" t="s">
        <v>422</v>
      </c>
    </row>
    <row r="378" spans="1:92" s="18" customFormat="1" ht="14.25" hidden="1" x14ac:dyDescent="0.3">
      <c r="A378" s="1" t="s">
        <v>186</v>
      </c>
      <c r="B378" s="1" t="s">
        <v>636</v>
      </c>
      <c r="C378" s="1" t="s">
        <v>662</v>
      </c>
      <c r="D378" s="1" t="s">
        <v>51</v>
      </c>
      <c r="E378" s="1" t="s">
        <v>899</v>
      </c>
      <c r="F378" s="1" t="s">
        <v>282</v>
      </c>
      <c r="G378" s="1" t="s">
        <v>392</v>
      </c>
      <c r="H378" s="2" t="s">
        <v>157</v>
      </c>
      <c r="I378" s="177">
        <v>51.388800000000003</v>
      </c>
      <c r="J378" s="37">
        <v>540</v>
      </c>
      <c r="K378" s="171">
        <v>295</v>
      </c>
      <c r="L378" s="171">
        <f t="shared" si="416"/>
        <v>15159.696000000002</v>
      </c>
      <c r="M378" s="37">
        <v>61</v>
      </c>
      <c r="N378" s="5">
        <v>250</v>
      </c>
      <c r="O378" s="34">
        <f t="shared" si="417"/>
        <v>12847.2</v>
      </c>
      <c r="P378" s="3">
        <v>600</v>
      </c>
      <c r="Q378" s="3">
        <v>380</v>
      </c>
      <c r="R378" s="35">
        <f t="shared" si="418"/>
        <v>30833.280000000002</v>
      </c>
      <c r="S378" s="33">
        <f t="shared" ref="S378:S410" si="439">M378+P378-Q378</f>
        <v>281</v>
      </c>
      <c r="T378" s="5">
        <v>200</v>
      </c>
      <c r="U378" s="35">
        <f t="shared" si="419"/>
        <v>10277.76</v>
      </c>
      <c r="V378" s="3">
        <v>0</v>
      </c>
      <c r="W378" s="3">
        <v>262</v>
      </c>
      <c r="X378" s="35">
        <f t="shared" si="420"/>
        <v>0</v>
      </c>
      <c r="Y378" s="33">
        <f t="shared" ref="Y378:Y410" si="440">S378+V378-W378</f>
        <v>19</v>
      </c>
      <c r="Z378" s="5">
        <v>250</v>
      </c>
      <c r="AA378" s="35">
        <f t="shared" si="421"/>
        <v>12847.2</v>
      </c>
      <c r="AB378" s="3">
        <v>0</v>
      </c>
      <c r="AC378" s="3">
        <v>19</v>
      </c>
      <c r="AD378" s="35">
        <f t="shared" si="422"/>
        <v>0</v>
      </c>
      <c r="AE378" s="33">
        <f t="shared" ref="AE378:AE410" si="441">Y378+AB378-AC378</f>
        <v>0</v>
      </c>
      <c r="AF378" s="5">
        <v>250</v>
      </c>
      <c r="AG378" s="35">
        <f t="shared" si="423"/>
        <v>12847.2</v>
      </c>
      <c r="AH378" s="3">
        <v>2400</v>
      </c>
      <c r="AI378" s="3">
        <v>1010</v>
      </c>
      <c r="AJ378" s="35">
        <f t="shared" si="424"/>
        <v>123333.12000000001</v>
      </c>
      <c r="AK378" s="33">
        <f t="shared" ref="AK378:AK410" si="442">AE378+AH378-AI378</f>
        <v>1390</v>
      </c>
      <c r="AL378" s="5">
        <v>250</v>
      </c>
      <c r="AM378" s="36">
        <f t="shared" si="425"/>
        <v>12847.2</v>
      </c>
      <c r="AN378" s="224">
        <v>30</v>
      </c>
      <c r="AO378" s="3">
        <v>255</v>
      </c>
      <c r="AP378" s="35">
        <f t="shared" si="426"/>
        <v>1541.6640000000002</v>
      </c>
      <c r="AQ378" s="33">
        <f t="shared" si="415"/>
        <v>1165</v>
      </c>
      <c r="AR378" s="5">
        <v>250</v>
      </c>
      <c r="AS378" s="35">
        <f t="shared" si="427"/>
        <v>12847.2</v>
      </c>
      <c r="AT378" s="3">
        <v>1200</v>
      </c>
      <c r="AU378" s="3">
        <v>1150</v>
      </c>
      <c r="AV378" s="35">
        <f t="shared" si="428"/>
        <v>61666.560000000005</v>
      </c>
      <c r="AW378" s="33">
        <f t="shared" ref="AW378:AW410" si="443">AQ378+AT378-AU378</f>
        <v>1215</v>
      </c>
      <c r="AX378" s="4">
        <v>250</v>
      </c>
      <c r="AY378" s="35">
        <f t="shared" si="429"/>
        <v>12847.2</v>
      </c>
      <c r="AZ378" s="268">
        <v>900</v>
      </c>
      <c r="BA378" s="3">
        <v>1205</v>
      </c>
      <c r="BB378" s="35">
        <f t="shared" si="430"/>
        <v>46249.920000000006</v>
      </c>
      <c r="BC378" s="33">
        <f t="shared" ref="BC378:BC410" si="444">AW378+AZ378-BA378</f>
        <v>910</v>
      </c>
      <c r="BD378" s="4">
        <v>250</v>
      </c>
      <c r="BE378" s="36">
        <f t="shared" si="431"/>
        <v>12847.2</v>
      </c>
      <c r="BF378" s="268">
        <v>900</v>
      </c>
      <c r="BG378" s="3">
        <v>1050</v>
      </c>
      <c r="BH378" s="35">
        <f t="shared" si="432"/>
        <v>46249.920000000006</v>
      </c>
      <c r="BI378" s="33">
        <f t="shared" si="408"/>
        <v>760</v>
      </c>
      <c r="BJ378" s="4">
        <v>250</v>
      </c>
      <c r="BK378" s="36">
        <f t="shared" si="433"/>
        <v>12847.2</v>
      </c>
      <c r="BL378" s="3">
        <v>300</v>
      </c>
      <c r="BM378" s="3">
        <v>580</v>
      </c>
      <c r="BN378" s="36">
        <f t="shared" si="434"/>
        <v>15416.640000000001</v>
      </c>
      <c r="BO378" s="33">
        <f t="shared" si="389"/>
        <v>480</v>
      </c>
      <c r="BP378" s="4">
        <v>200</v>
      </c>
      <c r="BQ378" s="36">
        <f t="shared" si="435"/>
        <v>10277.76</v>
      </c>
      <c r="BR378" s="204">
        <v>0</v>
      </c>
      <c r="BS378" s="305">
        <v>302</v>
      </c>
      <c r="BT378" s="36">
        <f t="shared" si="436"/>
        <v>0</v>
      </c>
      <c r="BU378" s="33">
        <f t="shared" si="382"/>
        <v>178</v>
      </c>
      <c r="BV378" s="4">
        <v>300</v>
      </c>
      <c r="BW378" s="36">
        <f t="shared" si="384"/>
        <v>15416.640000000001</v>
      </c>
      <c r="BX378" s="3">
        <v>180</v>
      </c>
      <c r="BY378" s="3">
        <v>240</v>
      </c>
      <c r="BZ378" s="36">
        <f t="shared" si="385"/>
        <v>9249.9840000000004</v>
      </c>
      <c r="CA378" s="33">
        <f t="shared" si="437"/>
        <v>118</v>
      </c>
      <c r="CB378" s="314">
        <v>300</v>
      </c>
      <c r="CC378" s="36">
        <f t="shared" si="386"/>
        <v>15416.640000000001</v>
      </c>
      <c r="CD378" s="3">
        <f>SUMIFS('12月商业流向数据'!G:G,'12月商业流向数据'!C:C,'2019年进销存明细 '!A378,'12月商业流向数据'!E:E,'2019年进销存明细 '!H378)</f>
        <v>0</v>
      </c>
      <c r="CE378" s="3"/>
      <c r="CF378" s="36">
        <f t="shared" si="387"/>
        <v>0</v>
      </c>
      <c r="CG378" s="33">
        <f t="shared" si="438"/>
        <v>118</v>
      </c>
      <c r="CH378" s="4">
        <f t="shared" si="390"/>
        <v>3000</v>
      </c>
      <c r="CI378" s="36">
        <f t="shared" si="391"/>
        <v>154166.39999999999</v>
      </c>
      <c r="CJ378" s="4">
        <f t="shared" si="392"/>
        <v>6510</v>
      </c>
      <c r="CK378" s="36">
        <f t="shared" si="388"/>
        <v>334541.08799999999</v>
      </c>
      <c r="CL378" s="18" t="s">
        <v>447</v>
      </c>
      <c r="CM378" s="18" t="str">
        <f t="shared" si="383"/>
        <v>康艾-上海市浦东新区南华医院</v>
      </c>
      <c r="CN378" s="18" t="s">
        <v>422</v>
      </c>
    </row>
    <row r="379" spans="1:92" s="18" customFormat="1" ht="14.25" hidden="1" x14ac:dyDescent="0.3">
      <c r="A379" s="1" t="s">
        <v>184</v>
      </c>
      <c r="B379" s="1" t="s">
        <v>873</v>
      </c>
      <c r="C379" s="1" t="s">
        <v>662</v>
      </c>
      <c r="D379" s="1" t="s">
        <v>872</v>
      </c>
      <c r="E379" s="1" t="s">
        <v>376</v>
      </c>
      <c r="F379" s="1" t="s">
        <v>282</v>
      </c>
      <c r="G379" s="1" t="s">
        <v>388</v>
      </c>
      <c r="H379" s="2" t="s">
        <v>135</v>
      </c>
      <c r="I379" s="177">
        <v>18.8352</v>
      </c>
      <c r="J379" s="37">
        <v>0</v>
      </c>
      <c r="K379" s="171">
        <v>0</v>
      </c>
      <c r="L379" s="171">
        <f t="shared" si="416"/>
        <v>0</v>
      </c>
      <c r="M379" s="37">
        <v>0</v>
      </c>
      <c r="N379" s="5"/>
      <c r="O379" s="34">
        <f t="shared" si="417"/>
        <v>0</v>
      </c>
      <c r="P379" s="3">
        <v>0</v>
      </c>
      <c r="Q379" s="3">
        <v>0</v>
      </c>
      <c r="R379" s="35">
        <f t="shared" si="418"/>
        <v>0</v>
      </c>
      <c r="S379" s="33">
        <f t="shared" si="439"/>
        <v>0</v>
      </c>
      <c r="T379" s="5"/>
      <c r="U379" s="35">
        <f t="shared" si="419"/>
        <v>0</v>
      </c>
      <c r="V379" s="3">
        <v>0</v>
      </c>
      <c r="W379" s="3">
        <v>0</v>
      </c>
      <c r="X379" s="35">
        <f t="shared" si="420"/>
        <v>0</v>
      </c>
      <c r="Y379" s="33">
        <f t="shared" si="440"/>
        <v>0</v>
      </c>
      <c r="Z379" s="5"/>
      <c r="AA379" s="35">
        <f t="shared" si="421"/>
        <v>0</v>
      </c>
      <c r="AB379" s="3">
        <v>0</v>
      </c>
      <c r="AC379" s="3">
        <v>0</v>
      </c>
      <c r="AD379" s="35">
        <f t="shared" si="422"/>
        <v>0</v>
      </c>
      <c r="AE379" s="33">
        <f t="shared" si="441"/>
        <v>0</v>
      </c>
      <c r="AF379" s="5"/>
      <c r="AG379" s="35">
        <f t="shared" si="423"/>
        <v>0</v>
      </c>
      <c r="AH379" s="3">
        <v>0</v>
      </c>
      <c r="AI379" s="3">
        <v>0</v>
      </c>
      <c r="AJ379" s="35">
        <f t="shared" si="424"/>
        <v>0</v>
      </c>
      <c r="AK379" s="33">
        <f t="shared" si="442"/>
        <v>0</v>
      </c>
      <c r="AL379" s="5"/>
      <c r="AM379" s="36">
        <f t="shared" si="425"/>
        <v>0</v>
      </c>
      <c r="AN379" s="224">
        <v>0</v>
      </c>
      <c r="AO379" s="3">
        <v>0</v>
      </c>
      <c r="AP379" s="35">
        <f t="shared" si="426"/>
        <v>0</v>
      </c>
      <c r="AQ379" s="33">
        <f t="shared" si="415"/>
        <v>0</v>
      </c>
      <c r="AR379" s="5"/>
      <c r="AS379" s="35">
        <f t="shared" si="427"/>
        <v>0</v>
      </c>
      <c r="AT379" s="3">
        <v>0</v>
      </c>
      <c r="AU379" s="3"/>
      <c r="AV379" s="35">
        <f t="shared" si="428"/>
        <v>0</v>
      </c>
      <c r="AW379" s="33">
        <f t="shared" si="443"/>
        <v>0</v>
      </c>
      <c r="AX379" s="4">
        <v>0</v>
      </c>
      <c r="AY379" s="35">
        <f t="shared" si="429"/>
        <v>0</v>
      </c>
      <c r="AZ379" s="3">
        <v>0</v>
      </c>
      <c r="BA379" s="3">
        <v>0</v>
      </c>
      <c r="BB379" s="35">
        <f t="shared" si="430"/>
        <v>0</v>
      </c>
      <c r="BC379" s="33">
        <f t="shared" si="444"/>
        <v>0</v>
      </c>
      <c r="BD379" s="4">
        <v>0</v>
      </c>
      <c r="BE379" s="36">
        <f t="shared" si="431"/>
        <v>0</v>
      </c>
      <c r="BF379" s="3">
        <v>0</v>
      </c>
      <c r="BG379" s="3">
        <v>0</v>
      </c>
      <c r="BH379" s="35">
        <f t="shared" si="432"/>
        <v>0</v>
      </c>
      <c r="BI379" s="33">
        <f t="shared" si="408"/>
        <v>0</v>
      </c>
      <c r="BJ379" s="4">
        <v>0</v>
      </c>
      <c r="BK379" s="36">
        <f t="shared" si="433"/>
        <v>0</v>
      </c>
      <c r="BL379" s="3">
        <v>0</v>
      </c>
      <c r="BM379" s="3">
        <v>0</v>
      </c>
      <c r="BN379" s="36">
        <f t="shared" si="434"/>
        <v>0</v>
      </c>
      <c r="BO379" s="33">
        <f t="shared" si="389"/>
        <v>0</v>
      </c>
      <c r="BP379" s="4">
        <v>0</v>
      </c>
      <c r="BQ379" s="36">
        <f t="shared" si="435"/>
        <v>0</v>
      </c>
      <c r="BR379" s="204">
        <v>0</v>
      </c>
      <c r="BS379" s="305">
        <v>0</v>
      </c>
      <c r="BT379" s="36">
        <f t="shared" si="436"/>
        <v>0</v>
      </c>
      <c r="BU379" s="33">
        <f t="shared" si="382"/>
        <v>0</v>
      </c>
      <c r="BV379" s="4">
        <v>0</v>
      </c>
      <c r="BW379" s="36">
        <f t="shared" si="384"/>
        <v>0</v>
      </c>
      <c r="BX379" s="3">
        <v>0</v>
      </c>
      <c r="BY379" s="3">
        <v>0</v>
      </c>
      <c r="BZ379" s="36">
        <f t="shared" si="385"/>
        <v>0</v>
      </c>
      <c r="CA379" s="33">
        <f t="shared" si="437"/>
        <v>0</v>
      </c>
      <c r="CB379" s="314"/>
      <c r="CC379" s="36">
        <f t="shared" si="386"/>
        <v>0</v>
      </c>
      <c r="CD379" s="3">
        <f>SUMIFS('12月商业流向数据'!G:G,'12月商业流向数据'!C:C,'2019年进销存明细 '!A379,'12月商业流向数据'!E:E,'2019年进销存明细 '!H379)</f>
        <v>0</v>
      </c>
      <c r="CE379" s="3"/>
      <c r="CF379" s="36">
        <f t="shared" si="387"/>
        <v>0</v>
      </c>
      <c r="CG379" s="33">
        <f t="shared" si="438"/>
        <v>0</v>
      </c>
      <c r="CH379" s="4">
        <f t="shared" si="390"/>
        <v>0</v>
      </c>
      <c r="CI379" s="36">
        <f t="shared" si="391"/>
        <v>0</v>
      </c>
      <c r="CJ379" s="4">
        <f t="shared" si="392"/>
        <v>0</v>
      </c>
      <c r="CK379" s="36">
        <f t="shared" si="388"/>
        <v>0</v>
      </c>
      <c r="CM379" s="18" t="str">
        <f t="shared" si="383"/>
        <v>金喉健-上海市奉贤区中医医院</v>
      </c>
      <c r="CN379" s="18" t="s">
        <v>422</v>
      </c>
    </row>
    <row r="380" spans="1:92" s="18" customFormat="1" ht="14.25" hidden="1" x14ac:dyDescent="0.3">
      <c r="A380" s="1" t="s">
        <v>184</v>
      </c>
      <c r="B380" s="1" t="s">
        <v>873</v>
      </c>
      <c r="C380" s="1" t="s">
        <v>662</v>
      </c>
      <c r="D380" s="1" t="s">
        <v>872</v>
      </c>
      <c r="E380" s="1" t="s">
        <v>376</v>
      </c>
      <c r="F380" s="1" t="s">
        <v>282</v>
      </c>
      <c r="G380" s="1" t="s">
        <v>388</v>
      </c>
      <c r="H380" s="2" t="s">
        <v>44</v>
      </c>
      <c r="I380" s="177">
        <v>18.8352</v>
      </c>
      <c r="J380" s="37">
        <v>0</v>
      </c>
      <c r="K380" s="171">
        <v>108.33333333333333</v>
      </c>
      <c r="L380" s="171">
        <f t="shared" si="416"/>
        <v>2040.48</v>
      </c>
      <c r="M380" s="37">
        <v>73</v>
      </c>
      <c r="N380" s="5">
        <v>120</v>
      </c>
      <c r="O380" s="34">
        <f t="shared" si="417"/>
        <v>2260.2240000000002</v>
      </c>
      <c r="P380" s="3">
        <v>240</v>
      </c>
      <c r="Q380" s="3">
        <v>257</v>
      </c>
      <c r="R380" s="35">
        <f t="shared" si="418"/>
        <v>4520.4480000000003</v>
      </c>
      <c r="S380" s="33">
        <f t="shared" si="439"/>
        <v>56</v>
      </c>
      <c r="T380" s="5">
        <v>80</v>
      </c>
      <c r="U380" s="35">
        <f t="shared" si="419"/>
        <v>1506.816</v>
      </c>
      <c r="V380" s="3">
        <v>0</v>
      </c>
      <c r="W380" s="3">
        <v>6</v>
      </c>
      <c r="X380" s="35">
        <f t="shared" si="420"/>
        <v>0</v>
      </c>
      <c r="Y380" s="33">
        <f t="shared" si="440"/>
        <v>50</v>
      </c>
      <c r="Z380" s="5">
        <v>140</v>
      </c>
      <c r="AA380" s="35">
        <f t="shared" si="421"/>
        <v>2636.9279999999999</v>
      </c>
      <c r="AB380" s="3">
        <v>0</v>
      </c>
      <c r="AC380" s="3">
        <v>8</v>
      </c>
      <c r="AD380" s="35">
        <f t="shared" si="422"/>
        <v>0</v>
      </c>
      <c r="AE380" s="33">
        <f t="shared" si="441"/>
        <v>42</v>
      </c>
      <c r="AF380" s="5">
        <v>120</v>
      </c>
      <c r="AG380" s="35">
        <f t="shared" si="423"/>
        <v>2260.2240000000002</v>
      </c>
      <c r="AH380" s="3">
        <v>0</v>
      </c>
      <c r="AI380" s="3">
        <v>0</v>
      </c>
      <c r="AJ380" s="35">
        <f t="shared" si="424"/>
        <v>0</v>
      </c>
      <c r="AK380" s="33">
        <f t="shared" si="442"/>
        <v>42</v>
      </c>
      <c r="AL380" s="5"/>
      <c r="AM380" s="36">
        <f t="shared" si="425"/>
        <v>0</v>
      </c>
      <c r="AN380" s="224">
        <v>0</v>
      </c>
      <c r="AO380" s="3">
        <v>0</v>
      </c>
      <c r="AP380" s="35">
        <f t="shared" si="426"/>
        <v>0</v>
      </c>
      <c r="AQ380" s="33">
        <f t="shared" si="415"/>
        <v>42</v>
      </c>
      <c r="AR380" s="5"/>
      <c r="AS380" s="35">
        <f t="shared" si="427"/>
        <v>0</v>
      </c>
      <c r="AT380" s="3">
        <v>0</v>
      </c>
      <c r="AU380" s="3"/>
      <c r="AV380" s="35">
        <f t="shared" si="428"/>
        <v>0</v>
      </c>
      <c r="AW380" s="33">
        <f t="shared" si="443"/>
        <v>42</v>
      </c>
      <c r="AX380" s="4">
        <v>120</v>
      </c>
      <c r="AY380" s="35">
        <f t="shared" si="429"/>
        <v>2260.2240000000002</v>
      </c>
      <c r="AZ380" s="3">
        <v>0</v>
      </c>
      <c r="BA380" s="3">
        <v>42</v>
      </c>
      <c r="BB380" s="35">
        <f t="shared" si="430"/>
        <v>0</v>
      </c>
      <c r="BC380" s="33">
        <f t="shared" si="444"/>
        <v>0</v>
      </c>
      <c r="BD380" s="4">
        <v>120</v>
      </c>
      <c r="BE380" s="36">
        <f t="shared" si="431"/>
        <v>2260.2240000000002</v>
      </c>
      <c r="BF380" s="3">
        <v>0</v>
      </c>
      <c r="BG380" s="3">
        <v>0</v>
      </c>
      <c r="BH380" s="35">
        <f t="shared" si="432"/>
        <v>0</v>
      </c>
      <c r="BI380" s="33">
        <f t="shared" si="408"/>
        <v>0</v>
      </c>
      <c r="BJ380" s="4">
        <v>120</v>
      </c>
      <c r="BK380" s="36">
        <f t="shared" si="433"/>
        <v>2260.2240000000002</v>
      </c>
      <c r="BL380" s="3">
        <v>0</v>
      </c>
      <c r="BM380" s="3">
        <v>0</v>
      </c>
      <c r="BN380" s="36">
        <f t="shared" si="434"/>
        <v>0</v>
      </c>
      <c r="BO380" s="33">
        <f t="shared" si="389"/>
        <v>0</v>
      </c>
      <c r="BP380" s="4">
        <v>100</v>
      </c>
      <c r="BQ380" s="36">
        <f t="shared" si="435"/>
        <v>1883.52</v>
      </c>
      <c r="BR380" s="204">
        <v>0</v>
      </c>
      <c r="BS380" s="305">
        <v>0</v>
      </c>
      <c r="BT380" s="36">
        <f t="shared" si="436"/>
        <v>0</v>
      </c>
      <c r="BU380" s="33">
        <f t="shared" si="382"/>
        <v>0</v>
      </c>
      <c r="BV380" s="4">
        <v>120</v>
      </c>
      <c r="BW380" s="36">
        <f t="shared" si="384"/>
        <v>2260.2240000000002</v>
      </c>
      <c r="BX380" s="3">
        <v>0</v>
      </c>
      <c r="BY380" s="3">
        <v>0</v>
      </c>
      <c r="BZ380" s="36">
        <f t="shared" si="385"/>
        <v>0</v>
      </c>
      <c r="CA380" s="33">
        <f t="shared" si="437"/>
        <v>0</v>
      </c>
      <c r="CB380" s="314"/>
      <c r="CC380" s="36">
        <f t="shared" si="386"/>
        <v>0</v>
      </c>
      <c r="CD380" s="3">
        <f>SUMIFS('12月商业流向数据'!G:G,'12月商业流向数据'!C:C,'2019年进销存明细 '!A380,'12月商业流向数据'!E:E,'2019年进销存明细 '!H380)</f>
        <v>0</v>
      </c>
      <c r="CE380" s="3"/>
      <c r="CF380" s="36">
        <f t="shared" si="387"/>
        <v>0</v>
      </c>
      <c r="CG380" s="33">
        <f t="shared" si="438"/>
        <v>0</v>
      </c>
      <c r="CH380" s="4">
        <f t="shared" si="390"/>
        <v>1040</v>
      </c>
      <c r="CI380" s="36">
        <f t="shared" si="391"/>
        <v>19588.608</v>
      </c>
      <c r="CJ380" s="4">
        <f t="shared" si="392"/>
        <v>240</v>
      </c>
      <c r="CK380" s="36">
        <f t="shared" si="388"/>
        <v>4520.4480000000003</v>
      </c>
      <c r="CM380" s="18" t="str">
        <f t="shared" si="383"/>
        <v>金喉健-上海市奉贤区中心医院</v>
      </c>
      <c r="CN380" s="18" t="s">
        <v>422</v>
      </c>
    </row>
    <row r="381" spans="1:92" s="18" customFormat="1" ht="14.25" hidden="1" x14ac:dyDescent="0.3">
      <c r="A381" s="1" t="s">
        <v>184</v>
      </c>
      <c r="B381" s="1" t="s">
        <v>636</v>
      </c>
      <c r="C381" s="1" t="s">
        <v>662</v>
      </c>
      <c r="D381" s="1" t="s">
        <v>7</v>
      </c>
      <c r="E381" s="1" t="s">
        <v>889</v>
      </c>
      <c r="F381" s="1" t="s">
        <v>282</v>
      </c>
      <c r="G381" s="1" t="s">
        <v>390</v>
      </c>
      <c r="H381" s="2" t="s">
        <v>20</v>
      </c>
      <c r="I381" s="165">
        <v>17.854199999999999</v>
      </c>
      <c r="J381" s="37">
        <v>30</v>
      </c>
      <c r="K381" s="171">
        <v>39.166666666666664</v>
      </c>
      <c r="L381" s="171">
        <f t="shared" si="416"/>
        <v>699.28949999999986</v>
      </c>
      <c r="M381" s="37">
        <v>19</v>
      </c>
      <c r="N381" s="5">
        <v>45</v>
      </c>
      <c r="O381" s="34">
        <f t="shared" si="417"/>
        <v>803.43899999999996</v>
      </c>
      <c r="P381" s="3">
        <v>0</v>
      </c>
      <c r="Q381" s="3">
        <v>0</v>
      </c>
      <c r="R381" s="35">
        <f t="shared" si="418"/>
        <v>0</v>
      </c>
      <c r="S381" s="33">
        <f t="shared" si="439"/>
        <v>19</v>
      </c>
      <c r="T381" s="5">
        <v>30</v>
      </c>
      <c r="U381" s="35">
        <f t="shared" si="419"/>
        <v>535.62599999999998</v>
      </c>
      <c r="V381" s="3">
        <v>0</v>
      </c>
      <c r="W381" s="3">
        <v>18</v>
      </c>
      <c r="X381" s="35">
        <f t="shared" si="420"/>
        <v>0</v>
      </c>
      <c r="Y381" s="33">
        <f t="shared" si="440"/>
        <v>1</v>
      </c>
      <c r="Z381" s="5">
        <v>45</v>
      </c>
      <c r="AA381" s="35">
        <f t="shared" si="421"/>
        <v>803.43899999999996</v>
      </c>
      <c r="AB381" s="3">
        <v>0</v>
      </c>
      <c r="AC381" s="3">
        <v>0</v>
      </c>
      <c r="AD381" s="35">
        <f t="shared" si="422"/>
        <v>0</v>
      </c>
      <c r="AE381" s="33">
        <f t="shared" si="441"/>
        <v>1</v>
      </c>
      <c r="AF381" s="5">
        <v>45</v>
      </c>
      <c r="AG381" s="35">
        <f t="shared" si="423"/>
        <v>803.43899999999996</v>
      </c>
      <c r="AH381" s="3">
        <v>0</v>
      </c>
      <c r="AI381" s="3">
        <v>0</v>
      </c>
      <c r="AJ381" s="35">
        <f t="shared" si="424"/>
        <v>0</v>
      </c>
      <c r="AK381" s="33">
        <f t="shared" si="442"/>
        <v>1</v>
      </c>
      <c r="AL381" s="5"/>
      <c r="AM381" s="36">
        <f t="shared" si="425"/>
        <v>0</v>
      </c>
      <c r="AN381" s="224">
        <v>0</v>
      </c>
      <c r="AO381" s="3">
        <v>0</v>
      </c>
      <c r="AP381" s="35">
        <f t="shared" si="426"/>
        <v>0</v>
      </c>
      <c r="AQ381" s="33">
        <f t="shared" si="415"/>
        <v>1</v>
      </c>
      <c r="AR381" s="5"/>
      <c r="AS381" s="35">
        <f t="shared" si="427"/>
        <v>0</v>
      </c>
      <c r="AT381" s="3">
        <v>0</v>
      </c>
      <c r="AU381" s="3">
        <v>0</v>
      </c>
      <c r="AV381" s="35">
        <f t="shared" si="428"/>
        <v>0</v>
      </c>
      <c r="AW381" s="33">
        <f t="shared" si="443"/>
        <v>1</v>
      </c>
      <c r="AX381" s="4">
        <v>40</v>
      </c>
      <c r="AY381" s="35">
        <f t="shared" si="429"/>
        <v>714.16799999999989</v>
      </c>
      <c r="AZ381" s="3">
        <v>0</v>
      </c>
      <c r="BA381" s="3">
        <v>0</v>
      </c>
      <c r="BB381" s="35">
        <f t="shared" si="430"/>
        <v>0</v>
      </c>
      <c r="BC381" s="33">
        <f t="shared" si="444"/>
        <v>1</v>
      </c>
      <c r="BD381" s="4">
        <v>45</v>
      </c>
      <c r="BE381" s="36">
        <f t="shared" si="431"/>
        <v>803.43899999999996</v>
      </c>
      <c r="BF381" s="3">
        <v>0</v>
      </c>
      <c r="BG381" s="3">
        <v>0</v>
      </c>
      <c r="BH381" s="35">
        <f t="shared" si="432"/>
        <v>0</v>
      </c>
      <c r="BI381" s="33">
        <f t="shared" si="408"/>
        <v>1</v>
      </c>
      <c r="BJ381" s="4">
        <v>45</v>
      </c>
      <c r="BK381" s="36">
        <f t="shared" si="433"/>
        <v>803.43899999999996</v>
      </c>
      <c r="BL381" s="3">
        <v>0</v>
      </c>
      <c r="BM381" s="3">
        <v>0</v>
      </c>
      <c r="BN381" s="36">
        <f t="shared" si="434"/>
        <v>0</v>
      </c>
      <c r="BO381" s="33">
        <f t="shared" si="389"/>
        <v>1</v>
      </c>
      <c r="BP381" s="4">
        <v>35</v>
      </c>
      <c r="BQ381" s="36">
        <f t="shared" si="435"/>
        <v>624.89699999999993</v>
      </c>
      <c r="BR381" s="204">
        <v>0</v>
      </c>
      <c r="BS381" s="305">
        <v>0</v>
      </c>
      <c r="BT381" s="36">
        <f t="shared" si="436"/>
        <v>0</v>
      </c>
      <c r="BU381" s="33">
        <f t="shared" si="382"/>
        <v>1</v>
      </c>
      <c r="BV381" s="4">
        <v>40</v>
      </c>
      <c r="BW381" s="36">
        <f t="shared" si="384"/>
        <v>714.16799999999989</v>
      </c>
      <c r="BX381" s="3">
        <v>0</v>
      </c>
      <c r="BY381" s="3">
        <v>0</v>
      </c>
      <c r="BZ381" s="36">
        <f t="shared" si="385"/>
        <v>0</v>
      </c>
      <c r="CA381" s="33">
        <f t="shared" si="437"/>
        <v>1</v>
      </c>
      <c r="CB381" s="314"/>
      <c r="CC381" s="36">
        <f t="shared" si="386"/>
        <v>0</v>
      </c>
      <c r="CD381" s="3">
        <f>SUMIFS('12月商业流向数据'!G:G,'12月商业流向数据'!C:C,'2019年进销存明细 '!A381,'12月商业流向数据'!E:E,'2019年进销存明细 '!H381)</f>
        <v>0</v>
      </c>
      <c r="CE381" s="3"/>
      <c r="CF381" s="36">
        <f t="shared" si="387"/>
        <v>0</v>
      </c>
      <c r="CG381" s="33">
        <f t="shared" si="438"/>
        <v>1</v>
      </c>
      <c r="CH381" s="4">
        <f t="shared" si="390"/>
        <v>370</v>
      </c>
      <c r="CI381" s="36">
        <f t="shared" si="391"/>
        <v>6606.0540000000001</v>
      </c>
      <c r="CJ381" s="4">
        <f t="shared" si="392"/>
        <v>0</v>
      </c>
      <c r="CK381" s="36">
        <f t="shared" si="388"/>
        <v>0</v>
      </c>
      <c r="CM381" s="18" t="str">
        <f t="shared" si="383"/>
        <v>金喉健-上海市嘉定区安亭医院</v>
      </c>
      <c r="CN381" s="18" t="s">
        <v>422</v>
      </c>
    </row>
    <row r="382" spans="1:92" s="18" customFormat="1" ht="14.25" hidden="1" x14ac:dyDescent="0.3">
      <c r="A382" s="1" t="s">
        <v>184</v>
      </c>
      <c r="B382" s="1" t="s">
        <v>636</v>
      </c>
      <c r="C382" s="1" t="s">
        <v>662</v>
      </c>
      <c r="D382" s="1" t="s">
        <v>7</v>
      </c>
      <c r="E382" s="1" t="s">
        <v>730</v>
      </c>
      <c r="F382" s="1" t="s">
        <v>282</v>
      </c>
      <c r="G382" s="1" t="s">
        <v>390</v>
      </c>
      <c r="H382" s="2" t="s">
        <v>14</v>
      </c>
      <c r="I382" s="177">
        <v>18.8352</v>
      </c>
      <c r="J382" s="37">
        <v>0</v>
      </c>
      <c r="K382" s="171">
        <v>138.33333333333334</v>
      </c>
      <c r="L382" s="171">
        <f t="shared" si="416"/>
        <v>2605.5360000000001</v>
      </c>
      <c r="M382" s="37">
        <v>72</v>
      </c>
      <c r="N382" s="5">
        <v>150</v>
      </c>
      <c r="O382" s="34">
        <f t="shared" si="417"/>
        <v>2825.28</v>
      </c>
      <c r="P382" s="3">
        <v>480</v>
      </c>
      <c r="Q382" s="3">
        <v>0</v>
      </c>
      <c r="R382" s="35">
        <f t="shared" si="418"/>
        <v>9040.8960000000006</v>
      </c>
      <c r="S382" s="33">
        <f t="shared" si="439"/>
        <v>552</v>
      </c>
      <c r="T382" s="5">
        <v>120</v>
      </c>
      <c r="U382" s="35">
        <f t="shared" si="419"/>
        <v>2260.2240000000002</v>
      </c>
      <c r="V382" s="3">
        <v>0</v>
      </c>
      <c r="W382" s="3">
        <v>452</v>
      </c>
      <c r="X382" s="35">
        <f t="shared" si="420"/>
        <v>0</v>
      </c>
      <c r="Y382" s="33">
        <f t="shared" si="440"/>
        <v>100</v>
      </c>
      <c r="Z382" s="5">
        <v>180</v>
      </c>
      <c r="AA382" s="35">
        <f t="shared" si="421"/>
        <v>3390.3360000000002</v>
      </c>
      <c r="AB382" s="3">
        <v>0</v>
      </c>
      <c r="AC382" s="3">
        <v>0</v>
      </c>
      <c r="AD382" s="35">
        <f t="shared" si="422"/>
        <v>0</v>
      </c>
      <c r="AE382" s="33">
        <f t="shared" si="441"/>
        <v>100</v>
      </c>
      <c r="AF382" s="5">
        <v>150</v>
      </c>
      <c r="AG382" s="35">
        <f t="shared" si="423"/>
        <v>2825.28</v>
      </c>
      <c r="AH382" s="3">
        <v>0</v>
      </c>
      <c r="AI382" s="3">
        <v>0</v>
      </c>
      <c r="AJ382" s="35">
        <f t="shared" si="424"/>
        <v>0</v>
      </c>
      <c r="AK382" s="33">
        <f t="shared" si="442"/>
        <v>100</v>
      </c>
      <c r="AL382" s="5"/>
      <c r="AM382" s="36">
        <f t="shared" si="425"/>
        <v>0</v>
      </c>
      <c r="AN382" s="224">
        <v>0</v>
      </c>
      <c r="AO382" s="3">
        <v>100</v>
      </c>
      <c r="AP382" s="35">
        <f t="shared" si="426"/>
        <v>0</v>
      </c>
      <c r="AQ382" s="33">
        <f t="shared" ref="AQ382:AQ410" si="445">AK382+AN382-AO382</f>
        <v>0</v>
      </c>
      <c r="AR382" s="5"/>
      <c r="AS382" s="35">
        <f t="shared" si="427"/>
        <v>0</v>
      </c>
      <c r="AT382" s="3">
        <v>0</v>
      </c>
      <c r="AU382" s="3">
        <v>0</v>
      </c>
      <c r="AV382" s="35">
        <f t="shared" si="428"/>
        <v>0</v>
      </c>
      <c r="AW382" s="33">
        <f t="shared" si="443"/>
        <v>0</v>
      </c>
      <c r="AX382" s="4">
        <v>150</v>
      </c>
      <c r="AY382" s="35">
        <f t="shared" si="429"/>
        <v>2825.28</v>
      </c>
      <c r="AZ382" s="3">
        <v>0</v>
      </c>
      <c r="BA382" s="3">
        <v>0</v>
      </c>
      <c r="BB382" s="35">
        <f t="shared" si="430"/>
        <v>0</v>
      </c>
      <c r="BC382" s="33">
        <f t="shared" si="444"/>
        <v>0</v>
      </c>
      <c r="BD382" s="4">
        <v>160</v>
      </c>
      <c r="BE382" s="36">
        <f t="shared" si="431"/>
        <v>3013.6320000000001</v>
      </c>
      <c r="BF382" s="3">
        <v>0</v>
      </c>
      <c r="BG382" s="3">
        <v>0</v>
      </c>
      <c r="BH382" s="35">
        <f t="shared" si="432"/>
        <v>0</v>
      </c>
      <c r="BI382" s="33">
        <f t="shared" si="408"/>
        <v>0</v>
      </c>
      <c r="BJ382" s="4">
        <v>160</v>
      </c>
      <c r="BK382" s="36">
        <f t="shared" si="433"/>
        <v>3013.6320000000001</v>
      </c>
      <c r="BL382" s="3">
        <v>0</v>
      </c>
      <c r="BM382" s="3">
        <v>0</v>
      </c>
      <c r="BN382" s="36">
        <f t="shared" si="434"/>
        <v>0</v>
      </c>
      <c r="BO382" s="33">
        <f t="shared" si="389"/>
        <v>0</v>
      </c>
      <c r="BP382" s="4">
        <v>130</v>
      </c>
      <c r="BQ382" s="36">
        <f t="shared" si="435"/>
        <v>2448.576</v>
      </c>
      <c r="BR382" s="204">
        <v>0</v>
      </c>
      <c r="BS382" s="305">
        <v>0</v>
      </c>
      <c r="BT382" s="36">
        <f t="shared" si="436"/>
        <v>0</v>
      </c>
      <c r="BU382" s="33">
        <f t="shared" si="382"/>
        <v>0</v>
      </c>
      <c r="BV382" s="4">
        <v>150</v>
      </c>
      <c r="BW382" s="36">
        <f t="shared" si="384"/>
        <v>2825.28</v>
      </c>
      <c r="BX382" s="3">
        <v>0</v>
      </c>
      <c r="BY382" s="3">
        <v>0</v>
      </c>
      <c r="BZ382" s="36">
        <f t="shared" si="385"/>
        <v>0</v>
      </c>
      <c r="CA382" s="33">
        <f t="shared" si="437"/>
        <v>0</v>
      </c>
      <c r="CB382" s="314"/>
      <c r="CC382" s="36">
        <f t="shared" si="386"/>
        <v>0</v>
      </c>
      <c r="CD382" s="3">
        <f>SUMIFS('12月商业流向数据'!G:G,'12月商业流向数据'!C:C,'2019年进销存明细 '!A382,'12月商业流向数据'!E:E,'2019年进销存明细 '!H382)</f>
        <v>0</v>
      </c>
      <c r="CE382" s="3"/>
      <c r="CF382" s="36">
        <f t="shared" si="387"/>
        <v>0</v>
      </c>
      <c r="CG382" s="33">
        <f t="shared" si="438"/>
        <v>0</v>
      </c>
      <c r="CH382" s="4">
        <f t="shared" si="390"/>
        <v>1350</v>
      </c>
      <c r="CI382" s="36">
        <f t="shared" si="391"/>
        <v>25427.520000000004</v>
      </c>
      <c r="CJ382" s="4">
        <f t="shared" si="392"/>
        <v>480</v>
      </c>
      <c r="CK382" s="36">
        <f t="shared" si="388"/>
        <v>9040.8960000000006</v>
      </c>
      <c r="CM382" s="18" t="str">
        <f t="shared" si="383"/>
        <v>金喉健-上海市嘉定区中心医院</v>
      </c>
      <c r="CN382" s="18" t="s">
        <v>422</v>
      </c>
    </row>
    <row r="383" spans="1:92" s="18" customFormat="1" ht="14.25" hidden="1" x14ac:dyDescent="0.3">
      <c r="A383" s="1" t="s">
        <v>184</v>
      </c>
      <c r="B383" s="1" t="s">
        <v>636</v>
      </c>
      <c r="C383" s="1" t="s">
        <v>662</v>
      </c>
      <c r="D383" s="1" t="s">
        <v>7</v>
      </c>
      <c r="E383" s="1" t="s">
        <v>688</v>
      </c>
      <c r="F383" s="1" t="s">
        <v>282</v>
      </c>
      <c r="G383" s="1" t="s">
        <v>390</v>
      </c>
      <c r="H383" s="2" t="s">
        <v>185</v>
      </c>
      <c r="I383" s="177">
        <v>18.8352</v>
      </c>
      <c r="J383" s="37">
        <v>180</v>
      </c>
      <c r="K383" s="171">
        <v>220</v>
      </c>
      <c r="L383" s="171">
        <f t="shared" si="416"/>
        <v>4143.7439999999997</v>
      </c>
      <c r="M383" s="37">
        <v>318</v>
      </c>
      <c r="N383" s="5">
        <v>220</v>
      </c>
      <c r="O383" s="34">
        <f t="shared" si="417"/>
        <v>4143.7439999999997</v>
      </c>
      <c r="P383" s="3">
        <v>150</v>
      </c>
      <c r="Q383" s="3">
        <v>0</v>
      </c>
      <c r="R383" s="35">
        <f t="shared" si="418"/>
        <v>2825.28</v>
      </c>
      <c r="S383" s="33">
        <f t="shared" si="439"/>
        <v>468</v>
      </c>
      <c r="T383" s="5">
        <v>180</v>
      </c>
      <c r="U383" s="35">
        <f t="shared" si="419"/>
        <v>3390.3360000000002</v>
      </c>
      <c r="V383" s="3">
        <v>0</v>
      </c>
      <c r="W383" s="3">
        <v>431</v>
      </c>
      <c r="X383" s="35">
        <f t="shared" si="420"/>
        <v>0</v>
      </c>
      <c r="Y383" s="33">
        <f t="shared" si="440"/>
        <v>37</v>
      </c>
      <c r="Z383" s="5">
        <v>220</v>
      </c>
      <c r="AA383" s="35">
        <f t="shared" si="421"/>
        <v>4143.7439999999997</v>
      </c>
      <c r="AB383" s="3">
        <v>0</v>
      </c>
      <c r="AC383" s="3">
        <v>0</v>
      </c>
      <c r="AD383" s="35">
        <f t="shared" si="422"/>
        <v>0</v>
      </c>
      <c r="AE383" s="33">
        <f t="shared" si="441"/>
        <v>37</v>
      </c>
      <c r="AF383" s="5">
        <v>220</v>
      </c>
      <c r="AG383" s="35">
        <f t="shared" si="423"/>
        <v>4143.7439999999997</v>
      </c>
      <c r="AH383" s="3">
        <v>0</v>
      </c>
      <c r="AI383" s="3">
        <v>0</v>
      </c>
      <c r="AJ383" s="35">
        <f t="shared" si="424"/>
        <v>0</v>
      </c>
      <c r="AK383" s="33">
        <f t="shared" si="442"/>
        <v>37</v>
      </c>
      <c r="AL383" s="5"/>
      <c r="AM383" s="36">
        <f t="shared" si="425"/>
        <v>0</v>
      </c>
      <c r="AN383" s="224">
        <v>0</v>
      </c>
      <c r="AO383" s="3">
        <v>37</v>
      </c>
      <c r="AP383" s="35">
        <f t="shared" si="426"/>
        <v>0</v>
      </c>
      <c r="AQ383" s="33">
        <f t="shared" si="445"/>
        <v>0</v>
      </c>
      <c r="AR383" s="5"/>
      <c r="AS383" s="35">
        <f t="shared" si="427"/>
        <v>0</v>
      </c>
      <c r="AT383" s="3">
        <v>0</v>
      </c>
      <c r="AU383" s="3">
        <v>0</v>
      </c>
      <c r="AV383" s="35">
        <f t="shared" si="428"/>
        <v>0</v>
      </c>
      <c r="AW383" s="33">
        <f t="shared" si="443"/>
        <v>0</v>
      </c>
      <c r="AX383" s="4">
        <v>220</v>
      </c>
      <c r="AY383" s="35">
        <f t="shared" si="429"/>
        <v>4143.7439999999997</v>
      </c>
      <c r="AZ383" s="3">
        <v>0</v>
      </c>
      <c r="BA383" s="3">
        <v>0</v>
      </c>
      <c r="BB383" s="35">
        <f t="shared" si="430"/>
        <v>0</v>
      </c>
      <c r="BC383" s="33">
        <f t="shared" si="444"/>
        <v>0</v>
      </c>
      <c r="BD383" s="4">
        <v>220</v>
      </c>
      <c r="BE383" s="36">
        <f t="shared" si="431"/>
        <v>4143.7439999999997</v>
      </c>
      <c r="BF383" s="3">
        <v>0</v>
      </c>
      <c r="BG383" s="3">
        <v>0</v>
      </c>
      <c r="BH383" s="35">
        <f t="shared" si="432"/>
        <v>0</v>
      </c>
      <c r="BI383" s="33">
        <f t="shared" si="408"/>
        <v>0</v>
      </c>
      <c r="BJ383" s="4">
        <v>220</v>
      </c>
      <c r="BK383" s="36">
        <f t="shared" si="433"/>
        <v>4143.7439999999997</v>
      </c>
      <c r="BL383" s="3">
        <v>0</v>
      </c>
      <c r="BM383" s="3">
        <v>0</v>
      </c>
      <c r="BN383" s="36">
        <f t="shared" si="434"/>
        <v>0</v>
      </c>
      <c r="BO383" s="33">
        <f t="shared" si="389"/>
        <v>0</v>
      </c>
      <c r="BP383" s="4">
        <v>220</v>
      </c>
      <c r="BQ383" s="36">
        <f t="shared" si="435"/>
        <v>4143.7439999999997</v>
      </c>
      <c r="BR383" s="204">
        <v>0</v>
      </c>
      <c r="BS383" s="305">
        <v>0</v>
      </c>
      <c r="BT383" s="36">
        <f t="shared" si="436"/>
        <v>0</v>
      </c>
      <c r="BU383" s="33">
        <f t="shared" si="382"/>
        <v>0</v>
      </c>
      <c r="BV383" s="4">
        <v>220</v>
      </c>
      <c r="BW383" s="36">
        <f t="shared" si="384"/>
        <v>4143.7439999999997</v>
      </c>
      <c r="BX383" s="3">
        <v>0</v>
      </c>
      <c r="BY383" s="3">
        <v>0</v>
      </c>
      <c r="BZ383" s="36">
        <f t="shared" si="385"/>
        <v>0</v>
      </c>
      <c r="CA383" s="33">
        <f t="shared" si="437"/>
        <v>0</v>
      </c>
      <c r="CB383" s="314"/>
      <c r="CC383" s="36">
        <f t="shared" si="386"/>
        <v>0</v>
      </c>
      <c r="CD383" s="3">
        <f>SUMIFS('12月商业流向数据'!G:G,'12月商业流向数据'!C:C,'2019年进销存明细 '!A383,'12月商业流向数据'!E:E,'2019年进销存明细 '!H383)</f>
        <v>0</v>
      </c>
      <c r="CE383" s="3"/>
      <c r="CF383" s="36">
        <f t="shared" si="387"/>
        <v>0</v>
      </c>
      <c r="CG383" s="33">
        <f t="shared" si="438"/>
        <v>0</v>
      </c>
      <c r="CH383" s="4">
        <f t="shared" si="390"/>
        <v>1940</v>
      </c>
      <c r="CI383" s="36">
        <f t="shared" si="391"/>
        <v>36540.287999999993</v>
      </c>
      <c r="CJ383" s="4">
        <f t="shared" si="392"/>
        <v>150</v>
      </c>
      <c r="CK383" s="36">
        <f t="shared" si="388"/>
        <v>2825.28</v>
      </c>
      <c r="CM383" s="18" t="str">
        <f t="shared" si="383"/>
        <v>金喉健-上海市嘉定区中医医院</v>
      </c>
      <c r="CN383" s="18" t="s">
        <v>422</v>
      </c>
    </row>
    <row r="384" spans="1:92" s="18" customFormat="1" ht="14.25" hidden="1" x14ac:dyDescent="0.3">
      <c r="A384" s="1" t="s">
        <v>184</v>
      </c>
      <c r="B384" s="1" t="s">
        <v>636</v>
      </c>
      <c r="C384" s="1" t="s">
        <v>662</v>
      </c>
      <c r="D384" s="1" t="s">
        <v>7</v>
      </c>
      <c r="E384" s="1" t="s">
        <v>688</v>
      </c>
      <c r="F384" s="1" t="s">
        <v>284</v>
      </c>
      <c r="G384" s="1" t="s">
        <v>390</v>
      </c>
      <c r="H384" s="2" t="s">
        <v>171</v>
      </c>
      <c r="I384" s="177">
        <v>18.8352</v>
      </c>
      <c r="J384" s="37">
        <v>10</v>
      </c>
      <c r="K384" s="171">
        <v>6.666666666666667</v>
      </c>
      <c r="L384" s="171">
        <f t="shared" si="416"/>
        <v>125.56800000000001</v>
      </c>
      <c r="M384" s="37">
        <v>25</v>
      </c>
      <c r="N384" s="5">
        <v>10</v>
      </c>
      <c r="O384" s="34">
        <f t="shared" si="417"/>
        <v>188.352</v>
      </c>
      <c r="P384" s="3">
        <v>0</v>
      </c>
      <c r="Q384" s="3">
        <v>0</v>
      </c>
      <c r="R384" s="35">
        <f t="shared" si="418"/>
        <v>0</v>
      </c>
      <c r="S384" s="33">
        <f t="shared" si="439"/>
        <v>25</v>
      </c>
      <c r="T384" s="5">
        <v>5</v>
      </c>
      <c r="U384" s="35">
        <f t="shared" si="419"/>
        <v>94.176000000000002</v>
      </c>
      <c r="V384" s="3">
        <v>0</v>
      </c>
      <c r="W384" s="3">
        <v>0</v>
      </c>
      <c r="X384" s="35">
        <f t="shared" si="420"/>
        <v>0</v>
      </c>
      <c r="Y384" s="33">
        <f t="shared" si="440"/>
        <v>25</v>
      </c>
      <c r="Z384" s="5">
        <v>10</v>
      </c>
      <c r="AA384" s="35">
        <f t="shared" si="421"/>
        <v>188.352</v>
      </c>
      <c r="AB384" s="3">
        <v>0</v>
      </c>
      <c r="AC384" s="3">
        <v>0</v>
      </c>
      <c r="AD384" s="35">
        <f t="shared" si="422"/>
        <v>0</v>
      </c>
      <c r="AE384" s="33">
        <f t="shared" si="441"/>
        <v>25</v>
      </c>
      <c r="AF384" s="5">
        <v>10</v>
      </c>
      <c r="AG384" s="35">
        <f t="shared" si="423"/>
        <v>188.352</v>
      </c>
      <c r="AH384" s="3">
        <v>0</v>
      </c>
      <c r="AI384" s="3">
        <v>0</v>
      </c>
      <c r="AJ384" s="35">
        <f t="shared" si="424"/>
        <v>0</v>
      </c>
      <c r="AK384" s="33">
        <f t="shared" si="442"/>
        <v>25</v>
      </c>
      <c r="AL384" s="5"/>
      <c r="AM384" s="36">
        <f t="shared" si="425"/>
        <v>0</v>
      </c>
      <c r="AN384" s="224">
        <v>0</v>
      </c>
      <c r="AO384" s="3">
        <v>25</v>
      </c>
      <c r="AP384" s="35">
        <f t="shared" si="426"/>
        <v>0</v>
      </c>
      <c r="AQ384" s="33">
        <f t="shared" si="445"/>
        <v>0</v>
      </c>
      <c r="AR384" s="5"/>
      <c r="AS384" s="35">
        <f t="shared" si="427"/>
        <v>0</v>
      </c>
      <c r="AT384" s="3">
        <v>0</v>
      </c>
      <c r="AU384" s="3">
        <v>0</v>
      </c>
      <c r="AV384" s="35">
        <f t="shared" si="428"/>
        <v>0</v>
      </c>
      <c r="AW384" s="33">
        <f t="shared" si="443"/>
        <v>0</v>
      </c>
      <c r="AX384" s="4">
        <v>10</v>
      </c>
      <c r="AY384" s="35">
        <f t="shared" si="429"/>
        <v>188.352</v>
      </c>
      <c r="AZ384" s="3">
        <v>0</v>
      </c>
      <c r="BA384" s="3">
        <v>0</v>
      </c>
      <c r="BB384" s="35">
        <f t="shared" si="430"/>
        <v>0</v>
      </c>
      <c r="BC384" s="33">
        <f t="shared" si="444"/>
        <v>0</v>
      </c>
      <c r="BD384" s="4">
        <v>5</v>
      </c>
      <c r="BE384" s="36">
        <f t="shared" si="431"/>
        <v>94.176000000000002</v>
      </c>
      <c r="BF384" s="3">
        <v>0</v>
      </c>
      <c r="BG384" s="3">
        <v>0</v>
      </c>
      <c r="BH384" s="35">
        <f t="shared" si="432"/>
        <v>0</v>
      </c>
      <c r="BI384" s="33">
        <f t="shared" si="408"/>
        <v>0</v>
      </c>
      <c r="BJ384" s="4">
        <v>10</v>
      </c>
      <c r="BK384" s="36">
        <f t="shared" si="433"/>
        <v>188.352</v>
      </c>
      <c r="BL384" s="3">
        <v>0</v>
      </c>
      <c r="BM384" s="3">
        <v>0</v>
      </c>
      <c r="BN384" s="36">
        <f t="shared" si="434"/>
        <v>0</v>
      </c>
      <c r="BO384" s="33">
        <f t="shared" si="389"/>
        <v>0</v>
      </c>
      <c r="BP384" s="4">
        <v>5</v>
      </c>
      <c r="BQ384" s="36">
        <f t="shared" si="435"/>
        <v>94.176000000000002</v>
      </c>
      <c r="BR384" s="204">
        <v>0</v>
      </c>
      <c r="BS384" s="305">
        <v>0</v>
      </c>
      <c r="BT384" s="36">
        <f t="shared" si="436"/>
        <v>0</v>
      </c>
      <c r="BU384" s="33">
        <f t="shared" ref="BU384:BU447" si="446">BO384+BR384-BS384</f>
        <v>0</v>
      </c>
      <c r="BV384" s="4">
        <v>10</v>
      </c>
      <c r="BW384" s="36">
        <f t="shared" si="384"/>
        <v>188.352</v>
      </c>
      <c r="BX384" s="3">
        <v>0</v>
      </c>
      <c r="BY384" s="3">
        <v>0</v>
      </c>
      <c r="BZ384" s="36">
        <f t="shared" si="385"/>
        <v>0</v>
      </c>
      <c r="CA384" s="33">
        <f t="shared" si="437"/>
        <v>0</v>
      </c>
      <c r="CB384" s="314"/>
      <c r="CC384" s="36">
        <f t="shared" si="386"/>
        <v>0</v>
      </c>
      <c r="CD384" s="3">
        <f>SUMIFS('12月商业流向数据'!G:G,'12月商业流向数据'!C:C,'2019年进销存明细 '!A384,'12月商业流向数据'!E:E,'2019年进销存明细 '!H384)</f>
        <v>0</v>
      </c>
      <c r="CE384" s="3"/>
      <c r="CF384" s="36">
        <f t="shared" si="387"/>
        <v>0</v>
      </c>
      <c r="CG384" s="33">
        <f t="shared" si="438"/>
        <v>0</v>
      </c>
      <c r="CH384" s="4">
        <f t="shared" si="390"/>
        <v>75</v>
      </c>
      <c r="CI384" s="36">
        <f t="shared" si="391"/>
        <v>1412.64</v>
      </c>
      <c r="CJ384" s="4">
        <f t="shared" si="392"/>
        <v>0</v>
      </c>
      <c r="CK384" s="36">
        <f t="shared" si="388"/>
        <v>0</v>
      </c>
      <c r="CM384" s="18" t="str">
        <f t="shared" si="383"/>
        <v>金喉健-上海市嘉定区徐行镇社区卫生服务中心</v>
      </c>
      <c r="CN384" s="18" t="s">
        <v>422</v>
      </c>
    </row>
    <row r="385" spans="1:92" s="18" customFormat="1" ht="14.25" hidden="1" x14ac:dyDescent="0.3">
      <c r="A385" s="1" t="s">
        <v>184</v>
      </c>
      <c r="B385" s="1" t="s">
        <v>637</v>
      </c>
      <c r="C385" s="1" t="s">
        <v>661</v>
      </c>
      <c r="D385" s="1" t="s">
        <v>696</v>
      </c>
      <c r="E385" s="1" t="s">
        <v>449</v>
      </c>
      <c r="F385" s="1" t="s">
        <v>282</v>
      </c>
      <c r="G385" s="1" t="s">
        <v>389</v>
      </c>
      <c r="H385" s="2" t="s">
        <v>10</v>
      </c>
      <c r="I385" s="177">
        <v>18.8352</v>
      </c>
      <c r="J385" s="37">
        <v>0</v>
      </c>
      <c r="K385" s="171">
        <v>20.833333333333332</v>
      </c>
      <c r="L385" s="171">
        <f t="shared" si="416"/>
        <v>392.4</v>
      </c>
      <c r="M385" s="37">
        <v>75</v>
      </c>
      <c r="N385" s="5">
        <v>25</v>
      </c>
      <c r="O385" s="34">
        <f t="shared" si="417"/>
        <v>470.88</v>
      </c>
      <c r="P385" s="3">
        <v>0</v>
      </c>
      <c r="Q385" s="3">
        <v>0</v>
      </c>
      <c r="R385" s="35">
        <f t="shared" si="418"/>
        <v>0</v>
      </c>
      <c r="S385" s="33">
        <f t="shared" si="439"/>
        <v>75</v>
      </c>
      <c r="T385" s="5">
        <v>20</v>
      </c>
      <c r="U385" s="35">
        <f t="shared" si="419"/>
        <v>376.70400000000001</v>
      </c>
      <c r="V385" s="3">
        <v>0</v>
      </c>
      <c r="W385" s="3">
        <v>75</v>
      </c>
      <c r="X385" s="35">
        <f t="shared" si="420"/>
        <v>0</v>
      </c>
      <c r="Y385" s="33">
        <f t="shared" si="440"/>
        <v>0</v>
      </c>
      <c r="Z385" s="5">
        <v>30</v>
      </c>
      <c r="AA385" s="35">
        <f t="shared" si="421"/>
        <v>565.05600000000004</v>
      </c>
      <c r="AB385" s="3">
        <v>0</v>
      </c>
      <c r="AC385" s="3">
        <v>0</v>
      </c>
      <c r="AD385" s="35">
        <f t="shared" si="422"/>
        <v>0</v>
      </c>
      <c r="AE385" s="33">
        <f t="shared" si="441"/>
        <v>0</v>
      </c>
      <c r="AF385" s="5">
        <v>25</v>
      </c>
      <c r="AG385" s="35">
        <f t="shared" si="423"/>
        <v>470.88</v>
      </c>
      <c r="AH385" s="3">
        <v>0</v>
      </c>
      <c r="AI385" s="3">
        <v>0</v>
      </c>
      <c r="AJ385" s="35">
        <f t="shared" si="424"/>
        <v>0</v>
      </c>
      <c r="AK385" s="33">
        <f t="shared" si="442"/>
        <v>0</v>
      </c>
      <c r="AL385" s="5"/>
      <c r="AM385" s="36">
        <f t="shared" si="425"/>
        <v>0</v>
      </c>
      <c r="AN385" s="224">
        <v>0</v>
      </c>
      <c r="AO385" s="3">
        <v>0</v>
      </c>
      <c r="AP385" s="35">
        <f t="shared" si="426"/>
        <v>0</v>
      </c>
      <c r="AQ385" s="33">
        <f t="shared" si="445"/>
        <v>0</v>
      </c>
      <c r="AR385" s="5"/>
      <c r="AS385" s="35">
        <f t="shared" si="427"/>
        <v>0</v>
      </c>
      <c r="AT385" s="3">
        <v>0</v>
      </c>
      <c r="AU385" s="3"/>
      <c r="AV385" s="35">
        <f t="shared" si="428"/>
        <v>0</v>
      </c>
      <c r="AW385" s="33">
        <f t="shared" si="443"/>
        <v>0</v>
      </c>
      <c r="AX385" s="4">
        <v>25</v>
      </c>
      <c r="AY385" s="35">
        <f t="shared" si="429"/>
        <v>470.88</v>
      </c>
      <c r="AZ385" s="3">
        <v>0</v>
      </c>
      <c r="BA385" s="3">
        <v>0</v>
      </c>
      <c r="BB385" s="35">
        <f t="shared" si="430"/>
        <v>0</v>
      </c>
      <c r="BC385" s="33">
        <f t="shared" si="444"/>
        <v>0</v>
      </c>
      <c r="BD385" s="4">
        <v>25</v>
      </c>
      <c r="BE385" s="36">
        <f t="shared" si="431"/>
        <v>470.88</v>
      </c>
      <c r="BF385" s="3">
        <v>0</v>
      </c>
      <c r="BG385" s="3">
        <v>0</v>
      </c>
      <c r="BH385" s="35">
        <f t="shared" si="432"/>
        <v>0</v>
      </c>
      <c r="BI385" s="33">
        <f t="shared" si="408"/>
        <v>0</v>
      </c>
      <c r="BJ385" s="4">
        <v>25</v>
      </c>
      <c r="BK385" s="36">
        <f t="shared" si="433"/>
        <v>470.88</v>
      </c>
      <c r="BL385" s="3">
        <v>0</v>
      </c>
      <c r="BM385" s="3">
        <v>0</v>
      </c>
      <c r="BN385" s="36">
        <f t="shared" si="434"/>
        <v>0</v>
      </c>
      <c r="BO385" s="33">
        <f t="shared" si="389"/>
        <v>0</v>
      </c>
      <c r="BP385" s="4">
        <v>20</v>
      </c>
      <c r="BQ385" s="36">
        <f t="shared" si="435"/>
        <v>376.70400000000001</v>
      </c>
      <c r="BR385" s="204">
        <v>0</v>
      </c>
      <c r="BS385" s="305">
        <v>0</v>
      </c>
      <c r="BT385" s="36">
        <f t="shared" si="436"/>
        <v>0</v>
      </c>
      <c r="BU385" s="33">
        <f t="shared" si="446"/>
        <v>0</v>
      </c>
      <c r="BV385" s="4">
        <v>25</v>
      </c>
      <c r="BW385" s="36">
        <f t="shared" si="384"/>
        <v>470.88</v>
      </c>
      <c r="BX385" s="3">
        <v>0</v>
      </c>
      <c r="BY385" s="3">
        <v>0</v>
      </c>
      <c r="BZ385" s="36">
        <f t="shared" si="385"/>
        <v>0</v>
      </c>
      <c r="CA385" s="33">
        <f t="shared" si="437"/>
        <v>0</v>
      </c>
      <c r="CB385" s="314"/>
      <c r="CC385" s="36">
        <f t="shared" si="386"/>
        <v>0</v>
      </c>
      <c r="CD385" s="3">
        <f>SUMIFS('12月商业流向数据'!G:G,'12月商业流向数据'!C:C,'2019年进销存明细 '!A385,'12月商业流向数据'!E:E,'2019年进销存明细 '!H385)</f>
        <v>0</v>
      </c>
      <c r="CE385" s="3"/>
      <c r="CF385" s="36">
        <f t="shared" si="387"/>
        <v>0</v>
      </c>
      <c r="CG385" s="33">
        <f t="shared" si="438"/>
        <v>0</v>
      </c>
      <c r="CH385" s="4">
        <f t="shared" si="390"/>
        <v>220</v>
      </c>
      <c r="CI385" s="36">
        <f t="shared" si="391"/>
        <v>4143.7440000000006</v>
      </c>
      <c r="CJ385" s="4">
        <f t="shared" si="392"/>
        <v>0</v>
      </c>
      <c r="CK385" s="36">
        <f t="shared" si="388"/>
        <v>0</v>
      </c>
      <c r="CM385" s="18" t="str">
        <f t="shared" si="383"/>
        <v>金喉健-上海市金山区亭林医院</v>
      </c>
      <c r="CN385" s="18" t="s">
        <v>422</v>
      </c>
    </row>
    <row r="386" spans="1:92" s="18" customFormat="1" ht="14.25" hidden="1" x14ac:dyDescent="0.3">
      <c r="A386" s="1" t="s">
        <v>184</v>
      </c>
      <c r="B386" s="1" t="s">
        <v>636</v>
      </c>
      <c r="C386" s="1" t="s">
        <v>662</v>
      </c>
      <c r="D386" s="1" t="s">
        <v>51</v>
      </c>
      <c r="E386" s="1" t="s">
        <v>53</v>
      </c>
      <c r="F386" s="1" t="s">
        <v>282</v>
      </c>
      <c r="G386" s="1" t="s">
        <v>392</v>
      </c>
      <c r="H386" s="2" t="s">
        <v>58</v>
      </c>
      <c r="I386" s="177">
        <v>18.8352</v>
      </c>
      <c r="J386" s="37">
        <v>480</v>
      </c>
      <c r="K386" s="171">
        <v>280</v>
      </c>
      <c r="L386" s="171">
        <f t="shared" si="416"/>
        <v>5273.8559999999998</v>
      </c>
      <c r="M386" s="37">
        <v>142</v>
      </c>
      <c r="N386" s="5">
        <v>300</v>
      </c>
      <c r="O386" s="34">
        <f t="shared" si="417"/>
        <v>5650.56</v>
      </c>
      <c r="P386" s="3">
        <v>0</v>
      </c>
      <c r="Q386" s="3">
        <v>142</v>
      </c>
      <c r="R386" s="35">
        <f t="shared" si="418"/>
        <v>0</v>
      </c>
      <c r="S386" s="33">
        <f t="shared" si="439"/>
        <v>0</v>
      </c>
      <c r="T386" s="5">
        <v>200</v>
      </c>
      <c r="U386" s="35">
        <f t="shared" si="419"/>
        <v>3767.04</v>
      </c>
      <c r="V386" s="3">
        <v>0</v>
      </c>
      <c r="W386" s="3">
        <v>0</v>
      </c>
      <c r="X386" s="35">
        <f t="shared" si="420"/>
        <v>0</v>
      </c>
      <c r="Y386" s="33">
        <f t="shared" si="440"/>
        <v>0</v>
      </c>
      <c r="Z386" s="5">
        <v>300</v>
      </c>
      <c r="AA386" s="35">
        <f t="shared" si="421"/>
        <v>5650.56</v>
      </c>
      <c r="AB386" s="3">
        <v>0</v>
      </c>
      <c r="AC386" s="3">
        <v>0</v>
      </c>
      <c r="AD386" s="35">
        <f t="shared" si="422"/>
        <v>0</v>
      </c>
      <c r="AE386" s="33">
        <f t="shared" si="441"/>
        <v>0</v>
      </c>
      <c r="AF386" s="5">
        <v>300</v>
      </c>
      <c r="AG386" s="35">
        <f t="shared" si="423"/>
        <v>5650.56</v>
      </c>
      <c r="AH386" s="3">
        <v>0</v>
      </c>
      <c r="AI386" s="3">
        <v>0</v>
      </c>
      <c r="AJ386" s="35">
        <f t="shared" si="424"/>
        <v>0</v>
      </c>
      <c r="AK386" s="33">
        <f t="shared" si="442"/>
        <v>0</v>
      </c>
      <c r="AL386" s="5"/>
      <c r="AM386" s="36">
        <f t="shared" si="425"/>
        <v>0</v>
      </c>
      <c r="AN386" s="224">
        <v>0</v>
      </c>
      <c r="AO386" s="3">
        <v>0</v>
      </c>
      <c r="AP386" s="35">
        <f t="shared" si="426"/>
        <v>0</v>
      </c>
      <c r="AQ386" s="33">
        <f t="shared" si="445"/>
        <v>0</v>
      </c>
      <c r="AR386" s="5"/>
      <c r="AS386" s="35">
        <f t="shared" si="427"/>
        <v>0</v>
      </c>
      <c r="AT386" s="3">
        <v>0</v>
      </c>
      <c r="AU386" s="3">
        <v>0</v>
      </c>
      <c r="AV386" s="35">
        <f t="shared" si="428"/>
        <v>0</v>
      </c>
      <c r="AW386" s="33">
        <f t="shared" si="443"/>
        <v>0</v>
      </c>
      <c r="AX386" s="4">
        <v>250</v>
      </c>
      <c r="AY386" s="35">
        <f t="shared" si="429"/>
        <v>4708.8</v>
      </c>
      <c r="AZ386" s="3">
        <v>0</v>
      </c>
      <c r="BA386" s="3">
        <v>0</v>
      </c>
      <c r="BB386" s="35">
        <f t="shared" si="430"/>
        <v>0</v>
      </c>
      <c r="BC386" s="33">
        <f t="shared" si="444"/>
        <v>0</v>
      </c>
      <c r="BD386" s="4">
        <v>250</v>
      </c>
      <c r="BE386" s="36">
        <f t="shared" si="431"/>
        <v>4708.8</v>
      </c>
      <c r="BF386" s="3">
        <v>0</v>
      </c>
      <c r="BG386" s="3">
        <v>0</v>
      </c>
      <c r="BH386" s="35">
        <f t="shared" si="432"/>
        <v>0</v>
      </c>
      <c r="BI386" s="33">
        <f t="shared" si="408"/>
        <v>0</v>
      </c>
      <c r="BJ386" s="4">
        <v>300</v>
      </c>
      <c r="BK386" s="36">
        <f t="shared" si="433"/>
        <v>5650.56</v>
      </c>
      <c r="BL386" s="3">
        <v>0</v>
      </c>
      <c r="BM386" s="3">
        <v>0</v>
      </c>
      <c r="BN386" s="36">
        <f t="shared" si="434"/>
        <v>0</v>
      </c>
      <c r="BO386" s="33">
        <f t="shared" si="389"/>
        <v>0</v>
      </c>
      <c r="BP386" s="4">
        <v>250</v>
      </c>
      <c r="BQ386" s="36">
        <f t="shared" si="435"/>
        <v>4708.8</v>
      </c>
      <c r="BR386" s="204">
        <v>0</v>
      </c>
      <c r="BS386" s="305">
        <v>0</v>
      </c>
      <c r="BT386" s="36">
        <f t="shared" si="436"/>
        <v>0</v>
      </c>
      <c r="BU386" s="33">
        <f t="shared" si="446"/>
        <v>0</v>
      </c>
      <c r="BV386" s="4">
        <v>250</v>
      </c>
      <c r="BW386" s="36">
        <f t="shared" si="384"/>
        <v>4708.8</v>
      </c>
      <c r="BX386" s="3">
        <v>0</v>
      </c>
      <c r="BY386" s="3">
        <v>0</v>
      </c>
      <c r="BZ386" s="36">
        <f t="shared" si="385"/>
        <v>0</v>
      </c>
      <c r="CA386" s="33">
        <f t="shared" si="437"/>
        <v>0</v>
      </c>
      <c r="CB386" s="314"/>
      <c r="CC386" s="36">
        <f t="shared" si="386"/>
        <v>0</v>
      </c>
      <c r="CD386" s="3">
        <f>SUMIFS('12月商业流向数据'!G:G,'12月商业流向数据'!C:C,'2019年进销存明细 '!A386,'12月商业流向数据'!E:E,'2019年进销存明细 '!H386)</f>
        <v>0</v>
      </c>
      <c r="CE386" s="3"/>
      <c r="CF386" s="36">
        <f t="shared" si="387"/>
        <v>0</v>
      </c>
      <c r="CG386" s="33">
        <f t="shared" si="438"/>
        <v>0</v>
      </c>
      <c r="CH386" s="4">
        <f t="shared" si="390"/>
        <v>2400</v>
      </c>
      <c r="CI386" s="36">
        <f t="shared" si="391"/>
        <v>45204.480000000003</v>
      </c>
      <c r="CJ386" s="4">
        <f t="shared" si="392"/>
        <v>0</v>
      </c>
      <c r="CK386" s="36">
        <f t="shared" si="388"/>
        <v>0</v>
      </c>
      <c r="CM386" s="18" t="str">
        <f t="shared" ref="CM386:CM449" si="447">A386&amp;"-"&amp;H386</f>
        <v>金喉健-上海市浦东新区周浦医院</v>
      </c>
      <c r="CN386" s="18" t="s">
        <v>422</v>
      </c>
    </row>
    <row r="387" spans="1:92" s="18" customFormat="1" ht="14.25" hidden="1" x14ac:dyDescent="0.3">
      <c r="A387" s="1" t="s">
        <v>184</v>
      </c>
      <c r="B387" s="1" t="s">
        <v>636</v>
      </c>
      <c r="C387" s="1" t="s">
        <v>662</v>
      </c>
      <c r="D387" s="1" t="s">
        <v>51</v>
      </c>
      <c r="E387" s="1" t="s">
        <v>53</v>
      </c>
      <c r="F387" s="1" t="s">
        <v>282</v>
      </c>
      <c r="G387" s="1" t="s">
        <v>392</v>
      </c>
      <c r="H387" s="2" t="s">
        <v>55</v>
      </c>
      <c r="I387" s="177">
        <v>18.8352</v>
      </c>
      <c r="J387" s="37">
        <v>0</v>
      </c>
      <c r="K387" s="171">
        <v>36.666666666666664</v>
      </c>
      <c r="L387" s="171">
        <f t="shared" si="416"/>
        <v>690.62400000000002</v>
      </c>
      <c r="M387" s="37">
        <v>42</v>
      </c>
      <c r="N387" s="5">
        <v>40</v>
      </c>
      <c r="O387" s="34">
        <f t="shared" si="417"/>
        <v>753.40800000000002</v>
      </c>
      <c r="P387" s="3">
        <v>0</v>
      </c>
      <c r="Q387" s="3">
        <v>32</v>
      </c>
      <c r="R387" s="35">
        <f t="shared" si="418"/>
        <v>0</v>
      </c>
      <c r="S387" s="33">
        <f t="shared" si="439"/>
        <v>10</v>
      </c>
      <c r="T387" s="5">
        <v>20</v>
      </c>
      <c r="U387" s="35">
        <f t="shared" si="419"/>
        <v>376.70400000000001</v>
      </c>
      <c r="V387" s="3">
        <v>0</v>
      </c>
      <c r="W387" s="3">
        <v>10</v>
      </c>
      <c r="X387" s="35">
        <f t="shared" si="420"/>
        <v>0</v>
      </c>
      <c r="Y387" s="33">
        <f t="shared" si="440"/>
        <v>0</v>
      </c>
      <c r="Z387" s="5">
        <v>40</v>
      </c>
      <c r="AA387" s="35">
        <f t="shared" si="421"/>
        <v>753.40800000000002</v>
      </c>
      <c r="AB387" s="3">
        <v>0</v>
      </c>
      <c r="AC387" s="3">
        <v>0</v>
      </c>
      <c r="AD387" s="35">
        <f t="shared" si="422"/>
        <v>0</v>
      </c>
      <c r="AE387" s="33">
        <f t="shared" si="441"/>
        <v>0</v>
      </c>
      <c r="AF387" s="5">
        <v>40</v>
      </c>
      <c r="AG387" s="35">
        <f t="shared" si="423"/>
        <v>753.40800000000002</v>
      </c>
      <c r="AH387" s="3">
        <v>0</v>
      </c>
      <c r="AI387" s="3">
        <v>0</v>
      </c>
      <c r="AJ387" s="35">
        <f t="shared" si="424"/>
        <v>0</v>
      </c>
      <c r="AK387" s="33">
        <f t="shared" si="442"/>
        <v>0</v>
      </c>
      <c r="AL387" s="5"/>
      <c r="AM387" s="36">
        <f t="shared" si="425"/>
        <v>0</v>
      </c>
      <c r="AN387" s="224">
        <v>0</v>
      </c>
      <c r="AO387" s="3">
        <v>0</v>
      </c>
      <c r="AP387" s="35">
        <f t="shared" si="426"/>
        <v>0</v>
      </c>
      <c r="AQ387" s="33">
        <f t="shared" si="445"/>
        <v>0</v>
      </c>
      <c r="AR387" s="5"/>
      <c r="AS387" s="35">
        <f t="shared" si="427"/>
        <v>0</v>
      </c>
      <c r="AT387" s="3">
        <v>0</v>
      </c>
      <c r="AU387" s="3">
        <v>0</v>
      </c>
      <c r="AV387" s="35">
        <f t="shared" si="428"/>
        <v>0</v>
      </c>
      <c r="AW387" s="33">
        <f t="shared" si="443"/>
        <v>0</v>
      </c>
      <c r="AX387" s="4">
        <v>40</v>
      </c>
      <c r="AY387" s="35">
        <f t="shared" si="429"/>
        <v>753.40800000000002</v>
      </c>
      <c r="AZ387" s="3">
        <v>0</v>
      </c>
      <c r="BA387" s="3">
        <v>0</v>
      </c>
      <c r="BB387" s="35">
        <f t="shared" si="430"/>
        <v>0</v>
      </c>
      <c r="BC387" s="33">
        <f t="shared" si="444"/>
        <v>0</v>
      </c>
      <c r="BD387" s="4">
        <v>40</v>
      </c>
      <c r="BE387" s="36">
        <f t="shared" si="431"/>
        <v>753.40800000000002</v>
      </c>
      <c r="BF387" s="3">
        <v>0</v>
      </c>
      <c r="BG387" s="3">
        <v>0</v>
      </c>
      <c r="BH387" s="35">
        <f t="shared" si="432"/>
        <v>0</v>
      </c>
      <c r="BI387" s="33">
        <f t="shared" si="408"/>
        <v>0</v>
      </c>
      <c r="BJ387" s="4">
        <v>40</v>
      </c>
      <c r="BK387" s="36">
        <f t="shared" si="433"/>
        <v>753.40800000000002</v>
      </c>
      <c r="BL387" s="3">
        <v>0</v>
      </c>
      <c r="BM387" s="3">
        <v>0</v>
      </c>
      <c r="BN387" s="36">
        <f t="shared" si="434"/>
        <v>0</v>
      </c>
      <c r="BO387" s="33">
        <f t="shared" si="389"/>
        <v>0</v>
      </c>
      <c r="BP387" s="4">
        <v>30</v>
      </c>
      <c r="BQ387" s="36">
        <f t="shared" si="435"/>
        <v>565.05600000000004</v>
      </c>
      <c r="BR387" s="204">
        <v>0</v>
      </c>
      <c r="BS387" s="305">
        <v>0</v>
      </c>
      <c r="BT387" s="36">
        <f t="shared" si="436"/>
        <v>0</v>
      </c>
      <c r="BU387" s="33">
        <f t="shared" si="446"/>
        <v>0</v>
      </c>
      <c r="BV387" s="4">
        <v>40</v>
      </c>
      <c r="BW387" s="36">
        <f t="shared" ref="BW387:BW450" si="448">I387*BV387</f>
        <v>753.40800000000002</v>
      </c>
      <c r="BX387" s="3">
        <v>0</v>
      </c>
      <c r="BY387" s="3">
        <v>0</v>
      </c>
      <c r="BZ387" s="36">
        <f t="shared" ref="BZ387:BZ450" si="449">I387*BX387</f>
        <v>0</v>
      </c>
      <c r="CA387" s="33">
        <f t="shared" si="437"/>
        <v>0</v>
      </c>
      <c r="CB387" s="314"/>
      <c r="CC387" s="36">
        <f t="shared" ref="CC387:CC450" si="450">I387*CB387</f>
        <v>0</v>
      </c>
      <c r="CD387" s="3">
        <f>SUMIFS('12月商业流向数据'!G:G,'12月商业流向数据'!C:C,'2019年进销存明细 '!A387,'12月商业流向数据'!E:E,'2019年进销存明细 '!H387)</f>
        <v>0</v>
      </c>
      <c r="CE387" s="3"/>
      <c r="CF387" s="36">
        <f t="shared" ref="CF387:CF450" si="451">I387*CD387</f>
        <v>0</v>
      </c>
      <c r="CG387" s="33">
        <f t="shared" si="438"/>
        <v>0</v>
      </c>
      <c r="CH387" s="4">
        <f t="shared" si="390"/>
        <v>330</v>
      </c>
      <c r="CI387" s="36">
        <f t="shared" si="391"/>
        <v>6215.6160000000009</v>
      </c>
      <c r="CJ387" s="4">
        <f t="shared" si="392"/>
        <v>0</v>
      </c>
      <c r="CK387" s="36">
        <f t="shared" ref="CK387:CK450" si="452">R387+X387+AD387+AJ387+AP387+AV387+BB387+BH387+BN387+BT387+BZ387+CF387</f>
        <v>0</v>
      </c>
      <c r="CM387" s="18" t="str">
        <f t="shared" si="447"/>
        <v>金喉健-上海市浦东新区光明中医医院</v>
      </c>
      <c r="CN387" s="18" t="s">
        <v>422</v>
      </c>
    </row>
    <row r="388" spans="1:92" s="18" customFormat="1" ht="14.25" hidden="1" x14ac:dyDescent="0.3">
      <c r="A388" s="1" t="s">
        <v>184</v>
      </c>
      <c r="B388" s="1" t="s">
        <v>636</v>
      </c>
      <c r="C388" s="1" t="s">
        <v>662</v>
      </c>
      <c r="D388" s="1" t="s">
        <v>51</v>
      </c>
      <c r="E388" s="1" t="s">
        <v>57</v>
      </c>
      <c r="F388" s="1" t="s">
        <v>282</v>
      </c>
      <c r="G388" s="1" t="s">
        <v>392</v>
      </c>
      <c r="H388" s="2" t="s">
        <v>136</v>
      </c>
      <c r="I388" s="177">
        <v>18.8352</v>
      </c>
      <c r="J388" s="37">
        <v>0</v>
      </c>
      <c r="K388" s="171">
        <v>0</v>
      </c>
      <c r="L388" s="171">
        <f t="shared" si="416"/>
        <v>0</v>
      </c>
      <c r="M388" s="37">
        <v>0</v>
      </c>
      <c r="N388" s="5"/>
      <c r="O388" s="34">
        <f t="shared" si="417"/>
        <v>0</v>
      </c>
      <c r="P388" s="3">
        <v>0</v>
      </c>
      <c r="Q388" s="3">
        <v>0</v>
      </c>
      <c r="R388" s="35">
        <f t="shared" si="418"/>
        <v>0</v>
      </c>
      <c r="S388" s="33">
        <f t="shared" si="439"/>
        <v>0</v>
      </c>
      <c r="T388" s="5"/>
      <c r="U388" s="35">
        <f t="shared" si="419"/>
        <v>0</v>
      </c>
      <c r="V388" s="3">
        <v>0</v>
      </c>
      <c r="W388" s="3">
        <v>0</v>
      </c>
      <c r="X388" s="35">
        <f t="shared" si="420"/>
        <v>0</v>
      </c>
      <c r="Y388" s="33">
        <f t="shared" si="440"/>
        <v>0</v>
      </c>
      <c r="Z388" s="5"/>
      <c r="AA388" s="35">
        <f t="shared" si="421"/>
        <v>0</v>
      </c>
      <c r="AB388" s="3">
        <v>0</v>
      </c>
      <c r="AC388" s="3">
        <v>0</v>
      </c>
      <c r="AD388" s="35">
        <f t="shared" si="422"/>
        <v>0</v>
      </c>
      <c r="AE388" s="33">
        <f t="shared" si="441"/>
        <v>0</v>
      </c>
      <c r="AF388" s="5"/>
      <c r="AG388" s="35">
        <f t="shared" si="423"/>
        <v>0</v>
      </c>
      <c r="AH388" s="3">
        <v>0</v>
      </c>
      <c r="AI388" s="3">
        <v>0</v>
      </c>
      <c r="AJ388" s="35">
        <f t="shared" si="424"/>
        <v>0</v>
      </c>
      <c r="AK388" s="33">
        <f t="shared" si="442"/>
        <v>0</v>
      </c>
      <c r="AL388" s="5"/>
      <c r="AM388" s="36">
        <f t="shared" si="425"/>
        <v>0</v>
      </c>
      <c r="AN388" s="224">
        <v>0</v>
      </c>
      <c r="AO388" s="3">
        <v>0</v>
      </c>
      <c r="AP388" s="35">
        <f t="shared" si="426"/>
        <v>0</v>
      </c>
      <c r="AQ388" s="33">
        <f t="shared" si="445"/>
        <v>0</v>
      </c>
      <c r="AR388" s="5"/>
      <c r="AS388" s="35">
        <f t="shared" si="427"/>
        <v>0</v>
      </c>
      <c r="AT388" s="3">
        <v>0</v>
      </c>
      <c r="AU388" s="3">
        <v>0</v>
      </c>
      <c r="AV388" s="35">
        <f t="shared" si="428"/>
        <v>0</v>
      </c>
      <c r="AW388" s="33">
        <f t="shared" si="443"/>
        <v>0</v>
      </c>
      <c r="AX388" s="4">
        <v>0</v>
      </c>
      <c r="AY388" s="35">
        <f t="shared" si="429"/>
        <v>0</v>
      </c>
      <c r="AZ388" s="3">
        <v>0</v>
      </c>
      <c r="BA388" s="3">
        <v>0</v>
      </c>
      <c r="BB388" s="35">
        <f t="shared" si="430"/>
        <v>0</v>
      </c>
      <c r="BC388" s="33">
        <f t="shared" si="444"/>
        <v>0</v>
      </c>
      <c r="BD388" s="4">
        <v>0</v>
      </c>
      <c r="BE388" s="36">
        <f t="shared" si="431"/>
        <v>0</v>
      </c>
      <c r="BF388" s="3">
        <v>0</v>
      </c>
      <c r="BG388" s="3">
        <v>0</v>
      </c>
      <c r="BH388" s="35">
        <f t="shared" si="432"/>
        <v>0</v>
      </c>
      <c r="BI388" s="33">
        <f t="shared" si="408"/>
        <v>0</v>
      </c>
      <c r="BJ388" s="4">
        <v>0</v>
      </c>
      <c r="BK388" s="36">
        <f t="shared" si="433"/>
        <v>0</v>
      </c>
      <c r="BL388" s="3">
        <v>0</v>
      </c>
      <c r="BM388" s="3">
        <v>0</v>
      </c>
      <c r="BN388" s="36">
        <f t="shared" si="434"/>
        <v>0</v>
      </c>
      <c r="BO388" s="33">
        <f t="shared" ref="BO388:BO451" si="453">BI388+BL388-BM388</f>
        <v>0</v>
      </c>
      <c r="BP388" s="4">
        <v>0</v>
      </c>
      <c r="BQ388" s="36">
        <f t="shared" si="435"/>
        <v>0</v>
      </c>
      <c r="BR388" s="204">
        <v>0</v>
      </c>
      <c r="BS388" s="305">
        <v>0</v>
      </c>
      <c r="BT388" s="36">
        <f t="shared" si="436"/>
        <v>0</v>
      </c>
      <c r="BU388" s="33">
        <f t="shared" si="446"/>
        <v>0</v>
      </c>
      <c r="BV388" s="4">
        <v>0</v>
      </c>
      <c r="BW388" s="36">
        <f t="shared" si="448"/>
        <v>0</v>
      </c>
      <c r="BX388" s="3">
        <v>0</v>
      </c>
      <c r="BY388" s="3">
        <v>0</v>
      </c>
      <c r="BZ388" s="36">
        <f t="shared" si="449"/>
        <v>0</v>
      </c>
      <c r="CA388" s="33">
        <f t="shared" si="437"/>
        <v>0</v>
      </c>
      <c r="CB388" s="314"/>
      <c r="CC388" s="36">
        <f t="shared" si="450"/>
        <v>0</v>
      </c>
      <c r="CD388" s="3">
        <f>SUMIFS('12月商业流向数据'!G:G,'12月商业流向数据'!C:C,'2019年进销存明细 '!A388,'12月商业流向数据'!E:E,'2019年进销存明细 '!H388)</f>
        <v>0</v>
      </c>
      <c r="CE388" s="3"/>
      <c r="CF388" s="36">
        <f t="shared" si="451"/>
        <v>0</v>
      </c>
      <c r="CG388" s="33">
        <f t="shared" si="438"/>
        <v>0</v>
      </c>
      <c r="CH388" s="4">
        <f t="shared" ref="CH388:CH451" si="454">N388+T388+Z388+AF388+AL388+AR388+AX388+BD388+BJ388+BP388+BV388+CB388</f>
        <v>0</v>
      </c>
      <c r="CI388" s="36">
        <f t="shared" ref="CI388:CI451" si="455">O388+U388+AA388+AG388+AM388+AS388+AY388+BE388+BK388+BQ388+BW388+CC388</f>
        <v>0</v>
      </c>
      <c r="CJ388" s="4">
        <f t="shared" ref="CJ388:CJ451" si="456">P388+V388+AB388+AH388+AN388+AT388+AZ388+BF388+BL388+BR388+BX388+CD388</f>
        <v>0</v>
      </c>
      <c r="CK388" s="36">
        <f t="shared" si="452"/>
        <v>0</v>
      </c>
      <c r="CM388" s="18" t="str">
        <f t="shared" si="447"/>
        <v>金喉健-上海市浦东新区中医医院</v>
      </c>
      <c r="CN388" s="18" t="s">
        <v>422</v>
      </c>
    </row>
    <row r="389" spans="1:92" s="18" customFormat="1" ht="14.25" hidden="1" x14ac:dyDescent="0.3">
      <c r="A389" s="1" t="s">
        <v>184</v>
      </c>
      <c r="B389" s="1" t="s">
        <v>636</v>
      </c>
      <c r="C389" s="1" t="s">
        <v>662</v>
      </c>
      <c r="D389" s="1" t="s">
        <v>51</v>
      </c>
      <c r="E389" s="1" t="s">
        <v>87</v>
      </c>
      <c r="F389" s="1" t="s">
        <v>283</v>
      </c>
      <c r="G389" s="1" t="s">
        <v>392</v>
      </c>
      <c r="H389" s="10" t="s">
        <v>494</v>
      </c>
      <c r="I389" s="177">
        <v>18.8352</v>
      </c>
      <c r="J389" s="37">
        <v>0</v>
      </c>
      <c r="K389" s="171">
        <v>0</v>
      </c>
      <c r="L389" s="171">
        <f t="shared" si="416"/>
        <v>0</v>
      </c>
      <c r="M389" s="37">
        <v>0</v>
      </c>
      <c r="N389" s="5"/>
      <c r="O389" s="34">
        <f t="shared" si="417"/>
        <v>0</v>
      </c>
      <c r="P389" s="3">
        <v>0</v>
      </c>
      <c r="Q389" s="3">
        <v>0</v>
      </c>
      <c r="R389" s="35">
        <f t="shared" si="418"/>
        <v>0</v>
      </c>
      <c r="S389" s="33">
        <f t="shared" si="439"/>
        <v>0</v>
      </c>
      <c r="T389" s="5"/>
      <c r="U389" s="35">
        <f t="shared" si="419"/>
        <v>0</v>
      </c>
      <c r="V389" s="3">
        <v>0</v>
      </c>
      <c r="W389" s="3">
        <v>0</v>
      </c>
      <c r="X389" s="35">
        <f t="shared" si="420"/>
        <v>0</v>
      </c>
      <c r="Y389" s="33">
        <f t="shared" si="440"/>
        <v>0</v>
      </c>
      <c r="Z389" s="5"/>
      <c r="AA389" s="35">
        <f t="shared" si="421"/>
        <v>0</v>
      </c>
      <c r="AB389" s="3">
        <v>0</v>
      </c>
      <c r="AC389" s="3">
        <v>0</v>
      </c>
      <c r="AD389" s="35">
        <f t="shared" si="422"/>
        <v>0</v>
      </c>
      <c r="AE389" s="33">
        <f t="shared" si="441"/>
        <v>0</v>
      </c>
      <c r="AF389" s="5"/>
      <c r="AG389" s="35">
        <f t="shared" si="423"/>
        <v>0</v>
      </c>
      <c r="AH389" s="3">
        <v>0</v>
      </c>
      <c r="AI389" s="3">
        <v>0</v>
      </c>
      <c r="AJ389" s="35">
        <f t="shared" si="424"/>
        <v>0</v>
      </c>
      <c r="AK389" s="33">
        <f t="shared" si="442"/>
        <v>0</v>
      </c>
      <c r="AL389" s="5"/>
      <c r="AM389" s="36">
        <f t="shared" si="425"/>
        <v>0</v>
      </c>
      <c r="AN389" s="224">
        <v>0</v>
      </c>
      <c r="AO389" s="3">
        <v>0</v>
      </c>
      <c r="AP389" s="35">
        <f t="shared" si="426"/>
        <v>0</v>
      </c>
      <c r="AQ389" s="33">
        <f t="shared" si="445"/>
        <v>0</v>
      </c>
      <c r="AR389" s="5"/>
      <c r="AS389" s="35">
        <f t="shared" si="427"/>
        <v>0</v>
      </c>
      <c r="AT389" s="3">
        <v>0</v>
      </c>
      <c r="AU389" s="3">
        <v>0</v>
      </c>
      <c r="AV389" s="35">
        <f t="shared" si="428"/>
        <v>0</v>
      </c>
      <c r="AW389" s="33">
        <f t="shared" si="443"/>
        <v>0</v>
      </c>
      <c r="AX389" s="4">
        <v>0</v>
      </c>
      <c r="AY389" s="35">
        <f t="shared" si="429"/>
        <v>0</v>
      </c>
      <c r="AZ389" s="3">
        <v>0</v>
      </c>
      <c r="BA389" s="3">
        <v>0</v>
      </c>
      <c r="BB389" s="35">
        <f t="shared" si="430"/>
        <v>0</v>
      </c>
      <c r="BC389" s="33">
        <f t="shared" si="444"/>
        <v>0</v>
      </c>
      <c r="BD389" s="4">
        <v>0</v>
      </c>
      <c r="BE389" s="36">
        <f t="shared" si="431"/>
        <v>0</v>
      </c>
      <c r="BF389" s="3">
        <v>0</v>
      </c>
      <c r="BG389" s="3">
        <v>0</v>
      </c>
      <c r="BH389" s="35">
        <f t="shared" si="432"/>
        <v>0</v>
      </c>
      <c r="BI389" s="33">
        <f t="shared" si="408"/>
        <v>0</v>
      </c>
      <c r="BJ389" s="4">
        <v>0</v>
      </c>
      <c r="BK389" s="36">
        <f t="shared" si="433"/>
        <v>0</v>
      </c>
      <c r="BL389" s="3">
        <v>0</v>
      </c>
      <c r="BM389" s="3">
        <v>0</v>
      </c>
      <c r="BN389" s="36">
        <f t="shared" si="434"/>
        <v>0</v>
      </c>
      <c r="BO389" s="33">
        <f t="shared" si="453"/>
        <v>0</v>
      </c>
      <c r="BP389" s="4">
        <v>0</v>
      </c>
      <c r="BQ389" s="36">
        <f t="shared" si="435"/>
        <v>0</v>
      </c>
      <c r="BR389" s="204">
        <v>0</v>
      </c>
      <c r="BS389" s="305">
        <v>0</v>
      </c>
      <c r="BT389" s="36">
        <f t="shared" si="436"/>
        <v>0</v>
      </c>
      <c r="BU389" s="33">
        <f t="shared" si="446"/>
        <v>0</v>
      </c>
      <c r="BV389" s="4">
        <v>0</v>
      </c>
      <c r="BW389" s="36">
        <f t="shared" si="448"/>
        <v>0</v>
      </c>
      <c r="BX389" s="3">
        <v>0</v>
      </c>
      <c r="BY389" s="3">
        <v>0</v>
      </c>
      <c r="BZ389" s="36">
        <f t="shared" si="449"/>
        <v>0</v>
      </c>
      <c r="CA389" s="33">
        <f t="shared" si="437"/>
        <v>0</v>
      </c>
      <c r="CB389" s="314"/>
      <c r="CC389" s="36">
        <f t="shared" si="450"/>
        <v>0</v>
      </c>
      <c r="CD389" s="3">
        <f>SUMIFS('12月商业流向数据'!G:G,'12月商业流向数据'!C:C,'2019年进销存明细 '!A389,'12月商业流向数据'!E:E,'2019年进销存明细 '!H389)</f>
        <v>0</v>
      </c>
      <c r="CE389" s="3"/>
      <c r="CF389" s="36">
        <f t="shared" si="451"/>
        <v>0</v>
      </c>
      <c r="CG389" s="33">
        <f t="shared" si="438"/>
        <v>0</v>
      </c>
      <c r="CH389" s="4">
        <f t="shared" si="454"/>
        <v>0</v>
      </c>
      <c r="CI389" s="36">
        <f t="shared" si="455"/>
        <v>0</v>
      </c>
      <c r="CJ389" s="4">
        <f t="shared" si="456"/>
        <v>0</v>
      </c>
      <c r="CK389" s="36">
        <f t="shared" si="452"/>
        <v>0</v>
      </c>
      <c r="CM389" s="18" t="str">
        <f t="shared" si="447"/>
        <v>金喉健-上海市浦东医院</v>
      </c>
      <c r="CN389" s="18" t="s">
        <v>422</v>
      </c>
    </row>
    <row r="390" spans="1:92" s="18" customFormat="1" ht="14.25" hidden="1" x14ac:dyDescent="0.3">
      <c r="A390" s="1" t="s">
        <v>121</v>
      </c>
      <c r="B390" s="1" t="s">
        <v>636</v>
      </c>
      <c r="C390" s="1" t="s">
        <v>662</v>
      </c>
      <c r="D390" s="1" t="s">
        <v>7</v>
      </c>
      <c r="E390" s="1" t="s">
        <v>688</v>
      </c>
      <c r="F390" s="1" t="s">
        <v>282</v>
      </c>
      <c r="G390" s="1" t="s">
        <v>390</v>
      </c>
      <c r="H390" s="12" t="s">
        <v>230</v>
      </c>
      <c r="I390" s="177">
        <v>28.876799999999999</v>
      </c>
      <c r="J390" s="37">
        <v>20</v>
      </c>
      <c r="K390" s="171">
        <v>22.5</v>
      </c>
      <c r="L390" s="171">
        <f t="shared" si="416"/>
        <v>649.72799999999995</v>
      </c>
      <c r="M390" s="37">
        <v>35</v>
      </c>
      <c r="N390" s="5">
        <v>30</v>
      </c>
      <c r="O390" s="34">
        <f t="shared" si="417"/>
        <v>866.30399999999997</v>
      </c>
      <c r="P390" s="3">
        <v>60</v>
      </c>
      <c r="Q390" s="3">
        <v>0</v>
      </c>
      <c r="R390" s="35">
        <f t="shared" si="418"/>
        <v>1732.6079999999999</v>
      </c>
      <c r="S390" s="33">
        <f t="shared" si="439"/>
        <v>95</v>
      </c>
      <c r="T390" s="5">
        <v>20</v>
      </c>
      <c r="U390" s="35">
        <f t="shared" si="419"/>
        <v>577.53599999999994</v>
      </c>
      <c r="V390" s="3">
        <v>0</v>
      </c>
      <c r="W390" s="3">
        <v>0</v>
      </c>
      <c r="X390" s="35">
        <f t="shared" si="420"/>
        <v>0</v>
      </c>
      <c r="Y390" s="33">
        <f t="shared" si="440"/>
        <v>95</v>
      </c>
      <c r="Z390" s="5">
        <v>40</v>
      </c>
      <c r="AA390" s="35">
        <f t="shared" si="421"/>
        <v>1155.0719999999999</v>
      </c>
      <c r="AB390" s="3">
        <v>40</v>
      </c>
      <c r="AC390" s="3">
        <v>0</v>
      </c>
      <c r="AD390" s="35">
        <f t="shared" si="422"/>
        <v>1155.0719999999999</v>
      </c>
      <c r="AE390" s="33">
        <f t="shared" si="441"/>
        <v>135</v>
      </c>
      <c r="AF390" s="5">
        <v>30</v>
      </c>
      <c r="AG390" s="35">
        <f t="shared" si="423"/>
        <v>866.30399999999997</v>
      </c>
      <c r="AH390" s="3">
        <v>40</v>
      </c>
      <c r="AI390" s="3">
        <v>0</v>
      </c>
      <c r="AJ390" s="35">
        <f t="shared" si="424"/>
        <v>1155.0719999999999</v>
      </c>
      <c r="AK390" s="33">
        <f t="shared" si="442"/>
        <v>175</v>
      </c>
      <c r="AL390" s="5">
        <v>40</v>
      </c>
      <c r="AM390" s="36">
        <f t="shared" si="425"/>
        <v>1155.0719999999999</v>
      </c>
      <c r="AN390" s="224">
        <v>30</v>
      </c>
      <c r="AO390" s="3">
        <v>200</v>
      </c>
      <c r="AP390" s="35">
        <f t="shared" si="426"/>
        <v>866.30399999999997</v>
      </c>
      <c r="AQ390" s="33">
        <f t="shared" si="445"/>
        <v>5</v>
      </c>
      <c r="AR390" s="5">
        <v>30</v>
      </c>
      <c r="AS390" s="35">
        <f t="shared" si="427"/>
        <v>866.30399999999997</v>
      </c>
      <c r="AT390" s="3">
        <v>50</v>
      </c>
      <c r="AU390" s="3">
        <v>0</v>
      </c>
      <c r="AV390" s="35">
        <f t="shared" si="428"/>
        <v>1443.84</v>
      </c>
      <c r="AW390" s="33">
        <f t="shared" si="443"/>
        <v>55</v>
      </c>
      <c r="AX390" s="4">
        <v>40</v>
      </c>
      <c r="AY390" s="35">
        <f t="shared" si="429"/>
        <v>1155.0719999999999</v>
      </c>
      <c r="AZ390" s="3">
        <v>0</v>
      </c>
      <c r="BA390" s="3">
        <v>0</v>
      </c>
      <c r="BB390" s="35">
        <f t="shared" si="430"/>
        <v>0</v>
      </c>
      <c r="BC390" s="33">
        <f t="shared" si="444"/>
        <v>55</v>
      </c>
      <c r="BD390" s="4">
        <v>40</v>
      </c>
      <c r="BE390" s="36">
        <f t="shared" si="431"/>
        <v>1155.0719999999999</v>
      </c>
      <c r="BF390" s="3">
        <v>0</v>
      </c>
      <c r="BG390" s="3">
        <v>0</v>
      </c>
      <c r="BH390" s="35">
        <f t="shared" si="432"/>
        <v>0</v>
      </c>
      <c r="BI390" s="33">
        <f t="shared" si="408"/>
        <v>55</v>
      </c>
      <c r="BJ390" s="4">
        <v>40</v>
      </c>
      <c r="BK390" s="36">
        <f t="shared" si="433"/>
        <v>1155.0719999999999</v>
      </c>
      <c r="BL390" s="3">
        <v>50</v>
      </c>
      <c r="BM390" s="3">
        <v>0</v>
      </c>
      <c r="BN390" s="36">
        <f t="shared" si="434"/>
        <v>1443.84</v>
      </c>
      <c r="BO390" s="33">
        <f t="shared" si="453"/>
        <v>105</v>
      </c>
      <c r="BP390" s="4">
        <v>30</v>
      </c>
      <c r="BQ390" s="36">
        <f t="shared" si="435"/>
        <v>866.30399999999997</v>
      </c>
      <c r="BR390" s="204">
        <v>0</v>
      </c>
      <c r="BS390" s="305">
        <v>0</v>
      </c>
      <c r="BT390" s="36">
        <f t="shared" si="436"/>
        <v>0</v>
      </c>
      <c r="BU390" s="33">
        <f t="shared" si="446"/>
        <v>105</v>
      </c>
      <c r="BV390" s="4">
        <v>30</v>
      </c>
      <c r="BW390" s="36">
        <f t="shared" si="448"/>
        <v>866.30399999999997</v>
      </c>
      <c r="BX390" s="3">
        <v>40</v>
      </c>
      <c r="BY390" s="3">
        <v>0</v>
      </c>
      <c r="BZ390" s="36">
        <f t="shared" si="449"/>
        <v>1155.0719999999999</v>
      </c>
      <c r="CA390" s="33">
        <f t="shared" si="437"/>
        <v>145</v>
      </c>
      <c r="CB390" s="314">
        <v>30</v>
      </c>
      <c r="CC390" s="36">
        <f t="shared" si="450"/>
        <v>866.30399999999997</v>
      </c>
      <c r="CD390" s="3">
        <f>SUMIFS('12月商业流向数据'!G:G,'12月商业流向数据'!C:C,'2019年进销存明细 '!A390,'12月商业流向数据'!E:E,'2019年进销存明细 '!H390)</f>
        <v>30</v>
      </c>
      <c r="CE390" s="3"/>
      <c r="CF390" s="36">
        <f t="shared" si="451"/>
        <v>866.30399999999997</v>
      </c>
      <c r="CG390" s="33">
        <f t="shared" si="438"/>
        <v>175</v>
      </c>
      <c r="CH390" s="4">
        <f t="shared" si="454"/>
        <v>400</v>
      </c>
      <c r="CI390" s="36">
        <f t="shared" si="455"/>
        <v>11550.72</v>
      </c>
      <c r="CJ390" s="4">
        <f t="shared" si="456"/>
        <v>340</v>
      </c>
      <c r="CK390" s="36">
        <f t="shared" si="452"/>
        <v>9818.1119999999992</v>
      </c>
      <c r="CM390" s="18" t="str">
        <f t="shared" si="447"/>
        <v>恒康正清-上海市嘉定区南翔医院</v>
      </c>
      <c r="CN390" s="18" t="s">
        <v>422</v>
      </c>
    </row>
    <row r="391" spans="1:92" s="18" customFormat="1" ht="14.25" hidden="1" x14ac:dyDescent="0.3">
      <c r="A391" s="1" t="s">
        <v>121</v>
      </c>
      <c r="B391" s="1" t="s">
        <v>873</v>
      </c>
      <c r="C391" s="1" t="s">
        <v>662</v>
      </c>
      <c r="D391" s="1" t="s">
        <v>872</v>
      </c>
      <c r="E391" s="1" t="s">
        <v>376</v>
      </c>
      <c r="F391" s="1" t="s">
        <v>282</v>
      </c>
      <c r="G391" s="1" t="s">
        <v>388</v>
      </c>
      <c r="H391" s="2" t="s">
        <v>135</v>
      </c>
      <c r="I391" s="177">
        <v>28.876799999999999</v>
      </c>
      <c r="J391" s="37">
        <v>0</v>
      </c>
      <c r="K391" s="171">
        <v>288.33333333333331</v>
      </c>
      <c r="L391" s="171">
        <f t="shared" si="416"/>
        <v>8326.1439999999984</v>
      </c>
      <c r="M391" s="37">
        <v>182</v>
      </c>
      <c r="N391" s="5">
        <v>260</v>
      </c>
      <c r="O391" s="34">
        <f t="shared" si="417"/>
        <v>7507.9679999999998</v>
      </c>
      <c r="P391" s="3">
        <v>400</v>
      </c>
      <c r="Q391" s="3">
        <v>268</v>
      </c>
      <c r="R391" s="35">
        <f t="shared" si="418"/>
        <v>11550.72</v>
      </c>
      <c r="S391" s="33">
        <f t="shared" si="439"/>
        <v>314</v>
      </c>
      <c r="T391" s="5">
        <v>160</v>
      </c>
      <c r="U391" s="35">
        <f t="shared" si="419"/>
        <v>4620.2879999999996</v>
      </c>
      <c r="V391" s="3">
        <v>0</v>
      </c>
      <c r="W391" s="3">
        <v>106</v>
      </c>
      <c r="X391" s="35">
        <f t="shared" si="420"/>
        <v>0</v>
      </c>
      <c r="Y391" s="33">
        <f t="shared" si="440"/>
        <v>208</v>
      </c>
      <c r="Z391" s="5">
        <v>370</v>
      </c>
      <c r="AA391" s="35">
        <f t="shared" si="421"/>
        <v>10684.415999999999</v>
      </c>
      <c r="AB391" s="3">
        <v>400</v>
      </c>
      <c r="AC391" s="3">
        <v>226</v>
      </c>
      <c r="AD391" s="35">
        <f t="shared" si="422"/>
        <v>11550.72</v>
      </c>
      <c r="AE391" s="33">
        <f t="shared" si="441"/>
        <v>382</v>
      </c>
      <c r="AF391" s="5">
        <v>310</v>
      </c>
      <c r="AG391" s="35">
        <f t="shared" si="423"/>
        <v>8951.8079999999991</v>
      </c>
      <c r="AH391" s="3">
        <v>400</v>
      </c>
      <c r="AI391" s="3">
        <v>380</v>
      </c>
      <c r="AJ391" s="35">
        <f t="shared" si="424"/>
        <v>11550.72</v>
      </c>
      <c r="AK391" s="33">
        <f t="shared" si="442"/>
        <v>402</v>
      </c>
      <c r="AL391" s="5">
        <v>400</v>
      </c>
      <c r="AM391" s="36">
        <f t="shared" si="425"/>
        <v>11550.72</v>
      </c>
      <c r="AN391" s="224">
        <v>400</v>
      </c>
      <c r="AO391" s="3">
        <v>560</v>
      </c>
      <c r="AP391" s="35">
        <f t="shared" si="426"/>
        <v>11550.72</v>
      </c>
      <c r="AQ391" s="33">
        <f t="shared" si="445"/>
        <v>242</v>
      </c>
      <c r="AR391" s="5">
        <v>360</v>
      </c>
      <c r="AS391" s="35">
        <f t="shared" si="427"/>
        <v>10395.647999999999</v>
      </c>
      <c r="AT391" s="3">
        <v>800</v>
      </c>
      <c r="AU391" s="3">
        <v>622</v>
      </c>
      <c r="AV391" s="35">
        <f t="shared" si="428"/>
        <v>23101.439999999999</v>
      </c>
      <c r="AW391" s="33">
        <f t="shared" si="443"/>
        <v>420</v>
      </c>
      <c r="AX391" s="4">
        <v>400</v>
      </c>
      <c r="AY391" s="35">
        <f t="shared" si="429"/>
        <v>11550.72</v>
      </c>
      <c r="AZ391" s="3">
        <v>800</v>
      </c>
      <c r="BA391" s="3">
        <v>1046</v>
      </c>
      <c r="BB391" s="35">
        <f t="shared" si="430"/>
        <v>23101.439999999999</v>
      </c>
      <c r="BC391" s="33">
        <f t="shared" si="444"/>
        <v>174</v>
      </c>
      <c r="BD391" s="4">
        <v>400</v>
      </c>
      <c r="BE391" s="36">
        <f t="shared" si="431"/>
        <v>11550.72</v>
      </c>
      <c r="BF391" s="3">
        <v>200</v>
      </c>
      <c r="BG391" s="3">
        <v>292</v>
      </c>
      <c r="BH391" s="35">
        <f t="shared" si="432"/>
        <v>5775.36</v>
      </c>
      <c r="BI391" s="33">
        <f t="shared" si="408"/>
        <v>82</v>
      </c>
      <c r="BJ391" s="4">
        <v>380</v>
      </c>
      <c r="BK391" s="36">
        <f t="shared" si="433"/>
        <v>10973.183999999999</v>
      </c>
      <c r="BL391" s="3">
        <v>0</v>
      </c>
      <c r="BM391" s="3">
        <v>42</v>
      </c>
      <c r="BN391" s="36">
        <f t="shared" si="434"/>
        <v>0</v>
      </c>
      <c r="BO391" s="33">
        <f t="shared" si="453"/>
        <v>40</v>
      </c>
      <c r="BP391" s="4">
        <v>310</v>
      </c>
      <c r="BQ391" s="36">
        <f t="shared" si="435"/>
        <v>8951.8079999999991</v>
      </c>
      <c r="BR391" s="204">
        <v>0</v>
      </c>
      <c r="BS391" s="305">
        <v>10</v>
      </c>
      <c r="BT391" s="36">
        <f t="shared" si="436"/>
        <v>0</v>
      </c>
      <c r="BU391" s="33">
        <f t="shared" si="446"/>
        <v>30</v>
      </c>
      <c r="BV391" s="4">
        <v>340</v>
      </c>
      <c r="BW391" s="36">
        <f t="shared" si="448"/>
        <v>9818.1119999999992</v>
      </c>
      <c r="BX391" s="3">
        <v>0</v>
      </c>
      <c r="BY391" s="3">
        <v>12</v>
      </c>
      <c r="BZ391" s="36">
        <f t="shared" si="449"/>
        <v>0</v>
      </c>
      <c r="CA391" s="33">
        <f t="shared" si="437"/>
        <v>18</v>
      </c>
      <c r="CB391" s="314">
        <v>310</v>
      </c>
      <c r="CC391" s="36">
        <f t="shared" si="450"/>
        <v>8951.8079999999991</v>
      </c>
      <c r="CD391" s="3">
        <f>SUMIFS('12月商业流向数据'!G:G,'12月商业流向数据'!C:C,'2019年进销存明细 '!A391,'12月商业流向数据'!E:E,'2019年进销存明细 '!H391)</f>
        <v>0</v>
      </c>
      <c r="CE391" s="3"/>
      <c r="CF391" s="36">
        <f t="shared" si="451"/>
        <v>0</v>
      </c>
      <c r="CG391" s="33">
        <f t="shared" si="438"/>
        <v>18</v>
      </c>
      <c r="CH391" s="4">
        <f t="shared" si="454"/>
        <v>4000</v>
      </c>
      <c r="CI391" s="36">
        <f t="shared" si="455"/>
        <v>115507.2</v>
      </c>
      <c r="CJ391" s="4">
        <f t="shared" si="456"/>
        <v>3400</v>
      </c>
      <c r="CK391" s="36">
        <f t="shared" si="452"/>
        <v>98181.119999999995</v>
      </c>
      <c r="CM391" s="18" t="str">
        <f t="shared" si="447"/>
        <v>恒康正清-上海市奉贤区中医医院</v>
      </c>
      <c r="CN391" s="18" t="s">
        <v>422</v>
      </c>
    </row>
    <row r="392" spans="1:92" s="18" customFormat="1" ht="14.25" hidden="1" x14ac:dyDescent="0.3">
      <c r="A392" s="1" t="s">
        <v>121</v>
      </c>
      <c r="B392" s="1" t="s">
        <v>873</v>
      </c>
      <c r="C392" s="1" t="s">
        <v>662</v>
      </c>
      <c r="D392" s="1" t="s">
        <v>872</v>
      </c>
      <c r="E392" s="1" t="s">
        <v>376</v>
      </c>
      <c r="F392" s="1" t="s">
        <v>282</v>
      </c>
      <c r="G392" s="1" t="s">
        <v>388</v>
      </c>
      <c r="H392" s="2" t="s">
        <v>44</v>
      </c>
      <c r="I392" s="177">
        <v>28.876799999999999</v>
      </c>
      <c r="J392" s="37">
        <v>700</v>
      </c>
      <c r="K392" s="171">
        <v>810</v>
      </c>
      <c r="L392" s="171">
        <f t="shared" si="416"/>
        <v>23390.207999999999</v>
      </c>
      <c r="M392" s="37">
        <v>277</v>
      </c>
      <c r="N392" s="5">
        <v>900</v>
      </c>
      <c r="O392" s="34">
        <f t="shared" si="417"/>
        <v>25989.119999999999</v>
      </c>
      <c r="P392" s="3">
        <v>700</v>
      </c>
      <c r="Q392" s="3">
        <v>552</v>
      </c>
      <c r="R392" s="35">
        <f t="shared" si="418"/>
        <v>20213.759999999998</v>
      </c>
      <c r="S392" s="33">
        <f t="shared" si="439"/>
        <v>425</v>
      </c>
      <c r="T392" s="5">
        <v>450</v>
      </c>
      <c r="U392" s="35">
        <f t="shared" si="419"/>
        <v>12994.56</v>
      </c>
      <c r="V392" s="3">
        <v>500</v>
      </c>
      <c r="W392" s="3">
        <v>530</v>
      </c>
      <c r="X392" s="35">
        <f t="shared" si="420"/>
        <v>14438.4</v>
      </c>
      <c r="Y392" s="33">
        <f t="shared" si="440"/>
        <v>395</v>
      </c>
      <c r="Z392" s="5">
        <v>1100</v>
      </c>
      <c r="AA392" s="35">
        <f t="shared" si="421"/>
        <v>31764.48</v>
      </c>
      <c r="AB392" s="3">
        <v>400</v>
      </c>
      <c r="AC392" s="3">
        <v>559</v>
      </c>
      <c r="AD392" s="35">
        <f t="shared" si="422"/>
        <v>11550.72</v>
      </c>
      <c r="AE392" s="33">
        <f t="shared" si="441"/>
        <v>236</v>
      </c>
      <c r="AF392" s="5">
        <v>1300</v>
      </c>
      <c r="AG392" s="35">
        <f t="shared" si="423"/>
        <v>37539.839999999997</v>
      </c>
      <c r="AH392" s="3">
        <v>700</v>
      </c>
      <c r="AI392" s="3">
        <v>586</v>
      </c>
      <c r="AJ392" s="35">
        <f t="shared" si="424"/>
        <v>20213.759999999998</v>
      </c>
      <c r="AK392" s="33">
        <f t="shared" si="442"/>
        <v>350</v>
      </c>
      <c r="AL392" s="5">
        <v>1300</v>
      </c>
      <c r="AM392" s="36">
        <f t="shared" si="425"/>
        <v>37539.839999999997</v>
      </c>
      <c r="AN392" s="224">
        <v>700</v>
      </c>
      <c r="AO392" s="3">
        <v>738</v>
      </c>
      <c r="AP392" s="35">
        <f t="shared" si="426"/>
        <v>20213.759999999998</v>
      </c>
      <c r="AQ392" s="33">
        <f t="shared" si="445"/>
        <v>312</v>
      </c>
      <c r="AR392" s="5">
        <v>1400</v>
      </c>
      <c r="AS392" s="35">
        <f t="shared" si="427"/>
        <v>40427.519999999997</v>
      </c>
      <c r="AT392" s="3">
        <v>720</v>
      </c>
      <c r="AU392" s="3">
        <v>724</v>
      </c>
      <c r="AV392" s="35">
        <f t="shared" si="428"/>
        <v>20791.295999999998</v>
      </c>
      <c r="AW392" s="33">
        <f t="shared" si="443"/>
        <v>308</v>
      </c>
      <c r="AX392" s="4">
        <v>1500</v>
      </c>
      <c r="AY392" s="35">
        <f t="shared" si="429"/>
        <v>43315.199999999997</v>
      </c>
      <c r="AZ392" s="3">
        <v>450</v>
      </c>
      <c r="BA392" s="3">
        <v>664</v>
      </c>
      <c r="BB392" s="35">
        <f t="shared" si="430"/>
        <v>12994.56</v>
      </c>
      <c r="BC392" s="33">
        <f t="shared" si="444"/>
        <v>94</v>
      </c>
      <c r="BD392" s="4">
        <v>1500</v>
      </c>
      <c r="BE392" s="36">
        <f t="shared" si="431"/>
        <v>43315.199999999997</v>
      </c>
      <c r="BF392" s="3">
        <v>500</v>
      </c>
      <c r="BG392" s="3">
        <v>466</v>
      </c>
      <c r="BH392" s="35">
        <f t="shared" si="432"/>
        <v>14438.4</v>
      </c>
      <c r="BI392" s="33">
        <f t="shared" si="408"/>
        <v>128</v>
      </c>
      <c r="BJ392" s="4">
        <v>1500</v>
      </c>
      <c r="BK392" s="36">
        <f t="shared" si="433"/>
        <v>43315.199999999997</v>
      </c>
      <c r="BL392" s="3">
        <v>260</v>
      </c>
      <c r="BM392" s="3">
        <v>306</v>
      </c>
      <c r="BN392" s="36">
        <f t="shared" si="434"/>
        <v>7507.9679999999998</v>
      </c>
      <c r="BO392" s="33">
        <f t="shared" si="453"/>
        <v>82</v>
      </c>
      <c r="BP392" s="4">
        <v>1300</v>
      </c>
      <c r="BQ392" s="36">
        <f t="shared" si="435"/>
        <v>37539.839999999997</v>
      </c>
      <c r="BR392" s="204">
        <v>460</v>
      </c>
      <c r="BS392" s="305">
        <v>337</v>
      </c>
      <c r="BT392" s="36">
        <f t="shared" si="436"/>
        <v>13283.328</v>
      </c>
      <c r="BU392" s="33">
        <f t="shared" si="446"/>
        <v>205</v>
      </c>
      <c r="BV392" s="4">
        <v>1300</v>
      </c>
      <c r="BW392" s="36">
        <f t="shared" si="448"/>
        <v>37539.839999999997</v>
      </c>
      <c r="BX392" s="3">
        <v>300</v>
      </c>
      <c r="BY392" s="3">
        <v>368</v>
      </c>
      <c r="BZ392" s="36">
        <f t="shared" si="449"/>
        <v>8663.0399999999991</v>
      </c>
      <c r="CA392" s="33">
        <f t="shared" si="437"/>
        <v>137</v>
      </c>
      <c r="CB392" s="314">
        <v>1200</v>
      </c>
      <c r="CC392" s="36">
        <f t="shared" si="450"/>
        <v>34652.159999999996</v>
      </c>
      <c r="CD392" s="3">
        <f>SUMIFS('12月商业流向数据'!G:G,'12月商业流向数据'!C:C,'2019年进销存明细 '!A392,'12月商业流向数据'!E:E,'2019年进销存明细 '!H392)</f>
        <v>0</v>
      </c>
      <c r="CE392" s="3"/>
      <c r="CF392" s="36">
        <f t="shared" si="451"/>
        <v>0</v>
      </c>
      <c r="CG392" s="33">
        <f t="shared" si="438"/>
        <v>137</v>
      </c>
      <c r="CH392" s="4">
        <f t="shared" si="454"/>
        <v>14750</v>
      </c>
      <c r="CI392" s="36">
        <f t="shared" si="455"/>
        <v>425932.79999999999</v>
      </c>
      <c r="CJ392" s="4">
        <f t="shared" si="456"/>
        <v>5690</v>
      </c>
      <c r="CK392" s="36">
        <f t="shared" si="452"/>
        <v>164308.992</v>
      </c>
      <c r="CM392" s="18" t="str">
        <f t="shared" si="447"/>
        <v>恒康正清-上海市奉贤区中心医院</v>
      </c>
      <c r="CN392" s="18" t="s">
        <v>422</v>
      </c>
    </row>
    <row r="393" spans="1:92" s="18" customFormat="1" ht="14.25" hidden="1" x14ac:dyDescent="0.3">
      <c r="A393" s="1" t="s">
        <v>121</v>
      </c>
      <c r="B393" s="1" t="s">
        <v>873</v>
      </c>
      <c r="C393" s="1" t="s">
        <v>662</v>
      </c>
      <c r="D393" s="1" t="s">
        <v>872</v>
      </c>
      <c r="E393" s="1" t="s">
        <v>376</v>
      </c>
      <c r="F393" s="1" t="s">
        <v>282</v>
      </c>
      <c r="G393" s="1" t="s">
        <v>388</v>
      </c>
      <c r="H393" s="2" t="s">
        <v>49</v>
      </c>
      <c r="I393" s="177">
        <v>28.876799999999999</v>
      </c>
      <c r="J393" s="37">
        <v>200</v>
      </c>
      <c r="K393" s="171">
        <v>200</v>
      </c>
      <c r="L393" s="171">
        <f t="shared" si="416"/>
        <v>5775.36</v>
      </c>
      <c r="M393" s="37">
        <v>150</v>
      </c>
      <c r="N393" s="5">
        <v>200</v>
      </c>
      <c r="O393" s="34">
        <f t="shared" si="417"/>
        <v>5775.36</v>
      </c>
      <c r="P393" s="3">
        <v>200</v>
      </c>
      <c r="Q393" s="3">
        <v>200</v>
      </c>
      <c r="R393" s="35">
        <f t="shared" si="418"/>
        <v>5775.36</v>
      </c>
      <c r="S393" s="33">
        <f t="shared" si="439"/>
        <v>150</v>
      </c>
      <c r="T393" s="5">
        <v>120</v>
      </c>
      <c r="U393" s="35">
        <f t="shared" si="419"/>
        <v>3465.2159999999999</v>
      </c>
      <c r="V393" s="3">
        <v>0</v>
      </c>
      <c r="W393" s="3">
        <v>10</v>
      </c>
      <c r="X393" s="35">
        <f t="shared" si="420"/>
        <v>0</v>
      </c>
      <c r="Y393" s="33">
        <f t="shared" si="440"/>
        <v>140</v>
      </c>
      <c r="Z393" s="5">
        <v>280</v>
      </c>
      <c r="AA393" s="35">
        <f t="shared" si="421"/>
        <v>8085.5039999999999</v>
      </c>
      <c r="AB393" s="3">
        <v>200</v>
      </c>
      <c r="AC393" s="3">
        <v>10</v>
      </c>
      <c r="AD393" s="35">
        <f t="shared" si="422"/>
        <v>5775.36</v>
      </c>
      <c r="AE393" s="33">
        <f t="shared" si="441"/>
        <v>330</v>
      </c>
      <c r="AF393" s="5">
        <v>230</v>
      </c>
      <c r="AG393" s="35">
        <f t="shared" si="423"/>
        <v>6641.6639999999998</v>
      </c>
      <c r="AH393" s="3">
        <v>0</v>
      </c>
      <c r="AI393" s="3">
        <v>50</v>
      </c>
      <c r="AJ393" s="35">
        <f t="shared" si="424"/>
        <v>0</v>
      </c>
      <c r="AK393" s="33">
        <f t="shared" si="442"/>
        <v>280</v>
      </c>
      <c r="AL393" s="5">
        <v>300</v>
      </c>
      <c r="AM393" s="36">
        <f t="shared" si="425"/>
        <v>8663.0399999999991</v>
      </c>
      <c r="AN393" s="224">
        <v>200</v>
      </c>
      <c r="AO393" s="3">
        <v>250</v>
      </c>
      <c r="AP393" s="35">
        <f t="shared" si="426"/>
        <v>5775.36</v>
      </c>
      <c r="AQ393" s="33">
        <f t="shared" si="445"/>
        <v>230</v>
      </c>
      <c r="AR393" s="5">
        <v>270</v>
      </c>
      <c r="AS393" s="35">
        <f t="shared" si="427"/>
        <v>7796.7359999999999</v>
      </c>
      <c r="AT393" s="3">
        <v>200</v>
      </c>
      <c r="AU393" s="3">
        <v>210</v>
      </c>
      <c r="AV393" s="35">
        <f t="shared" si="428"/>
        <v>5775.36</v>
      </c>
      <c r="AW393" s="33">
        <f t="shared" si="443"/>
        <v>220</v>
      </c>
      <c r="AX393" s="4">
        <v>300</v>
      </c>
      <c r="AY393" s="35">
        <f t="shared" si="429"/>
        <v>8663.0399999999991</v>
      </c>
      <c r="AZ393" s="3">
        <v>400</v>
      </c>
      <c r="BA393" s="3">
        <v>380</v>
      </c>
      <c r="BB393" s="35">
        <f t="shared" si="430"/>
        <v>11550.72</v>
      </c>
      <c r="BC393" s="33">
        <f t="shared" si="444"/>
        <v>240</v>
      </c>
      <c r="BD393" s="4">
        <v>290</v>
      </c>
      <c r="BE393" s="36">
        <f t="shared" si="431"/>
        <v>8374.271999999999</v>
      </c>
      <c r="BF393" s="3">
        <v>200</v>
      </c>
      <c r="BG393" s="3">
        <v>200</v>
      </c>
      <c r="BH393" s="35">
        <f t="shared" si="432"/>
        <v>5775.36</v>
      </c>
      <c r="BI393" s="33">
        <f t="shared" si="408"/>
        <v>240</v>
      </c>
      <c r="BJ393" s="4">
        <v>280</v>
      </c>
      <c r="BK393" s="36">
        <f t="shared" si="433"/>
        <v>8085.5039999999999</v>
      </c>
      <c r="BL393" s="3">
        <v>200</v>
      </c>
      <c r="BM393" s="3">
        <v>253</v>
      </c>
      <c r="BN393" s="36">
        <f t="shared" si="434"/>
        <v>5775.36</v>
      </c>
      <c r="BO393" s="33">
        <f t="shared" si="453"/>
        <v>187</v>
      </c>
      <c r="BP393" s="4">
        <v>230</v>
      </c>
      <c r="BQ393" s="36">
        <f t="shared" si="435"/>
        <v>6641.6639999999998</v>
      </c>
      <c r="BR393" s="204">
        <v>0</v>
      </c>
      <c r="BS393" s="305">
        <v>100</v>
      </c>
      <c r="BT393" s="36">
        <f t="shared" si="436"/>
        <v>0</v>
      </c>
      <c r="BU393" s="33">
        <f t="shared" si="446"/>
        <v>87</v>
      </c>
      <c r="BV393" s="4">
        <v>250</v>
      </c>
      <c r="BW393" s="36">
        <f t="shared" si="448"/>
        <v>7219.2</v>
      </c>
      <c r="BX393" s="3">
        <v>200</v>
      </c>
      <c r="BY393" s="3">
        <v>220</v>
      </c>
      <c r="BZ393" s="36">
        <f t="shared" si="449"/>
        <v>5775.36</v>
      </c>
      <c r="CA393" s="33">
        <f t="shared" si="437"/>
        <v>67</v>
      </c>
      <c r="CB393" s="314">
        <v>250</v>
      </c>
      <c r="CC393" s="36">
        <f t="shared" si="450"/>
        <v>7219.2</v>
      </c>
      <c r="CD393" s="3">
        <f>SUMIFS('12月商业流向数据'!G:G,'12月商业流向数据'!C:C,'2019年进销存明细 '!A393,'12月商业流向数据'!E:E,'2019年进销存明细 '!H393)</f>
        <v>0</v>
      </c>
      <c r="CE393" s="3"/>
      <c r="CF393" s="36">
        <f t="shared" si="451"/>
        <v>0</v>
      </c>
      <c r="CG393" s="33">
        <f t="shared" si="438"/>
        <v>67</v>
      </c>
      <c r="CH393" s="4">
        <f t="shared" si="454"/>
        <v>3000</v>
      </c>
      <c r="CI393" s="36">
        <f t="shared" si="455"/>
        <v>86630.399999999994</v>
      </c>
      <c r="CJ393" s="4">
        <f t="shared" si="456"/>
        <v>1800</v>
      </c>
      <c r="CK393" s="36">
        <f t="shared" si="452"/>
        <v>51978.239999999998</v>
      </c>
      <c r="CM393" s="18" t="str">
        <f t="shared" si="447"/>
        <v>恒康正清-上海市奉贤区奉城医院</v>
      </c>
      <c r="CN393" s="18" t="s">
        <v>422</v>
      </c>
    </row>
    <row r="394" spans="1:92" s="18" customFormat="1" ht="14.25" hidden="1" x14ac:dyDescent="0.3">
      <c r="A394" s="1" t="s">
        <v>121</v>
      </c>
      <c r="B394" s="1" t="s">
        <v>637</v>
      </c>
      <c r="C394" s="1" t="s">
        <v>661</v>
      </c>
      <c r="D394" s="1" t="s">
        <v>696</v>
      </c>
      <c r="E394" s="1" t="s">
        <v>87</v>
      </c>
      <c r="F394" s="1" t="s">
        <v>283</v>
      </c>
      <c r="G394" s="1" t="s">
        <v>389</v>
      </c>
      <c r="H394" s="2" t="s">
        <v>536</v>
      </c>
      <c r="I394" s="177">
        <v>28.876799999999999</v>
      </c>
      <c r="J394" s="37">
        <v>0</v>
      </c>
      <c r="K394" s="171">
        <v>0</v>
      </c>
      <c r="L394" s="171">
        <f t="shared" ref="L394:L410" si="457">K394*I394</f>
        <v>0</v>
      </c>
      <c r="M394" s="37">
        <v>2</v>
      </c>
      <c r="N394" s="5"/>
      <c r="O394" s="34">
        <f t="shared" ref="O394:O410" si="458">N394*I394</f>
        <v>0</v>
      </c>
      <c r="P394" s="3">
        <v>0</v>
      </c>
      <c r="Q394" s="3">
        <v>0</v>
      </c>
      <c r="R394" s="35">
        <f t="shared" ref="R394:R410" si="459">P394*I394</f>
        <v>0</v>
      </c>
      <c r="S394" s="33">
        <f t="shared" si="439"/>
        <v>2</v>
      </c>
      <c r="T394" s="5"/>
      <c r="U394" s="35">
        <f t="shared" ref="U394:U410" si="460">T394*I394</f>
        <v>0</v>
      </c>
      <c r="V394" s="3">
        <v>0</v>
      </c>
      <c r="W394" s="3">
        <v>0</v>
      </c>
      <c r="X394" s="35">
        <f t="shared" ref="X394:X410" si="461">V394*I394</f>
        <v>0</v>
      </c>
      <c r="Y394" s="33">
        <f t="shared" si="440"/>
        <v>2</v>
      </c>
      <c r="Z394" s="5"/>
      <c r="AA394" s="35">
        <f t="shared" ref="AA394:AA410" si="462">Z394*I394</f>
        <v>0</v>
      </c>
      <c r="AB394" s="3">
        <v>0</v>
      </c>
      <c r="AC394" s="3">
        <v>0</v>
      </c>
      <c r="AD394" s="35">
        <f t="shared" ref="AD394:AD410" si="463">AB394*I394</f>
        <v>0</v>
      </c>
      <c r="AE394" s="33">
        <f t="shared" si="441"/>
        <v>2</v>
      </c>
      <c r="AF394" s="5"/>
      <c r="AG394" s="35">
        <f t="shared" ref="AG394:AG410" si="464">AF394*I394</f>
        <v>0</v>
      </c>
      <c r="AH394" s="3">
        <v>0</v>
      </c>
      <c r="AI394" s="3">
        <v>0</v>
      </c>
      <c r="AJ394" s="35">
        <f t="shared" ref="AJ394:AJ410" si="465">AH394*I394</f>
        <v>0</v>
      </c>
      <c r="AK394" s="33">
        <f t="shared" si="442"/>
        <v>2</v>
      </c>
      <c r="AL394" s="5">
        <v>0</v>
      </c>
      <c r="AM394" s="36">
        <f t="shared" ref="AM394:AM410" si="466">AL394*I394</f>
        <v>0</v>
      </c>
      <c r="AN394" s="224">
        <v>0</v>
      </c>
      <c r="AO394" s="3">
        <v>0</v>
      </c>
      <c r="AP394" s="35">
        <f t="shared" ref="AP394:AP410" si="467">I394*AN394</f>
        <v>0</v>
      </c>
      <c r="AQ394" s="33">
        <f t="shared" si="445"/>
        <v>2</v>
      </c>
      <c r="AR394" s="5">
        <v>0</v>
      </c>
      <c r="AS394" s="35">
        <f t="shared" ref="AS394:AS410" si="468">I394*AR394</f>
        <v>0</v>
      </c>
      <c r="AT394" s="3">
        <v>0</v>
      </c>
      <c r="AU394" s="3">
        <v>0</v>
      </c>
      <c r="AV394" s="35">
        <f t="shared" ref="AV394:AV410" si="469">AT394*I394</f>
        <v>0</v>
      </c>
      <c r="AW394" s="33">
        <f t="shared" si="443"/>
        <v>2</v>
      </c>
      <c r="AX394" s="4">
        <v>0</v>
      </c>
      <c r="AY394" s="35">
        <f t="shared" ref="AY394:AY410" si="470">I394*AX394</f>
        <v>0</v>
      </c>
      <c r="AZ394" s="3">
        <v>0</v>
      </c>
      <c r="BA394" s="3">
        <v>0</v>
      </c>
      <c r="BB394" s="35">
        <f t="shared" ref="BB394:BB410" si="471">I394*AZ394</f>
        <v>0</v>
      </c>
      <c r="BC394" s="33">
        <f t="shared" si="444"/>
        <v>2</v>
      </c>
      <c r="BD394" s="4">
        <v>0</v>
      </c>
      <c r="BE394" s="36">
        <f t="shared" si="431"/>
        <v>0</v>
      </c>
      <c r="BF394" s="3">
        <v>0</v>
      </c>
      <c r="BG394" s="3">
        <v>0</v>
      </c>
      <c r="BH394" s="35">
        <f t="shared" si="432"/>
        <v>0</v>
      </c>
      <c r="BI394" s="33">
        <f t="shared" si="408"/>
        <v>2</v>
      </c>
      <c r="BJ394" s="4">
        <v>0</v>
      </c>
      <c r="BK394" s="36">
        <f t="shared" si="433"/>
        <v>0</v>
      </c>
      <c r="BL394" s="3">
        <v>0</v>
      </c>
      <c r="BM394" s="3">
        <v>0</v>
      </c>
      <c r="BN394" s="36">
        <f t="shared" si="434"/>
        <v>0</v>
      </c>
      <c r="BO394" s="33">
        <f t="shared" si="453"/>
        <v>2</v>
      </c>
      <c r="BP394" s="4">
        <v>0</v>
      </c>
      <c r="BQ394" s="36">
        <f t="shared" si="435"/>
        <v>0</v>
      </c>
      <c r="BR394" s="204">
        <v>0</v>
      </c>
      <c r="BS394" s="305">
        <v>0</v>
      </c>
      <c r="BT394" s="36">
        <f t="shared" si="436"/>
        <v>0</v>
      </c>
      <c r="BU394" s="33">
        <f t="shared" si="446"/>
        <v>2</v>
      </c>
      <c r="BV394" s="4">
        <v>0</v>
      </c>
      <c r="BW394" s="36">
        <f t="shared" si="448"/>
        <v>0</v>
      </c>
      <c r="BX394" s="3">
        <v>0</v>
      </c>
      <c r="BY394" s="3">
        <v>0</v>
      </c>
      <c r="BZ394" s="36">
        <f t="shared" si="449"/>
        <v>0</v>
      </c>
      <c r="CA394" s="33">
        <f t="shared" si="437"/>
        <v>2</v>
      </c>
      <c r="CB394" s="314">
        <v>0</v>
      </c>
      <c r="CC394" s="36">
        <f t="shared" si="450"/>
        <v>0</v>
      </c>
      <c r="CD394" s="3">
        <f>SUMIFS('12月商业流向数据'!G:G,'12月商业流向数据'!C:C,'2019年进销存明细 '!A394,'12月商业流向数据'!E:E,'2019年进销存明细 '!H394)</f>
        <v>0</v>
      </c>
      <c r="CE394" s="3"/>
      <c r="CF394" s="36">
        <f t="shared" si="451"/>
        <v>0</v>
      </c>
      <c r="CG394" s="33">
        <f t="shared" si="438"/>
        <v>2</v>
      </c>
      <c r="CH394" s="4">
        <f t="shared" si="454"/>
        <v>0</v>
      </c>
      <c r="CI394" s="36">
        <f t="shared" si="455"/>
        <v>0</v>
      </c>
      <c r="CJ394" s="4">
        <f t="shared" si="456"/>
        <v>0</v>
      </c>
      <c r="CK394" s="36">
        <f t="shared" si="452"/>
        <v>0</v>
      </c>
      <c r="CM394" s="18" t="str">
        <f t="shared" si="447"/>
        <v>恒康正清-上海市第六人民医院金山分院</v>
      </c>
      <c r="CN394" s="18" t="s">
        <v>422</v>
      </c>
    </row>
    <row r="395" spans="1:92" s="18" customFormat="1" ht="14.25" hidden="1" x14ac:dyDescent="0.3">
      <c r="A395" s="1" t="s">
        <v>121</v>
      </c>
      <c r="B395" s="1" t="s">
        <v>637</v>
      </c>
      <c r="C395" s="1" t="s">
        <v>661</v>
      </c>
      <c r="D395" s="1" t="s">
        <v>696</v>
      </c>
      <c r="E395" s="1" t="s">
        <v>16</v>
      </c>
      <c r="F395" s="1" t="s">
        <v>283</v>
      </c>
      <c r="G395" s="1" t="s">
        <v>389</v>
      </c>
      <c r="H395" s="2" t="s">
        <v>15</v>
      </c>
      <c r="I395" s="177">
        <v>28.876799999999999</v>
      </c>
      <c r="J395" s="37">
        <v>600</v>
      </c>
      <c r="K395" s="171">
        <v>533.33333333333337</v>
      </c>
      <c r="L395" s="171">
        <f t="shared" si="457"/>
        <v>15400.960000000001</v>
      </c>
      <c r="M395" s="37">
        <v>616</v>
      </c>
      <c r="N395" s="5">
        <v>500</v>
      </c>
      <c r="O395" s="34">
        <f t="shared" si="458"/>
        <v>14438.4</v>
      </c>
      <c r="P395" s="3">
        <v>600</v>
      </c>
      <c r="Q395" s="3">
        <v>518</v>
      </c>
      <c r="R395" s="35">
        <f t="shared" si="459"/>
        <v>17326.079999999998</v>
      </c>
      <c r="S395" s="33">
        <f t="shared" si="439"/>
        <v>698</v>
      </c>
      <c r="T395" s="5">
        <v>300</v>
      </c>
      <c r="U395" s="35">
        <f t="shared" si="460"/>
        <v>8663.0399999999991</v>
      </c>
      <c r="V395" s="3">
        <v>400</v>
      </c>
      <c r="W395" s="3">
        <v>406</v>
      </c>
      <c r="X395" s="35">
        <f t="shared" si="461"/>
        <v>11550.72</v>
      </c>
      <c r="Y395" s="33">
        <f t="shared" si="440"/>
        <v>692</v>
      </c>
      <c r="Z395" s="5">
        <v>700</v>
      </c>
      <c r="AA395" s="35">
        <f t="shared" si="462"/>
        <v>20213.759999999998</v>
      </c>
      <c r="AB395" s="3">
        <v>400</v>
      </c>
      <c r="AC395" s="3">
        <v>488</v>
      </c>
      <c r="AD395" s="35">
        <f t="shared" si="463"/>
        <v>11550.72</v>
      </c>
      <c r="AE395" s="33">
        <f t="shared" si="441"/>
        <v>604</v>
      </c>
      <c r="AF395" s="5">
        <v>800</v>
      </c>
      <c r="AG395" s="35">
        <f t="shared" si="464"/>
        <v>23101.439999999999</v>
      </c>
      <c r="AH395" s="3">
        <v>600</v>
      </c>
      <c r="AI395" s="3">
        <v>546</v>
      </c>
      <c r="AJ395" s="35">
        <f t="shared" si="465"/>
        <v>17326.079999999998</v>
      </c>
      <c r="AK395" s="33">
        <f t="shared" si="442"/>
        <v>658</v>
      </c>
      <c r="AL395" s="5">
        <v>1000</v>
      </c>
      <c r="AM395" s="36">
        <f t="shared" si="466"/>
        <v>28876.799999999999</v>
      </c>
      <c r="AN395" s="224">
        <v>400</v>
      </c>
      <c r="AO395" s="3">
        <v>547</v>
      </c>
      <c r="AP395" s="35">
        <f t="shared" si="467"/>
        <v>11550.72</v>
      </c>
      <c r="AQ395" s="33">
        <f t="shared" si="445"/>
        <v>511</v>
      </c>
      <c r="AR395" s="5">
        <v>1000</v>
      </c>
      <c r="AS395" s="35">
        <f t="shared" si="468"/>
        <v>28876.799999999999</v>
      </c>
      <c r="AT395" s="3">
        <v>600</v>
      </c>
      <c r="AU395" s="3">
        <v>586</v>
      </c>
      <c r="AV395" s="35">
        <f t="shared" si="469"/>
        <v>17326.079999999998</v>
      </c>
      <c r="AW395" s="33">
        <f t="shared" si="443"/>
        <v>525</v>
      </c>
      <c r="AX395" s="4">
        <v>1200</v>
      </c>
      <c r="AY395" s="35">
        <f t="shared" si="470"/>
        <v>34652.159999999996</v>
      </c>
      <c r="AZ395" s="3">
        <v>400</v>
      </c>
      <c r="BA395" s="3">
        <v>506</v>
      </c>
      <c r="BB395" s="35">
        <f t="shared" si="471"/>
        <v>11550.72</v>
      </c>
      <c r="BC395" s="33">
        <f t="shared" si="444"/>
        <v>419</v>
      </c>
      <c r="BD395" s="4">
        <v>1200</v>
      </c>
      <c r="BE395" s="36">
        <f t="shared" si="431"/>
        <v>34652.159999999996</v>
      </c>
      <c r="BF395" s="3">
        <v>400</v>
      </c>
      <c r="BG395" s="3">
        <v>426</v>
      </c>
      <c r="BH395" s="35">
        <f t="shared" si="432"/>
        <v>11550.72</v>
      </c>
      <c r="BI395" s="33">
        <f t="shared" si="408"/>
        <v>393</v>
      </c>
      <c r="BJ395" s="4">
        <v>1200</v>
      </c>
      <c r="BK395" s="36">
        <f t="shared" si="433"/>
        <v>34652.159999999996</v>
      </c>
      <c r="BL395" s="3">
        <v>800</v>
      </c>
      <c r="BM395" s="3">
        <v>456</v>
      </c>
      <c r="BN395" s="36">
        <f t="shared" si="434"/>
        <v>23101.439999999999</v>
      </c>
      <c r="BO395" s="33">
        <f t="shared" si="453"/>
        <v>737</v>
      </c>
      <c r="BP395" s="4">
        <v>1000</v>
      </c>
      <c r="BQ395" s="36">
        <f t="shared" si="435"/>
        <v>28876.799999999999</v>
      </c>
      <c r="BR395" s="204">
        <v>200</v>
      </c>
      <c r="BS395" s="305">
        <v>464</v>
      </c>
      <c r="BT395" s="36">
        <f t="shared" si="436"/>
        <v>5775.36</v>
      </c>
      <c r="BU395" s="33">
        <f t="shared" si="446"/>
        <v>473</v>
      </c>
      <c r="BV395" s="4">
        <v>1000</v>
      </c>
      <c r="BW395" s="36">
        <f t="shared" si="448"/>
        <v>28876.799999999999</v>
      </c>
      <c r="BX395" s="3">
        <v>600</v>
      </c>
      <c r="BY395" s="3">
        <v>488</v>
      </c>
      <c r="BZ395" s="36">
        <f t="shared" si="449"/>
        <v>17326.079999999998</v>
      </c>
      <c r="CA395" s="33">
        <f t="shared" si="437"/>
        <v>585</v>
      </c>
      <c r="CB395" s="314">
        <v>900</v>
      </c>
      <c r="CC395" s="36">
        <f t="shared" si="450"/>
        <v>25989.119999999999</v>
      </c>
      <c r="CD395" s="3">
        <f>SUMIFS('12月商业流向数据'!G:G,'12月商业流向数据'!C:C,'2019年进销存明细 '!A395,'12月商业流向数据'!E:E,'2019年进销存明细 '!H395)</f>
        <v>200</v>
      </c>
      <c r="CE395" s="3"/>
      <c r="CF395" s="36">
        <f t="shared" si="451"/>
        <v>5775.36</v>
      </c>
      <c r="CG395" s="33">
        <f t="shared" si="438"/>
        <v>785</v>
      </c>
      <c r="CH395" s="4">
        <f t="shared" si="454"/>
        <v>10800</v>
      </c>
      <c r="CI395" s="36">
        <f t="shared" si="455"/>
        <v>311869.44</v>
      </c>
      <c r="CJ395" s="4">
        <f t="shared" si="456"/>
        <v>5600</v>
      </c>
      <c r="CK395" s="36">
        <f t="shared" si="452"/>
        <v>161710.07999999996</v>
      </c>
      <c r="CM395" s="18" t="str">
        <f t="shared" si="447"/>
        <v>恒康正清-复旦大学附属金山医院</v>
      </c>
      <c r="CN395" s="18" t="s">
        <v>422</v>
      </c>
    </row>
    <row r="396" spans="1:92" s="18" customFormat="1" ht="14.25" hidden="1" x14ac:dyDescent="0.3">
      <c r="A396" s="1" t="s">
        <v>121</v>
      </c>
      <c r="B396" s="1" t="s">
        <v>637</v>
      </c>
      <c r="C396" s="1" t="s">
        <v>661</v>
      </c>
      <c r="D396" s="1" t="s">
        <v>696</v>
      </c>
      <c r="E396" s="1" t="s">
        <v>449</v>
      </c>
      <c r="F396" s="1" t="s">
        <v>282</v>
      </c>
      <c r="G396" s="1" t="s">
        <v>389</v>
      </c>
      <c r="H396" s="2" t="s">
        <v>10</v>
      </c>
      <c r="I396" s="178">
        <v>22.8568</v>
      </c>
      <c r="J396" s="37">
        <v>0</v>
      </c>
      <c r="K396" s="171">
        <v>250</v>
      </c>
      <c r="L396" s="171">
        <f t="shared" si="457"/>
        <v>5714.2</v>
      </c>
      <c r="M396" s="37">
        <v>16</v>
      </c>
      <c r="N396" s="5">
        <v>210</v>
      </c>
      <c r="O396" s="34">
        <f t="shared" si="458"/>
        <v>4799.9279999999999</v>
      </c>
      <c r="P396" s="3">
        <v>0</v>
      </c>
      <c r="Q396" s="3">
        <v>16</v>
      </c>
      <c r="R396" s="35">
        <f t="shared" si="459"/>
        <v>0</v>
      </c>
      <c r="S396" s="33">
        <f t="shared" si="439"/>
        <v>0</v>
      </c>
      <c r="T396" s="5">
        <v>130</v>
      </c>
      <c r="U396" s="35">
        <f t="shared" si="460"/>
        <v>2971.384</v>
      </c>
      <c r="V396" s="3">
        <v>0</v>
      </c>
      <c r="W396" s="3">
        <v>0</v>
      </c>
      <c r="X396" s="35">
        <f t="shared" si="461"/>
        <v>0</v>
      </c>
      <c r="Y396" s="33">
        <f t="shared" si="440"/>
        <v>0</v>
      </c>
      <c r="Z396" s="5">
        <v>400</v>
      </c>
      <c r="AA396" s="35">
        <f t="shared" si="462"/>
        <v>9142.7199999999993</v>
      </c>
      <c r="AB396" s="3">
        <v>0</v>
      </c>
      <c r="AC396" s="3">
        <v>0</v>
      </c>
      <c r="AD396" s="35">
        <f t="shared" si="463"/>
        <v>0</v>
      </c>
      <c r="AE396" s="33">
        <f t="shared" si="441"/>
        <v>0</v>
      </c>
      <c r="AF396" s="5">
        <v>500</v>
      </c>
      <c r="AG396" s="35">
        <f t="shared" si="464"/>
        <v>11428.4</v>
      </c>
      <c r="AH396" s="3">
        <v>500</v>
      </c>
      <c r="AI396" s="3">
        <v>500</v>
      </c>
      <c r="AJ396" s="35">
        <f t="shared" si="465"/>
        <v>11428.4</v>
      </c>
      <c r="AK396" s="33">
        <f t="shared" si="442"/>
        <v>0</v>
      </c>
      <c r="AL396" s="5">
        <v>600</v>
      </c>
      <c r="AM396" s="36">
        <f t="shared" si="466"/>
        <v>13714.08</v>
      </c>
      <c r="AN396" s="224">
        <v>400</v>
      </c>
      <c r="AO396" s="3">
        <v>400</v>
      </c>
      <c r="AP396" s="35">
        <f t="shared" si="467"/>
        <v>9142.7199999999993</v>
      </c>
      <c r="AQ396" s="33">
        <f t="shared" si="445"/>
        <v>0</v>
      </c>
      <c r="AR396" s="5">
        <v>800</v>
      </c>
      <c r="AS396" s="35">
        <f t="shared" si="468"/>
        <v>18285.439999999999</v>
      </c>
      <c r="AT396" s="3">
        <v>600</v>
      </c>
      <c r="AU396" s="3">
        <v>600</v>
      </c>
      <c r="AV396" s="35">
        <f t="shared" si="469"/>
        <v>13714.08</v>
      </c>
      <c r="AW396" s="33">
        <f t="shared" si="443"/>
        <v>0</v>
      </c>
      <c r="AX396" s="4">
        <v>800</v>
      </c>
      <c r="AY396" s="35">
        <f t="shared" si="470"/>
        <v>18285.439999999999</v>
      </c>
      <c r="AZ396" s="3">
        <v>600</v>
      </c>
      <c r="BA396" s="3">
        <v>600</v>
      </c>
      <c r="BB396" s="35">
        <f t="shared" si="471"/>
        <v>13714.08</v>
      </c>
      <c r="BC396" s="33">
        <f t="shared" si="444"/>
        <v>0</v>
      </c>
      <c r="BD396" s="4">
        <v>800</v>
      </c>
      <c r="BE396" s="36">
        <f t="shared" si="431"/>
        <v>18285.439999999999</v>
      </c>
      <c r="BF396" s="3">
        <v>400</v>
      </c>
      <c r="BG396" s="3">
        <v>400</v>
      </c>
      <c r="BH396" s="35">
        <f t="shared" si="432"/>
        <v>9142.7199999999993</v>
      </c>
      <c r="BI396" s="33">
        <f t="shared" si="408"/>
        <v>0</v>
      </c>
      <c r="BJ396" s="4">
        <v>800</v>
      </c>
      <c r="BK396" s="36">
        <f t="shared" si="433"/>
        <v>18285.439999999999</v>
      </c>
      <c r="BL396" s="3">
        <v>400</v>
      </c>
      <c r="BM396" s="3">
        <v>400</v>
      </c>
      <c r="BN396" s="36">
        <f t="shared" si="434"/>
        <v>9142.7199999999993</v>
      </c>
      <c r="BO396" s="33">
        <f t="shared" si="453"/>
        <v>0</v>
      </c>
      <c r="BP396" s="4">
        <v>600</v>
      </c>
      <c r="BQ396" s="36">
        <f t="shared" si="435"/>
        <v>13714.08</v>
      </c>
      <c r="BR396" s="204">
        <v>400</v>
      </c>
      <c r="BS396" s="305">
        <v>400</v>
      </c>
      <c r="BT396" s="36">
        <f t="shared" si="436"/>
        <v>9142.7199999999993</v>
      </c>
      <c r="BU396" s="33">
        <f t="shared" si="446"/>
        <v>0</v>
      </c>
      <c r="BV396" s="4">
        <v>600</v>
      </c>
      <c r="BW396" s="36">
        <f t="shared" si="448"/>
        <v>13714.08</v>
      </c>
      <c r="BX396" s="3">
        <v>200</v>
      </c>
      <c r="BY396" s="3">
        <v>200</v>
      </c>
      <c r="BZ396" s="36">
        <f t="shared" si="449"/>
        <v>4571.3599999999997</v>
      </c>
      <c r="CA396" s="33">
        <f t="shared" si="437"/>
        <v>0</v>
      </c>
      <c r="CB396" s="314">
        <v>500</v>
      </c>
      <c r="CC396" s="36">
        <f t="shared" si="450"/>
        <v>11428.4</v>
      </c>
      <c r="CD396" s="3">
        <f>SUMIFS('12月商业流向数据'!G:G,'12月商业流向数据'!C:C,'2019年进销存明细 '!A396,'12月商业流向数据'!E:E,'2019年进销存明细 '!H396)</f>
        <v>400</v>
      </c>
      <c r="CE396" s="3"/>
      <c r="CF396" s="36">
        <f t="shared" si="451"/>
        <v>9142.7199999999993</v>
      </c>
      <c r="CG396" s="33">
        <f t="shared" si="438"/>
        <v>400</v>
      </c>
      <c r="CH396" s="4">
        <f t="shared" si="454"/>
        <v>6740</v>
      </c>
      <c r="CI396" s="36">
        <f t="shared" si="455"/>
        <v>154054.83199999999</v>
      </c>
      <c r="CJ396" s="4">
        <f t="shared" si="456"/>
        <v>3900</v>
      </c>
      <c r="CK396" s="36">
        <f t="shared" si="452"/>
        <v>89141.52</v>
      </c>
      <c r="CM396" s="18" t="str">
        <f t="shared" si="447"/>
        <v>恒康正清-上海市金山区亭林医院</v>
      </c>
      <c r="CN396" s="18" t="s">
        <v>422</v>
      </c>
    </row>
    <row r="397" spans="1:92" s="18" customFormat="1" ht="14.25" hidden="1" x14ac:dyDescent="0.3">
      <c r="A397" s="1" t="s">
        <v>121</v>
      </c>
      <c r="B397" s="1" t="s">
        <v>636</v>
      </c>
      <c r="C397" s="1" t="s">
        <v>662</v>
      </c>
      <c r="D397" s="1" t="s">
        <v>7</v>
      </c>
      <c r="E397" s="1" t="s">
        <v>889</v>
      </c>
      <c r="F397" s="1" t="s">
        <v>282</v>
      </c>
      <c r="G397" s="1" t="s">
        <v>390</v>
      </c>
      <c r="H397" s="2" t="s">
        <v>20</v>
      </c>
      <c r="I397" s="165">
        <v>25.376799999999999</v>
      </c>
      <c r="J397" s="37">
        <v>220</v>
      </c>
      <c r="K397" s="171">
        <v>235</v>
      </c>
      <c r="L397" s="171">
        <f t="shared" si="457"/>
        <v>5963.5479999999998</v>
      </c>
      <c r="M397" s="37">
        <v>20</v>
      </c>
      <c r="N397" s="5">
        <v>230</v>
      </c>
      <c r="O397" s="34">
        <f t="shared" si="458"/>
        <v>5836.6639999999998</v>
      </c>
      <c r="P397" s="3">
        <v>350</v>
      </c>
      <c r="Q397" s="3">
        <v>350</v>
      </c>
      <c r="R397" s="35">
        <f t="shared" si="459"/>
        <v>8881.8799999999992</v>
      </c>
      <c r="S397" s="33">
        <f t="shared" si="439"/>
        <v>20</v>
      </c>
      <c r="T397" s="5">
        <v>140</v>
      </c>
      <c r="U397" s="35">
        <f t="shared" si="460"/>
        <v>3552.752</v>
      </c>
      <c r="V397" s="3">
        <v>400</v>
      </c>
      <c r="W397" s="3">
        <v>400</v>
      </c>
      <c r="X397" s="35">
        <f t="shared" si="461"/>
        <v>10150.719999999999</v>
      </c>
      <c r="Y397" s="33">
        <f t="shared" si="440"/>
        <v>20</v>
      </c>
      <c r="Z397" s="5">
        <v>330</v>
      </c>
      <c r="AA397" s="35">
        <f t="shared" si="462"/>
        <v>8374.3439999999991</v>
      </c>
      <c r="AB397" s="3">
        <v>430</v>
      </c>
      <c r="AC397" s="3">
        <v>440</v>
      </c>
      <c r="AD397" s="35">
        <f t="shared" si="463"/>
        <v>10912.023999999999</v>
      </c>
      <c r="AE397" s="33">
        <f t="shared" si="441"/>
        <v>10</v>
      </c>
      <c r="AF397" s="5">
        <v>280</v>
      </c>
      <c r="AG397" s="35">
        <f t="shared" si="464"/>
        <v>7105.5039999999999</v>
      </c>
      <c r="AH397" s="3">
        <v>400</v>
      </c>
      <c r="AI397" s="3">
        <v>400</v>
      </c>
      <c r="AJ397" s="35">
        <f t="shared" si="465"/>
        <v>10150.719999999999</v>
      </c>
      <c r="AK397" s="33">
        <f t="shared" si="442"/>
        <v>10</v>
      </c>
      <c r="AL397" s="5">
        <v>360</v>
      </c>
      <c r="AM397" s="36">
        <f t="shared" si="466"/>
        <v>9135.6479999999992</v>
      </c>
      <c r="AN397" s="224">
        <v>500</v>
      </c>
      <c r="AO397" s="3">
        <v>500</v>
      </c>
      <c r="AP397" s="35">
        <f t="shared" si="467"/>
        <v>12688.4</v>
      </c>
      <c r="AQ397" s="33">
        <f t="shared" si="445"/>
        <v>10</v>
      </c>
      <c r="AR397" s="5">
        <v>320</v>
      </c>
      <c r="AS397" s="35">
        <f t="shared" si="468"/>
        <v>8120.576</v>
      </c>
      <c r="AT397" s="3">
        <v>550</v>
      </c>
      <c r="AU397" s="3">
        <v>550</v>
      </c>
      <c r="AV397" s="35">
        <f t="shared" si="469"/>
        <v>13957.24</v>
      </c>
      <c r="AW397" s="33">
        <f t="shared" si="443"/>
        <v>10</v>
      </c>
      <c r="AX397" s="4">
        <v>360</v>
      </c>
      <c r="AY397" s="35">
        <f t="shared" si="470"/>
        <v>9135.6479999999992</v>
      </c>
      <c r="AZ397" s="3">
        <v>600</v>
      </c>
      <c r="BA397" s="3">
        <v>600</v>
      </c>
      <c r="BB397" s="35">
        <f t="shared" si="471"/>
        <v>15226.08</v>
      </c>
      <c r="BC397" s="33">
        <f t="shared" si="444"/>
        <v>10</v>
      </c>
      <c r="BD397" s="4">
        <v>360</v>
      </c>
      <c r="BE397" s="36">
        <f t="shared" si="431"/>
        <v>9135.6479999999992</v>
      </c>
      <c r="BF397" s="3">
        <v>300</v>
      </c>
      <c r="BG397" s="3">
        <v>300</v>
      </c>
      <c r="BH397" s="35">
        <f t="shared" si="432"/>
        <v>7613.04</v>
      </c>
      <c r="BI397" s="33">
        <f t="shared" si="408"/>
        <v>10</v>
      </c>
      <c r="BJ397" s="4">
        <v>340</v>
      </c>
      <c r="BK397" s="36">
        <f t="shared" si="433"/>
        <v>8628.1119999999992</v>
      </c>
      <c r="BL397" s="3">
        <v>500</v>
      </c>
      <c r="BM397" s="3">
        <v>500</v>
      </c>
      <c r="BN397" s="36">
        <f t="shared" si="434"/>
        <v>12688.4</v>
      </c>
      <c r="BO397" s="33">
        <f t="shared" si="453"/>
        <v>10</v>
      </c>
      <c r="BP397" s="4">
        <v>280</v>
      </c>
      <c r="BQ397" s="36">
        <f t="shared" si="435"/>
        <v>7105.5039999999999</v>
      </c>
      <c r="BR397" s="204">
        <v>300</v>
      </c>
      <c r="BS397" s="305">
        <v>300</v>
      </c>
      <c r="BT397" s="36">
        <f t="shared" si="436"/>
        <v>7613.04</v>
      </c>
      <c r="BU397" s="33">
        <f t="shared" si="446"/>
        <v>10</v>
      </c>
      <c r="BV397" s="4">
        <v>310</v>
      </c>
      <c r="BW397" s="36">
        <f t="shared" si="448"/>
        <v>7866.808</v>
      </c>
      <c r="BX397" s="3">
        <v>450</v>
      </c>
      <c r="BY397" s="3">
        <v>350</v>
      </c>
      <c r="BZ397" s="36">
        <f t="shared" si="449"/>
        <v>11419.56</v>
      </c>
      <c r="CA397" s="33">
        <f t="shared" si="437"/>
        <v>110</v>
      </c>
      <c r="CB397" s="314">
        <v>290</v>
      </c>
      <c r="CC397" s="36">
        <f t="shared" si="450"/>
        <v>7359.2719999999999</v>
      </c>
      <c r="CD397" s="3">
        <f>SUMIFS('12月商业流向数据'!G:G,'12月商业流向数据'!C:C,'2019年进销存明细 '!A397,'12月商业流向数据'!E:E,'2019年进销存明细 '!H397)</f>
        <v>250</v>
      </c>
      <c r="CE397" s="3"/>
      <c r="CF397" s="36">
        <f t="shared" si="451"/>
        <v>6344.2</v>
      </c>
      <c r="CG397" s="33">
        <f t="shared" si="438"/>
        <v>360</v>
      </c>
      <c r="CH397" s="4">
        <f t="shared" si="454"/>
        <v>3600</v>
      </c>
      <c r="CI397" s="36">
        <f t="shared" si="455"/>
        <v>91356.479999999996</v>
      </c>
      <c r="CJ397" s="4">
        <f t="shared" si="456"/>
        <v>5030</v>
      </c>
      <c r="CK397" s="36">
        <f t="shared" si="452"/>
        <v>127645.30399999997</v>
      </c>
      <c r="CM397" s="18" t="str">
        <f t="shared" si="447"/>
        <v>恒康正清-上海市嘉定区安亭医院</v>
      </c>
      <c r="CN397" s="18" t="s">
        <v>422</v>
      </c>
    </row>
    <row r="398" spans="1:92" s="18" customFormat="1" ht="14.25" hidden="1" x14ac:dyDescent="0.3">
      <c r="A398" s="1" t="s">
        <v>121</v>
      </c>
      <c r="B398" s="1" t="s">
        <v>636</v>
      </c>
      <c r="C398" s="1" t="s">
        <v>662</v>
      </c>
      <c r="D398" s="1" t="s">
        <v>7</v>
      </c>
      <c r="E398" s="1" t="s">
        <v>730</v>
      </c>
      <c r="F398" s="1" t="s">
        <v>282</v>
      </c>
      <c r="G398" s="1" t="s">
        <v>390</v>
      </c>
      <c r="H398" s="2" t="s">
        <v>14</v>
      </c>
      <c r="I398" s="177">
        <v>28.876799999999999</v>
      </c>
      <c r="J398" s="37">
        <v>1410</v>
      </c>
      <c r="K398" s="171">
        <v>1092.5</v>
      </c>
      <c r="L398" s="171">
        <f t="shared" si="457"/>
        <v>31547.903999999999</v>
      </c>
      <c r="M398" s="37">
        <v>367</v>
      </c>
      <c r="N398" s="5">
        <v>1200</v>
      </c>
      <c r="O398" s="34">
        <f t="shared" si="458"/>
        <v>34652.159999999996</v>
      </c>
      <c r="P398" s="3">
        <v>810</v>
      </c>
      <c r="Q398" s="3">
        <v>960</v>
      </c>
      <c r="R398" s="35">
        <f t="shared" si="459"/>
        <v>23390.207999999999</v>
      </c>
      <c r="S398" s="33">
        <f t="shared" si="439"/>
        <v>217</v>
      </c>
      <c r="T398" s="5">
        <v>600</v>
      </c>
      <c r="U398" s="35">
        <f t="shared" si="460"/>
        <v>17326.079999999998</v>
      </c>
      <c r="V398" s="3">
        <v>1100</v>
      </c>
      <c r="W398" s="3">
        <v>933</v>
      </c>
      <c r="X398" s="35">
        <f t="shared" si="461"/>
        <v>31764.48</v>
      </c>
      <c r="Y398" s="33">
        <f t="shared" si="440"/>
        <v>384</v>
      </c>
      <c r="Z398" s="5">
        <v>1400</v>
      </c>
      <c r="AA398" s="35">
        <f t="shared" si="462"/>
        <v>40427.519999999997</v>
      </c>
      <c r="AB398" s="3">
        <v>1210</v>
      </c>
      <c r="AC398" s="3">
        <v>1359</v>
      </c>
      <c r="AD398" s="35">
        <f t="shared" si="463"/>
        <v>34940.928</v>
      </c>
      <c r="AE398" s="33">
        <f t="shared" si="441"/>
        <v>235</v>
      </c>
      <c r="AF398" s="5">
        <v>1200</v>
      </c>
      <c r="AG398" s="35">
        <f t="shared" si="464"/>
        <v>34652.159999999996</v>
      </c>
      <c r="AH398" s="3">
        <v>1660</v>
      </c>
      <c r="AI398" s="3">
        <v>1378</v>
      </c>
      <c r="AJ398" s="35">
        <f t="shared" si="465"/>
        <v>47935.487999999998</v>
      </c>
      <c r="AK398" s="33">
        <f t="shared" si="442"/>
        <v>517</v>
      </c>
      <c r="AL398" s="5">
        <v>1400</v>
      </c>
      <c r="AM398" s="36">
        <f t="shared" si="466"/>
        <v>40427.519999999997</v>
      </c>
      <c r="AN398" s="224">
        <v>1300</v>
      </c>
      <c r="AO398" s="3">
        <v>1479</v>
      </c>
      <c r="AP398" s="35">
        <f t="shared" si="467"/>
        <v>37539.839999999997</v>
      </c>
      <c r="AQ398" s="33">
        <f t="shared" si="445"/>
        <v>338</v>
      </c>
      <c r="AR398" s="5">
        <v>1300</v>
      </c>
      <c r="AS398" s="35">
        <f t="shared" si="468"/>
        <v>37539.839999999997</v>
      </c>
      <c r="AT398" s="3">
        <v>1650</v>
      </c>
      <c r="AU398" s="3">
        <v>1534</v>
      </c>
      <c r="AV398" s="35">
        <f t="shared" si="469"/>
        <v>47646.720000000001</v>
      </c>
      <c r="AW398" s="33">
        <f t="shared" si="443"/>
        <v>454</v>
      </c>
      <c r="AX398" s="4">
        <v>1400</v>
      </c>
      <c r="AY398" s="35">
        <f t="shared" si="470"/>
        <v>40427.519999999997</v>
      </c>
      <c r="AZ398" s="3">
        <v>1650</v>
      </c>
      <c r="BA398" s="3">
        <v>1662</v>
      </c>
      <c r="BB398" s="35">
        <f t="shared" si="471"/>
        <v>47646.720000000001</v>
      </c>
      <c r="BC398" s="33">
        <f t="shared" si="444"/>
        <v>442</v>
      </c>
      <c r="BD398" s="4">
        <v>1300</v>
      </c>
      <c r="BE398" s="36">
        <f t="shared" si="431"/>
        <v>37539.839999999997</v>
      </c>
      <c r="BF398" s="3">
        <v>1649</v>
      </c>
      <c r="BG398" s="3">
        <v>1786</v>
      </c>
      <c r="BH398" s="35">
        <f t="shared" si="432"/>
        <v>47617.843199999996</v>
      </c>
      <c r="BI398" s="33">
        <f t="shared" si="408"/>
        <v>305</v>
      </c>
      <c r="BJ398" s="4">
        <v>1400</v>
      </c>
      <c r="BK398" s="36">
        <f t="shared" si="433"/>
        <v>40427.519999999997</v>
      </c>
      <c r="BL398" s="3">
        <v>1600</v>
      </c>
      <c r="BM398" s="3">
        <v>1430</v>
      </c>
      <c r="BN398" s="36">
        <f t="shared" si="434"/>
        <v>46202.879999999997</v>
      </c>
      <c r="BO398" s="33">
        <f t="shared" si="453"/>
        <v>475</v>
      </c>
      <c r="BP398" s="4">
        <v>1200</v>
      </c>
      <c r="BQ398" s="36">
        <f t="shared" si="435"/>
        <v>34652.159999999996</v>
      </c>
      <c r="BR398" s="204">
        <v>1510</v>
      </c>
      <c r="BS398" s="305">
        <v>1393</v>
      </c>
      <c r="BT398" s="36">
        <f t="shared" si="436"/>
        <v>43603.968000000001</v>
      </c>
      <c r="BU398" s="33">
        <f t="shared" si="446"/>
        <v>592</v>
      </c>
      <c r="BV398" s="4">
        <v>1400</v>
      </c>
      <c r="BW398" s="36">
        <f t="shared" si="448"/>
        <v>40427.519999999997</v>
      </c>
      <c r="BX398" s="3">
        <v>1410</v>
      </c>
      <c r="BY398" s="3">
        <v>1485</v>
      </c>
      <c r="BZ398" s="36">
        <f t="shared" si="449"/>
        <v>40716.288</v>
      </c>
      <c r="CA398" s="33">
        <f t="shared" si="437"/>
        <v>517</v>
      </c>
      <c r="CB398" s="314">
        <v>1200</v>
      </c>
      <c r="CC398" s="36">
        <f t="shared" si="450"/>
        <v>34652.159999999996</v>
      </c>
      <c r="CD398" s="3">
        <f>SUMIFS('12月商业流向数据'!G:G,'12月商业流向数据'!C:C,'2019年进销存明细 '!A398,'12月商业流向数据'!E:E,'2019年进销存明细 '!H398)</f>
        <v>600</v>
      </c>
      <c r="CE398" s="3"/>
      <c r="CF398" s="36">
        <f t="shared" si="451"/>
        <v>17326.079999999998</v>
      </c>
      <c r="CG398" s="33">
        <f t="shared" si="438"/>
        <v>1117</v>
      </c>
      <c r="CH398" s="4">
        <f t="shared" si="454"/>
        <v>15000</v>
      </c>
      <c r="CI398" s="36">
        <f t="shared" si="455"/>
        <v>433151.99999999994</v>
      </c>
      <c r="CJ398" s="4">
        <f t="shared" si="456"/>
        <v>16149</v>
      </c>
      <c r="CK398" s="36">
        <f t="shared" si="452"/>
        <v>466331.44319999998</v>
      </c>
      <c r="CM398" s="18" t="str">
        <f t="shared" si="447"/>
        <v>恒康正清-上海市嘉定区中心医院</v>
      </c>
      <c r="CN398" s="18" t="s">
        <v>422</v>
      </c>
    </row>
    <row r="399" spans="1:92" s="18" customFormat="1" ht="14.25" hidden="1" x14ac:dyDescent="0.3">
      <c r="A399" s="1" t="s">
        <v>121</v>
      </c>
      <c r="B399" s="1" t="s">
        <v>637</v>
      </c>
      <c r="C399" s="1" t="s">
        <v>661</v>
      </c>
      <c r="D399" s="1" t="s">
        <v>696</v>
      </c>
      <c r="E399" s="1" t="s">
        <v>449</v>
      </c>
      <c r="F399" s="1" t="s">
        <v>282</v>
      </c>
      <c r="G399" s="1" t="s">
        <v>389</v>
      </c>
      <c r="H399" s="2" t="s">
        <v>124</v>
      </c>
      <c r="I399" s="178">
        <v>22.8568</v>
      </c>
      <c r="J399" s="37">
        <v>400</v>
      </c>
      <c r="K399" s="171">
        <v>250</v>
      </c>
      <c r="L399" s="171">
        <f t="shared" si="457"/>
        <v>5714.2</v>
      </c>
      <c r="M399" s="37">
        <v>0</v>
      </c>
      <c r="N399" s="5">
        <v>210</v>
      </c>
      <c r="O399" s="34">
        <f t="shared" si="458"/>
        <v>4799.9279999999999</v>
      </c>
      <c r="P399" s="3">
        <v>400</v>
      </c>
      <c r="Q399" s="3">
        <v>400</v>
      </c>
      <c r="R399" s="35">
        <f t="shared" si="459"/>
        <v>9142.7199999999993</v>
      </c>
      <c r="S399" s="33">
        <f t="shared" si="439"/>
        <v>0</v>
      </c>
      <c r="T399" s="5">
        <v>130</v>
      </c>
      <c r="U399" s="35">
        <f t="shared" si="460"/>
        <v>2971.384</v>
      </c>
      <c r="V399" s="3">
        <v>0</v>
      </c>
      <c r="W399" s="3">
        <v>0</v>
      </c>
      <c r="X399" s="35">
        <f t="shared" si="461"/>
        <v>0</v>
      </c>
      <c r="Y399" s="33">
        <f t="shared" si="440"/>
        <v>0</v>
      </c>
      <c r="Z399" s="5">
        <v>310</v>
      </c>
      <c r="AA399" s="35">
        <f t="shared" si="462"/>
        <v>7085.6080000000002</v>
      </c>
      <c r="AB399" s="3">
        <v>200</v>
      </c>
      <c r="AC399" s="3">
        <v>200</v>
      </c>
      <c r="AD399" s="35">
        <f t="shared" si="463"/>
        <v>4571.3599999999997</v>
      </c>
      <c r="AE399" s="33">
        <f t="shared" si="441"/>
        <v>0</v>
      </c>
      <c r="AF399" s="5">
        <v>250</v>
      </c>
      <c r="AG399" s="35">
        <f t="shared" si="464"/>
        <v>5714.2</v>
      </c>
      <c r="AH399" s="3">
        <v>200</v>
      </c>
      <c r="AI399" s="3">
        <v>200</v>
      </c>
      <c r="AJ399" s="35">
        <f t="shared" si="465"/>
        <v>4571.3599999999997</v>
      </c>
      <c r="AK399" s="33">
        <f t="shared" si="442"/>
        <v>0</v>
      </c>
      <c r="AL399" s="5">
        <v>330</v>
      </c>
      <c r="AM399" s="36">
        <f t="shared" si="466"/>
        <v>7542.7439999999997</v>
      </c>
      <c r="AN399" s="224">
        <v>200</v>
      </c>
      <c r="AO399" s="3">
        <v>200</v>
      </c>
      <c r="AP399" s="35">
        <f t="shared" si="467"/>
        <v>4571.3599999999997</v>
      </c>
      <c r="AQ399" s="33">
        <f t="shared" si="445"/>
        <v>0</v>
      </c>
      <c r="AR399" s="5">
        <v>300</v>
      </c>
      <c r="AS399" s="35">
        <f t="shared" si="468"/>
        <v>6857.04</v>
      </c>
      <c r="AT399" s="3">
        <v>200</v>
      </c>
      <c r="AU399" s="3">
        <v>200</v>
      </c>
      <c r="AV399" s="35">
        <f t="shared" si="469"/>
        <v>4571.3599999999997</v>
      </c>
      <c r="AW399" s="33">
        <f t="shared" si="443"/>
        <v>0</v>
      </c>
      <c r="AX399" s="4">
        <v>330</v>
      </c>
      <c r="AY399" s="35">
        <f t="shared" si="470"/>
        <v>7542.7439999999997</v>
      </c>
      <c r="AZ399" s="3">
        <v>200</v>
      </c>
      <c r="BA399" s="3">
        <v>200</v>
      </c>
      <c r="BB399" s="35">
        <f t="shared" si="471"/>
        <v>4571.3599999999997</v>
      </c>
      <c r="BC399" s="33">
        <f t="shared" si="444"/>
        <v>0</v>
      </c>
      <c r="BD399" s="4">
        <v>330</v>
      </c>
      <c r="BE399" s="36">
        <f t="shared" si="431"/>
        <v>7542.7439999999997</v>
      </c>
      <c r="BF399" s="3">
        <v>475</v>
      </c>
      <c r="BG399" s="3">
        <v>475</v>
      </c>
      <c r="BH399" s="35">
        <f t="shared" si="432"/>
        <v>10856.98</v>
      </c>
      <c r="BI399" s="33">
        <f t="shared" si="408"/>
        <v>0</v>
      </c>
      <c r="BJ399" s="4">
        <v>310</v>
      </c>
      <c r="BK399" s="36">
        <f t="shared" si="433"/>
        <v>7085.6080000000002</v>
      </c>
      <c r="BL399" s="3">
        <v>400</v>
      </c>
      <c r="BM399" s="3">
        <v>400</v>
      </c>
      <c r="BN399" s="36">
        <f t="shared" si="434"/>
        <v>9142.7199999999993</v>
      </c>
      <c r="BO399" s="33">
        <f t="shared" si="453"/>
        <v>0</v>
      </c>
      <c r="BP399" s="4">
        <v>250</v>
      </c>
      <c r="BQ399" s="36">
        <f t="shared" si="435"/>
        <v>5714.2</v>
      </c>
      <c r="BR399" s="204">
        <v>200</v>
      </c>
      <c r="BS399" s="305">
        <v>200</v>
      </c>
      <c r="BT399" s="36">
        <f t="shared" si="436"/>
        <v>4571.3599999999997</v>
      </c>
      <c r="BU399" s="33">
        <f t="shared" si="446"/>
        <v>0</v>
      </c>
      <c r="BV399" s="4">
        <v>280</v>
      </c>
      <c r="BW399" s="36">
        <f t="shared" si="448"/>
        <v>6399.9039999999995</v>
      </c>
      <c r="BX399" s="3">
        <v>200</v>
      </c>
      <c r="BY399" s="3">
        <v>200</v>
      </c>
      <c r="BZ399" s="36">
        <f t="shared" si="449"/>
        <v>4571.3599999999997</v>
      </c>
      <c r="CA399" s="33">
        <f t="shared" si="437"/>
        <v>0</v>
      </c>
      <c r="CB399" s="314">
        <v>270</v>
      </c>
      <c r="CC399" s="36">
        <f t="shared" si="450"/>
        <v>6171.3360000000002</v>
      </c>
      <c r="CD399" s="3">
        <f>SUMIFS('12月商业流向数据'!G:G,'12月商业流向数据'!C:C,'2019年进销存明细 '!A399,'12月商业流向数据'!E:E,'2019年进销存明细 '!H399)</f>
        <v>200</v>
      </c>
      <c r="CE399" s="3"/>
      <c r="CF399" s="36">
        <f t="shared" si="451"/>
        <v>4571.3599999999997</v>
      </c>
      <c r="CG399" s="33">
        <f t="shared" si="438"/>
        <v>200</v>
      </c>
      <c r="CH399" s="4">
        <f t="shared" si="454"/>
        <v>3300</v>
      </c>
      <c r="CI399" s="36">
        <f t="shared" si="455"/>
        <v>75427.439999999988</v>
      </c>
      <c r="CJ399" s="4">
        <f t="shared" si="456"/>
        <v>2875</v>
      </c>
      <c r="CK399" s="36">
        <f t="shared" si="452"/>
        <v>65713.3</v>
      </c>
      <c r="CM399" s="18" t="str">
        <f t="shared" si="447"/>
        <v>恒康正清-上海市金山区中西医结合医院</v>
      </c>
      <c r="CN399" s="18" t="s">
        <v>422</v>
      </c>
    </row>
    <row r="400" spans="1:92" s="18" customFormat="1" ht="14.25" hidden="1" x14ac:dyDescent="0.3">
      <c r="A400" s="1" t="s">
        <v>121</v>
      </c>
      <c r="B400" s="1" t="s">
        <v>636</v>
      </c>
      <c r="C400" s="1" t="s">
        <v>662</v>
      </c>
      <c r="D400" s="1" t="s">
        <v>51</v>
      </c>
      <c r="E400" s="1" t="s">
        <v>53</v>
      </c>
      <c r="F400" s="1" t="s">
        <v>282</v>
      </c>
      <c r="G400" s="1" t="s">
        <v>392</v>
      </c>
      <c r="H400" s="2" t="s">
        <v>55</v>
      </c>
      <c r="I400" s="165">
        <v>25.866800000000001</v>
      </c>
      <c r="J400" s="37">
        <v>400</v>
      </c>
      <c r="K400" s="171">
        <v>483.33333333333331</v>
      </c>
      <c r="L400" s="171">
        <f t="shared" si="457"/>
        <v>12502.286666666667</v>
      </c>
      <c r="M400" s="37">
        <v>100</v>
      </c>
      <c r="N400" s="5">
        <v>400</v>
      </c>
      <c r="O400" s="34">
        <f t="shared" si="458"/>
        <v>10346.720000000001</v>
      </c>
      <c r="P400" s="3">
        <v>400</v>
      </c>
      <c r="Q400" s="3">
        <v>332</v>
      </c>
      <c r="R400" s="35">
        <f t="shared" si="459"/>
        <v>10346.720000000001</v>
      </c>
      <c r="S400" s="33">
        <f t="shared" si="439"/>
        <v>168</v>
      </c>
      <c r="T400" s="5">
        <v>220</v>
      </c>
      <c r="U400" s="35">
        <f t="shared" si="460"/>
        <v>5690.6959999999999</v>
      </c>
      <c r="V400" s="3">
        <v>200</v>
      </c>
      <c r="W400" s="3">
        <v>288</v>
      </c>
      <c r="X400" s="35">
        <f t="shared" si="461"/>
        <v>5173.3600000000006</v>
      </c>
      <c r="Y400" s="33">
        <f t="shared" si="440"/>
        <v>80</v>
      </c>
      <c r="Z400" s="5">
        <v>500</v>
      </c>
      <c r="AA400" s="35">
        <f t="shared" si="462"/>
        <v>12933.400000000001</v>
      </c>
      <c r="AB400" s="3">
        <v>200</v>
      </c>
      <c r="AC400" s="3">
        <v>250</v>
      </c>
      <c r="AD400" s="35">
        <f t="shared" si="463"/>
        <v>5173.3600000000006</v>
      </c>
      <c r="AE400" s="33">
        <f t="shared" si="441"/>
        <v>30</v>
      </c>
      <c r="AF400" s="5">
        <v>400</v>
      </c>
      <c r="AG400" s="35">
        <f t="shared" si="464"/>
        <v>10346.720000000001</v>
      </c>
      <c r="AH400" s="3">
        <v>600</v>
      </c>
      <c r="AI400" s="3">
        <v>355</v>
      </c>
      <c r="AJ400" s="35">
        <f t="shared" si="465"/>
        <v>15520.08</v>
      </c>
      <c r="AK400" s="33">
        <f t="shared" si="442"/>
        <v>275</v>
      </c>
      <c r="AL400" s="5">
        <v>530</v>
      </c>
      <c r="AM400" s="36">
        <f t="shared" si="466"/>
        <v>13709.404</v>
      </c>
      <c r="AN400" s="224">
        <v>400</v>
      </c>
      <c r="AO400" s="3">
        <v>378</v>
      </c>
      <c r="AP400" s="35">
        <f t="shared" si="467"/>
        <v>10346.720000000001</v>
      </c>
      <c r="AQ400" s="33">
        <f t="shared" si="445"/>
        <v>297</v>
      </c>
      <c r="AR400" s="5">
        <v>500</v>
      </c>
      <c r="AS400" s="35">
        <f t="shared" si="468"/>
        <v>12933.400000000001</v>
      </c>
      <c r="AT400" s="3">
        <v>800</v>
      </c>
      <c r="AU400" s="3">
        <v>794</v>
      </c>
      <c r="AV400" s="35">
        <f t="shared" si="469"/>
        <v>20693.440000000002</v>
      </c>
      <c r="AW400" s="33">
        <f t="shared" si="443"/>
        <v>303</v>
      </c>
      <c r="AX400" s="4">
        <v>500</v>
      </c>
      <c r="AY400" s="35">
        <f t="shared" si="470"/>
        <v>12933.400000000001</v>
      </c>
      <c r="AZ400" s="3">
        <v>400</v>
      </c>
      <c r="BA400" s="3">
        <v>638</v>
      </c>
      <c r="BB400" s="35">
        <f t="shared" si="471"/>
        <v>10346.720000000001</v>
      </c>
      <c r="BC400" s="33">
        <f t="shared" si="444"/>
        <v>65</v>
      </c>
      <c r="BD400" s="4">
        <v>500</v>
      </c>
      <c r="BE400" s="36">
        <f t="shared" si="431"/>
        <v>12933.400000000001</v>
      </c>
      <c r="BF400" s="3">
        <v>400</v>
      </c>
      <c r="BG400" s="3">
        <v>386</v>
      </c>
      <c r="BH400" s="35">
        <f t="shared" si="432"/>
        <v>10346.720000000001</v>
      </c>
      <c r="BI400" s="33">
        <f t="shared" ref="BI400:BI463" si="472">BC400+BF400-BG400</f>
        <v>79</v>
      </c>
      <c r="BJ400" s="4">
        <v>500</v>
      </c>
      <c r="BK400" s="36">
        <f t="shared" si="433"/>
        <v>12933.400000000001</v>
      </c>
      <c r="BL400" s="3">
        <v>600</v>
      </c>
      <c r="BM400" s="3">
        <v>429</v>
      </c>
      <c r="BN400" s="36">
        <f t="shared" si="434"/>
        <v>15520.08</v>
      </c>
      <c r="BO400" s="33">
        <f t="shared" si="453"/>
        <v>250</v>
      </c>
      <c r="BP400" s="4">
        <v>400</v>
      </c>
      <c r="BQ400" s="36">
        <f t="shared" si="435"/>
        <v>10346.720000000001</v>
      </c>
      <c r="BR400" s="204">
        <v>600</v>
      </c>
      <c r="BS400" s="305">
        <v>610</v>
      </c>
      <c r="BT400" s="36">
        <f t="shared" si="436"/>
        <v>15520.08</v>
      </c>
      <c r="BU400" s="33">
        <f t="shared" si="446"/>
        <v>240</v>
      </c>
      <c r="BV400" s="4">
        <v>500</v>
      </c>
      <c r="BW400" s="36">
        <f t="shared" si="448"/>
        <v>12933.400000000001</v>
      </c>
      <c r="BX400" s="3">
        <v>200</v>
      </c>
      <c r="BY400" s="3">
        <v>406</v>
      </c>
      <c r="BZ400" s="36">
        <f t="shared" si="449"/>
        <v>5173.3600000000006</v>
      </c>
      <c r="CA400" s="33">
        <f t="shared" si="437"/>
        <v>34</v>
      </c>
      <c r="CB400" s="314">
        <v>450</v>
      </c>
      <c r="CC400" s="36">
        <f t="shared" si="450"/>
        <v>11640.060000000001</v>
      </c>
      <c r="CD400" s="3">
        <f>SUMIFS('12月商业流向数据'!G:G,'12月商业流向数据'!C:C,'2019年进销存明细 '!A400,'12月商业流向数据'!E:E,'2019年进销存明细 '!H400)</f>
        <v>200</v>
      </c>
      <c r="CE400" s="3"/>
      <c r="CF400" s="36">
        <f t="shared" si="451"/>
        <v>5173.3600000000006</v>
      </c>
      <c r="CG400" s="33">
        <f t="shared" si="438"/>
        <v>234</v>
      </c>
      <c r="CH400" s="4">
        <f t="shared" si="454"/>
        <v>5400</v>
      </c>
      <c r="CI400" s="36">
        <f t="shared" si="455"/>
        <v>139680.72</v>
      </c>
      <c r="CJ400" s="4">
        <f t="shared" si="456"/>
        <v>5000</v>
      </c>
      <c r="CK400" s="36">
        <f t="shared" si="452"/>
        <v>129334.00000000001</v>
      </c>
      <c r="CM400" s="18" t="str">
        <f t="shared" si="447"/>
        <v>恒康正清-上海市浦东新区光明中医医院</v>
      </c>
      <c r="CN400" s="18" t="s">
        <v>422</v>
      </c>
    </row>
    <row r="401" spans="1:92" s="18" customFormat="1" ht="14.25" hidden="1" x14ac:dyDescent="0.3">
      <c r="A401" s="1" t="s">
        <v>121</v>
      </c>
      <c r="B401" s="1" t="s">
        <v>636</v>
      </c>
      <c r="C401" s="1" t="s">
        <v>662</v>
      </c>
      <c r="D401" s="1" t="s">
        <v>51</v>
      </c>
      <c r="E401" s="1" t="s">
        <v>53</v>
      </c>
      <c r="F401" s="1" t="s">
        <v>282</v>
      </c>
      <c r="G401" s="1" t="s">
        <v>392</v>
      </c>
      <c r="H401" s="2" t="s">
        <v>58</v>
      </c>
      <c r="I401" s="177">
        <v>28.876799999999999</v>
      </c>
      <c r="J401" s="37">
        <v>600</v>
      </c>
      <c r="K401" s="171">
        <v>483.33333333333331</v>
      </c>
      <c r="L401" s="171">
        <f t="shared" si="457"/>
        <v>13957.119999999999</v>
      </c>
      <c r="M401" s="37">
        <v>56</v>
      </c>
      <c r="N401" s="5">
        <v>550</v>
      </c>
      <c r="O401" s="34">
        <f t="shared" si="458"/>
        <v>15882.24</v>
      </c>
      <c r="P401" s="3">
        <v>400</v>
      </c>
      <c r="Q401" s="3">
        <v>356</v>
      </c>
      <c r="R401" s="35">
        <f t="shared" si="459"/>
        <v>11550.72</v>
      </c>
      <c r="S401" s="33">
        <f t="shared" si="439"/>
        <v>100</v>
      </c>
      <c r="T401" s="5">
        <v>250</v>
      </c>
      <c r="U401" s="35">
        <f t="shared" si="460"/>
        <v>7219.2</v>
      </c>
      <c r="V401" s="3">
        <v>600</v>
      </c>
      <c r="W401" s="3">
        <v>412</v>
      </c>
      <c r="X401" s="35">
        <f t="shared" si="461"/>
        <v>17326.079999999998</v>
      </c>
      <c r="Y401" s="33">
        <f t="shared" si="440"/>
        <v>288</v>
      </c>
      <c r="Z401" s="5">
        <v>650</v>
      </c>
      <c r="AA401" s="35">
        <f t="shared" si="462"/>
        <v>18769.919999999998</v>
      </c>
      <c r="AB401" s="3">
        <v>600</v>
      </c>
      <c r="AC401" s="3">
        <v>583</v>
      </c>
      <c r="AD401" s="35">
        <f t="shared" si="463"/>
        <v>17326.079999999998</v>
      </c>
      <c r="AE401" s="33">
        <f t="shared" si="441"/>
        <v>305</v>
      </c>
      <c r="AF401" s="5">
        <v>700</v>
      </c>
      <c r="AG401" s="35">
        <f t="shared" si="464"/>
        <v>20213.759999999998</v>
      </c>
      <c r="AH401" s="3">
        <v>800</v>
      </c>
      <c r="AI401" s="3">
        <v>701</v>
      </c>
      <c r="AJ401" s="35">
        <f t="shared" si="465"/>
        <v>23101.439999999999</v>
      </c>
      <c r="AK401" s="33">
        <f t="shared" si="442"/>
        <v>404</v>
      </c>
      <c r="AL401" s="5">
        <v>800</v>
      </c>
      <c r="AM401" s="36">
        <f t="shared" si="466"/>
        <v>23101.439999999999</v>
      </c>
      <c r="AN401" s="224">
        <v>1000</v>
      </c>
      <c r="AO401" s="3">
        <v>882</v>
      </c>
      <c r="AP401" s="35">
        <f t="shared" si="467"/>
        <v>28876.799999999999</v>
      </c>
      <c r="AQ401" s="33">
        <f t="shared" si="445"/>
        <v>522</v>
      </c>
      <c r="AR401" s="5">
        <v>1000</v>
      </c>
      <c r="AS401" s="35">
        <f t="shared" si="468"/>
        <v>28876.799999999999</v>
      </c>
      <c r="AT401" s="3">
        <v>600</v>
      </c>
      <c r="AU401" s="3">
        <v>892</v>
      </c>
      <c r="AV401" s="35">
        <f t="shared" si="469"/>
        <v>17326.079999999998</v>
      </c>
      <c r="AW401" s="33">
        <f t="shared" si="443"/>
        <v>230</v>
      </c>
      <c r="AX401" s="4">
        <v>1000</v>
      </c>
      <c r="AY401" s="35">
        <f t="shared" si="470"/>
        <v>28876.799999999999</v>
      </c>
      <c r="AZ401" s="3">
        <v>1000</v>
      </c>
      <c r="BA401" s="3">
        <v>810</v>
      </c>
      <c r="BB401" s="35">
        <f t="shared" si="471"/>
        <v>28876.799999999999</v>
      </c>
      <c r="BC401" s="33">
        <f t="shared" si="444"/>
        <v>420</v>
      </c>
      <c r="BD401" s="4">
        <v>1000</v>
      </c>
      <c r="BE401" s="36">
        <f t="shared" si="431"/>
        <v>28876.799999999999</v>
      </c>
      <c r="BF401" s="3">
        <v>800</v>
      </c>
      <c r="BG401" s="3">
        <v>884</v>
      </c>
      <c r="BH401" s="35">
        <f t="shared" si="432"/>
        <v>23101.439999999999</v>
      </c>
      <c r="BI401" s="33">
        <f t="shared" si="472"/>
        <v>336</v>
      </c>
      <c r="BJ401" s="4">
        <v>1000</v>
      </c>
      <c r="BK401" s="36">
        <f t="shared" si="433"/>
        <v>28876.799999999999</v>
      </c>
      <c r="BL401" s="3">
        <v>1000</v>
      </c>
      <c r="BM401" s="3">
        <v>986</v>
      </c>
      <c r="BN401" s="36">
        <f t="shared" si="434"/>
        <v>28876.799999999999</v>
      </c>
      <c r="BO401" s="33">
        <f t="shared" si="453"/>
        <v>350</v>
      </c>
      <c r="BP401" s="4">
        <v>800</v>
      </c>
      <c r="BQ401" s="36">
        <f t="shared" si="435"/>
        <v>23101.439999999999</v>
      </c>
      <c r="BR401" s="204">
        <v>600</v>
      </c>
      <c r="BS401" s="305">
        <v>772</v>
      </c>
      <c r="BT401" s="36">
        <f t="shared" si="436"/>
        <v>17326.079999999998</v>
      </c>
      <c r="BU401" s="33">
        <f t="shared" si="446"/>
        <v>178</v>
      </c>
      <c r="BV401" s="4">
        <v>800</v>
      </c>
      <c r="BW401" s="36">
        <f t="shared" si="448"/>
        <v>23101.439999999999</v>
      </c>
      <c r="BX401" s="3">
        <v>400</v>
      </c>
      <c r="BY401" s="3">
        <v>532</v>
      </c>
      <c r="BZ401" s="36">
        <f t="shared" si="449"/>
        <v>11550.72</v>
      </c>
      <c r="CA401" s="33">
        <f t="shared" si="437"/>
        <v>46</v>
      </c>
      <c r="CB401" s="314">
        <v>700</v>
      </c>
      <c r="CC401" s="36">
        <f t="shared" si="450"/>
        <v>20213.759999999998</v>
      </c>
      <c r="CD401" s="3">
        <f>SUMIFS('12月商业流向数据'!G:G,'12月商业流向数据'!C:C,'2019年进销存明细 '!A401,'12月商业流向数据'!E:E,'2019年进销存明细 '!H401)</f>
        <v>400</v>
      </c>
      <c r="CE401" s="3"/>
      <c r="CF401" s="36">
        <f t="shared" si="451"/>
        <v>11550.72</v>
      </c>
      <c r="CG401" s="33">
        <f t="shared" si="438"/>
        <v>446</v>
      </c>
      <c r="CH401" s="4">
        <f t="shared" si="454"/>
        <v>9250</v>
      </c>
      <c r="CI401" s="36">
        <f t="shared" si="455"/>
        <v>267110.39999999997</v>
      </c>
      <c r="CJ401" s="4">
        <f t="shared" si="456"/>
        <v>8200</v>
      </c>
      <c r="CK401" s="36">
        <f t="shared" si="452"/>
        <v>236789.75999999998</v>
      </c>
      <c r="CM401" s="18" t="str">
        <f t="shared" si="447"/>
        <v>恒康正清-上海市浦东新区周浦医院</v>
      </c>
      <c r="CN401" s="18" t="s">
        <v>422</v>
      </c>
    </row>
    <row r="402" spans="1:92" s="18" customFormat="1" ht="14.25" hidden="1" x14ac:dyDescent="0.3">
      <c r="A402" s="1" t="s">
        <v>121</v>
      </c>
      <c r="B402" s="1" t="s">
        <v>636</v>
      </c>
      <c r="C402" s="1" t="s">
        <v>662</v>
      </c>
      <c r="D402" s="1" t="s">
        <v>51</v>
      </c>
      <c r="E402" s="1" t="s">
        <v>463</v>
      </c>
      <c r="F402" s="1" t="s">
        <v>283</v>
      </c>
      <c r="G402" s="1" t="s">
        <v>392</v>
      </c>
      <c r="H402" s="2" t="s">
        <v>150</v>
      </c>
      <c r="I402" s="177">
        <v>28.876799999999999</v>
      </c>
      <c r="J402" s="37">
        <v>200</v>
      </c>
      <c r="K402" s="171">
        <v>466.66666666666669</v>
      </c>
      <c r="L402" s="171">
        <f t="shared" si="457"/>
        <v>13475.84</v>
      </c>
      <c r="M402" s="37">
        <v>81</v>
      </c>
      <c r="N402" s="5">
        <v>500</v>
      </c>
      <c r="O402" s="34">
        <f t="shared" si="458"/>
        <v>14438.4</v>
      </c>
      <c r="P402" s="3">
        <v>300</v>
      </c>
      <c r="Q402" s="3">
        <v>310</v>
      </c>
      <c r="R402" s="35">
        <f t="shared" si="459"/>
        <v>8663.0399999999991</v>
      </c>
      <c r="S402" s="33">
        <f t="shared" si="439"/>
        <v>71</v>
      </c>
      <c r="T402" s="5">
        <v>250</v>
      </c>
      <c r="U402" s="35">
        <f t="shared" si="460"/>
        <v>7219.2</v>
      </c>
      <c r="V402" s="3">
        <v>50</v>
      </c>
      <c r="W402" s="3">
        <v>108</v>
      </c>
      <c r="X402" s="35">
        <f t="shared" si="461"/>
        <v>1443.84</v>
      </c>
      <c r="Y402" s="33">
        <f t="shared" si="440"/>
        <v>13</v>
      </c>
      <c r="Z402" s="5">
        <v>600</v>
      </c>
      <c r="AA402" s="35">
        <f t="shared" si="462"/>
        <v>17326.079999999998</v>
      </c>
      <c r="AB402" s="3">
        <v>450</v>
      </c>
      <c r="AC402" s="3">
        <v>348</v>
      </c>
      <c r="AD402" s="35">
        <f t="shared" si="463"/>
        <v>12994.56</v>
      </c>
      <c r="AE402" s="33">
        <f t="shared" si="441"/>
        <v>115</v>
      </c>
      <c r="AF402" s="5">
        <v>500</v>
      </c>
      <c r="AG402" s="35">
        <f t="shared" si="464"/>
        <v>14438.4</v>
      </c>
      <c r="AH402" s="3">
        <v>600</v>
      </c>
      <c r="AI402" s="3">
        <v>551</v>
      </c>
      <c r="AJ402" s="35">
        <f t="shared" si="465"/>
        <v>17326.079999999998</v>
      </c>
      <c r="AK402" s="33">
        <f t="shared" si="442"/>
        <v>164</v>
      </c>
      <c r="AL402" s="5">
        <v>650</v>
      </c>
      <c r="AM402" s="36">
        <f t="shared" si="466"/>
        <v>18769.919999999998</v>
      </c>
      <c r="AN402" s="224">
        <v>400</v>
      </c>
      <c r="AO402" s="3">
        <v>447</v>
      </c>
      <c r="AP402" s="35">
        <f t="shared" si="467"/>
        <v>11550.72</v>
      </c>
      <c r="AQ402" s="33">
        <f t="shared" si="445"/>
        <v>117</v>
      </c>
      <c r="AR402" s="5">
        <v>600</v>
      </c>
      <c r="AS402" s="35">
        <f t="shared" si="468"/>
        <v>17326.079999999998</v>
      </c>
      <c r="AT402" s="3">
        <v>300</v>
      </c>
      <c r="AU402" s="3">
        <v>324</v>
      </c>
      <c r="AV402" s="35">
        <f t="shared" si="469"/>
        <v>8663.0399999999991</v>
      </c>
      <c r="AW402" s="33">
        <f t="shared" si="443"/>
        <v>93</v>
      </c>
      <c r="AX402" s="4">
        <v>650</v>
      </c>
      <c r="AY402" s="35">
        <f t="shared" si="470"/>
        <v>18769.919999999998</v>
      </c>
      <c r="AZ402" s="3">
        <v>839</v>
      </c>
      <c r="BA402" s="3">
        <v>714</v>
      </c>
      <c r="BB402" s="35">
        <f t="shared" si="471"/>
        <v>24227.635200000001</v>
      </c>
      <c r="BC402" s="33">
        <f t="shared" si="444"/>
        <v>218</v>
      </c>
      <c r="BD402" s="4">
        <v>600</v>
      </c>
      <c r="BE402" s="36">
        <f t="shared" si="431"/>
        <v>17326.079999999998</v>
      </c>
      <c r="BF402" s="3">
        <v>100</v>
      </c>
      <c r="BG402" s="3">
        <v>294</v>
      </c>
      <c r="BH402" s="35">
        <f t="shared" si="432"/>
        <v>2887.68</v>
      </c>
      <c r="BI402" s="33">
        <f t="shared" si="472"/>
        <v>24</v>
      </c>
      <c r="BJ402" s="4">
        <v>600</v>
      </c>
      <c r="BK402" s="36">
        <f t="shared" si="433"/>
        <v>17326.079999999998</v>
      </c>
      <c r="BL402" s="3">
        <v>300</v>
      </c>
      <c r="BM402" s="3">
        <v>200</v>
      </c>
      <c r="BN402" s="36">
        <f t="shared" si="434"/>
        <v>8663.0399999999991</v>
      </c>
      <c r="BO402" s="33">
        <f t="shared" si="453"/>
        <v>124</v>
      </c>
      <c r="BP402" s="4">
        <v>500</v>
      </c>
      <c r="BQ402" s="36">
        <f t="shared" si="435"/>
        <v>14438.4</v>
      </c>
      <c r="BR402" s="204">
        <v>400</v>
      </c>
      <c r="BS402" s="305">
        <v>400</v>
      </c>
      <c r="BT402" s="36">
        <f t="shared" si="436"/>
        <v>11550.72</v>
      </c>
      <c r="BU402" s="33">
        <f t="shared" si="446"/>
        <v>124</v>
      </c>
      <c r="BV402" s="4">
        <v>550</v>
      </c>
      <c r="BW402" s="36">
        <f t="shared" si="448"/>
        <v>15882.24</v>
      </c>
      <c r="BX402" s="3">
        <v>300</v>
      </c>
      <c r="BY402" s="3">
        <v>305</v>
      </c>
      <c r="BZ402" s="36">
        <f t="shared" si="449"/>
        <v>8663.0399999999991</v>
      </c>
      <c r="CA402" s="33">
        <f t="shared" si="437"/>
        <v>119</v>
      </c>
      <c r="CB402" s="314">
        <v>500</v>
      </c>
      <c r="CC402" s="36">
        <f t="shared" si="450"/>
        <v>14438.4</v>
      </c>
      <c r="CD402" s="3">
        <f>SUMIFS('12月商业流向数据'!G:G,'12月商业流向数据'!C:C,'2019年进销存明细 '!A402,'12月商业流向数据'!E:E,'2019年进销存明细 '!H402)</f>
        <v>50</v>
      </c>
      <c r="CE402" s="3"/>
      <c r="CF402" s="36">
        <f t="shared" si="451"/>
        <v>1443.84</v>
      </c>
      <c r="CG402" s="33">
        <f t="shared" si="438"/>
        <v>169</v>
      </c>
      <c r="CH402" s="4">
        <f t="shared" si="454"/>
        <v>6500</v>
      </c>
      <c r="CI402" s="36">
        <f t="shared" si="455"/>
        <v>187699.19999999998</v>
      </c>
      <c r="CJ402" s="4">
        <f t="shared" si="456"/>
        <v>4089</v>
      </c>
      <c r="CK402" s="36">
        <f t="shared" si="452"/>
        <v>118077.23519999998</v>
      </c>
      <c r="CM402" s="18" t="str">
        <f t="shared" si="447"/>
        <v>恒康正清-上海市第六人民医院东院</v>
      </c>
      <c r="CN402" s="18" t="s">
        <v>422</v>
      </c>
    </row>
    <row r="403" spans="1:92" s="18" customFormat="1" ht="14.25" hidden="1" x14ac:dyDescent="0.3">
      <c r="A403" s="1" t="s">
        <v>121</v>
      </c>
      <c r="B403" s="1" t="s">
        <v>636</v>
      </c>
      <c r="C403" s="1" t="s">
        <v>662</v>
      </c>
      <c r="D403" s="1" t="s">
        <v>51</v>
      </c>
      <c r="E403" s="1" t="s">
        <v>57</v>
      </c>
      <c r="F403" s="1" t="s">
        <v>282</v>
      </c>
      <c r="G403" s="1" t="s">
        <v>392</v>
      </c>
      <c r="H403" s="2" t="s">
        <v>56</v>
      </c>
      <c r="I403" s="177">
        <v>28.876799999999999</v>
      </c>
      <c r="J403" s="37">
        <v>400</v>
      </c>
      <c r="K403" s="171">
        <v>591.66666666666663</v>
      </c>
      <c r="L403" s="171">
        <f t="shared" si="457"/>
        <v>17085.439999999999</v>
      </c>
      <c r="M403" s="37">
        <v>213</v>
      </c>
      <c r="N403" s="5">
        <v>650</v>
      </c>
      <c r="O403" s="34">
        <f t="shared" si="458"/>
        <v>18769.919999999998</v>
      </c>
      <c r="P403" s="3">
        <v>300</v>
      </c>
      <c r="Q403" s="3">
        <v>296</v>
      </c>
      <c r="R403" s="35">
        <f t="shared" si="459"/>
        <v>8663.0399999999991</v>
      </c>
      <c r="S403" s="33">
        <f t="shared" si="439"/>
        <v>217</v>
      </c>
      <c r="T403" s="5">
        <v>300</v>
      </c>
      <c r="U403" s="35">
        <f t="shared" si="460"/>
        <v>8663.0399999999991</v>
      </c>
      <c r="V403" s="3">
        <v>400</v>
      </c>
      <c r="W403" s="3">
        <v>428</v>
      </c>
      <c r="X403" s="35">
        <f t="shared" si="461"/>
        <v>11550.72</v>
      </c>
      <c r="Y403" s="33">
        <f t="shared" si="440"/>
        <v>189</v>
      </c>
      <c r="Z403" s="5">
        <v>750</v>
      </c>
      <c r="AA403" s="35">
        <f t="shared" si="462"/>
        <v>21657.599999999999</v>
      </c>
      <c r="AB403" s="3">
        <v>1000</v>
      </c>
      <c r="AC403" s="3">
        <v>721</v>
      </c>
      <c r="AD403" s="35">
        <f t="shared" si="463"/>
        <v>28876.799999999999</v>
      </c>
      <c r="AE403" s="33">
        <f t="shared" si="441"/>
        <v>468</v>
      </c>
      <c r="AF403" s="5">
        <v>600</v>
      </c>
      <c r="AG403" s="35">
        <f t="shared" si="464"/>
        <v>17326.079999999998</v>
      </c>
      <c r="AH403" s="3">
        <v>700</v>
      </c>
      <c r="AI403" s="3">
        <v>702</v>
      </c>
      <c r="AJ403" s="35">
        <f t="shared" si="465"/>
        <v>20213.759999999998</v>
      </c>
      <c r="AK403" s="33">
        <f t="shared" si="442"/>
        <v>466</v>
      </c>
      <c r="AL403" s="5">
        <v>750</v>
      </c>
      <c r="AM403" s="36">
        <f t="shared" si="466"/>
        <v>21657.599999999999</v>
      </c>
      <c r="AN403" s="224">
        <v>800</v>
      </c>
      <c r="AO403" s="3">
        <v>736</v>
      </c>
      <c r="AP403" s="35">
        <f t="shared" si="467"/>
        <v>23101.439999999999</v>
      </c>
      <c r="AQ403" s="33">
        <f t="shared" si="445"/>
        <v>530</v>
      </c>
      <c r="AR403" s="5">
        <v>700</v>
      </c>
      <c r="AS403" s="35">
        <f t="shared" si="468"/>
        <v>20213.759999999998</v>
      </c>
      <c r="AT403" s="3">
        <v>900</v>
      </c>
      <c r="AU403" s="3">
        <v>1026</v>
      </c>
      <c r="AV403" s="35">
        <f t="shared" si="469"/>
        <v>25989.119999999999</v>
      </c>
      <c r="AW403" s="33">
        <f t="shared" si="443"/>
        <v>404</v>
      </c>
      <c r="AX403" s="4">
        <v>800</v>
      </c>
      <c r="AY403" s="35">
        <f t="shared" si="470"/>
        <v>23101.439999999999</v>
      </c>
      <c r="AZ403" s="3">
        <v>650</v>
      </c>
      <c r="BA403" s="3">
        <v>682</v>
      </c>
      <c r="BB403" s="35">
        <f t="shared" si="471"/>
        <v>18769.919999999998</v>
      </c>
      <c r="BC403" s="33">
        <f t="shared" si="444"/>
        <v>372</v>
      </c>
      <c r="BD403" s="4">
        <v>750</v>
      </c>
      <c r="BE403" s="36">
        <f t="shared" si="431"/>
        <v>21657.599999999999</v>
      </c>
      <c r="BF403" s="3">
        <v>650</v>
      </c>
      <c r="BG403" s="3">
        <v>662</v>
      </c>
      <c r="BH403" s="35">
        <f t="shared" si="432"/>
        <v>18769.919999999998</v>
      </c>
      <c r="BI403" s="33">
        <f t="shared" si="472"/>
        <v>360</v>
      </c>
      <c r="BJ403" s="4">
        <v>750</v>
      </c>
      <c r="BK403" s="36">
        <f t="shared" si="433"/>
        <v>21657.599999999999</v>
      </c>
      <c r="BL403" s="3">
        <v>900</v>
      </c>
      <c r="BM403" s="3">
        <v>696</v>
      </c>
      <c r="BN403" s="36">
        <f t="shared" si="434"/>
        <v>25989.119999999999</v>
      </c>
      <c r="BO403" s="33">
        <f t="shared" si="453"/>
        <v>564</v>
      </c>
      <c r="BP403" s="4">
        <v>600</v>
      </c>
      <c r="BQ403" s="36">
        <f t="shared" si="435"/>
        <v>17326.079999999998</v>
      </c>
      <c r="BR403" s="204">
        <v>600</v>
      </c>
      <c r="BS403" s="305">
        <v>682</v>
      </c>
      <c r="BT403" s="36">
        <f t="shared" si="436"/>
        <v>17326.079999999998</v>
      </c>
      <c r="BU403" s="33">
        <f t="shared" si="446"/>
        <v>482</v>
      </c>
      <c r="BV403" s="4">
        <v>700</v>
      </c>
      <c r="BW403" s="36">
        <f t="shared" si="448"/>
        <v>20213.759999999998</v>
      </c>
      <c r="BX403" s="3">
        <v>200</v>
      </c>
      <c r="BY403" s="3">
        <v>452</v>
      </c>
      <c r="BZ403" s="36">
        <f t="shared" si="449"/>
        <v>5775.36</v>
      </c>
      <c r="CA403" s="33">
        <f t="shared" si="437"/>
        <v>230</v>
      </c>
      <c r="CB403" s="314">
        <v>650</v>
      </c>
      <c r="CC403" s="36">
        <f t="shared" si="450"/>
        <v>18769.919999999998</v>
      </c>
      <c r="CD403" s="3">
        <f>SUMIFS('12月商业流向数据'!G:G,'12月商业流向数据'!C:C,'2019年进销存明细 '!A403,'12月商业流向数据'!E:E,'2019年进销存明细 '!H403)</f>
        <v>200</v>
      </c>
      <c r="CE403" s="3"/>
      <c r="CF403" s="36">
        <f t="shared" si="451"/>
        <v>5775.36</v>
      </c>
      <c r="CG403" s="33">
        <f t="shared" si="438"/>
        <v>430</v>
      </c>
      <c r="CH403" s="4">
        <f t="shared" si="454"/>
        <v>8000</v>
      </c>
      <c r="CI403" s="36">
        <f t="shared" si="455"/>
        <v>231014.39999999997</v>
      </c>
      <c r="CJ403" s="4">
        <f t="shared" si="456"/>
        <v>7300</v>
      </c>
      <c r="CK403" s="36">
        <f t="shared" si="452"/>
        <v>210800.63999999993</v>
      </c>
      <c r="CM403" s="18" t="str">
        <f t="shared" si="447"/>
        <v>恒康正清-上海市浦东新区人民医院</v>
      </c>
      <c r="CN403" s="18" t="s">
        <v>422</v>
      </c>
    </row>
    <row r="404" spans="1:92" s="18" customFormat="1" ht="14.25" hidden="1" x14ac:dyDescent="0.3">
      <c r="A404" s="1" t="s">
        <v>121</v>
      </c>
      <c r="B404" s="1" t="s">
        <v>636</v>
      </c>
      <c r="C404" s="1" t="s">
        <v>662</v>
      </c>
      <c r="D404" s="1" t="s">
        <v>51</v>
      </c>
      <c r="E404" s="1" t="s">
        <v>57</v>
      </c>
      <c r="F404" s="1" t="s">
        <v>282</v>
      </c>
      <c r="G404" s="1" t="s">
        <v>392</v>
      </c>
      <c r="H404" s="2" t="s">
        <v>136</v>
      </c>
      <c r="I404" s="177">
        <v>28.876799999999999</v>
      </c>
      <c r="J404" s="37">
        <v>500</v>
      </c>
      <c r="K404" s="171">
        <v>322.5</v>
      </c>
      <c r="L404" s="171">
        <f t="shared" si="457"/>
        <v>9312.768</v>
      </c>
      <c r="M404" s="37">
        <v>177</v>
      </c>
      <c r="N404" s="5">
        <v>300</v>
      </c>
      <c r="O404" s="34">
        <f t="shared" si="458"/>
        <v>8663.0399999999991</v>
      </c>
      <c r="P404" s="3">
        <v>100</v>
      </c>
      <c r="Q404" s="3">
        <v>142</v>
      </c>
      <c r="R404" s="35">
        <f t="shared" si="459"/>
        <v>2887.68</v>
      </c>
      <c r="S404" s="33">
        <f t="shared" si="439"/>
        <v>135</v>
      </c>
      <c r="T404" s="5">
        <v>180</v>
      </c>
      <c r="U404" s="35">
        <f t="shared" si="460"/>
        <v>5197.8239999999996</v>
      </c>
      <c r="V404" s="3">
        <v>250</v>
      </c>
      <c r="W404" s="3">
        <v>182</v>
      </c>
      <c r="X404" s="35">
        <f t="shared" si="461"/>
        <v>7219.2</v>
      </c>
      <c r="Y404" s="33">
        <f t="shared" si="440"/>
        <v>203</v>
      </c>
      <c r="Z404" s="5">
        <v>420</v>
      </c>
      <c r="AA404" s="35">
        <f t="shared" si="462"/>
        <v>12128.255999999999</v>
      </c>
      <c r="AB404" s="3">
        <v>280</v>
      </c>
      <c r="AC404" s="3">
        <v>295</v>
      </c>
      <c r="AD404" s="35">
        <f t="shared" si="463"/>
        <v>8085.5039999999999</v>
      </c>
      <c r="AE404" s="33">
        <f t="shared" si="441"/>
        <v>188</v>
      </c>
      <c r="AF404" s="5">
        <v>350</v>
      </c>
      <c r="AG404" s="35">
        <f t="shared" si="464"/>
        <v>10106.879999999999</v>
      </c>
      <c r="AH404" s="3">
        <v>250</v>
      </c>
      <c r="AI404" s="3">
        <v>242</v>
      </c>
      <c r="AJ404" s="35">
        <f t="shared" si="465"/>
        <v>7219.2</v>
      </c>
      <c r="AK404" s="33">
        <f t="shared" si="442"/>
        <v>196</v>
      </c>
      <c r="AL404" s="5">
        <v>450</v>
      </c>
      <c r="AM404" s="36">
        <f t="shared" si="466"/>
        <v>12994.56</v>
      </c>
      <c r="AN404" s="224">
        <v>230</v>
      </c>
      <c r="AO404" s="3">
        <v>254</v>
      </c>
      <c r="AP404" s="35">
        <f t="shared" si="467"/>
        <v>6641.6639999999998</v>
      </c>
      <c r="AQ404" s="33">
        <f t="shared" si="445"/>
        <v>172</v>
      </c>
      <c r="AR404" s="5">
        <v>400</v>
      </c>
      <c r="AS404" s="35">
        <f t="shared" si="468"/>
        <v>11550.72</v>
      </c>
      <c r="AT404" s="3">
        <v>250</v>
      </c>
      <c r="AU404" s="3">
        <v>268</v>
      </c>
      <c r="AV404" s="35">
        <f t="shared" si="469"/>
        <v>7219.2</v>
      </c>
      <c r="AW404" s="33">
        <f t="shared" si="443"/>
        <v>154</v>
      </c>
      <c r="AX404" s="4">
        <v>440</v>
      </c>
      <c r="AY404" s="35">
        <f t="shared" si="470"/>
        <v>12705.791999999999</v>
      </c>
      <c r="AZ404" s="3">
        <v>500</v>
      </c>
      <c r="BA404" s="3">
        <v>436</v>
      </c>
      <c r="BB404" s="35">
        <f t="shared" si="471"/>
        <v>14438.4</v>
      </c>
      <c r="BC404" s="33">
        <f t="shared" si="444"/>
        <v>218</v>
      </c>
      <c r="BD404" s="4">
        <v>450</v>
      </c>
      <c r="BE404" s="36">
        <f t="shared" si="431"/>
        <v>12994.56</v>
      </c>
      <c r="BF404" s="3">
        <v>250</v>
      </c>
      <c r="BG404" s="3">
        <v>326</v>
      </c>
      <c r="BH404" s="35">
        <f t="shared" si="432"/>
        <v>7219.2</v>
      </c>
      <c r="BI404" s="33">
        <f t="shared" si="472"/>
        <v>142</v>
      </c>
      <c r="BJ404" s="4">
        <v>400</v>
      </c>
      <c r="BK404" s="36">
        <f t="shared" si="433"/>
        <v>11550.72</v>
      </c>
      <c r="BL404" s="3">
        <v>400</v>
      </c>
      <c r="BM404" s="3">
        <v>338</v>
      </c>
      <c r="BN404" s="36">
        <f t="shared" si="434"/>
        <v>11550.72</v>
      </c>
      <c r="BO404" s="33">
        <f t="shared" si="453"/>
        <v>204</v>
      </c>
      <c r="BP404" s="4">
        <v>350</v>
      </c>
      <c r="BQ404" s="36">
        <f t="shared" si="435"/>
        <v>10106.879999999999</v>
      </c>
      <c r="BR404" s="204">
        <v>50</v>
      </c>
      <c r="BS404" s="305">
        <v>202</v>
      </c>
      <c r="BT404" s="36">
        <f t="shared" si="436"/>
        <v>1443.84</v>
      </c>
      <c r="BU404" s="33">
        <f t="shared" si="446"/>
        <v>52</v>
      </c>
      <c r="BV404" s="4">
        <v>400</v>
      </c>
      <c r="BW404" s="36">
        <f t="shared" si="448"/>
        <v>11550.72</v>
      </c>
      <c r="BX404" s="3">
        <v>300</v>
      </c>
      <c r="BY404" s="3">
        <v>234</v>
      </c>
      <c r="BZ404" s="36">
        <f t="shared" si="449"/>
        <v>8663.0399999999991</v>
      </c>
      <c r="CA404" s="33">
        <f t="shared" si="437"/>
        <v>118</v>
      </c>
      <c r="CB404" s="314">
        <v>360</v>
      </c>
      <c r="CC404" s="36">
        <f t="shared" si="450"/>
        <v>10395.647999999999</v>
      </c>
      <c r="CD404" s="3">
        <f>SUMIFS('12月商业流向数据'!G:G,'12月商业流向数据'!C:C,'2019年进销存明细 '!A404,'12月商业流向数据'!E:E,'2019年进销存明细 '!H404)</f>
        <v>200</v>
      </c>
      <c r="CE404" s="3"/>
      <c r="CF404" s="36">
        <f t="shared" si="451"/>
        <v>5775.36</v>
      </c>
      <c r="CG404" s="33">
        <f t="shared" si="438"/>
        <v>318</v>
      </c>
      <c r="CH404" s="4">
        <f t="shared" si="454"/>
        <v>4500</v>
      </c>
      <c r="CI404" s="36">
        <f t="shared" si="455"/>
        <v>129945.59999999999</v>
      </c>
      <c r="CJ404" s="4">
        <f t="shared" si="456"/>
        <v>3060</v>
      </c>
      <c r="CK404" s="36">
        <f t="shared" si="452"/>
        <v>88363.007999999987</v>
      </c>
      <c r="CM404" s="18" t="str">
        <f t="shared" si="447"/>
        <v>恒康正清-上海市浦东新区中医医院</v>
      </c>
      <c r="CN404" s="18" t="s">
        <v>422</v>
      </c>
    </row>
    <row r="405" spans="1:92" s="18" customFormat="1" ht="14.25" hidden="1" x14ac:dyDescent="0.3">
      <c r="A405" s="1" t="s">
        <v>121</v>
      </c>
      <c r="B405" s="1" t="s">
        <v>636</v>
      </c>
      <c r="C405" s="1" t="s">
        <v>662</v>
      </c>
      <c r="D405" s="1" t="s">
        <v>51</v>
      </c>
      <c r="E405" s="1" t="s">
        <v>53</v>
      </c>
      <c r="F405" s="1" t="s">
        <v>282</v>
      </c>
      <c r="G405" s="1" t="s">
        <v>392</v>
      </c>
      <c r="H405" s="10" t="s">
        <v>494</v>
      </c>
      <c r="I405" s="177">
        <v>28.876799999999999</v>
      </c>
      <c r="J405" s="37">
        <v>400</v>
      </c>
      <c r="K405" s="171">
        <v>430.83333333333331</v>
      </c>
      <c r="L405" s="171">
        <f t="shared" si="457"/>
        <v>12441.088</v>
      </c>
      <c r="M405" s="37">
        <v>154</v>
      </c>
      <c r="N405" s="5">
        <v>400</v>
      </c>
      <c r="O405" s="34">
        <f t="shared" si="458"/>
        <v>11550.72</v>
      </c>
      <c r="P405" s="3">
        <v>350</v>
      </c>
      <c r="Q405" s="3">
        <v>363</v>
      </c>
      <c r="R405" s="35">
        <f t="shared" si="459"/>
        <v>10106.879999999999</v>
      </c>
      <c r="S405" s="33">
        <f t="shared" si="439"/>
        <v>141</v>
      </c>
      <c r="T405" s="5">
        <v>250</v>
      </c>
      <c r="U405" s="35">
        <f t="shared" si="460"/>
        <v>7219.2</v>
      </c>
      <c r="V405" s="3">
        <v>220</v>
      </c>
      <c r="W405" s="3">
        <v>256</v>
      </c>
      <c r="X405" s="35">
        <f t="shared" si="461"/>
        <v>6352.8959999999997</v>
      </c>
      <c r="Y405" s="33">
        <f t="shared" si="440"/>
        <v>105</v>
      </c>
      <c r="Z405" s="5">
        <v>600</v>
      </c>
      <c r="AA405" s="35">
        <f t="shared" si="462"/>
        <v>17326.079999999998</v>
      </c>
      <c r="AB405" s="3">
        <v>470</v>
      </c>
      <c r="AC405" s="3">
        <v>452</v>
      </c>
      <c r="AD405" s="35">
        <f t="shared" si="463"/>
        <v>13572.096</v>
      </c>
      <c r="AE405" s="33">
        <f t="shared" si="441"/>
        <v>123</v>
      </c>
      <c r="AF405" s="5">
        <v>500</v>
      </c>
      <c r="AG405" s="35">
        <f t="shared" si="464"/>
        <v>14438.4</v>
      </c>
      <c r="AH405" s="3">
        <v>520</v>
      </c>
      <c r="AI405" s="3">
        <v>464</v>
      </c>
      <c r="AJ405" s="35">
        <f t="shared" si="465"/>
        <v>15015.936</v>
      </c>
      <c r="AK405" s="33">
        <f t="shared" si="442"/>
        <v>179</v>
      </c>
      <c r="AL405" s="5">
        <v>650</v>
      </c>
      <c r="AM405" s="36">
        <f t="shared" si="466"/>
        <v>18769.919999999998</v>
      </c>
      <c r="AN405" s="224">
        <v>500</v>
      </c>
      <c r="AO405" s="3">
        <v>505</v>
      </c>
      <c r="AP405" s="35">
        <f t="shared" si="467"/>
        <v>14438.4</v>
      </c>
      <c r="AQ405" s="33">
        <f t="shared" si="445"/>
        <v>174</v>
      </c>
      <c r="AR405" s="5">
        <v>600</v>
      </c>
      <c r="AS405" s="35">
        <f t="shared" si="468"/>
        <v>17326.079999999998</v>
      </c>
      <c r="AT405" s="3">
        <v>440</v>
      </c>
      <c r="AU405" s="3">
        <v>436</v>
      </c>
      <c r="AV405" s="35">
        <f t="shared" si="469"/>
        <v>12705.791999999999</v>
      </c>
      <c r="AW405" s="33">
        <f t="shared" si="443"/>
        <v>178</v>
      </c>
      <c r="AX405" s="4">
        <v>600</v>
      </c>
      <c r="AY405" s="35">
        <f t="shared" si="470"/>
        <v>17326.079999999998</v>
      </c>
      <c r="AZ405" s="3">
        <v>540</v>
      </c>
      <c r="BA405" s="3">
        <v>514</v>
      </c>
      <c r="BB405" s="35">
        <f t="shared" si="471"/>
        <v>15593.472</v>
      </c>
      <c r="BC405" s="33">
        <f t="shared" si="444"/>
        <v>204</v>
      </c>
      <c r="BD405" s="4">
        <v>650</v>
      </c>
      <c r="BE405" s="36">
        <f t="shared" si="431"/>
        <v>18769.919999999998</v>
      </c>
      <c r="BF405" s="3">
        <v>300</v>
      </c>
      <c r="BG405" s="3">
        <v>305</v>
      </c>
      <c r="BH405" s="35">
        <f t="shared" si="432"/>
        <v>8663.0399999999991</v>
      </c>
      <c r="BI405" s="33">
        <f t="shared" si="472"/>
        <v>199</v>
      </c>
      <c r="BJ405" s="4">
        <v>600</v>
      </c>
      <c r="BK405" s="36">
        <f t="shared" si="433"/>
        <v>17326.079999999998</v>
      </c>
      <c r="BL405" s="3">
        <v>560</v>
      </c>
      <c r="BM405" s="3">
        <v>465</v>
      </c>
      <c r="BN405" s="36">
        <f t="shared" si="434"/>
        <v>16171.008</v>
      </c>
      <c r="BO405" s="33">
        <f t="shared" si="453"/>
        <v>294</v>
      </c>
      <c r="BP405" s="4">
        <v>500</v>
      </c>
      <c r="BQ405" s="36">
        <f t="shared" si="435"/>
        <v>14438.4</v>
      </c>
      <c r="BR405" s="204">
        <v>210</v>
      </c>
      <c r="BS405" s="305">
        <v>305</v>
      </c>
      <c r="BT405" s="36">
        <f t="shared" si="436"/>
        <v>6064.1279999999997</v>
      </c>
      <c r="BU405" s="33">
        <f t="shared" si="446"/>
        <v>199</v>
      </c>
      <c r="BV405" s="4">
        <v>600</v>
      </c>
      <c r="BW405" s="36">
        <f t="shared" si="448"/>
        <v>17326.079999999998</v>
      </c>
      <c r="BX405" s="3">
        <v>280</v>
      </c>
      <c r="BY405" s="3">
        <v>308</v>
      </c>
      <c r="BZ405" s="36">
        <f t="shared" si="449"/>
        <v>8085.5039999999999</v>
      </c>
      <c r="CA405" s="33">
        <f t="shared" si="437"/>
        <v>171</v>
      </c>
      <c r="CB405" s="314">
        <v>550</v>
      </c>
      <c r="CC405" s="36">
        <f t="shared" si="450"/>
        <v>15882.24</v>
      </c>
      <c r="CD405" s="3">
        <f>SUMIFS('12月商业流向数据'!G:G,'12月商业流向数据'!C:C,'2019年进销存明细 '!A405,'12月商业流向数据'!E:E,'2019年进销存明细 '!H405)</f>
        <v>200</v>
      </c>
      <c r="CE405" s="3"/>
      <c r="CF405" s="36">
        <f t="shared" si="451"/>
        <v>5775.36</v>
      </c>
      <c r="CG405" s="33">
        <f t="shared" si="438"/>
        <v>371</v>
      </c>
      <c r="CH405" s="4">
        <f t="shared" si="454"/>
        <v>6500</v>
      </c>
      <c r="CI405" s="36">
        <f t="shared" si="455"/>
        <v>187699.19999999998</v>
      </c>
      <c r="CJ405" s="4">
        <f t="shared" si="456"/>
        <v>4590</v>
      </c>
      <c r="CK405" s="36">
        <f t="shared" si="452"/>
        <v>132544.51199999999</v>
      </c>
      <c r="CM405" s="18" t="str">
        <f t="shared" si="447"/>
        <v>恒康正清-上海市浦东医院</v>
      </c>
      <c r="CN405" s="18" t="s">
        <v>422</v>
      </c>
    </row>
    <row r="406" spans="1:92" s="18" customFormat="1" ht="14.25" hidden="1" x14ac:dyDescent="0.3">
      <c r="A406" s="1" t="s">
        <v>155</v>
      </c>
      <c r="B406" s="1" t="s">
        <v>637</v>
      </c>
      <c r="C406" s="1" t="s">
        <v>661</v>
      </c>
      <c r="D406" s="1" t="s">
        <v>696</v>
      </c>
      <c r="E406" s="1" t="s">
        <v>16</v>
      </c>
      <c r="F406" s="1" t="s">
        <v>282</v>
      </c>
      <c r="G406" s="1" t="s">
        <v>389</v>
      </c>
      <c r="H406" s="2" t="s">
        <v>156</v>
      </c>
      <c r="I406" s="177">
        <v>254.87039999999999</v>
      </c>
      <c r="J406" s="37">
        <v>300</v>
      </c>
      <c r="K406" s="171">
        <v>117.08333333333333</v>
      </c>
      <c r="L406" s="171">
        <f t="shared" si="457"/>
        <v>29841.075999999997</v>
      </c>
      <c r="M406" s="37">
        <v>96</v>
      </c>
      <c r="N406" s="5">
        <v>250</v>
      </c>
      <c r="O406" s="34">
        <f t="shared" si="458"/>
        <v>63717.599999999999</v>
      </c>
      <c r="P406" s="3">
        <v>300</v>
      </c>
      <c r="Q406" s="3">
        <v>289</v>
      </c>
      <c r="R406" s="35">
        <f t="shared" si="459"/>
        <v>76461.119999999995</v>
      </c>
      <c r="S406" s="33">
        <f t="shared" si="439"/>
        <v>107</v>
      </c>
      <c r="T406" s="5">
        <v>150</v>
      </c>
      <c r="U406" s="35">
        <f t="shared" si="460"/>
        <v>38230.559999999998</v>
      </c>
      <c r="V406" s="3">
        <v>320</v>
      </c>
      <c r="W406" s="3">
        <v>289</v>
      </c>
      <c r="X406" s="35">
        <f t="shared" si="461"/>
        <v>81558.527999999991</v>
      </c>
      <c r="Y406" s="33">
        <f t="shared" si="440"/>
        <v>138</v>
      </c>
      <c r="Z406" s="5">
        <v>300</v>
      </c>
      <c r="AA406" s="35">
        <f t="shared" si="462"/>
        <v>76461.119999999995</v>
      </c>
      <c r="AB406" s="3">
        <v>360</v>
      </c>
      <c r="AC406" s="3">
        <v>354</v>
      </c>
      <c r="AD406" s="35">
        <f t="shared" si="463"/>
        <v>91753.343999999997</v>
      </c>
      <c r="AE406" s="33">
        <f t="shared" si="441"/>
        <v>144</v>
      </c>
      <c r="AF406" s="5">
        <v>300</v>
      </c>
      <c r="AG406" s="35">
        <f t="shared" si="464"/>
        <v>76461.119999999995</v>
      </c>
      <c r="AH406" s="3">
        <v>280</v>
      </c>
      <c r="AI406" s="3">
        <v>296</v>
      </c>
      <c r="AJ406" s="35">
        <f t="shared" si="465"/>
        <v>71363.712</v>
      </c>
      <c r="AK406" s="33">
        <f t="shared" si="442"/>
        <v>128</v>
      </c>
      <c r="AL406" s="5">
        <v>300</v>
      </c>
      <c r="AM406" s="36">
        <f t="shared" si="466"/>
        <v>76461.119999999995</v>
      </c>
      <c r="AN406" s="224">
        <v>610</v>
      </c>
      <c r="AO406" s="3">
        <v>537</v>
      </c>
      <c r="AP406" s="35">
        <f t="shared" si="467"/>
        <v>155470.94399999999</v>
      </c>
      <c r="AQ406" s="33">
        <f t="shared" si="445"/>
        <v>201</v>
      </c>
      <c r="AR406" s="5">
        <v>300</v>
      </c>
      <c r="AS406" s="35">
        <f t="shared" si="468"/>
        <v>76461.119999999995</v>
      </c>
      <c r="AT406" s="3">
        <v>370</v>
      </c>
      <c r="AU406" s="3">
        <v>323</v>
      </c>
      <c r="AV406" s="35">
        <f t="shared" si="469"/>
        <v>94302.047999999995</v>
      </c>
      <c r="AW406" s="33">
        <f t="shared" si="443"/>
        <v>248</v>
      </c>
      <c r="AX406" s="4">
        <v>250</v>
      </c>
      <c r="AY406" s="35">
        <f t="shared" si="470"/>
        <v>63717.599999999999</v>
      </c>
      <c r="AZ406" s="3">
        <v>240</v>
      </c>
      <c r="BA406" s="3">
        <v>232</v>
      </c>
      <c r="BB406" s="35">
        <f t="shared" si="471"/>
        <v>61168.896000000001</v>
      </c>
      <c r="BC406" s="33">
        <f t="shared" si="444"/>
        <v>256</v>
      </c>
      <c r="BD406" s="4">
        <v>250</v>
      </c>
      <c r="BE406" s="36">
        <f t="shared" si="431"/>
        <v>63717.599999999999</v>
      </c>
      <c r="BF406" s="3">
        <v>120</v>
      </c>
      <c r="BG406" s="3">
        <v>242</v>
      </c>
      <c r="BH406" s="35">
        <f t="shared" si="432"/>
        <v>30584.448</v>
      </c>
      <c r="BI406" s="33">
        <f t="shared" si="472"/>
        <v>134</v>
      </c>
      <c r="BJ406" s="4">
        <v>250</v>
      </c>
      <c r="BK406" s="36">
        <f t="shared" si="433"/>
        <v>63717.599999999999</v>
      </c>
      <c r="BL406" s="3">
        <v>600</v>
      </c>
      <c r="BM406" s="3">
        <v>398</v>
      </c>
      <c r="BN406" s="36">
        <f t="shared" si="434"/>
        <v>152922.23999999999</v>
      </c>
      <c r="BO406" s="33">
        <f t="shared" si="453"/>
        <v>336</v>
      </c>
      <c r="BP406" s="4">
        <v>200</v>
      </c>
      <c r="BQ406" s="36">
        <f t="shared" si="435"/>
        <v>50974.079999999994</v>
      </c>
      <c r="BR406" s="204">
        <v>240</v>
      </c>
      <c r="BS406" s="305">
        <v>294</v>
      </c>
      <c r="BT406" s="36">
        <f t="shared" si="436"/>
        <v>61168.896000000001</v>
      </c>
      <c r="BU406" s="33">
        <f t="shared" si="446"/>
        <v>282</v>
      </c>
      <c r="BV406" s="4">
        <v>250</v>
      </c>
      <c r="BW406" s="36">
        <f t="shared" si="448"/>
        <v>63717.599999999999</v>
      </c>
      <c r="BX406" s="3">
        <v>600</v>
      </c>
      <c r="BY406" s="3">
        <v>602</v>
      </c>
      <c r="BZ406" s="36">
        <f t="shared" si="449"/>
        <v>152922.23999999999</v>
      </c>
      <c r="CA406" s="33">
        <f t="shared" si="437"/>
        <v>280</v>
      </c>
      <c r="CB406" s="314">
        <v>200</v>
      </c>
      <c r="CC406" s="36">
        <f t="shared" si="450"/>
        <v>50974.079999999994</v>
      </c>
      <c r="CD406" s="3">
        <f>SUMIFS('12月商业流向数据'!G:G,'12月商业流向数据'!C:C,'2019年进销存明细 '!A406,'12月商业流向数据'!E:E,'2019年进销存明细 '!H406)</f>
        <v>240</v>
      </c>
      <c r="CE406" s="3"/>
      <c r="CF406" s="36">
        <f t="shared" si="451"/>
        <v>61168.896000000001</v>
      </c>
      <c r="CG406" s="33">
        <f t="shared" si="438"/>
        <v>520</v>
      </c>
      <c r="CH406" s="4">
        <f t="shared" si="454"/>
        <v>3000</v>
      </c>
      <c r="CI406" s="36">
        <f t="shared" si="455"/>
        <v>764611.19999999984</v>
      </c>
      <c r="CJ406" s="4">
        <f t="shared" si="456"/>
        <v>4280</v>
      </c>
      <c r="CK406" s="36">
        <f t="shared" si="452"/>
        <v>1090845.3119999997</v>
      </c>
      <c r="CM406" s="18" t="str">
        <f t="shared" si="447"/>
        <v>翰唯-上海市公共卫生临床中心</v>
      </c>
      <c r="CN406" s="18" t="s">
        <v>422</v>
      </c>
    </row>
    <row r="407" spans="1:92" s="18" customFormat="1" ht="14.25" hidden="1" x14ac:dyDescent="0.3">
      <c r="A407" s="1" t="s">
        <v>231</v>
      </c>
      <c r="B407" s="1" t="s">
        <v>636</v>
      </c>
      <c r="C407" s="1" t="s">
        <v>662</v>
      </c>
      <c r="D407" s="1" t="s">
        <v>7</v>
      </c>
      <c r="E407" s="1" t="s">
        <v>730</v>
      </c>
      <c r="F407" s="1" t="s">
        <v>282</v>
      </c>
      <c r="G407" s="1" t="s">
        <v>390</v>
      </c>
      <c r="H407" s="2" t="s">
        <v>14</v>
      </c>
      <c r="I407" s="165">
        <v>37.448</v>
      </c>
      <c r="J407" s="37">
        <v>300</v>
      </c>
      <c r="K407" s="171">
        <v>436.66666666666669</v>
      </c>
      <c r="L407" s="171">
        <f t="shared" si="457"/>
        <v>16352.293333333335</v>
      </c>
      <c r="M407" s="37">
        <v>47</v>
      </c>
      <c r="N407" s="5">
        <v>400</v>
      </c>
      <c r="O407" s="34">
        <f t="shared" si="458"/>
        <v>14979.2</v>
      </c>
      <c r="P407" s="3">
        <v>600</v>
      </c>
      <c r="Q407" s="3">
        <v>468</v>
      </c>
      <c r="R407" s="35">
        <f t="shared" si="459"/>
        <v>22468.799999999999</v>
      </c>
      <c r="S407" s="33">
        <f t="shared" si="439"/>
        <v>179</v>
      </c>
      <c r="T407" s="5">
        <v>200</v>
      </c>
      <c r="U407" s="35">
        <f t="shared" si="460"/>
        <v>7489.6</v>
      </c>
      <c r="V407" s="3">
        <v>300</v>
      </c>
      <c r="W407" s="3">
        <v>291</v>
      </c>
      <c r="X407" s="35">
        <f t="shared" si="461"/>
        <v>11234.4</v>
      </c>
      <c r="Y407" s="33">
        <f t="shared" si="440"/>
        <v>188</v>
      </c>
      <c r="Z407" s="5">
        <v>500</v>
      </c>
      <c r="AA407" s="35">
        <f t="shared" si="462"/>
        <v>18724</v>
      </c>
      <c r="AB407" s="3">
        <v>300</v>
      </c>
      <c r="AC407" s="3">
        <v>414</v>
      </c>
      <c r="AD407" s="35">
        <f t="shared" si="463"/>
        <v>11234.4</v>
      </c>
      <c r="AE407" s="33">
        <f t="shared" si="441"/>
        <v>74</v>
      </c>
      <c r="AF407" s="5">
        <v>400</v>
      </c>
      <c r="AG407" s="35">
        <f t="shared" si="464"/>
        <v>14979.2</v>
      </c>
      <c r="AH407" s="3">
        <v>600</v>
      </c>
      <c r="AI407" s="3">
        <v>432</v>
      </c>
      <c r="AJ407" s="35">
        <f t="shared" si="465"/>
        <v>22468.799999999999</v>
      </c>
      <c r="AK407" s="33">
        <f t="shared" si="442"/>
        <v>242</v>
      </c>
      <c r="AL407" s="5">
        <v>500</v>
      </c>
      <c r="AM407" s="36">
        <f t="shared" si="466"/>
        <v>18724</v>
      </c>
      <c r="AN407" s="224">
        <v>300</v>
      </c>
      <c r="AO407" s="3">
        <v>449</v>
      </c>
      <c r="AP407" s="35">
        <f t="shared" si="467"/>
        <v>11234.4</v>
      </c>
      <c r="AQ407" s="33">
        <f t="shared" si="445"/>
        <v>93</v>
      </c>
      <c r="AR407" s="5">
        <v>600</v>
      </c>
      <c r="AS407" s="35">
        <f t="shared" si="468"/>
        <v>22468.799999999999</v>
      </c>
      <c r="AT407" s="3">
        <v>800</v>
      </c>
      <c r="AU407" s="3">
        <v>531</v>
      </c>
      <c r="AV407" s="35">
        <f t="shared" si="469"/>
        <v>29958.400000000001</v>
      </c>
      <c r="AW407" s="33">
        <f t="shared" si="443"/>
        <v>362</v>
      </c>
      <c r="AX407" s="4">
        <v>600</v>
      </c>
      <c r="AY407" s="35">
        <f t="shared" si="470"/>
        <v>22468.799999999999</v>
      </c>
      <c r="AZ407" s="3">
        <v>600</v>
      </c>
      <c r="BA407" s="3">
        <v>679</v>
      </c>
      <c r="BB407" s="35">
        <f t="shared" si="471"/>
        <v>22468.799999999999</v>
      </c>
      <c r="BC407" s="33">
        <f t="shared" si="444"/>
        <v>283</v>
      </c>
      <c r="BD407" s="4">
        <v>600</v>
      </c>
      <c r="BE407" s="36">
        <f t="shared" si="431"/>
        <v>22468.799999999999</v>
      </c>
      <c r="BF407" s="268">
        <v>600</v>
      </c>
      <c r="BG407" s="3">
        <v>669</v>
      </c>
      <c r="BH407" s="35">
        <f t="shared" si="432"/>
        <v>22468.799999999999</v>
      </c>
      <c r="BI407" s="33">
        <f t="shared" si="472"/>
        <v>214</v>
      </c>
      <c r="BJ407" s="4">
        <v>600</v>
      </c>
      <c r="BK407" s="36">
        <f t="shared" si="433"/>
        <v>22468.799999999999</v>
      </c>
      <c r="BL407" s="3">
        <v>600</v>
      </c>
      <c r="BM407" s="3">
        <v>651</v>
      </c>
      <c r="BN407" s="36">
        <f t="shared" si="434"/>
        <v>22468.799999999999</v>
      </c>
      <c r="BO407" s="33">
        <f t="shared" si="453"/>
        <v>163</v>
      </c>
      <c r="BP407" s="4">
        <v>500</v>
      </c>
      <c r="BQ407" s="36">
        <f t="shared" si="435"/>
        <v>18724</v>
      </c>
      <c r="BR407" s="204">
        <v>500</v>
      </c>
      <c r="BS407" s="305">
        <v>422</v>
      </c>
      <c r="BT407" s="36">
        <f t="shared" si="436"/>
        <v>18724</v>
      </c>
      <c r="BU407" s="33">
        <f t="shared" si="446"/>
        <v>241</v>
      </c>
      <c r="BV407" s="4">
        <v>500</v>
      </c>
      <c r="BW407" s="36">
        <f t="shared" si="448"/>
        <v>18724</v>
      </c>
      <c r="BX407" s="3">
        <v>400</v>
      </c>
      <c r="BY407" s="3">
        <v>477</v>
      </c>
      <c r="BZ407" s="36">
        <f t="shared" si="449"/>
        <v>14979.2</v>
      </c>
      <c r="CA407" s="33">
        <f t="shared" si="437"/>
        <v>164</v>
      </c>
      <c r="CB407" s="314">
        <v>400</v>
      </c>
      <c r="CC407" s="36">
        <f t="shared" si="450"/>
        <v>14979.2</v>
      </c>
      <c r="CD407" s="3">
        <f>SUMIFS('12月商业流向数据'!G:G,'12月商业流向数据'!C:C,'2019年进销存明细 '!A407,'12月商业流向数据'!E:E,'2019年进销存明细 '!H407)</f>
        <v>0</v>
      </c>
      <c r="CE407" s="3"/>
      <c r="CF407" s="36">
        <f t="shared" si="451"/>
        <v>0</v>
      </c>
      <c r="CG407" s="33">
        <f t="shared" si="438"/>
        <v>164</v>
      </c>
      <c r="CH407" s="4">
        <f t="shared" si="454"/>
        <v>5800</v>
      </c>
      <c r="CI407" s="36">
        <f t="shared" si="455"/>
        <v>217198.4</v>
      </c>
      <c r="CJ407" s="4">
        <f t="shared" si="456"/>
        <v>5600</v>
      </c>
      <c r="CK407" s="36">
        <f t="shared" si="452"/>
        <v>209708.79999999999</v>
      </c>
      <c r="CL407" s="18" t="s">
        <v>447</v>
      </c>
      <c r="CM407" s="18" t="str">
        <f t="shared" si="447"/>
        <v>谷氨酰胺-上海市嘉定区中心医院</v>
      </c>
      <c r="CN407" s="18" t="s">
        <v>422</v>
      </c>
    </row>
    <row r="408" spans="1:92" s="18" customFormat="1" ht="14.25" hidden="1" x14ac:dyDescent="0.3">
      <c r="A408" s="1" t="s">
        <v>187</v>
      </c>
      <c r="B408" s="1" t="s">
        <v>873</v>
      </c>
      <c r="C408" s="1" t="s">
        <v>662</v>
      </c>
      <c r="D408" s="1" t="s">
        <v>872</v>
      </c>
      <c r="E408" s="1" t="s">
        <v>376</v>
      </c>
      <c r="F408" s="1" t="s">
        <v>282</v>
      </c>
      <c r="G408" s="1" t="s">
        <v>388</v>
      </c>
      <c r="H408" s="2" t="s">
        <v>49</v>
      </c>
      <c r="I408" s="176">
        <v>44.572800000000001</v>
      </c>
      <c r="J408" s="37">
        <v>0</v>
      </c>
      <c r="K408" s="171">
        <v>50.833333333333336</v>
      </c>
      <c r="L408" s="171">
        <f t="shared" si="457"/>
        <v>2265.7840000000001</v>
      </c>
      <c r="M408" s="37">
        <v>47</v>
      </c>
      <c r="N408" s="5">
        <v>80</v>
      </c>
      <c r="O408" s="34">
        <f t="shared" si="458"/>
        <v>3565.8240000000001</v>
      </c>
      <c r="P408" s="3">
        <v>100</v>
      </c>
      <c r="Q408" s="3">
        <v>80</v>
      </c>
      <c r="R408" s="35">
        <f t="shared" si="459"/>
        <v>4457.28</v>
      </c>
      <c r="S408" s="33">
        <f t="shared" si="439"/>
        <v>67</v>
      </c>
      <c r="T408" s="5">
        <v>60</v>
      </c>
      <c r="U408" s="35">
        <f t="shared" si="460"/>
        <v>2674.3679999999999</v>
      </c>
      <c r="V408" s="3">
        <v>0</v>
      </c>
      <c r="W408" s="3">
        <v>10</v>
      </c>
      <c r="X408" s="35">
        <f t="shared" si="461"/>
        <v>0</v>
      </c>
      <c r="Y408" s="33">
        <f t="shared" si="440"/>
        <v>57</v>
      </c>
      <c r="Z408" s="5">
        <v>100</v>
      </c>
      <c r="AA408" s="35">
        <f t="shared" si="462"/>
        <v>4457.28</v>
      </c>
      <c r="AB408" s="3">
        <v>0</v>
      </c>
      <c r="AC408" s="3">
        <v>0</v>
      </c>
      <c r="AD408" s="35">
        <f t="shared" si="463"/>
        <v>0</v>
      </c>
      <c r="AE408" s="33">
        <f t="shared" si="441"/>
        <v>57</v>
      </c>
      <c r="AF408" s="5">
        <v>100</v>
      </c>
      <c r="AG408" s="35">
        <f t="shared" si="464"/>
        <v>4457.28</v>
      </c>
      <c r="AH408" s="3">
        <v>0</v>
      </c>
      <c r="AI408" s="3">
        <v>0</v>
      </c>
      <c r="AJ408" s="35">
        <f t="shared" si="465"/>
        <v>0</v>
      </c>
      <c r="AK408" s="33">
        <f t="shared" si="442"/>
        <v>57</v>
      </c>
      <c r="AL408" s="5">
        <v>80</v>
      </c>
      <c r="AM408" s="36">
        <f t="shared" si="466"/>
        <v>3565.8240000000001</v>
      </c>
      <c r="AN408" s="224">
        <v>0</v>
      </c>
      <c r="AO408" s="3">
        <v>0</v>
      </c>
      <c r="AP408" s="35">
        <f t="shared" si="467"/>
        <v>0</v>
      </c>
      <c r="AQ408" s="33">
        <f t="shared" si="445"/>
        <v>57</v>
      </c>
      <c r="AR408" s="5">
        <v>100</v>
      </c>
      <c r="AS408" s="35">
        <f t="shared" si="468"/>
        <v>4457.28</v>
      </c>
      <c r="AT408" s="3">
        <v>0</v>
      </c>
      <c r="AU408" s="3">
        <v>0</v>
      </c>
      <c r="AV408" s="35">
        <f t="shared" si="469"/>
        <v>0</v>
      </c>
      <c r="AW408" s="33">
        <f t="shared" si="443"/>
        <v>57</v>
      </c>
      <c r="AX408" s="4">
        <v>100</v>
      </c>
      <c r="AY408" s="35">
        <f t="shared" si="470"/>
        <v>4457.28</v>
      </c>
      <c r="AZ408" s="3">
        <v>0</v>
      </c>
      <c r="BA408" s="3">
        <v>0</v>
      </c>
      <c r="BB408" s="35">
        <f t="shared" si="471"/>
        <v>0</v>
      </c>
      <c r="BC408" s="33">
        <f t="shared" si="444"/>
        <v>57</v>
      </c>
      <c r="BD408" s="4">
        <v>100</v>
      </c>
      <c r="BE408" s="36">
        <f t="shared" si="431"/>
        <v>4457.28</v>
      </c>
      <c r="BF408" s="3">
        <v>0</v>
      </c>
      <c r="BG408" s="3">
        <v>0</v>
      </c>
      <c r="BH408" s="35">
        <f t="shared" si="432"/>
        <v>0</v>
      </c>
      <c r="BI408" s="33">
        <f t="shared" si="472"/>
        <v>57</v>
      </c>
      <c r="BJ408" s="4">
        <v>100</v>
      </c>
      <c r="BK408" s="36">
        <f t="shared" si="433"/>
        <v>4457.28</v>
      </c>
      <c r="BL408" s="3">
        <v>0</v>
      </c>
      <c r="BM408" s="3">
        <v>0</v>
      </c>
      <c r="BN408" s="36">
        <f t="shared" si="434"/>
        <v>0</v>
      </c>
      <c r="BO408" s="33">
        <f t="shared" si="453"/>
        <v>57</v>
      </c>
      <c r="BP408" s="4">
        <v>80</v>
      </c>
      <c r="BQ408" s="36">
        <f t="shared" si="435"/>
        <v>3565.8240000000001</v>
      </c>
      <c r="BR408" s="204">
        <v>0</v>
      </c>
      <c r="BS408" s="305">
        <v>0</v>
      </c>
      <c r="BT408" s="36">
        <f t="shared" si="436"/>
        <v>0</v>
      </c>
      <c r="BU408" s="33">
        <f t="shared" si="446"/>
        <v>57</v>
      </c>
      <c r="BV408" s="4">
        <v>100</v>
      </c>
      <c r="BW408" s="36">
        <f t="shared" si="448"/>
        <v>4457.28</v>
      </c>
      <c r="BX408" s="3">
        <v>0</v>
      </c>
      <c r="BY408" s="3">
        <v>0</v>
      </c>
      <c r="BZ408" s="36">
        <f t="shared" si="449"/>
        <v>0</v>
      </c>
      <c r="CA408" s="33">
        <f t="shared" si="437"/>
        <v>57</v>
      </c>
      <c r="CB408" s="314">
        <v>100</v>
      </c>
      <c r="CC408" s="36">
        <f t="shared" si="450"/>
        <v>4457.28</v>
      </c>
      <c r="CD408" s="3">
        <f>SUMIFS('12月商业流向数据'!G:G,'12月商业流向数据'!C:C,'2019年进销存明细 '!A408,'12月商业流向数据'!E:E,'2019年进销存明细 '!H408)</f>
        <v>0</v>
      </c>
      <c r="CE408" s="3"/>
      <c r="CF408" s="36">
        <f t="shared" si="451"/>
        <v>0</v>
      </c>
      <c r="CG408" s="33">
        <f t="shared" si="438"/>
        <v>57</v>
      </c>
      <c r="CH408" s="4">
        <f t="shared" si="454"/>
        <v>1100</v>
      </c>
      <c r="CI408" s="36">
        <f t="shared" si="455"/>
        <v>49030.079999999994</v>
      </c>
      <c r="CJ408" s="4">
        <f t="shared" si="456"/>
        <v>100</v>
      </c>
      <c r="CK408" s="36">
        <f t="shared" si="452"/>
        <v>4457.28</v>
      </c>
      <c r="CM408" s="18" t="str">
        <f t="shared" si="447"/>
        <v>多力康-上海市奉贤区奉城医院</v>
      </c>
      <c r="CN408" s="18" t="s">
        <v>422</v>
      </c>
    </row>
    <row r="409" spans="1:92" s="18" customFormat="1" ht="14.25" hidden="1" x14ac:dyDescent="0.3">
      <c r="A409" s="1" t="s">
        <v>6</v>
      </c>
      <c r="B409" s="1" t="s">
        <v>637</v>
      </c>
      <c r="C409" s="1" t="s">
        <v>661</v>
      </c>
      <c r="D409" s="1" t="s">
        <v>696</v>
      </c>
      <c r="E409" s="1" t="s">
        <v>449</v>
      </c>
      <c r="F409" s="1" t="s">
        <v>284</v>
      </c>
      <c r="G409" s="1" t="s">
        <v>389</v>
      </c>
      <c r="H409" s="181" t="s">
        <v>172</v>
      </c>
      <c r="I409" s="178">
        <v>34.371200000000002</v>
      </c>
      <c r="J409" s="37">
        <v>241</v>
      </c>
      <c r="K409" s="171">
        <v>115.75</v>
      </c>
      <c r="L409" s="171">
        <f t="shared" si="457"/>
        <v>3978.4664000000002</v>
      </c>
      <c r="M409" s="37">
        <v>19</v>
      </c>
      <c r="N409" s="5">
        <v>200</v>
      </c>
      <c r="O409" s="34">
        <f t="shared" si="458"/>
        <v>6874.2400000000007</v>
      </c>
      <c r="P409" s="3">
        <v>233</v>
      </c>
      <c r="Q409" s="3">
        <v>230</v>
      </c>
      <c r="R409" s="35">
        <f t="shared" si="459"/>
        <v>8008.4896000000008</v>
      </c>
      <c r="S409" s="33">
        <f t="shared" si="439"/>
        <v>22</v>
      </c>
      <c r="T409" s="5">
        <v>200</v>
      </c>
      <c r="U409" s="35">
        <f t="shared" si="460"/>
        <v>6874.2400000000007</v>
      </c>
      <c r="V409" s="3">
        <v>199</v>
      </c>
      <c r="W409" s="3">
        <v>220</v>
      </c>
      <c r="X409" s="35">
        <f t="shared" si="461"/>
        <v>6839.8688000000002</v>
      </c>
      <c r="Y409" s="33">
        <f t="shared" si="440"/>
        <v>1</v>
      </c>
      <c r="Z409" s="5">
        <v>300</v>
      </c>
      <c r="AA409" s="35">
        <f t="shared" si="462"/>
        <v>10311.36</v>
      </c>
      <c r="AB409" s="3">
        <v>233</v>
      </c>
      <c r="AC409" s="3">
        <v>234</v>
      </c>
      <c r="AD409" s="35">
        <f t="shared" si="463"/>
        <v>8008.4896000000008</v>
      </c>
      <c r="AE409" s="33">
        <f t="shared" si="441"/>
        <v>0</v>
      </c>
      <c r="AF409" s="5">
        <v>300</v>
      </c>
      <c r="AG409" s="35">
        <f t="shared" si="464"/>
        <v>10311.36</v>
      </c>
      <c r="AH409" s="3">
        <v>301</v>
      </c>
      <c r="AI409" s="3">
        <v>301</v>
      </c>
      <c r="AJ409" s="35">
        <f t="shared" si="465"/>
        <v>10345.7312</v>
      </c>
      <c r="AK409" s="33">
        <f t="shared" si="442"/>
        <v>0</v>
      </c>
      <c r="AL409" s="5">
        <v>500</v>
      </c>
      <c r="AM409" s="36">
        <f t="shared" si="466"/>
        <v>17185.600000000002</v>
      </c>
      <c r="AN409" s="224">
        <v>274</v>
      </c>
      <c r="AO409" s="3">
        <v>274</v>
      </c>
      <c r="AP409" s="35">
        <f t="shared" si="467"/>
        <v>9417.7088000000003</v>
      </c>
      <c r="AQ409" s="33">
        <f t="shared" si="445"/>
        <v>0</v>
      </c>
      <c r="AR409" s="5">
        <v>250</v>
      </c>
      <c r="AS409" s="35">
        <f t="shared" si="468"/>
        <v>8592.8000000000011</v>
      </c>
      <c r="AT409" s="3">
        <v>274</v>
      </c>
      <c r="AU409" s="3">
        <v>274</v>
      </c>
      <c r="AV409" s="35">
        <f t="shared" si="469"/>
        <v>9417.7088000000003</v>
      </c>
      <c r="AW409" s="33">
        <f t="shared" si="443"/>
        <v>0</v>
      </c>
      <c r="AX409" s="4">
        <v>250</v>
      </c>
      <c r="AY409" s="35">
        <f t="shared" si="470"/>
        <v>8592.8000000000011</v>
      </c>
      <c r="AZ409" s="3">
        <v>250</v>
      </c>
      <c r="BA409" s="3">
        <v>250</v>
      </c>
      <c r="BB409" s="35">
        <f t="shared" si="471"/>
        <v>8592.8000000000011</v>
      </c>
      <c r="BC409" s="33">
        <f t="shared" si="444"/>
        <v>0</v>
      </c>
      <c r="BD409" s="4">
        <v>300</v>
      </c>
      <c r="BE409" s="36">
        <f t="shared" si="431"/>
        <v>10311.36</v>
      </c>
      <c r="BF409" s="3">
        <v>318</v>
      </c>
      <c r="BG409" s="3">
        <v>318</v>
      </c>
      <c r="BH409" s="35">
        <f t="shared" si="432"/>
        <v>10930.0416</v>
      </c>
      <c r="BI409" s="33">
        <f t="shared" si="472"/>
        <v>0</v>
      </c>
      <c r="BJ409" s="4">
        <v>250</v>
      </c>
      <c r="BK409" s="36">
        <f t="shared" si="433"/>
        <v>8592.8000000000011</v>
      </c>
      <c r="BL409" s="3">
        <v>142</v>
      </c>
      <c r="BM409" s="3">
        <v>142</v>
      </c>
      <c r="BN409" s="36">
        <f t="shared" si="434"/>
        <v>4880.7103999999999</v>
      </c>
      <c r="BO409" s="33">
        <f t="shared" si="453"/>
        <v>0</v>
      </c>
      <c r="BP409" s="4">
        <v>200</v>
      </c>
      <c r="BQ409" s="36">
        <f t="shared" si="435"/>
        <v>6874.2400000000007</v>
      </c>
      <c r="BR409" s="204">
        <v>98</v>
      </c>
      <c r="BS409" s="305">
        <v>98</v>
      </c>
      <c r="BT409" s="36">
        <f t="shared" si="436"/>
        <v>3368.3776000000003</v>
      </c>
      <c r="BU409" s="33">
        <f t="shared" si="446"/>
        <v>0</v>
      </c>
      <c r="BV409" s="4">
        <v>200</v>
      </c>
      <c r="BW409" s="36">
        <f t="shared" si="448"/>
        <v>6874.2400000000007</v>
      </c>
      <c r="BX409" s="3">
        <v>19</v>
      </c>
      <c r="BY409" s="3">
        <v>19</v>
      </c>
      <c r="BZ409" s="36">
        <f t="shared" si="449"/>
        <v>653.05280000000005</v>
      </c>
      <c r="CA409" s="33">
        <f t="shared" si="437"/>
        <v>0</v>
      </c>
      <c r="CB409" s="314">
        <v>200</v>
      </c>
      <c r="CC409" s="36">
        <f t="shared" si="450"/>
        <v>6874.2400000000007</v>
      </c>
      <c r="CD409" s="3">
        <f>SUMIFS('12月商业流向数据'!G:G,'12月商业流向数据'!C:C,'2019年进销存明细 '!A409,'12月商业流向数据'!E:E,'2019年进销存明细 '!H409)</f>
        <v>0</v>
      </c>
      <c r="CE409" s="3"/>
      <c r="CF409" s="36">
        <f t="shared" si="451"/>
        <v>0</v>
      </c>
      <c r="CG409" s="33">
        <f t="shared" si="438"/>
        <v>0</v>
      </c>
      <c r="CH409" s="4">
        <f t="shared" si="454"/>
        <v>3150</v>
      </c>
      <c r="CI409" s="36">
        <f t="shared" si="455"/>
        <v>108269.28000000003</v>
      </c>
      <c r="CJ409" s="4">
        <f t="shared" si="456"/>
        <v>2341</v>
      </c>
      <c r="CK409" s="36">
        <f t="shared" si="452"/>
        <v>80462.979200000016</v>
      </c>
      <c r="CL409" s="18" t="s">
        <v>447</v>
      </c>
      <c r="CM409" s="18" t="str">
        <f t="shared" si="447"/>
        <v>依叶-上海市金山区亭林镇社区卫生服务中心</v>
      </c>
      <c r="CN409" s="18" t="s">
        <v>422</v>
      </c>
    </row>
    <row r="410" spans="1:92" s="18" customFormat="1" ht="14.25" hidden="1" x14ac:dyDescent="0.3">
      <c r="A410" s="1" t="s">
        <v>838</v>
      </c>
      <c r="B410" s="6" t="s">
        <v>725</v>
      </c>
      <c r="C410" s="1" t="s">
        <v>661</v>
      </c>
      <c r="D410" s="1" t="s">
        <v>756</v>
      </c>
      <c r="E410" s="1" t="s">
        <v>435</v>
      </c>
      <c r="F410" s="1" t="s">
        <v>284</v>
      </c>
      <c r="G410" s="1" t="s">
        <v>383</v>
      </c>
      <c r="H410" s="2" t="s">
        <v>21</v>
      </c>
      <c r="I410" s="177">
        <v>18.192499999999999</v>
      </c>
      <c r="J410" s="37">
        <v>100</v>
      </c>
      <c r="K410" s="171">
        <v>83.333333333333329</v>
      </c>
      <c r="L410" s="171">
        <f t="shared" si="457"/>
        <v>1516.0416666666665</v>
      </c>
      <c r="M410" s="37">
        <v>4</v>
      </c>
      <c r="N410" s="5">
        <v>120</v>
      </c>
      <c r="O410" s="34">
        <f t="shared" si="458"/>
        <v>2183.1</v>
      </c>
      <c r="P410" s="3">
        <v>90</v>
      </c>
      <c r="Q410" s="3">
        <v>90</v>
      </c>
      <c r="R410" s="35">
        <f t="shared" si="459"/>
        <v>1637.3249999999998</v>
      </c>
      <c r="S410" s="33">
        <f t="shared" si="439"/>
        <v>4</v>
      </c>
      <c r="T410" s="5">
        <v>60</v>
      </c>
      <c r="U410" s="35">
        <f t="shared" si="460"/>
        <v>1091.55</v>
      </c>
      <c r="V410" s="3">
        <v>60</v>
      </c>
      <c r="W410" s="3">
        <v>0</v>
      </c>
      <c r="X410" s="35">
        <f t="shared" si="461"/>
        <v>1091.55</v>
      </c>
      <c r="Y410" s="33">
        <f t="shared" si="440"/>
        <v>64</v>
      </c>
      <c r="Z410" s="5">
        <v>140</v>
      </c>
      <c r="AA410" s="35">
        <f t="shared" si="462"/>
        <v>2546.9499999999998</v>
      </c>
      <c r="AB410" s="3">
        <v>40</v>
      </c>
      <c r="AC410" s="3">
        <v>100</v>
      </c>
      <c r="AD410" s="35">
        <f t="shared" si="463"/>
        <v>727.69999999999993</v>
      </c>
      <c r="AE410" s="33">
        <f t="shared" si="441"/>
        <v>4</v>
      </c>
      <c r="AF410" s="5">
        <v>220</v>
      </c>
      <c r="AG410" s="35">
        <f t="shared" si="464"/>
        <v>4002.35</v>
      </c>
      <c r="AH410" s="3">
        <v>80</v>
      </c>
      <c r="AI410" s="3">
        <v>83</v>
      </c>
      <c r="AJ410" s="35">
        <f t="shared" si="465"/>
        <v>1455.3999999999999</v>
      </c>
      <c r="AK410" s="33">
        <f t="shared" si="442"/>
        <v>1</v>
      </c>
      <c r="AL410" s="5">
        <v>220</v>
      </c>
      <c r="AM410" s="36">
        <f t="shared" si="466"/>
        <v>4002.35</v>
      </c>
      <c r="AN410" s="224">
        <v>40</v>
      </c>
      <c r="AO410" s="3">
        <v>38</v>
      </c>
      <c r="AP410" s="35">
        <f t="shared" si="467"/>
        <v>727.69999999999993</v>
      </c>
      <c r="AQ410" s="33">
        <f t="shared" si="445"/>
        <v>3</v>
      </c>
      <c r="AR410" s="5">
        <v>220</v>
      </c>
      <c r="AS410" s="35">
        <f t="shared" si="468"/>
        <v>4002.35</v>
      </c>
      <c r="AT410" s="3">
        <v>60</v>
      </c>
      <c r="AU410" s="3">
        <v>61</v>
      </c>
      <c r="AV410" s="35">
        <f t="shared" si="469"/>
        <v>1091.55</v>
      </c>
      <c r="AW410" s="33">
        <f t="shared" si="443"/>
        <v>2</v>
      </c>
      <c r="AX410" s="267">
        <v>50</v>
      </c>
      <c r="AY410" s="35">
        <f t="shared" si="470"/>
        <v>909.625</v>
      </c>
      <c r="AZ410" s="3">
        <v>40</v>
      </c>
      <c r="BA410" s="3">
        <v>42</v>
      </c>
      <c r="BB410" s="35">
        <f t="shared" si="471"/>
        <v>727.69999999999993</v>
      </c>
      <c r="BC410" s="33">
        <f t="shared" si="444"/>
        <v>0</v>
      </c>
      <c r="BD410" s="4"/>
      <c r="BE410" s="36">
        <f t="shared" si="431"/>
        <v>0</v>
      </c>
      <c r="BF410" s="3">
        <v>0</v>
      </c>
      <c r="BG410" s="3">
        <v>0</v>
      </c>
      <c r="BH410" s="35">
        <f t="shared" si="432"/>
        <v>0</v>
      </c>
      <c r="BI410" s="33">
        <f t="shared" si="472"/>
        <v>0</v>
      </c>
      <c r="BJ410" s="4"/>
      <c r="BK410" s="36">
        <f t="shared" si="433"/>
        <v>0</v>
      </c>
      <c r="BL410" s="3">
        <v>0</v>
      </c>
      <c r="BM410" s="3">
        <v>0</v>
      </c>
      <c r="BN410" s="36">
        <f t="shared" si="434"/>
        <v>0</v>
      </c>
      <c r="BO410" s="33">
        <f t="shared" si="453"/>
        <v>0</v>
      </c>
      <c r="BP410" s="4"/>
      <c r="BQ410" s="36">
        <f t="shared" si="435"/>
        <v>0</v>
      </c>
      <c r="BR410" s="204">
        <v>0</v>
      </c>
      <c r="BS410" s="305">
        <v>0</v>
      </c>
      <c r="BT410" s="36">
        <f t="shared" si="436"/>
        <v>0</v>
      </c>
      <c r="BU410" s="33">
        <f t="shared" si="446"/>
        <v>0</v>
      </c>
      <c r="BV410" s="4">
        <v>0</v>
      </c>
      <c r="BW410" s="36">
        <f t="shared" si="448"/>
        <v>0</v>
      </c>
      <c r="BX410" s="3">
        <v>0</v>
      </c>
      <c r="BY410" s="3">
        <v>0</v>
      </c>
      <c r="BZ410" s="36">
        <f t="shared" si="449"/>
        <v>0</v>
      </c>
      <c r="CA410" s="33">
        <f t="shared" si="437"/>
        <v>0</v>
      </c>
      <c r="CB410" s="314">
        <v>0</v>
      </c>
      <c r="CC410" s="36">
        <f t="shared" si="450"/>
        <v>0</v>
      </c>
      <c r="CD410" s="3">
        <f>SUMIFS('12月商业流向数据'!G:G,'12月商业流向数据'!C:C,'2019年进销存明细 '!A410,'12月商业流向数据'!E:E,'2019年进销存明细 '!H410)</f>
        <v>0</v>
      </c>
      <c r="CE410" s="3"/>
      <c r="CF410" s="36">
        <f t="shared" si="451"/>
        <v>0</v>
      </c>
      <c r="CG410" s="33">
        <f t="shared" si="438"/>
        <v>0</v>
      </c>
      <c r="CH410" s="4">
        <f t="shared" si="454"/>
        <v>1030</v>
      </c>
      <c r="CI410" s="36">
        <f t="shared" si="455"/>
        <v>18738.274999999998</v>
      </c>
      <c r="CJ410" s="4">
        <f t="shared" si="456"/>
        <v>410</v>
      </c>
      <c r="CK410" s="36">
        <f t="shared" si="452"/>
        <v>7458.9249999999993</v>
      </c>
      <c r="CM410" s="18" t="str">
        <f t="shared" si="447"/>
        <v>整肠生20S-上海市青浦区香花桥街道社区卫生服务中心</v>
      </c>
      <c r="CN410" s="18" t="s">
        <v>422</v>
      </c>
    </row>
    <row r="411" spans="1:92" s="18" customFormat="1" ht="14.25" hidden="1" x14ac:dyDescent="0.3">
      <c r="A411" s="208" t="s">
        <v>833</v>
      </c>
      <c r="B411" s="6" t="s">
        <v>725</v>
      </c>
      <c r="C411" s="1" t="s">
        <v>661</v>
      </c>
      <c r="D411" s="1" t="s">
        <v>755</v>
      </c>
      <c r="E411" s="1" t="s">
        <v>435</v>
      </c>
      <c r="F411" s="1" t="s">
        <v>284</v>
      </c>
      <c r="G411" s="1" t="s">
        <v>383</v>
      </c>
      <c r="H411" s="2" t="s">
        <v>21</v>
      </c>
      <c r="I411" s="177">
        <v>32.280999999999999</v>
      </c>
      <c r="J411" s="37"/>
      <c r="K411" s="171"/>
      <c r="L411" s="171"/>
      <c r="M411" s="37"/>
      <c r="N411" s="5"/>
      <c r="O411" s="34"/>
      <c r="P411" s="3"/>
      <c r="Q411" s="3"/>
      <c r="R411" s="35"/>
      <c r="S411" s="33"/>
      <c r="T411" s="5"/>
      <c r="U411" s="35"/>
      <c r="V411" s="3"/>
      <c r="W411" s="3"/>
      <c r="X411" s="35"/>
      <c r="Y411" s="33"/>
      <c r="Z411" s="5"/>
      <c r="AA411" s="35"/>
      <c r="AB411" s="3"/>
      <c r="AC411" s="3"/>
      <c r="AD411" s="35"/>
      <c r="AE411" s="33"/>
      <c r="AF411" s="5"/>
      <c r="AG411" s="35"/>
      <c r="AH411" s="3"/>
      <c r="AI411" s="3"/>
      <c r="AJ411" s="35"/>
      <c r="AK411" s="33"/>
      <c r="AL411" s="5"/>
      <c r="AM411" s="36"/>
      <c r="AN411" s="224"/>
      <c r="AO411" s="3"/>
      <c r="AP411" s="35"/>
      <c r="AQ411" s="33"/>
      <c r="AR411" s="5"/>
      <c r="AS411" s="35"/>
      <c r="AT411" s="3"/>
      <c r="AU411" s="3"/>
      <c r="AV411" s="35"/>
      <c r="AW411" s="33"/>
      <c r="AX411" s="267"/>
      <c r="AY411" s="35"/>
      <c r="AZ411" s="3"/>
      <c r="BA411" s="3"/>
      <c r="BB411" s="35"/>
      <c r="BC411" s="33"/>
      <c r="BD411" s="4"/>
      <c r="BE411" s="36">
        <f t="shared" si="431"/>
        <v>0</v>
      </c>
      <c r="BF411" s="3">
        <v>0</v>
      </c>
      <c r="BG411" s="3">
        <v>0</v>
      </c>
      <c r="BH411" s="35">
        <f t="shared" si="432"/>
        <v>0</v>
      </c>
      <c r="BI411" s="33">
        <f t="shared" si="472"/>
        <v>0</v>
      </c>
      <c r="BJ411" s="267">
        <v>150</v>
      </c>
      <c r="BK411" s="36">
        <f t="shared" si="433"/>
        <v>4842.1499999999996</v>
      </c>
      <c r="BL411" s="3">
        <v>40</v>
      </c>
      <c r="BM411" s="3">
        <v>32</v>
      </c>
      <c r="BN411" s="36">
        <f t="shared" si="434"/>
        <v>1291.24</v>
      </c>
      <c r="BO411" s="33">
        <f t="shared" si="453"/>
        <v>8</v>
      </c>
      <c r="BP411" s="267">
        <v>150</v>
      </c>
      <c r="BQ411" s="36">
        <f t="shared" si="435"/>
        <v>4842.1499999999996</v>
      </c>
      <c r="BR411" s="204">
        <v>120</v>
      </c>
      <c r="BS411" s="305">
        <v>124</v>
      </c>
      <c r="BT411" s="36">
        <f t="shared" si="436"/>
        <v>3873.72</v>
      </c>
      <c r="BU411" s="33">
        <f t="shared" si="446"/>
        <v>4</v>
      </c>
      <c r="BV411" s="4">
        <v>150</v>
      </c>
      <c r="BW411" s="36">
        <f t="shared" si="448"/>
        <v>4842.1499999999996</v>
      </c>
      <c r="BX411" s="3">
        <v>0</v>
      </c>
      <c r="BY411" s="3">
        <v>2</v>
      </c>
      <c r="BZ411" s="36">
        <f t="shared" si="449"/>
        <v>0</v>
      </c>
      <c r="CA411" s="33">
        <f t="shared" si="437"/>
        <v>2</v>
      </c>
      <c r="CB411" s="314">
        <v>150</v>
      </c>
      <c r="CC411" s="36">
        <f t="shared" si="450"/>
        <v>4842.1499999999996</v>
      </c>
      <c r="CD411" s="3">
        <f>SUMIFS('12月商业流向数据'!G:G,'12月商业流向数据'!C:C,'2019年进销存明细 '!A411,'12月商业流向数据'!E:E,'2019年进销存明细 '!H411)</f>
        <v>0</v>
      </c>
      <c r="CE411" s="3"/>
      <c r="CF411" s="36">
        <f t="shared" si="451"/>
        <v>0</v>
      </c>
      <c r="CG411" s="33">
        <f t="shared" si="438"/>
        <v>2</v>
      </c>
      <c r="CH411" s="4">
        <f t="shared" si="454"/>
        <v>600</v>
      </c>
      <c r="CI411" s="36">
        <f t="shared" si="455"/>
        <v>19368.599999999999</v>
      </c>
      <c r="CJ411" s="4">
        <f t="shared" si="456"/>
        <v>160</v>
      </c>
      <c r="CK411" s="36">
        <f t="shared" si="452"/>
        <v>5164.96</v>
      </c>
      <c r="CM411" s="18" t="str">
        <f t="shared" si="447"/>
        <v>整肠生36S-上海市青浦区香花桥街道社区卫生服务中心</v>
      </c>
      <c r="CN411" s="18" t="s">
        <v>736</v>
      </c>
    </row>
    <row r="412" spans="1:92" s="18" customFormat="1" ht="14.25" hidden="1" x14ac:dyDescent="0.3">
      <c r="A412" s="1" t="s">
        <v>838</v>
      </c>
      <c r="B412" s="6" t="s">
        <v>725</v>
      </c>
      <c r="C412" s="1" t="s">
        <v>661</v>
      </c>
      <c r="D412" s="1" t="s">
        <v>756</v>
      </c>
      <c r="E412" s="1" t="s">
        <v>484</v>
      </c>
      <c r="F412" s="1" t="s">
        <v>284</v>
      </c>
      <c r="G412" s="1" t="s">
        <v>383</v>
      </c>
      <c r="H412" s="2" t="s">
        <v>26</v>
      </c>
      <c r="I412" s="177">
        <v>18.192499999999999</v>
      </c>
      <c r="J412" s="37">
        <v>80</v>
      </c>
      <c r="K412" s="171">
        <v>76.666666666666671</v>
      </c>
      <c r="L412" s="171">
        <f>K412*I412</f>
        <v>1394.7583333333334</v>
      </c>
      <c r="M412" s="37">
        <v>6</v>
      </c>
      <c r="N412" s="5">
        <v>120</v>
      </c>
      <c r="O412" s="34">
        <f>N412*I412</f>
        <v>2183.1</v>
      </c>
      <c r="P412" s="3">
        <v>70</v>
      </c>
      <c r="Q412" s="3">
        <v>70</v>
      </c>
      <c r="R412" s="35">
        <f>P412*I412</f>
        <v>1273.4749999999999</v>
      </c>
      <c r="S412" s="33">
        <f>M412+P412-Q412</f>
        <v>6</v>
      </c>
      <c r="T412" s="5">
        <v>60</v>
      </c>
      <c r="U412" s="35">
        <f>T412*I412</f>
        <v>1091.55</v>
      </c>
      <c r="V412" s="3">
        <v>50</v>
      </c>
      <c r="W412" s="3">
        <v>50</v>
      </c>
      <c r="X412" s="35">
        <f>V412*I412</f>
        <v>909.625</v>
      </c>
      <c r="Y412" s="33">
        <f>S412+V412-W412</f>
        <v>6</v>
      </c>
      <c r="Z412" s="5">
        <v>140</v>
      </c>
      <c r="AA412" s="35">
        <f>Z412*I412</f>
        <v>2546.9499999999998</v>
      </c>
      <c r="AB412" s="3">
        <v>120</v>
      </c>
      <c r="AC412" s="3">
        <v>126</v>
      </c>
      <c r="AD412" s="35">
        <f>AB412*I412</f>
        <v>2183.1</v>
      </c>
      <c r="AE412" s="33">
        <f>Y412+AB412-AC412</f>
        <v>0</v>
      </c>
      <c r="AF412" s="5">
        <v>220</v>
      </c>
      <c r="AG412" s="35">
        <f>AF412*I412</f>
        <v>4002.35</v>
      </c>
      <c r="AH412" s="3">
        <v>120</v>
      </c>
      <c r="AI412" s="3">
        <v>119</v>
      </c>
      <c r="AJ412" s="35">
        <f>AH412*I412</f>
        <v>2183.1</v>
      </c>
      <c r="AK412" s="33">
        <f>AE412+AH412-AI412</f>
        <v>1</v>
      </c>
      <c r="AL412" s="5">
        <v>220</v>
      </c>
      <c r="AM412" s="36">
        <f>AL412*I412</f>
        <v>4002.35</v>
      </c>
      <c r="AN412" s="224">
        <v>70</v>
      </c>
      <c r="AO412" s="3">
        <v>64</v>
      </c>
      <c r="AP412" s="35">
        <f>I412*AN412</f>
        <v>1273.4749999999999</v>
      </c>
      <c r="AQ412" s="33">
        <f>AK412+AN412-AO412</f>
        <v>7</v>
      </c>
      <c r="AR412" s="5">
        <v>220</v>
      </c>
      <c r="AS412" s="35">
        <f>I412*AR412</f>
        <v>4002.35</v>
      </c>
      <c r="AT412" s="3">
        <v>120</v>
      </c>
      <c r="AU412" s="3">
        <v>123</v>
      </c>
      <c r="AV412" s="35">
        <f>AT412*I412</f>
        <v>2183.1</v>
      </c>
      <c r="AW412" s="33">
        <f>AQ412+AT412-AU412</f>
        <v>4</v>
      </c>
      <c r="AX412" s="267">
        <v>30</v>
      </c>
      <c r="AY412" s="35">
        <f>I412*AX412</f>
        <v>545.77499999999998</v>
      </c>
      <c r="AZ412" s="3">
        <v>30</v>
      </c>
      <c r="BA412" s="3">
        <v>34</v>
      </c>
      <c r="BB412" s="35">
        <f>I412*AZ412</f>
        <v>545.77499999999998</v>
      </c>
      <c r="BC412" s="33">
        <f>AW412+AZ412-BA412</f>
        <v>0</v>
      </c>
      <c r="BD412" s="4"/>
      <c r="BE412" s="36">
        <f t="shared" si="431"/>
        <v>0</v>
      </c>
      <c r="BF412" s="3">
        <v>0</v>
      </c>
      <c r="BG412" s="3">
        <v>0</v>
      </c>
      <c r="BH412" s="35">
        <f t="shared" si="432"/>
        <v>0</v>
      </c>
      <c r="BI412" s="33">
        <f t="shared" si="472"/>
        <v>0</v>
      </c>
      <c r="BJ412" s="4"/>
      <c r="BK412" s="36">
        <f t="shared" si="433"/>
        <v>0</v>
      </c>
      <c r="BL412" s="3">
        <v>0</v>
      </c>
      <c r="BM412" s="3">
        <v>0</v>
      </c>
      <c r="BN412" s="36">
        <f t="shared" si="434"/>
        <v>0</v>
      </c>
      <c r="BO412" s="33">
        <f t="shared" si="453"/>
        <v>0</v>
      </c>
      <c r="BP412" s="4"/>
      <c r="BQ412" s="36">
        <f t="shared" si="435"/>
        <v>0</v>
      </c>
      <c r="BR412" s="204">
        <v>0</v>
      </c>
      <c r="BS412" s="305">
        <v>0</v>
      </c>
      <c r="BT412" s="36">
        <f t="shared" si="436"/>
        <v>0</v>
      </c>
      <c r="BU412" s="33">
        <f t="shared" si="446"/>
        <v>0</v>
      </c>
      <c r="BV412" s="4">
        <v>0</v>
      </c>
      <c r="BW412" s="36">
        <f t="shared" si="448"/>
        <v>0</v>
      </c>
      <c r="BX412" s="3">
        <v>0</v>
      </c>
      <c r="BY412" s="3">
        <v>0</v>
      </c>
      <c r="BZ412" s="36">
        <f t="shared" si="449"/>
        <v>0</v>
      </c>
      <c r="CA412" s="33">
        <f t="shared" si="437"/>
        <v>0</v>
      </c>
      <c r="CB412" s="314">
        <v>0</v>
      </c>
      <c r="CC412" s="36">
        <f t="shared" si="450"/>
        <v>0</v>
      </c>
      <c r="CD412" s="3">
        <f>SUMIFS('12月商业流向数据'!G:G,'12月商业流向数据'!C:C,'2019年进销存明细 '!A412,'12月商业流向数据'!E:E,'2019年进销存明细 '!H412)</f>
        <v>0</v>
      </c>
      <c r="CE412" s="3"/>
      <c r="CF412" s="36">
        <f t="shared" si="451"/>
        <v>0</v>
      </c>
      <c r="CG412" s="33">
        <f t="shared" si="438"/>
        <v>0</v>
      </c>
      <c r="CH412" s="4">
        <f t="shared" si="454"/>
        <v>1010</v>
      </c>
      <c r="CI412" s="36">
        <f t="shared" si="455"/>
        <v>18374.424999999999</v>
      </c>
      <c r="CJ412" s="4">
        <f t="shared" si="456"/>
        <v>580</v>
      </c>
      <c r="CK412" s="36">
        <f t="shared" si="452"/>
        <v>10551.65</v>
      </c>
      <c r="CM412" s="18" t="str">
        <f t="shared" si="447"/>
        <v>整肠生20S-上海市青浦区白鹤镇社区卫生服务中心</v>
      </c>
      <c r="CN412" s="18" t="s">
        <v>422</v>
      </c>
    </row>
    <row r="413" spans="1:92" s="18" customFormat="1" ht="14.25" hidden="1" x14ac:dyDescent="0.3">
      <c r="A413" s="208" t="s">
        <v>833</v>
      </c>
      <c r="B413" s="6" t="s">
        <v>725</v>
      </c>
      <c r="C413" s="1" t="s">
        <v>661</v>
      </c>
      <c r="D413" s="1" t="s">
        <v>755</v>
      </c>
      <c r="E413" s="1" t="s">
        <v>484</v>
      </c>
      <c r="F413" s="1" t="s">
        <v>284</v>
      </c>
      <c r="G413" s="1" t="s">
        <v>383</v>
      </c>
      <c r="H413" s="2" t="s">
        <v>26</v>
      </c>
      <c r="I413" s="177">
        <v>32.280999999999999</v>
      </c>
      <c r="J413" s="37"/>
      <c r="K413" s="171"/>
      <c r="L413" s="171"/>
      <c r="M413" s="37"/>
      <c r="N413" s="5"/>
      <c r="O413" s="34"/>
      <c r="P413" s="3"/>
      <c r="Q413" s="3"/>
      <c r="R413" s="35"/>
      <c r="S413" s="33"/>
      <c r="T413" s="5"/>
      <c r="U413" s="35"/>
      <c r="V413" s="3"/>
      <c r="W413" s="3"/>
      <c r="X413" s="35"/>
      <c r="Y413" s="33"/>
      <c r="Z413" s="5"/>
      <c r="AA413" s="35"/>
      <c r="AB413" s="3"/>
      <c r="AC413" s="3"/>
      <c r="AD413" s="35"/>
      <c r="AE413" s="33"/>
      <c r="AF413" s="5"/>
      <c r="AG413" s="35"/>
      <c r="AH413" s="3"/>
      <c r="AI413" s="3"/>
      <c r="AJ413" s="35"/>
      <c r="AK413" s="33"/>
      <c r="AL413" s="5"/>
      <c r="AM413" s="36"/>
      <c r="AN413" s="224"/>
      <c r="AO413" s="3"/>
      <c r="AP413" s="35"/>
      <c r="AQ413" s="33"/>
      <c r="AR413" s="5"/>
      <c r="AS413" s="35"/>
      <c r="AT413" s="3"/>
      <c r="AU413" s="3"/>
      <c r="AV413" s="35"/>
      <c r="AW413" s="33"/>
      <c r="AX413" s="267"/>
      <c r="AY413" s="35"/>
      <c r="AZ413" s="3"/>
      <c r="BA413" s="3"/>
      <c r="BB413" s="35"/>
      <c r="BC413" s="33"/>
      <c r="BD413" s="4"/>
      <c r="BE413" s="36">
        <f t="shared" si="431"/>
        <v>0</v>
      </c>
      <c r="BF413" s="3">
        <v>0</v>
      </c>
      <c r="BG413" s="3">
        <v>0</v>
      </c>
      <c r="BH413" s="35">
        <f t="shared" si="432"/>
        <v>0</v>
      </c>
      <c r="BI413" s="33">
        <f t="shared" si="472"/>
        <v>0</v>
      </c>
      <c r="BJ413" s="267">
        <v>150</v>
      </c>
      <c r="BK413" s="36">
        <f t="shared" si="433"/>
        <v>4842.1499999999996</v>
      </c>
      <c r="BL413" s="3">
        <v>100</v>
      </c>
      <c r="BM413" s="3">
        <v>84</v>
      </c>
      <c r="BN413" s="36">
        <f t="shared" si="434"/>
        <v>3228.1</v>
      </c>
      <c r="BO413" s="33">
        <f t="shared" si="453"/>
        <v>16</v>
      </c>
      <c r="BP413" s="267">
        <v>150</v>
      </c>
      <c r="BQ413" s="36">
        <f t="shared" si="435"/>
        <v>4842.1499999999996</v>
      </c>
      <c r="BR413" s="204">
        <v>20</v>
      </c>
      <c r="BS413" s="305">
        <v>32</v>
      </c>
      <c r="BT413" s="36">
        <f t="shared" si="436"/>
        <v>645.62</v>
      </c>
      <c r="BU413" s="33">
        <f t="shared" si="446"/>
        <v>4</v>
      </c>
      <c r="BV413" s="4">
        <v>150</v>
      </c>
      <c r="BW413" s="36">
        <f t="shared" si="448"/>
        <v>4842.1499999999996</v>
      </c>
      <c r="BX413" s="3">
        <v>70</v>
      </c>
      <c r="BY413" s="3">
        <v>68</v>
      </c>
      <c r="BZ413" s="36">
        <f t="shared" si="449"/>
        <v>2259.67</v>
      </c>
      <c r="CA413" s="33">
        <f t="shared" si="437"/>
        <v>6</v>
      </c>
      <c r="CB413" s="314">
        <v>150</v>
      </c>
      <c r="CC413" s="36">
        <f t="shared" si="450"/>
        <v>4842.1499999999996</v>
      </c>
      <c r="CD413" s="3">
        <f>SUMIFS('12月商业流向数据'!G:G,'12月商业流向数据'!C:C,'2019年进销存明细 '!A413,'12月商业流向数据'!E:E,'2019年进销存明细 '!H413)</f>
        <v>70</v>
      </c>
      <c r="CE413" s="3"/>
      <c r="CF413" s="36">
        <f t="shared" si="451"/>
        <v>2259.67</v>
      </c>
      <c r="CG413" s="33">
        <f t="shared" si="438"/>
        <v>76</v>
      </c>
      <c r="CH413" s="4">
        <f t="shared" si="454"/>
        <v>600</v>
      </c>
      <c r="CI413" s="36">
        <f t="shared" si="455"/>
        <v>19368.599999999999</v>
      </c>
      <c r="CJ413" s="4">
        <f t="shared" si="456"/>
        <v>260</v>
      </c>
      <c r="CK413" s="36">
        <f t="shared" si="452"/>
        <v>8393.06</v>
      </c>
      <c r="CM413" s="18" t="str">
        <f t="shared" si="447"/>
        <v>整肠生36S-上海市青浦区白鹤镇社区卫生服务中心</v>
      </c>
      <c r="CN413" s="18" t="s">
        <v>736</v>
      </c>
    </row>
    <row r="414" spans="1:92" s="18" customFormat="1" ht="14.25" hidden="1" x14ac:dyDescent="0.3">
      <c r="A414" s="1" t="s">
        <v>838</v>
      </c>
      <c r="B414" s="6" t="s">
        <v>725</v>
      </c>
      <c r="C414" s="1" t="s">
        <v>661</v>
      </c>
      <c r="D414" s="1" t="s">
        <v>756</v>
      </c>
      <c r="E414" s="1" t="s">
        <v>435</v>
      </c>
      <c r="F414" s="1" t="s">
        <v>284</v>
      </c>
      <c r="G414" s="1" t="s">
        <v>383</v>
      </c>
      <c r="H414" s="2" t="s">
        <v>503</v>
      </c>
      <c r="I414" s="177">
        <v>18.192499999999999</v>
      </c>
      <c r="J414" s="37">
        <v>100</v>
      </c>
      <c r="K414" s="171">
        <v>120.83333333333333</v>
      </c>
      <c r="L414" s="171">
        <f>K414*I414</f>
        <v>2198.2604166666665</v>
      </c>
      <c r="M414" s="37">
        <v>18</v>
      </c>
      <c r="N414" s="5">
        <v>120</v>
      </c>
      <c r="O414" s="34">
        <f>N414*I414</f>
        <v>2183.1</v>
      </c>
      <c r="P414" s="3">
        <v>100</v>
      </c>
      <c r="Q414" s="3">
        <v>110</v>
      </c>
      <c r="R414" s="35">
        <f>P414*I414</f>
        <v>1819.25</v>
      </c>
      <c r="S414" s="33">
        <f>M414+P414-Q414</f>
        <v>8</v>
      </c>
      <c r="T414" s="5">
        <v>60</v>
      </c>
      <c r="U414" s="35">
        <f>T414*I414</f>
        <v>1091.55</v>
      </c>
      <c r="V414" s="3">
        <v>50</v>
      </c>
      <c r="W414" s="3">
        <v>50</v>
      </c>
      <c r="X414" s="35">
        <f>V414*I414</f>
        <v>909.625</v>
      </c>
      <c r="Y414" s="33">
        <f>S414+V414-W414</f>
        <v>8</v>
      </c>
      <c r="Z414" s="5">
        <v>140</v>
      </c>
      <c r="AA414" s="35">
        <f>Z414*I414</f>
        <v>2546.9499999999998</v>
      </c>
      <c r="AB414" s="3">
        <v>100</v>
      </c>
      <c r="AC414" s="3">
        <v>100</v>
      </c>
      <c r="AD414" s="35">
        <f>AB414*I414</f>
        <v>1819.25</v>
      </c>
      <c r="AE414" s="33">
        <f>Y414+AB414-AC414</f>
        <v>8</v>
      </c>
      <c r="AF414" s="5">
        <v>220</v>
      </c>
      <c r="AG414" s="35">
        <f>AF414*I414</f>
        <v>4002.35</v>
      </c>
      <c r="AH414" s="3">
        <v>100</v>
      </c>
      <c r="AI414" s="3">
        <v>104</v>
      </c>
      <c r="AJ414" s="35">
        <f>AH414*I414</f>
        <v>1819.25</v>
      </c>
      <c r="AK414" s="33">
        <f>AE414+AH414-AI414</f>
        <v>4</v>
      </c>
      <c r="AL414" s="5">
        <v>220</v>
      </c>
      <c r="AM414" s="36">
        <f>AL414*I414</f>
        <v>4002.35</v>
      </c>
      <c r="AN414" s="224">
        <v>50</v>
      </c>
      <c r="AO414" s="3">
        <v>49</v>
      </c>
      <c r="AP414" s="35">
        <f>I414*AN414</f>
        <v>909.625</v>
      </c>
      <c r="AQ414" s="33">
        <f>AK414+AN414-AO414</f>
        <v>5</v>
      </c>
      <c r="AR414" s="5">
        <v>220</v>
      </c>
      <c r="AS414" s="35">
        <f>I414*AR414</f>
        <v>4002.35</v>
      </c>
      <c r="AT414" s="3">
        <v>100</v>
      </c>
      <c r="AU414" s="3">
        <v>103</v>
      </c>
      <c r="AV414" s="35">
        <f>AT414*I414</f>
        <v>1819.25</v>
      </c>
      <c r="AW414" s="33">
        <f>AQ414+AT414-AU414</f>
        <v>2</v>
      </c>
      <c r="AX414" s="267">
        <v>100</v>
      </c>
      <c r="AY414" s="35">
        <f>I414*AX414</f>
        <v>1819.25</v>
      </c>
      <c r="AZ414" s="3">
        <v>100</v>
      </c>
      <c r="BA414" s="3">
        <v>102</v>
      </c>
      <c r="BB414" s="35">
        <f>I414*AZ414</f>
        <v>1819.25</v>
      </c>
      <c r="BC414" s="33">
        <f>AW414+AZ414-BA414</f>
        <v>0</v>
      </c>
      <c r="BD414" s="4"/>
      <c r="BE414" s="36">
        <f t="shared" si="431"/>
        <v>0</v>
      </c>
      <c r="BF414" s="3">
        <v>0</v>
      </c>
      <c r="BG414" s="3">
        <v>0</v>
      </c>
      <c r="BH414" s="35">
        <f t="shared" si="432"/>
        <v>0</v>
      </c>
      <c r="BI414" s="33">
        <f t="shared" si="472"/>
        <v>0</v>
      </c>
      <c r="BJ414" s="4"/>
      <c r="BK414" s="36">
        <f t="shared" si="433"/>
        <v>0</v>
      </c>
      <c r="BL414" s="3">
        <v>0</v>
      </c>
      <c r="BM414" s="3">
        <v>0</v>
      </c>
      <c r="BN414" s="36">
        <f t="shared" si="434"/>
        <v>0</v>
      </c>
      <c r="BO414" s="33">
        <f t="shared" si="453"/>
        <v>0</v>
      </c>
      <c r="BP414" s="4"/>
      <c r="BQ414" s="36">
        <f t="shared" si="435"/>
        <v>0</v>
      </c>
      <c r="BR414" s="204">
        <v>0</v>
      </c>
      <c r="BS414" s="305">
        <v>0</v>
      </c>
      <c r="BT414" s="36">
        <f t="shared" si="436"/>
        <v>0</v>
      </c>
      <c r="BU414" s="33">
        <f t="shared" si="446"/>
        <v>0</v>
      </c>
      <c r="BV414" s="4">
        <v>0</v>
      </c>
      <c r="BW414" s="36">
        <f t="shared" si="448"/>
        <v>0</v>
      </c>
      <c r="BX414" s="3">
        <v>0</v>
      </c>
      <c r="BY414" s="3">
        <v>0</v>
      </c>
      <c r="BZ414" s="36">
        <f t="shared" si="449"/>
        <v>0</v>
      </c>
      <c r="CA414" s="33">
        <f t="shared" si="437"/>
        <v>0</v>
      </c>
      <c r="CB414" s="314">
        <v>0</v>
      </c>
      <c r="CC414" s="36">
        <f t="shared" si="450"/>
        <v>0</v>
      </c>
      <c r="CD414" s="3">
        <f>SUMIFS('12月商业流向数据'!G:G,'12月商业流向数据'!C:C,'2019年进销存明细 '!A414,'12月商业流向数据'!E:E,'2019年进销存明细 '!H414)</f>
        <v>0</v>
      </c>
      <c r="CE414" s="3"/>
      <c r="CF414" s="36">
        <f t="shared" si="451"/>
        <v>0</v>
      </c>
      <c r="CG414" s="33">
        <f t="shared" si="438"/>
        <v>0</v>
      </c>
      <c r="CH414" s="4">
        <f t="shared" si="454"/>
        <v>1080</v>
      </c>
      <c r="CI414" s="36">
        <f t="shared" si="455"/>
        <v>19647.899999999998</v>
      </c>
      <c r="CJ414" s="4">
        <f t="shared" si="456"/>
        <v>600</v>
      </c>
      <c r="CK414" s="36">
        <f t="shared" si="452"/>
        <v>10915.5</v>
      </c>
      <c r="CM414" s="18" t="str">
        <f t="shared" si="447"/>
        <v>整肠生20S-上海市青浦区重固镇社区卫生服务中心</v>
      </c>
      <c r="CN414" s="18" t="s">
        <v>422</v>
      </c>
    </row>
    <row r="415" spans="1:92" s="18" customFormat="1" ht="14.25" hidden="1" x14ac:dyDescent="0.3">
      <c r="A415" s="208" t="s">
        <v>833</v>
      </c>
      <c r="B415" s="6" t="s">
        <v>725</v>
      </c>
      <c r="C415" s="1" t="s">
        <v>661</v>
      </c>
      <c r="D415" s="1" t="s">
        <v>755</v>
      </c>
      <c r="E415" s="1" t="s">
        <v>435</v>
      </c>
      <c r="F415" s="1" t="s">
        <v>284</v>
      </c>
      <c r="G415" s="1" t="s">
        <v>383</v>
      </c>
      <c r="H415" s="2" t="s">
        <v>503</v>
      </c>
      <c r="I415" s="177">
        <v>32.280999999999999</v>
      </c>
      <c r="J415" s="37"/>
      <c r="K415" s="171"/>
      <c r="L415" s="171"/>
      <c r="M415" s="37"/>
      <c r="N415" s="5"/>
      <c r="O415" s="34"/>
      <c r="P415" s="3"/>
      <c r="Q415" s="3"/>
      <c r="R415" s="35"/>
      <c r="S415" s="33"/>
      <c r="T415" s="5"/>
      <c r="U415" s="35"/>
      <c r="V415" s="3"/>
      <c r="W415" s="3"/>
      <c r="X415" s="35"/>
      <c r="Y415" s="33"/>
      <c r="Z415" s="5"/>
      <c r="AA415" s="35"/>
      <c r="AB415" s="3"/>
      <c r="AC415" s="3"/>
      <c r="AD415" s="35"/>
      <c r="AE415" s="33"/>
      <c r="AF415" s="5"/>
      <c r="AG415" s="35"/>
      <c r="AH415" s="3"/>
      <c r="AI415" s="3"/>
      <c r="AJ415" s="35"/>
      <c r="AK415" s="33"/>
      <c r="AL415" s="5"/>
      <c r="AM415" s="36"/>
      <c r="AN415" s="224"/>
      <c r="AO415" s="3"/>
      <c r="AP415" s="35"/>
      <c r="AQ415" s="33"/>
      <c r="AR415" s="5"/>
      <c r="AS415" s="35"/>
      <c r="AT415" s="3"/>
      <c r="AU415" s="3"/>
      <c r="AV415" s="35"/>
      <c r="AW415" s="33"/>
      <c r="AX415" s="267"/>
      <c r="AY415" s="35"/>
      <c r="AZ415" s="3"/>
      <c r="BA415" s="3"/>
      <c r="BB415" s="35"/>
      <c r="BC415" s="33"/>
      <c r="BD415" s="4"/>
      <c r="BE415" s="36">
        <f t="shared" si="431"/>
        <v>0</v>
      </c>
      <c r="BF415" s="3">
        <v>0</v>
      </c>
      <c r="BG415" s="3">
        <v>0</v>
      </c>
      <c r="BH415" s="35">
        <f t="shared" si="432"/>
        <v>0</v>
      </c>
      <c r="BI415" s="33">
        <f t="shared" si="472"/>
        <v>0</v>
      </c>
      <c r="BJ415" s="267">
        <v>150</v>
      </c>
      <c r="BK415" s="36">
        <f t="shared" si="433"/>
        <v>4842.1499999999996</v>
      </c>
      <c r="BL415" s="3">
        <v>100</v>
      </c>
      <c r="BM415" s="3">
        <v>96</v>
      </c>
      <c r="BN415" s="36">
        <f t="shared" si="434"/>
        <v>3228.1</v>
      </c>
      <c r="BO415" s="33">
        <f t="shared" si="453"/>
        <v>4</v>
      </c>
      <c r="BP415" s="267">
        <v>150</v>
      </c>
      <c r="BQ415" s="36">
        <f t="shared" si="435"/>
        <v>4842.1499999999996</v>
      </c>
      <c r="BR415" s="204">
        <v>50</v>
      </c>
      <c r="BS415" s="305">
        <v>49</v>
      </c>
      <c r="BT415" s="36">
        <f t="shared" si="436"/>
        <v>1614.05</v>
      </c>
      <c r="BU415" s="33">
        <f t="shared" si="446"/>
        <v>5</v>
      </c>
      <c r="BV415" s="4">
        <v>150</v>
      </c>
      <c r="BW415" s="36">
        <f t="shared" si="448"/>
        <v>4842.1499999999996</v>
      </c>
      <c r="BX415" s="3">
        <v>50</v>
      </c>
      <c r="BY415" s="3">
        <v>52</v>
      </c>
      <c r="BZ415" s="36">
        <f t="shared" si="449"/>
        <v>1614.05</v>
      </c>
      <c r="CA415" s="33">
        <f t="shared" si="437"/>
        <v>3</v>
      </c>
      <c r="CB415" s="314">
        <v>150</v>
      </c>
      <c r="CC415" s="36">
        <f t="shared" si="450"/>
        <v>4842.1499999999996</v>
      </c>
      <c r="CD415" s="3">
        <f>SUMIFS('12月商业流向数据'!G:G,'12月商业流向数据'!C:C,'2019年进销存明细 '!A415,'12月商业流向数据'!E:E,'2019年进销存明细 '!H415)</f>
        <v>100</v>
      </c>
      <c r="CE415" s="3"/>
      <c r="CF415" s="36">
        <f t="shared" si="451"/>
        <v>3228.1</v>
      </c>
      <c r="CG415" s="33">
        <f t="shared" si="438"/>
        <v>103</v>
      </c>
      <c r="CH415" s="4">
        <f t="shared" si="454"/>
        <v>600</v>
      </c>
      <c r="CI415" s="36">
        <f t="shared" si="455"/>
        <v>19368.599999999999</v>
      </c>
      <c r="CJ415" s="4">
        <f t="shared" si="456"/>
        <v>300</v>
      </c>
      <c r="CK415" s="36">
        <f t="shared" si="452"/>
        <v>9684.2999999999993</v>
      </c>
      <c r="CM415" s="18" t="str">
        <f t="shared" si="447"/>
        <v>整肠生36S-上海市青浦区重固镇社区卫生服务中心</v>
      </c>
      <c r="CN415" s="18" t="s">
        <v>736</v>
      </c>
    </row>
    <row r="416" spans="1:92" s="18" customFormat="1" ht="14.25" hidden="1" x14ac:dyDescent="0.3">
      <c r="A416" s="1" t="s">
        <v>838</v>
      </c>
      <c r="B416" s="6" t="s">
        <v>725</v>
      </c>
      <c r="C416" s="1" t="s">
        <v>661</v>
      </c>
      <c r="D416" s="1" t="s">
        <v>756</v>
      </c>
      <c r="E416" s="1" t="s">
        <v>484</v>
      </c>
      <c r="F416" s="1" t="s">
        <v>284</v>
      </c>
      <c r="G416" s="1" t="s">
        <v>383</v>
      </c>
      <c r="H416" s="2" t="s">
        <v>502</v>
      </c>
      <c r="I416" s="177">
        <v>18.192499999999999</v>
      </c>
      <c r="J416" s="37">
        <v>0</v>
      </c>
      <c r="K416" s="171">
        <v>70.833333333333329</v>
      </c>
      <c r="L416" s="171">
        <f>K416*I416</f>
        <v>1288.6354166666665</v>
      </c>
      <c r="M416" s="37">
        <v>24</v>
      </c>
      <c r="N416" s="5">
        <v>120</v>
      </c>
      <c r="O416" s="34">
        <f>N416*I416</f>
        <v>2183.1</v>
      </c>
      <c r="P416" s="3">
        <v>50</v>
      </c>
      <c r="Q416" s="3">
        <v>61</v>
      </c>
      <c r="R416" s="35">
        <f>P416*I416</f>
        <v>909.625</v>
      </c>
      <c r="S416" s="33">
        <f>M416+P416-Q416</f>
        <v>13</v>
      </c>
      <c r="T416" s="5">
        <v>60</v>
      </c>
      <c r="U416" s="35">
        <f>T416*I416</f>
        <v>1091.55</v>
      </c>
      <c r="V416" s="3">
        <v>50</v>
      </c>
      <c r="W416" s="3">
        <v>53</v>
      </c>
      <c r="X416" s="35">
        <f>V416*I416</f>
        <v>909.625</v>
      </c>
      <c r="Y416" s="33">
        <f>S416+V416-W416</f>
        <v>10</v>
      </c>
      <c r="Z416" s="5">
        <v>140</v>
      </c>
      <c r="AA416" s="35">
        <f>Z416*I416</f>
        <v>2546.9499999999998</v>
      </c>
      <c r="AB416" s="3">
        <v>0</v>
      </c>
      <c r="AC416" s="3">
        <v>0</v>
      </c>
      <c r="AD416" s="35">
        <f>AB416*I416</f>
        <v>0</v>
      </c>
      <c r="AE416" s="33">
        <f>Y416+AB416-AC416</f>
        <v>10</v>
      </c>
      <c r="AF416" s="5">
        <v>220</v>
      </c>
      <c r="AG416" s="35">
        <f>AF416*I416</f>
        <v>4002.35</v>
      </c>
      <c r="AH416" s="3">
        <v>0</v>
      </c>
      <c r="AI416" s="3">
        <v>5</v>
      </c>
      <c r="AJ416" s="35">
        <f>AH416*I416</f>
        <v>0</v>
      </c>
      <c r="AK416" s="33">
        <f>AE416+AH416-AI416</f>
        <v>5</v>
      </c>
      <c r="AL416" s="5">
        <v>220</v>
      </c>
      <c r="AM416" s="36">
        <f>AL416*I416</f>
        <v>4002.35</v>
      </c>
      <c r="AN416" s="224">
        <v>20</v>
      </c>
      <c r="AO416" s="3">
        <v>18</v>
      </c>
      <c r="AP416" s="35">
        <f>I416*AN416</f>
        <v>363.84999999999997</v>
      </c>
      <c r="AQ416" s="33">
        <f>AK416+AN416-AO416</f>
        <v>7</v>
      </c>
      <c r="AR416" s="5">
        <v>220</v>
      </c>
      <c r="AS416" s="35">
        <f>I416*AR416</f>
        <v>4002.35</v>
      </c>
      <c r="AT416" s="3">
        <v>0</v>
      </c>
      <c r="AU416" s="3">
        <v>0</v>
      </c>
      <c r="AV416" s="35">
        <f>AT416*I416</f>
        <v>0</v>
      </c>
      <c r="AW416" s="33">
        <f>AQ416+AT416-AU416</f>
        <v>7</v>
      </c>
      <c r="AX416" s="4"/>
      <c r="AY416" s="35">
        <f>I416*AX416</f>
        <v>0</v>
      </c>
      <c r="AZ416" s="3">
        <v>0</v>
      </c>
      <c r="BA416" s="3">
        <v>7</v>
      </c>
      <c r="BB416" s="35">
        <f>I416*AZ416</f>
        <v>0</v>
      </c>
      <c r="BC416" s="33">
        <f>AW416+AZ416-BA416</f>
        <v>0</v>
      </c>
      <c r="BD416" s="4"/>
      <c r="BE416" s="36">
        <f t="shared" si="431"/>
        <v>0</v>
      </c>
      <c r="BF416" s="3">
        <v>0</v>
      </c>
      <c r="BG416" s="3">
        <v>0</v>
      </c>
      <c r="BH416" s="35">
        <f t="shared" si="432"/>
        <v>0</v>
      </c>
      <c r="BI416" s="33">
        <f t="shared" si="472"/>
        <v>0</v>
      </c>
      <c r="BJ416" s="4"/>
      <c r="BK416" s="36">
        <f t="shared" si="433"/>
        <v>0</v>
      </c>
      <c r="BL416" s="3">
        <v>0</v>
      </c>
      <c r="BM416" s="3">
        <v>0</v>
      </c>
      <c r="BN416" s="36">
        <f t="shared" si="434"/>
        <v>0</v>
      </c>
      <c r="BO416" s="33">
        <f t="shared" si="453"/>
        <v>0</v>
      </c>
      <c r="BP416" s="4"/>
      <c r="BQ416" s="36">
        <f t="shared" si="435"/>
        <v>0</v>
      </c>
      <c r="BR416" s="204">
        <v>0</v>
      </c>
      <c r="BS416" s="305">
        <v>0</v>
      </c>
      <c r="BT416" s="36">
        <f t="shared" si="436"/>
        <v>0</v>
      </c>
      <c r="BU416" s="33">
        <f t="shared" si="446"/>
        <v>0</v>
      </c>
      <c r="BV416" s="4">
        <v>0</v>
      </c>
      <c r="BW416" s="36">
        <f t="shared" si="448"/>
        <v>0</v>
      </c>
      <c r="BX416" s="3">
        <v>0</v>
      </c>
      <c r="BY416" s="3">
        <v>0</v>
      </c>
      <c r="BZ416" s="36">
        <f t="shared" si="449"/>
        <v>0</v>
      </c>
      <c r="CA416" s="33">
        <f t="shared" si="437"/>
        <v>0</v>
      </c>
      <c r="CB416" s="314">
        <v>0</v>
      </c>
      <c r="CC416" s="36">
        <f t="shared" si="450"/>
        <v>0</v>
      </c>
      <c r="CD416" s="3">
        <f>SUMIFS('12月商业流向数据'!G:G,'12月商业流向数据'!C:C,'2019年进销存明细 '!A416,'12月商业流向数据'!E:E,'2019年进销存明细 '!H416)</f>
        <v>0</v>
      </c>
      <c r="CE416" s="3"/>
      <c r="CF416" s="36">
        <f t="shared" si="451"/>
        <v>0</v>
      </c>
      <c r="CG416" s="33">
        <f t="shared" si="438"/>
        <v>0</v>
      </c>
      <c r="CH416" s="4">
        <f t="shared" si="454"/>
        <v>980</v>
      </c>
      <c r="CI416" s="36">
        <f t="shared" si="455"/>
        <v>17828.649999999998</v>
      </c>
      <c r="CJ416" s="4">
        <f t="shared" si="456"/>
        <v>120</v>
      </c>
      <c r="CK416" s="36">
        <f t="shared" si="452"/>
        <v>2183.1</v>
      </c>
      <c r="CM416" s="18" t="str">
        <f t="shared" si="447"/>
        <v>整肠生20S-上海市青浦区华新镇社区卫生服务中心</v>
      </c>
      <c r="CN416" s="18" t="s">
        <v>422</v>
      </c>
    </row>
    <row r="417" spans="1:92" s="18" customFormat="1" ht="14.25" hidden="1" x14ac:dyDescent="0.3">
      <c r="A417" s="208" t="s">
        <v>833</v>
      </c>
      <c r="B417" s="6" t="s">
        <v>725</v>
      </c>
      <c r="C417" s="1" t="s">
        <v>661</v>
      </c>
      <c r="D417" s="1" t="s">
        <v>755</v>
      </c>
      <c r="E417" s="1" t="s">
        <v>484</v>
      </c>
      <c r="F417" s="1" t="s">
        <v>284</v>
      </c>
      <c r="G417" s="1" t="s">
        <v>383</v>
      </c>
      <c r="H417" s="2" t="s">
        <v>502</v>
      </c>
      <c r="I417" s="177">
        <v>32.280999999999999</v>
      </c>
      <c r="J417" s="37"/>
      <c r="K417" s="171"/>
      <c r="L417" s="171"/>
      <c r="M417" s="37"/>
      <c r="N417" s="5"/>
      <c r="O417" s="34"/>
      <c r="P417" s="3"/>
      <c r="Q417" s="3"/>
      <c r="R417" s="35"/>
      <c r="S417" s="33"/>
      <c r="T417" s="5"/>
      <c r="U417" s="35"/>
      <c r="V417" s="3"/>
      <c r="W417" s="3"/>
      <c r="X417" s="35"/>
      <c r="Y417" s="33"/>
      <c r="Z417" s="5"/>
      <c r="AA417" s="35"/>
      <c r="AB417" s="3"/>
      <c r="AC417" s="3"/>
      <c r="AD417" s="35"/>
      <c r="AE417" s="33"/>
      <c r="AF417" s="5"/>
      <c r="AG417" s="35"/>
      <c r="AH417" s="3"/>
      <c r="AI417" s="3"/>
      <c r="AJ417" s="35"/>
      <c r="AK417" s="33"/>
      <c r="AL417" s="5"/>
      <c r="AM417" s="36"/>
      <c r="AN417" s="224"/>
      <c r="AO417" s="3"/>
      <c r="AP417" s="35"/>
      <c r="AQ417" s="33"/>
      <c r="AR417" s="5"/>
      <c r="AS417" s="35"/>
      <c r="AT417" s="3"/>
      <c r="AU417" s="3"/>
      <c r="AV417" s="35"/>
      <c r="AW417" s="33"/>
      <c r="AX417" s="4"/>
      <c r="AY417" s="35"/>
      <c r="AZ417" s="3"/>
      <c r="BA417" s="3"/>
      <c r="BB417" s="35"/>
      <c r="BC417" s="33"/>
      <c r="BD417" s="4"/>
      <c r="BE417" s="36">
        <f t="shared" si="431"/>
        <v>0</v>
      </c>
      <c r="BF417" s="3">
        <v>0</v>
      </c>
      <c r="BG417" s="3">
        <v>0</v>
      </c>
      <c r="BH417" s="35">
        <f t="shared" si="432"/>
        <v>0</v>
      </c>
      <c r="BI417" s="33">
        <f t="shared" si="472"/>
        <v>0</v>
      </c>
      <c r="BJ417" s="267"/>
      <c r="BK417" s="36">
        <f t="shared" si="433"/>
        <v>0</v>
      </c>
      <c r="BL417" s="3">
        <v>50</v>
      </c>
      <c r="BM417" s="3">
        <v>46</v>
      </c>
      <c r="BN417" s="36">
        <f t="shared" si="434"/>
        <v>1614.05</v>
      </c>
      <c r="BO417" s="33">
        <f t="shared" si="453"/>
        <v>4</v>
      </c>
      <c r="BP417" s="267"/>
      <c r="BQ417" s="36">
        <f t="shared" si="435"/>
        <v>0</v>
      </c>
      <c r="BR417" s="204">
        <v>0</v>
      </c>
      <c r="BS417" s="305">
        <v>4</v>
      </c>
      <c r="BT417" s="36">
        <f t="shared" si="436"/>
        <v>0</v>
      </c>
      <c r="BU417" s="33">
        <f t="shared" si="446"/>
        <v>0</v>
      </c>
      <c r="BV417" s="4">
        <v>0</v>
      </c>
      <c r="BW417" s="36">
        <f t="shared" si="448"/>
        <v>0</v>
      </c>
      <c r="BX417" s="3">
        <v>20</v>
      </c>
      <c r="BY417" s="3">
        <v>15</v>
      </c>
      <c r="BZ417" s="36">
        <f t="shared" si="449"/>
        <v>645.62</v>
      </c>
      <c r="CA417" s="33">
        <f t="shared" si="437"/>
        <v>5</v>
      </c>
      <c r="CB417" s="314">
        <v>0</v>
      </c>
      <c r="CC417" s="36">
        <f t="shared" si="450"/>
        <v>0</v>
      </c>
      <c r="CD417" s="3">
        <f>SUMIFS('12月商业流向数据'!G:G,'12月商业流向数据'!C:C,'2019年进销存明细 '!A417,'12月商业流向数据'!E:E,'2019年进销存明细 '!H417)</f>
        <v>0</v>
      </c>
      <c r="CE417" s="3"/>
      <c r="CF417" s="36">
        <f t="shared" si="451"/>
        <v>0</v>
      </c>
      <c r="CG417" s="33">
        <f t="shared" si="438"/>
        <v>5</v>
      </c>
      <c r="CH417" s="4">
        <f t="shared" si="454"/>
        <v>0</v>
      </c>
      <c r="CI417" s="36">
        <f t="shared" si="455"/>
        <v>0</v>
      </c>
      <c r="CJ417" s="4">
        <f t="shared" si="456"/>
        <v>70</v>
      </c>
      <c r="CK417" s="36">
        <f t="shared" si="452"/>
        <v>2259.67</v>
      </c>
      <c r="CM417" s="18" t="str">
        <f t="shared" si="447"/>
        <v>整肠生36S-上海市青浦区华新镇社区卫生服务中心</v>
      </c>
      <c r="CN417" s="18" t="s">
        <v>736</v>
      </c>
    </row>
    <row r="418" spans="1:92" s="18" customFormat="1" ht="14.25" hidden="1" x14ac:dyDescent="0.3">
      <c r="A418" s="1" t="s">
        <v>838</v>
      </c>
      <c r="B418" s="6" t="s">
        <v>725</v>
      </c>
      <c r="C418" s="1" t="s">
        <v>661</v>
      </c>
      <c r="D418" s="1" t="s">
        <v>756</v>
      </c>
      <c r="E418" s="1" t="s">
        <v>868</v>
      </c>
      <c r="F418" s="1" t="s">
        <v>284</v>
      </c>
      <c r="G418" s="1" t="s">
        <v>383</v>
      </c>
      <c r="H418" s="2" t="s">
        <v>24</v>
      </c>
      <c r="I418" s="177">
        <v>18.192499999999999</v>
      </c>
      <c r="J418" s="37">
        <v>100</v>
      </c>
      <c r="K418" s="171">
        <v>130.83333333333334</v>
      </c>
      <c r="L418" s="171">
        <f>K418*I418</f>
        <v>2380.1854166666667</v>
      </c>
      <c r="M418" s="37">
        <v>7</v>
      </c>
      <c r="N418" s="5">
        <v>120</v>
      </c>
      <c r="O418" s="34">
        <f>N418*I418</f>
        <v>2183.1</v>
      </c>
      <c r="P418" s="3">
        <v>200</v>
      </c>
      <c r="Q418" s="3">
        <v>203</v>
      </c>
      <c r="R418" s="35">
        <f>P418*I418</f>
        <v>3638.5</v>
      </c>
      <c r="S418" s="33">
        <f>M418+P418-Q418</f>
        <v>4</v>
      </c>
      <c r="T418" s="5">
        <v>60</v>
      </c>
      <c r="U418" s="35">
        <f>T418*I418</f>
        <v>1091.55</v>
      </c>
      <c r="V418" s="3">
        <v>0</v>
      </c>
      <c r="W418" s="3">
        <v>4</v>
      </c>
      <c r="X418" s="35">
        <f>V418*I418</f>
        <v>0</v>
      </c>
      <c r="Y418" s="33">
        <f>S418+V418-W418</f>
        <v>0</v>
      </c>
      <c r="Z418" s="5">
        <v>140</v>
      </c>
      <c r="AA418" s="35">
        <f>Z418*I418</f>
        <v>2546.9499999999998</v>
      </c>
      <c r="AB418" s="3">
        <v>150</v>
      </c>
      <c r="AC418" s="3">
        <v>140</v>
      </c>
      <c r="AD418" s="35">
        <f>AB418*I418</f>
        <v>2728.875</v>
      </c>
      <c r="AE418" s="33">
        <f>Y418+AB418-AC418</f>
        <v>10</v>
      </c>
      <c r="AF418" s="5">
        <v>220</v>
      </c>
      <c r="AG418" s="35">
        <f>AF418*I418</f>
        <v>4002.35</v>
      </c>
      <c r="AH418" s="3">
        <v>50</v>
      </c>
      <c r="AI418" s="3">
        <v>56</v>
      </c>
      <c r="AJ418" s="35">
        <f>AH418*I418</f>
        <v>909.625</v>
      </c>
      <c r="AK418" s="33">
        <f>AE418+AH418-AI418</f>
        <v>4</v>
      </c>
      <c r="AL418" s="5">
        <v>220</v>
      </c>
      <c r="AM418" s="36">
        <f>AL418*I418</f>
        <v>4002.35</v>
      </c>
      <c r="AN418" s="224">
        <v>200</v>
      </c>
      <c r="AO418" s="3">
        <v>196</v>
      </c>
      <c r="AP418" s="35">
        <f>I418*AN418</f>
        <v>3638.5</v>
      </c>
      <c r="AQ418" s="33">
        <f>AK418+AN418-AO418</f>
        <v>8</v>
      </c>
      <c r="AR418" s="5">
        <v>220</v>
      </c>
      <c r="AS418" s="35">
        <f>I418*AR418</f>
        <v>4002.35</v>
      </c>
      <c r="AT418" s="3">
        <v>50</v>
      </c>
      <c r="AU418" s="3">
        <v>56</v>
      </c>
      <c r="AV418" s="35">
        <f>AT418*I418</f>
        <v>909.625</v>
      </c>
      <c r="AW418" s="33">
        <f>AQ418+AT418-AU418</f>
        <v>2</v>
      </c>
      <c r="AX418" s="267">
        <v>100</v>
      </c>
      <c r="AY418" s="35">
        <f>I418*AX418</f>
        <v>1819.25</v>
      </c>
      <c r="AZ418" s="3">
        <v>100</v>
      </c>
      <c r="BA418" s="3">
        <v>102</v>
      </c>
      <c r="BB418" s="35">
        <f>I418*AZ418</f>
        <v>1819.25</v>
      </c>
      <c r="BC418" s="33">
        <f>AW418+AZ418-BA418</f>
        <v>0</v>
      </c>
      <c r="BD418" s="4"/>
      <c r="BE418" s="36">
        <f t="shared" si="431"/>
        <v>0</v>
      </c>
      <c r="BF418" s="3">
        <v>0</v>
      </c>
      <c r="BG418" s="3">
        <v>0</v>
      </c>
      <c r="BH418" s="35">
        <f t="shared" si="432"/>
        <v>0</v>
      </c>
      <c r="BI418" s="33">
        <f t="shared" si="472"/>
        <v>0</v>
      </c>
      <c r="BJ418" s="4"/>
      <c r="BK418" s="36">
        <f t="shared" si="433"/>
        <v>0</v>
      </c>
      <c r="BL418" s="3">
        <v>0</v>
      </c>
      <c r="BM418" s="3">
        <v>0</v>
      </c>
      <c r="BN418" s="36">
        <f t="shared" si="434"/>
        <v>0</v>
      </c>
      <c r="BO418" s="33">
        <f t="shared" si="453"/>
        <v>0</v>
      </c>
      <c r="BP418" s="4"/>
      <c r="BQ418" s="36">
        <f t="shared" si="435"/>
        <v>0</v>
      </c>
      <c r="BR418" s="204">
        <v>0</v>
      </c>
      <c r="BS418" s="305">
        <v>0</v>
      </c>
      <c r="BT418" s="36">
        <f t="shared" si="436"/>
        <v>0</v>
      </c>
      <c r="BU418" s="33">
        <f t="shared" si="446"/>
        <v>0</v>
      </c>
      <c r="BV418" s="4">
        <v>0</v>
      </c>
      <c r="BW418" s="36">
        <f t="shared" si="448"/>
        <v>0</v>
      </c>
      <c r="BX418" s="3">
        <v>0</v>
      </c>
      <c r="BY418" s="3">
        <v>0</v>
      </c>
      <c r="BZ418" s="36">
        <f t="shared" si="449"/>
        <v>0</v>
      </c>
      <c r="CA418" s="33">
        <f t="shared" si="437"/>
        <v>0</v>
      </c>
      <c r="CB418" s="314">
        <v>0</v>
      </c>
      <c r="CC418" s="36">
        <f t="shared" si="450"/>
        <v>0</v>
      </c>
      <c r="CD418" s="3">
        <f>SUMIFS('12月商业流向数据'!G:G,'12月商业流向数据'!C:C,'2019年进销存明细 '!A418,'12月商业流向数据'!E:E,'2019年进销存明细 '!H418)</f>
        <v>0</v>
      </c>
      <c r="CE418" s="3"/>
      <c r="CF418" s="36">
        <f t="shared" si="451"/>
        <v>0</v>
      </c>
      <c r="CG418" s="33">
        <f t="shared" si="438"/>
        <v>0</v>
      </c>
      <c r="CH418" s="4">
        <f t="shared" si="454"/>
        <v>1080</v>
      </c>
      <c r="CI418" s="36">
        <f t="shared" si="455"/>
        <v>19647.899999999998</v>
      </c>
      <c r="CJ418" s="4">
        <f t="shared" si="456"/>
        <v>750</v>
      </c>
      <c r="CK418" s="36">
        <f t="shared" si="452"/>
        <v>13644.375</v>
      </c>
      <c r="CM418" s="18" t="str">
        <f t="shared" si="447"/>
        <v>整肠生20S-上海市青浦区徐泾镇社区卫生服务中心</v>
      </c>
      <c r="CN418" s="18" t="s">
        <v>422</v>
      </c>
    </row>
    <row r="419" spans="1:92" s="18" customFormat="1" ht="14.25" hidden="1" x14ac:dyDescent="0.3">
      <c r="A419" s="208" t="s">
        <v>833</v>
      </c>
      <c r="B419" s="6" t="s">
        <v>725</v>
      </c>
      <c r="C419" s="1" t="s">
        <v>661</v>
      </c>
      <c r="D419" s="1" t="s">
        <v>755</v>
      </c>
      <c r="E419" s="1" t="s">
        <v>868</v>
      </c>
      <c r="F419" s="1" t="s">
        <v>284</v>
      </c>
      <c r="G419" s="1" t="s">
        <v>383</v>
      </c>
      <c r="H419" s="2" t="s">
        <v>24</v>
      </c>
      <c r="I419" s="177">
        <v>32.280999999999999</v>
      </c>
      <c r="J419" s="37"/>
      <c r="K419" s="171"/>
      <c r="L419" s="171"/>
      <c r="M419" s="37"/>
      <c r="N419" s="5"/>
      <c r="O419" s="34"/>
      <c r="P419" s="3"/>
      <c r="Q419" s="3"/>
      <c r="R419" s="35"/>
      <c r="S419" s="33"/>
      <c r="T419" s="5"/>
      <c r="U419" s="35"/>
      <c r="V419" s="3"/>
      <c r="W419" s="3"/>
      <c r="X419" s="35"/>
      <c r="Y419" s="33"/>
      <c r="Z419" s="5"/>
      <c r="AA419" s="35"/>
      <c r="AB419" s="3"/>
      <c r="AC419" s="3"/>
      <c r="AD419" s="35"/>
      <c r="AE419" s="33"/>
      <c r="AF419" s="5"/>
      <c r="AG419" s="35"/>
      <c r="AH419" s="3"/>
      <c r="AI419" s="3"/>
      <c r="AJ419" s="35"/>
      <c r="AK419" s="33"/>
      <c r="AL419" s="5"/>
      <c r="AM419" s="36"/>
      <c r="AN419" s="224"/>
      <c r="AO419" s="3"/>
      <c r="AP419" s="35"/>
      <c r="AQ419" s="33"/>
      <c r="AR419" s="5"/>
      <c r="AS419" s="35"/>
      <c r="AT419" s="3"/>
      <c r="AU419" s="3"/>
      <c r="AV419" s="35"/>
      <c r="AW419" s="33"/>
      <c r="AX419" s="4"/>
      <c r="AY419" s="35">
        <f>I419*AX419</f>
        <v>0</v>
      </c>
      <c r="AZ419" s="3">
        <v>0</v>
      </c>
      <c r="BA419" s="3">
        <v>0</v>
      </c>
      <c r="BB419" s="35">
        <f>I419*AZ419</f>
        <v>0</v>
      </c>
      <c r="BC419" s="33">
        <f>AW419+AZ419-BA419</f>
        <v>0</v>
      </c>
      <c r="BD419" s="4"/>
      <c r="BE419" s="36">
        <f t="shared" si="431"/>
        <v>0</v>
      </c>
      <c r="BF419" s="3">
        <v>0</v>
      </c>
      <c r="BG419" s="3">
        <v>0</v>
      </c>
      <c r="BH419" s="35">
        <f t="shared" si="432"/>
        <v>0</v>
      </c>
      <c r="BI419" s="33">
        <f t="shared" si="472"/>
        <v>0</v>
      </c>
      <c r="BJ419" s="267">
        <v>120</v>
      </c>
      <c r="BK419" s="36">
        <f t="shared" si="433"/>
        <v>3873.72</v>
      </c>
      <c r="BL419" s="3">
        <v>100</v>
      </c>
      <c r="BM419" s="3">
        <v>76</v>
      </c>
      <c r="BN419" s="36">
        <f t="shared" si="434"/>
        <v>3228.1</v>
      </c>
      <c r="BO419" s="33">
        <f t="shared" si="453"/>
        <v>24</v>
      </c>
      <c r="BP419" s="267">
        <v>120</v>
      </c>
      <c r="BQ419" s="36">
        <f t="shared" si="435"/>
        <v>3873.72</v>
      </c>
      <c r="BR419" s="204">
        <v>150</v>
      </c>
      <c r="BS419" s="305">
        <v>167</v>
      </c>
      <c r="BT419" s="36">
        <f t="shared" si="436"/>
        <v>4842.1499999999996</v>
      </c>
      <c r="BU419" s="33">
        <f t="shared" si="446"/>
        <v>7</v>
      </c>
      <c r="BV419" s="4">
        <v>120</v>
      </c>
      <c r="BW419" s="36">
        <f t="shared" si="448"/>
        <v>3873.72</v>
      </c>
      <c r="BX419" s="3">
        <v>100</v>
      </c>
      <c r="BY419" s="3">
        <v>102</v>
      </c>
      <c r="BZ419" s="36">
        <f t="shared" si="449"/>
        <v>3228.1</v>
      </c>
      <c r="CA419" s="33">
        <f t="shared" si="437"/>
        <v>5</v>
      </c>
      <c r="CB419" s="314">
        <v>120</v>
      </c>
      <c r="CC419" s="36">
        <f t="shared" si="450"/>
        <v>3873.72</v>
      </c>
      <c r="CD419" s="3">
        <f>SUMIFS('12月商业流向数据'!G:G,'12月商业流向数据'!C:C,'2019年进销存明细 '!A419,'12月商业流向数据'!E:E,'2019年进销存明细 '!H419)</f>
        <v>0</v>
      </c>
      <c r="CE419" s="3"/>
      <c r="CF419" s="36">
        <f t="shared" si="451"/>
        <v>0</v>
      </c>
      <c r="CG419" s="33">
        <f t="shared" si="438"/>
        <v>5</v>
      </c>
      <c r="CH419" s="4">
        <f t="shared" si="454"/>
        <v>480</v>
      </c>
      <c r="CI419" s="36">
        <f t="shared" si="455"/>
        <v>15494.88</v>
      </c>
      <c r="CJ419" s="4">
        <f t="shared" si="456"/>
        <v>350</v>
      </c>
      <c r="CK419" s="36">
        <f t="shared" si="452"/>
        <v>11298.35</v>
      </c>
      <c r="CM419" s="18" t="str">
        <f t="shared" si="447"/>
        <v>整肠生36S-上海市青浦区徐泾镇社区卫生服务中心</v>
      </c>
      <c r="CN419" s="18" t="s">
        <v>736</v>
      </c>
    </row>
    <row r="420" spans="1:92" s="18" customFormat="1" ht="14.25" hidden="1" x14ac:dyDescent="0.3">
      <c r="A420" s="1" t="s">
        <v>838</v>
      </c>
      <c r="B420" s="6" t="s">
        <v>725</v>
      </c>
      <c r="C420" s="1" t="s">
        <v>661</v>
      </c>
      <c r="D420" s="1" t="s">
        <v>756</v>
      </c>
      <c r="E420" s="1" t="s">
        <v>435</v>
      </c>
      <c r="F420" s="1" t="s">
        <v>282</v>
      </c>
      <c r="G420" s="1" t="s">
        <v>383</v>
      </c>
      <c r="H420" s="2" t="s">
        <v>31</v>
      </c>
      <c r="I420" s="177">
        <v>18.192499999999999</v>
      </c>
      <c r="J420" s="37">
        <v>0</v>
      </c>
      <c r="K420" s="171">
        <v>285</v>
      </c>
      <c r="L420" s="171">
        <f>K420*I420</f>
        <v>5184.8624999999993</v>
      </c>
      <c r="M420" s="37">
        <v>20</v>
      </c>
      <c r="N420" s="5">
        <v>400</v>
      </c>
      <c r="O420" s="34">
        <f>N420*I420</f>
        <v>7277</v>
      </c>
      <c r="P420" s="3">
        <v>360</v>
      </c>
      <c r="Q420" s="3">
        <v>257</v>
      </c>
      <c r="R420" s="35">
        <f>P420*I420</f>
        <v>6549.2999999999993</v>
      </c>
      <c r="S420" s="33">
        <f>M420+P420-Q420</f>
        <v>123</v>
      </c>
      <c r="T420" s="5">
        <v>300</v>
      </c>
      <c r="U420" s="35">
        <f>T420*I420</f>
        <v>5457.75</v>
      </c>
      <c r="V420" s="3">
        <v>180</v>
      </c>
      <c r="W420" s="3">
        <v>298</v>
      </c>
      <c r="X420" s="35">
        <f>V420*I420</f>
        <v>3274.6499999999996</v>
      </c>
      <c r="Y420" s="33">
        <f>S420+V420-W420</f>
        <v>5</v>
      </c>
      <c r="Z420" s="5">
        <v>500</v>
      </c>
      <c r="AA420" s="35">
        <f>Z420*I420</f>
        <v>9096.25</v>
      </c>
      <c r="AB420" s="3">
        <v>180</v>
      </c>
      <c r="AC420" s="3">
        <v>166</v>
      </c>
      <c r="AD420" s="35">
        <f>AB420*I420</f>
        <v>3274.6499999999996</v>
      </c>
      <c r="AE420" s="33">
        <f>Y420+AB420-AC420</f>
        <v>19</v>
      </c>
      <c r="AF420" s="5">
        <v>400</v>
      </c>
      <c r="AG420" s="35">
        <f>AF420*I420</f>
        <v>7277</v>
      </c>
      <c r="AH420" s="3">
        <v>360</v>
      </c>
      <c r="AI420" s="3">
        <v>365</v>
      </c>
      <c r="AJ420" s="35">
        <f>AH420*I420</f>
        <v>6549.2999999999993</v>
      </c>
      <c r="AK420" s="33">
        <f>AE420+AH420-AI420</f>
        <v>14</v>
      </c>
      <c r="AL420" s="5">
        <v>400</v>
      </c>
      <c r="AM420" s="36">
        <f>AL420*I420</f>
        <v>7277</v>
      </c>
      <c r="AN420" s="224">
        <v>0</v>
      </c>
      <c r="AO420" s="3">
        <v>8</v>
      </c>
      <c r="AP420" s="35">
        <f>I420*AN420</f>
        <v>0</v>
      </c>
      <c r="AQ420" s="33">
        <f>AK420+AN420-AO420</f>
        <v>6</v>
      </c>
      <c r="AR420" s="5">
        <v>450</v>
      </c>
      <c r="AS420" s="35">
        <f>I420*AR420</f>
        <v>8186.625</v>
      </c>
      <c r="AT420" s="3">
        <v>180</v>
      </c>
      <c r="AU420" s="3">
        <v>182</v>
      </c>
      <c r="AV420" s="35">
        <f>AT420*I420</f>
        <v>3274.6499999999996</v>
      </c>
      <c r="AW420" s="33">
        <f>AQ420+AT420-AU420</f>
        <v>4</v>
      </c>
      <c r="AX420" s="4"/>
      <c r="AY420" s="35">
        <f>I420*AX420</f>
        <v>0</v>
      </c>
      <c r="AZ420" s="3">
        <v>0</v>
      </c>
      <c r="BA420" s="3">
        <v>4</v>
      </c>
      <c r="BB420" s="35">
        <f>I420*AZ420</f>
        <v>0</v>
      </c>
      <c r="BC420" s="33">
        <f>AW420+AZ420-BA420</f>
        <v>0</v>
      </c>
      <c r="BD420" s="4"/>
      <c r="BE420" s="36">
        <f t="shared" si="431"/>
        <v>0</v>
      </c>
      <c r="BF420" s="3">
        <v>0</v>
      </c>
      <c r="BG420" s="3">
        <v>0</v>
      </c>
      <c r="BH420" s="35">
        <f t="shared" si="432"/>
        <v>0</v>
      </c>
      <c r="BI420" s="33">
        <f t="shared" si="472"/>
        <v>0</v>
      </c>
      <c r="BJ420" s="4"/>
      <c r="BK420" s="36">
        <f t="shared" si="433"/>
        <v>0</v>
      </c>
      <c r="BL420" s="3">
        <v>0</v>
      </c>
      <c r="BM420" s="3">
        <v>0</v>
      </c>
      <c r="BN420" s="36">
        <f t="shared" si="434"/>
        <v>0</v>
      </c>
      <c r="BO420" s="33">
        <f t="shared" si="453"/>
        <v>0</v>
      </c>
      <c r="BP420" s="4"/>
      <c r="BQ420" s="36">
        <f t="shared" si="435"/>
        <v>0</v>
      </c>
      <c r="BR420" s="204">
        <v>0</v>
      </c>
      <c r="BS420" s="305">
        <v>0</v>
      </c>
      <c r="BT420" s="36">
        <f t="shared" si="436"/>
        <v>0</v>
      </c>
      <c r="BU420" s="33">
        <f t="shared" si="446"/>
        <v>0</v>
      </c>
      <c r="BV420" s="4">
        <v>0</v>
      </c>
      <c r="BW420" s="36">
        <f t="shared" si="448"/>
        <v>0</v>
      </c>
      <c r="BX420" s="3">
        <v>0</v>
      </c>
      <c r="BY420" s="3">
        <v>0</v>
      </c>
      <c r="BZ420" s="36">
        <f t="shared" si="449"/>
        <v>0</v>
      </c>
      <c r="CA420" s="33">
        <f t="shared" si="437"/>
        <v>0</v>
      </c>
      <c r="CB420" s="314">
        <v>0</v>
      </c>
      <c r="CC420" s="36">
        <f t="shared" si="450"/>
        <v>0</v>
      </c>
      <c r="CD420" s="3">
        <f>SUMIFS('12月商业流向数据'!G:G,'12月商业流向数据'!C:C,'2019年进销存明细 '!A420,'12月商业流向数据'!E:E,'2019年进销存明细 '!H420)</f>
        <v>0</v>
      </c>
      <c r="CE420" s="3"/>
      <c r="CF420" s="36">
        <f t="shared" si="451"/>
        <v>0</v>
      </c>
      <c r="CG420" s="33">
        <f t="shared" si="438"/>
        <v>0</v>
      </c>
      <c r="CH420" s="4">
        <f t="shared" si="454"/>
        <v>2450</v>
      </c>
      <c r="CI420" s="36">
        <f t="shared" si="455"/>
        <v>44571.625</v>
      </c>
      <c r="CJ420" s="4">
        <f t="shared" si="456"/>
        <v>1260</v>
      </c>
      <c r="CK420" s="36">
        <f t="shared" si="452"/>
        <v>22922.549999999996</v>
      </c>
      <c r="CM420" s="18" t="str">
        <f t="shared" si="447"/>
        <v>整肠生20S-上海市青浦区朱家角人民医院</v>
      </c>
      <c r="CN420" s="18" t="s">
        <v>422</v>
      </c>
    </row>
    <row r="421" spans="1:92" s="18" customFormat="1" ht="14.25" hidden="1" x14ac:dyDescent="0.3">
      <c r="A421" s="208" t="s">
        <v>833</v>
      </c>
      <c r="B421" s="6" t="s">
        <v>725</v>
      </c>
      <c r="C421" s="1" t="s">
        <v>661</v>
      </c>
      <c r="D421" s="1" t="s">
        <v>755</v>
      </c>
      <c r="E421" s="1" t="s">
        <v>435</v>
      </c>
      <c r="F421" s="1" t="s">
        <v>282</v>
      </c>
      <c r="G421" s="1" t="s">
        <v>383</v>
      </c>
      <c r="H421" s="2" t="s">
        <v>31</v>
      </c>
      <c r="I421" s="177">
        <v>32.280999999999999</v>
      </c>
      <c r="J421" s="37"/>
      <c r="K421" s="171"/>
      <c r="L421" s="171"/>
      <c r="M421" s="37"/>
      <c r="N421" s="5"/>
      <c r="O421" s="34"/>
      <c r="P421" s="3"/>
      <c r="Q421" s="3"/>
      <c r="R421" s="35"/>
      <c r="S421" s="33"/>
      <c r="T421" s="5"/>
      <c r="U421" s="35"/>
      <c r="V421" s="3"/>
      <c r="W421" s="3"/>
      <c r="X421" s="35"/>
      <c r="Y421" s="33"/>
      <c r="Z421" s="5"/>
      <c r="AA421" s="35"/>
      <c r="AB421" s="3"/>
      <c r="AC421" s="3"/>
      <c r="AD421" s="35"/>
      <c r="AE421" s="33"/>
      <c r="AF421" s="5"/>
      <c r="AG421" s="35"/>
      <c r="AH421" s="3"/>
      <c r="AI421" s="3"/>
      <c r="AJ421" s="35"/>
      <c r="AK421" s="33"/>
      <c r="AL421" s="5"/>
      <c r="AM421" s="36"/>
      <c r="AN421" s="224"/>
      <c r="AO421" s="3"/>
      <c r="AP421" s="35"/>
      <c r="AQ421" s="33"/>
      <c r="AR421" s="5"/>
      <c r="AS421" s="35"/>
      <c r="AT421" s="3"/>
      <c r="AU421" s="3"/>
      <c r="AV421" s="35"/>
      <c r="AW421" s="33"/>
      <c r="AX421" s="4"/>
      <c r="AY421" s="35">
        <f>I421*AX421</f>
        <v>0</v>
      </c>
      <c r="AZ421" s="3">
        <v>0</v>
      </c>
      <c r="BA421" s="3"/>
      <c r="BB421" s="35"/>
      <c r="BC421" s="33"/>
      <c r="BD421" s="4"/>
      <c r="BE421" s="36">
        <f t="shared" si="431"/>
        <v>0</v>
      </c>
      <c r="BF421" s="3">
        <v>0</v>
      </c>
      <c r="BG421" s="3">
        <v>0</v>
      </c>
      <c r="BH421" s="35">
        <f t="shared" si="432"/>
        <v>0</v>
      </c>
      <c r="BI421" s="33">
        <f t="shared" si="472"/>
        <v>0</v>
      </c>
      <c r="BJ421" s="267"/>
      <c r="BK421" s="36">
        <f t="shared" si="433"/>
        <v>0</v>
      </c>
      <c r="BL421" s="3">
        <v>0</v>
      </c>
      <c r="BM421" s="3">
        <v>0</v>
      </c>
      <c r="BN421" s="36">
        <f t="shared" si="434"/>
        <v>0</v>
      </c>
      <c r="BO421" s="33">
        <f t="shared" si="453"/>
        <v>0</v>
      </c>
      <c r="BP421" s="267"/>
      <c r="BQ421" s="36">
        <f t="shared" si="435"/>
        <v>0</v>
      </c>
      <c r="BR421" s="204">
        <v>180</v>
      </c>
      <c r="BS421" s="305">
        <v>165</v>
      </c>
      <c r="BT421" s="36">
        <f t="shared" si="436"/>
        <v>5810.58</v>
      </c>
      <c r="BU421" s="33">
        <f t="shared" si="446"/>
        <v>15</v>
      </c>
      <c r="BV421" s="4">
        <v>0</v>
      </c>
      <c r="BW421" s="36">
        <f t="shared" si="448"/>
        <v>0</v>
      </c>
      <c r="BX421" s="3">
        <v>180</v>
      </c>
      <c r="BY421" s="3">
        <v>185</v>
      </c>
      <c r="BZ421" s="36">
        <f t="shared" si="449"/>
        <v>5810.58</v>
      </c>
      <c r="CA421" s="33">
        <f t="shared" si="437"/>
        <v>10</v>
      </c>
      <c r="CB421" s="314">
        <v>0</v>
      </c>
      <c r="CC421" s="36">
        <f t="shared" si="450"/>
        <v>0</v>
      </c>
      <c r="CD421" s="3">
        <f>SUMIFS('12月商业流向数据'!G:G,'12月商业流向数据'!C:C,'2019年进销存明细 '!A421,'12月商业流向数据'!E:E,'2019年进销存明细 '!H421)</f>
        <v>0</v>
      </c>
      <c r="CE421" s="3"/>
      <c r="CF421" s="36">
        <f t="shared" si="451"/>
        <v>0</v>
      </c>
      <c r="CG421" s="33">
        <f t="shared" si="438"/>
        <v>10</v>
      </c>
      <c r="CH421" s="4">
        <f t="shared" si="454"/>
        <v>0</v>
      </c>
      <c r="CI421" s="36">
        <f t="shared" si="455"/>
        <v>0</v>
      </c>
      <c r="CJ421" s="4">
        <f t="shared" si="456"/>
        <v>360</v>
      </c>
      <c r="CK421" s="36">
        <f t="shared" si="452"/>
        <v>11621.16</v>
      </c>
      <c r="CM421" s="18" t="str">
        <f t="shared" si="447"/>
        <v>整肠生36S-上海市青浦区朱家角人民医院</v>
      </c>
      <c r="CN421" s="18" t="s">
        <v>736</v>
      </c>
    </row>
    <row r="422" spans="1:92" s="18" customFormat="1" ht="14.25" hidden="1" x14ac:dyDescent="0.3">
      <c r="A422" s="1" t="s">
        <v>838</v>
      </c>
      <c r="B422" s="6" t="s">
        <v>725</v>
      </c>
      <c r="C422" s="1" t="s">
        <v>661</v>
      </c>
      <c r="D422" s="1" t="s">
        <v>756</v>
      </c>
      <c r="E422" s="1" t="s">
        <v>435</v>
      </c>
      <c r="F422" s="1" t="s">
        <v>284</v>
      </c>
      <c r="G422" s="1" t="s">
        <v>383</v>
      </c>
      <c r="H422" s="2" t="s">
        <v>866</v>
      </c>
      <c r="I422" s="177">
        <v>18.192499999999999</v>
      </c>
      <c r="J422" s="37">
        <v>200</v>
      </c>
      <c r="K422" s="171">
        <v>179.16666666666666</v>
      </c>
      <c r="L422" s="171">
        <f>K422*I422</f>
        <v>3259.489583333333</v>
      </c>
      <c r="M422" s="37">
        <v>20</v>
      </c>
      <c r="N422" s="5">
        <v>250</v>
      </c>
      <c r="O422" s="34">
        <f>N422*I422</f>
        <v>4548.125</v>
      </c>
      <c r="P422" s="3">
        <v>310</v>
      </c>
      <c r="Q422" s="3">
        <v>297</v>
      </c>
      <c r="R422" s="35">
        <f>P422*I422</f>
        <v>5639.6749999999993</v>
      </c>
      <c r="S422" s="33">
        <f>M422+P422-Q422</f>
        <v>33</v>
      </c>
      <c r="T422" s="5">
        <v>200</v>
      </c>
      <c r="U422" s="35">
        <f>T422*I422</f>
        <v>3638.5</v>
      </c>
      <c r="V422" s="3">
        <v>50</v>
      </c>
      <c r="W422" s="3">
        <v>69</v>
      </c>
      <c r="X422" s="35">
        <f>V422*I422</f>
        <v>909.625</v>
      </c>
      <c r="Y422" s="33">
        <f>S422+V422-W422</f>
        <v>14</v>
      </c>
      <c r="Z422" s="5">
        <v>300</v>
      </c>
      <c r="AA422" s="35">
        <f>Z422*I422</f>
        <v>5457.75</v>
      </c>
      <c r="AB422" s="3">
        <v>170</v>
      </c>
      <c r="AC422" s="3">
        <v>173</v>
      </c>
      <c r="AD422" s="35">
        <f>AB422*I422</f>
        <v>3092.7249999999999</v>
      </c>
      <c r="AE422" s="33">
        <f>Y422+AB422-AC422</f>
        <v>11</v>
      </c>
      <c r="AF422" s="5">
        <v>250</v>
      </c>
      <c r="AG422" s="35">
        <f>AF422*I422</f>
        <v>4548.125</v>
      </c>
      <c r="AH422" s="3">
        <v>160</v>
      </c>
      <c r="AI422" s="3">
        <v>166</v>
      </c>
      <c r="AJ422" s="35">
        <f>AH422*I422</f>
        <v>2910.7999999999997</v>
      </c>
      <c r="AK422" s="33">
        <f>AE422+AH422-AI422</f>
        <v>5</v>
      </c>
      <c r="AL422" s="5">
        <v>250</v>
      </c>
      <c r="AM422" s="36">
        <f>AL422*I422</f>
        <v>4548.125</v>
      </c>
      <c r="AN422" s="224">
        <v>200</v>
      </c>
      <c r="AO422" s="3">
        <v>196</v>
      </c>
      <c r="AP422" s="35">
        <f>I422*AN422</f>
        <v>3638.5</v>
      </c>
      <c r="AQ422" s="33">
        <f>AK422+AN422-AO422</f>
        <v>9</v>
      </c>
      <c r="AR422" s="5">
        <v>250</v>
      </c>
      <c r="AS422" s="35">
        <f>I422*AR422</f>
        <v>4548.125</v>
      </c>
      <c r="AT422" s="3">
        <v>140</v>
      </c>
      <c r="AU422" s="3">
        <v>138</v>
      </c>
      <c r="AV422" s="35">
        <f>AT422*I422</f>
        <v>2546.9499999999998</v>
      </c>
      <c r="AW422" s="33">
        <f>AQ422+AT422-AU422</f>
        <v>11</v>
      </c>
      <c r="AX422" s="4"/>
      <c r="AY422" s="35">
        <f>I422*AX422</f>
        <v>0</v>
      </c>
      <c r="AZ422" s="3">
        <v>0</v>
      </c>
      <c r="BA422" s="3">
        <v>11</v>
      </c>
      <c r="BB422" s="35">
        <f>I422*AZ422</f>
        <v>0</v>
      </c>
      <c r="BC422" s="33">
        <f>AW422+AZ422-BA422</f>
        <v>0</v>
      </c>
      <c r="BD422" s="4"/>
      <c r="BE422" s="36">
        <f t="shared" si="431"/>
        <v>0</v>
      </c>
      <c r="BF422" s="3">
        <v>0</v>
      </c>
      <c r="BG422" s="3">
        <v>0</v>
      </c>
      <c r="BH422" s="35">
        <f t="shared" si="432"/>
        <v>0</v>
      </c>
      <c r="BI422" s="33">
        <f t="shared" si="472"/>
        <v>0</v>
      </c>
      <c r="BJ422" s="4"/>
      <c r="BK422" s="36">
        <f t="shared" si="433"/>
        <v>0</v>
      </c>
      <c r="BL422" s="3">
        <v>0</v>
      </c>
      <c r="BM422" s="3">
        <v>0</v>
      </c>
      <c r="BN422" s="36">
        <f t="shared" si="434"/>
        <v>0</v>
      </c>
      <c r="BO422" s="33">
        <f t="shared" si="453"/>
        <v>0</v>
      </c>
      <c r="BP422" s="4"/>
      <c r="BQ422" s="36">
        <f t="shared" si="435"/>
        <v>0</v>
      </c>
      <c r="BR422" s="204">
        <v>0</v>
      </c>
      <c r="BS422" s="305">
        <v>0</v>
      </c>
      <c r="BT422" s="36">
        <f t="shared" si="436"/>
        <v>0</v>
      </c>
      <c r="BU422" s="33">
        <f t="shared" si="446"/>
        <v>0</v>
      </c>
      <c r="BV422" s="4">
        <v>0</v>
      </c>
      <c r="BW422" s="36">
        <f t="shared" si="448"/>
        <v>0</v>
      </c>
      <c r="BX422" s="3">
        <v>0</v>
      </c>
      <c r="BY422" s="3">
        <v>0</v>
      </c>
      <c r="BZ422" s="36">
        <f t="shared" si="449"/>
        <v>0</v>
      </c>
      <c r="CA422" s="33">
        <f t="shared" si="437"/>
        <v>0</v>
      </c>
      <c r="CB422" s="314">
        <v>0</v>
      </c>
      <c r="CC422" s="36">
        <f t="shared" si="450"/>
        <v>0</v>
      </c>
      <c r="CD422" s="3">
        <f>SUMIFS('12月商业流向数据'!G:G,'12月商业流向数据'!C:C,'2019年进销存明细 '!A422,'12月商业流向数据'!E:E,'2019年进销存明细 '!H422)</f>
        <v>0</v>
      </c>
      <c r="CE422" s="3"/>
      <c r="CF422" s="36">
        <f t="shared" si="451"/>
        <v>0</v>
      </c>
      <c r="CG422" s="33">
        <f t="shared" si="438"/>
        <v>0</v>
      </c>
      <c r="CH422" s="4">
        <f t="shared" si="454"/>
        <v>1500</v>
      </c>
      <c r="CI422" s="36">
        <f t="shared" si="455"/>
        <v>27288.75</v>
      </c>
      <c r="CJ422" s="4">
        <f t="shared" si="456"/>
        <v>1030</v>
      </c>
      <c r="CK422" s="36">
        <f t="shared" si="452"/>
        <v>18738.274999999998</v>
      </c>
      <c r="CM422" s="18" t="str">
        <f t="shared" si="447"/>
        <v>整肠生20S-上海市青浦区练塘镇社区卫生服务中心</v>
      </c>
      <c r="CN422" s="18" t="s">
        <v>422</v>
      </c>
    </row>
    <row r="423" spans="1:92" s="18" customFormat="1" ht="14.25" hidden="1" x14ac:dyDescent="0.3">
      <c r="A423" s="208" t="s">
        <v>833</v>
      </c>
      <c r="B423" s="6" t="s">
        <v>725</v>
      </c>
      <c r="C423" s="1" t="s">
        <v>661</v>
      </c>
      <c r="D423" s="1" t="s">
        <v>755</v>
      </c>
      <c r="E423" s="1" t="s">
        <v>435</v>
      </c>
      <c r="F423" s="1" t="s">
        <v>284</v>
      </c>
      <c r="G423" s="1" t="s">
        <v>383</v>
      </c>
      <c r="H423" s="2" t="s">
        <v>30</v>
      </c>
      <c r="I423" s="177">
        <v>32.280999999999999</v>
      </c>
      <c r="J423" s="37"/>
      <c r="K423" s="171"/>
      <c r="L423" s="171"/>
      <c r="M423" s="37"/>
      <c r="N423" s="5"/>
      <c r="O423" s="34"/>
      <c r="P423" s="3"/>
      <c r="Q423" s="3"/>
      <c r="R423" s="35"/>
      <c r="S423" s="33"/>
      <c r="T423" s="5"/>
      <c r="U423" s="35"/>
      <c r="V423" s="3"/>
      <c r="W423" s="3"/>
      <c r="X423" s="35"/>
      <c r="Y423" s="33"/>
      <c r="Z423" s="5"/>
      <c r="AA423" s="35"/>
      <c r="AB423" s="3"/>
      <c r="AC423" s="3"/>
      <c r="AD423" s="35"/>
      <c r="AE423" s="33"/>
      <c r="AF423" s="5"/>
      <c r="AG423" s="35"/>
      <c r="AH423" s="3"/>
      <c r="AI423" s="3"/>
      <c r="AJ423" s="35"/>
      <c r="AK423" s="33"/>
      <c r="AL423" s="5"/>
      <c r="AM423" s="36"/>
      <c r="AN423" s="224"/>
      <c r="AO423" s="3"/>
      <c r="AP423" s="35"/>
      <c r="AQ423" s="33"/>
      <c r="AR423" s="5"/>
      <c r="AS423" s="35"/>
      <c r="AT423" s="3"/>
      <c r="AU423" s="3"/>
      <c r="AV423" s="35"/>
      <c r="AW423" s="33"/>
      <c r="AX423" s="4"/>
      <c r="AY423" s="35"/>
      <c r="AZ423" s="3"/>
      <c r="BA423" s="3"/>
      <c r="BB423" s="35"/>
      <c r="BC423" s="33"/>
      <c r="BD423" s="4"/>
      <c r="BE423" s="36">
        <f t="shared" si="431"/>
        <v>0</v>
      </c>
      <c r="BF423" s="3">
        <v>0</v>
      </c>
      <c r="BG423" s="3">
        <v>0</v>
      </c>
      <c r="BH423" s="35">
        <f t="shared" si="432"/>
        <v>0</v>
      </c>
      <c r="BI423" s="33">
        <f t="shared" si="472"/>
        <v>0</v>
      </c>
      <c r="BJ423" s="267">
        <v>150</v>
      </c>
      <c r="BK423" s="36">
        <f t="shared" si="433"/>
        <v>4842.1499999999996</v>
      </c>
      <c r="BL423" s="3">
        <v>170</v>
      </c>
      <c r="BM423" s="3">
        <v>154</v>
      </c>
      <c r="BN423" s="36">
        <f t="shared" si="434"/>
        <v>5487.7699999999995</v>
      </c>
      <c r="BO423" s="33">
        <f t="shared" si="453"/>
        <v>16</v>
      </c>
      <c r="BP423" s="267">
        <v>150</v>
      </c>
      <c r="BQ423" s="36">
        <f t="shared" si="435"/>
        <v>4842.1499999999996</v>
      </c>
      <c r="BR423" s="204">
        <v>40</v>
      </c>
      <c r="BS423" s="305">
        <v>47</v>
      </c>
      <c r="BT423" s="36">
        <f t="shared" si="436"/>
        <v>1291.24</v>
      </c>
      <c r="BU423" s="33">
        <f t="shared" si="446"/>
        <v>9</v>
      </c>
      <c r="BV423" s="4">
        <v>150</v>
      </c>
      <c r="BW423" s="36">
        <f t="shared" si="448"/>
        <v>4842.1499999999996</v>
      </c>
      <c r="BX423" s="3">
        <v>130</v>
      </c>
      <c r="BY423" s="3">
        <v>126</v>
      </c>
      <c r="BZ423" s="36">
        <f t="shared" si="449"/>
        <v>4196.53</v>
      </c>
      <c r="CA423" s="33">
        <f t="shared" si="437"/>
        <v>13</v>
      </c>
      <c r="CB423" s="314">
        <v>150</v>
      </c>
      <c r="CC423" s="36">
        <f t="shared" si="450"/>
        <v>4842.1499999999996</v>
      </c>
      <c r="CD423" s="3">
        <f>SUMIFS('12月商业流向数据'!G:G,'12月商业流向数据'!C:C,'2019年进销存明细 '!A423,'12月商业流向数据'!E:E,'2019年进销存明细 '!H423)</f>
        <v>20</v>
      </c>
      <c r="CE423" s="3"/>
      <c r="CF423" s="36">
        <f t="shared" si="451"/>
        <v>645.62</v>
      </c>
      <c r="CG423" s="33">
        <f t="shared" si="438"/>
        <v>33</v>
      </c>
      <c r="CH423" s="4">
        <f t="shared" si="454"/>
        <v>600</v>
      </c>
      <c r="CI423" s="36">
        <f t="shared" si="455"/>
        <v>19368.599999999999</v>
      </c>
      <c r="CJ423" s="4">
        <f t="shared" si="456"/>
        <v>360</v>
      </c>
      <c r="CK423" s="36">
        <f t="shared" si="452"/>
        <v>11621.16</v>
      </c>
      <c r="CM423" s="18" t="str">
        <f t="shared" si="447"/>
        <v>整肠生36S-上海市青浦区练塘镇社区卫生服务中心</v>
      </c>
      <c r="CN423" s="18" t="s">
        <v>736</v>
      </c>
    </row>
    <row r="424" spans="1:92" s="18" customFormat="1" ht="14.25" hidden="1" x14ac:dyDescent="0.3">
      <c r="A424" s="1" t="s">
        <v>838</v>
      </c>
      <c r="B424" s="6" t="s">
        <v>725</v>
      </c>
      <c r="C424" s="1" t="s">
        <v>661</v>
      </c>
      <c r="D424" s="1" t="s">
        <v>756</v>
      </c>
      <c r="E424" s="1" t="s">
        <v>435</v>
      </c>
      <c r="F424" s="1" t="s">
        <v>284</v>
      </c>
      <c r="G424" s="1" t="s">
        <v>383</v>
      </c>
      <c r="H424" s="2" t="s">
        <v>22</v>
      </c>
      <c r="I424" s="177">
        <v>18.192499999999999</v>
      </c>
      <c r="J424" s="37">
        <v>260</v>
      </c>
      <c r="K424" s="171">
        <v>205.83333333333334</v>
      </c>
      <c r="L424" s="171">
        <f>K424*I424</f>
        <v>3744.6229166666667</v>
      </c>
      <c r="M424" s="37">
        <v>29</v>
      </c>
      <c r="N424" s="5">
        <v>250</v>
      </c>
      <c r="O424" s="34">
        <f>N424*I424</f>
        <v>4548.125</v>
      </c>
      <c r="P424" s="3">
        <v>250</v>
      </c>
      <c r="Q424" s="3">
        <v>246</v>
      </c>
      <c r="R424" s="35">
        <f>P424*I424</f>
        <v>4548.125</v>
      </c>
      <c r="S424" s="33">
        <f>M424+P424-Q424</f>
        <v>33</v>
      </c>
      <c r="T424" s="5">
        <v>200</v>
      </c>
      <c r="U424" s="35">
        <f>T424*I424</f>
        <v>3638.5</v>
      </c>
      <c r="V424" s="3">
        <v>150</v>
      </c>
      <c r="W424" s="3">
        <v>169</v>
      </c>
      <c r="X424" s="35">
        <f>V424*I424</f>
        <v>2728.875</v>
      </c>
      <c r="Y424" s="33">
        <f>S424+V424-W424</f>
        <v>14</v>
      </c>
      <c r="Z424" s="5">
        <v>300</v>
      </c>
      <c r="AA424" s="35">
        <f>Z424*I424</f>
        <v>5457.75</v>
      </c>
      <c r="AB424" s="3">
        <v>100</v>
      </c>
      <c r="AC424" s="3">
        <v>103</v>
      </c>
      <c r="AD424" s="35">
        <f>AB424*I424</f>
        <v>1819.25</v>
      </c>
      <c r="AE424" s="33">
        <f>Y424+AB424-AC424</f>
        <v>11</v>
      </c>
      <c r="AF424" s="5">
        <v>250</v>
      </c>
      <c r="AG424" s="35">
        <f>AF424*I424</f>
        <v>4548.125</v>
      </c>
      <c r="AH424" s="3">
        <v>300</v>
      </c>
      <c r="AI424" s="3">
        <v>305</v>
      </c>
      <c r="AJ424" s="35">
        <f>AH424*I424</f>
        <v>5457.75</v>
      </c>
      <c r="AK424" s="33">
        <f>AE424+AH424-AI424</f>
        <v>6</v>
      </c>
      <c r="AL424" s="5">
        <v>250</v>
      </c>
      <c r="AM424" s="36">
        <f>AL424*I424</f>
        <v>4548.125</v>
      </c>
      <c r="AN424" s="224">
        <v>80</v>
      </c>
      <c r="AO424" s="3">
        <v>83</v>
      </c>
      <c r="AP424" s="35">
        <f>I424*AN424</f>
        <v>1455.3999999999999</v>
      </c>
      <c r="AQ424" s="33">
        <f>AK424+AN424-AO424</f>
        <v>3</v>
      </c>
      <c r="AR424" s="5">
        <v>250</v>
      </c>
      <c r="AS424" s="35">
        <f>I424*AR424</f>
        <v>4548.125</v>
      </c>
      <c r="AT424" s="3">
        <v>200</v>
      </c>
      <c r="AU424" s="3">
        <v>200</v>
      </c>
      <c r="AV424" s="35">
        <f>AT424*I424</f>
        <v>3638.5</v>
      </c>
      <c r="AW424" s="33">
        <f>AQ424+AT424-AU424</f>
        <v>3</v>
      </c>
      <c r="AX424" s="4"/>
      <c r="AY424" s="35">
        <f>I424*AX424</f>
        <v>0</v>
      </c>
      <c r="AZ424" s="3">
        <v>0</v>
      </c>
      <c r="BA424" s="3">
        <v>3</v>
      </c>
      <c r="BB424" s="35">
        <f>I424*AZ424</f>
        <v>0</v>
      </c>
      <c r="BC424" s="33">
        <f>AW424+AZ424-BA424</f>
        <v>0</v>
      </c>
      <c r="BD424" s="4"/>
      <c r="BE424" s="36">
        <f t="shared" si="431"/>
        <v>0</v>
      </c>
      <c r="BF424" s="3">
        <v>0</v>
      </c>
      <c r="BG424" s="3">
        <v>0</v>
      </c>
      <c r="BH424" s="35">
        <f t="shared" si="432"/>
        <v>0</v>
      </c>
      <c r="BI424" s="33">
        <f t="shared" si="472"/>
        <v>0</v>
      </c>
      <c r="BJ424" s="4"/>
      <c r="BK424" s="36">
        <f t="shared" si="433"/>
        <v>0</v>
      </c>
      <c r="BL424" s="3">
        <v>0</v>
      </c>
      <c r="BM424" s="3">
        <v>0</v>
      </c>
      <c r="BN424" s="36">
        <f t="shared" si="434"/>
        <v>0</v>
      </c>
      <c r="BO424" s="33">
        <f t="shared" si="453"/>
        <v>0</v>
      </c>
      <c r="BP424" s="4"/>
      <c r="BQ424" s="36">
        <f t="shared" si="435"/>
        <v>0</v>
      </c>
      <c r="BR424" s="204">
        <v>0</v>
      </c>
      <c r="BS424" s="305">
        <v>0</v>
      </c>
      <c r="BT424" s="36">
        <f t="shared" si="436"/>
        <v>0</v>
      </c>
      <c r="BU424" s="33">
        <f t="shared" si="446"/>
        <v>0</v>
      </c>
      <c r="BV424" s="4">
        <v>0</v>
      </c>
      <c r="BW424" s="36">
        <f t="shared" si="448"/>
        <v>0</v>
      </c>
      <c r="BX424" s="3">
        <v>0</v>
      </c>
      <c r="BY424" s="3">
        <v>0</v>
      </c>
      <c r="BZ424" s="36">
        <f t="shared" si="449"/>
        <v>0</v>
      </c>
      <c r="CA424" s="33">
        <f t="shared" si="437"/>
        <v>0</v>
      </c>
      <c r="CB424" s="314">
        <v>0</v>
      </c>
      <c r="CC424" s="36">
        <f t="shared" si="450"/>
        <v>0</v>
      </c>
      <c r="CD424" s="3">
        <f>SUMIFS('12月商业流向数据'!G:G,'12月商业流向数据'!C:C,'2019年进销存明细 '!A424,'12月商业流向数据'!E:E,'2019年进销存明细 '!H424)</f>
        <v>0</v>
      </c>
      <c r="CE424" s="3"/>
      <c r="CF424" s="36">
        <f t="shared" si="451"/>
        <v>0</v>
      </c>
      <c r="CG424" s="33">
        <f t="shared" si="438"/>
        <v>0</v>
      </c>
      <c r="CH424" s="4">
        <f t="shared" si="454"/>
        <v>1500</v>
      </c>
      <c r="CI424" s="36">
        <f t="shared" si="455"/>
        <v>27288.75</v>
      </c>
      <c r="CJ424" s="4">
        <f t="shared" si="456"/>
        <v>1080</v>
      </c>
      <c r="CK424" s="36">
        <f t="shared" si="452"/>
        <v>19647.900000000001</v>
      </c>
      <c r="CM424" s="18" t="str">
        <f t="shared" si="447"/>
        <v>整肠生20S-上海市青浦区朱家角镇社区卫生服务中心</v>
      </c>
      <c r="CN424" s="18" t="s">
        <v>422</v>
      </c>
    </row>
    <row r="425" spans="1:92" s="18" customFormat="1" ht="14.25" hidden="1" x14ac:dyDescent="0.3">
      <c r="A425" s="208" t="s">
        <v>833</v>
      </c>
      <c r="B425" s="6" t="s">
        <v>725</v>
      </c>
      <c r="C425" s="1" t="s">
        <v>661</v>
      </c>
      <c r="D425" s="1" t="s">
        <v>755</v>
      </c>
      <c r="E425" s="1" t="s">
        <v>435</v>
      </c>
      <c r="F425" s="1" t="s">
        <v>284</v>
      </c>
      <c r="G425" s="1" t="s">
        <v>383</v>
      </c>
      <c r="H425" s="2" t="s">
        <v>22</v>
      </c>
      <c r="I425" s="177">
        <v>32.280999999999999</v>
      </c>
      <c r="J425" s="37"/>
      <c r="K425" s="171"/>
      <c r="L425" s="171"/>
      <c r="M425" s="37"/>
      <c r="N425" s="5"/>
      <c r="O425" s="34"/>
      <c r="P425" s="3"/>
      <c r="Q425" s="3"/>
      <c r="R425" s="35"/>
      <c r="S425" s="33"/>
      <c r="T425" s="5"/>
      <c r="U425" s="35"/>
      <c r="V425" s="3"/>
      <c r="W425" s="3"/>
      <c r="X425" s="35"/>
      <c r="Y425" s="33"/>
      <c r="Z425" s="5"/>
      <c r="AA425" s="35"/>
      <c r="AB425" s="3"/>
      <c r="AC425" s="3"/>
      <c r="AD425" s="35"/>
      <c r="AE425" s="33"/>
      <c r="AF425" s="5"/>
      <c r="AG425" s="35"/>
      <c r="AH425" s="3"/>
      <c r="AI425" s="3"/>
      <c r="AJ425" s="35"/>
      <c r="AK425" s="33"/>
      <c r="AL425" s="5"/>
      <c r="AM425" s="36"/>
      <c r="AN425" s="224"/>
      <c r="AO425" s="3"/>
      <c r="AP425" s="35"/>
      <c r="AQ425" s="33"/>
      <c r="AR425" s="5"/>
      <c r="AS425" s="35"/>
      <c r="AT425" s="3"/>
      <c r="AU425" s="3"/>
      <c r="AV425" s="35"/>
      <c r="AW425" s="33"/>
      <c r="AX425" s="4"/>
      <c r="AY425" s="35"/>
      <c r="AZ425" s="3"/>
      <c r="BA425" s="3"/>
      <c r="BB425" s="35"/>
      <c r="BC425" s="33"/>
      <c r="BD425" s="4"/>
      <c r="BE425" s="36">
        <f t="shared" si="431"/>
        <v>0</v>
      </c>
      <c r="BF425" s="3">
        <v>0</v>
      </c>
      <c r="BG425" s="3">
        <v>0</v>
      </c>
      <c r="BH425" s="35">
        <f t="shared" si="432"/>
        <v>0</v>
      </c>
      <c r="BI425" s="33">
        <f t="shared" si="472"/>
        <v>0</v>
      </c>
      <c r="BJ425" s="267">
        <v>350</v>
      </c>
      <c r="BK425" s="36">
        <f t="shared" si="433"/>
        <v>11298.35</v>
      </c>
      <c r="BL425" s="3">
        <v>250</v>
      </c>
      <c r="BM425" s="3">
        <v>244</v>
      </c>
      <c r="BN425" s="36">
        <f t="shared" si="434"/>
        <v>8070.25</v>
      </c>
      <c r="BO425" s="33">
        <f t="shared" si="453"/>
        <v>6</v>
      </c>
      <c r="BP425" s="267">
        <v>350</v>
      </c>
      <c r="BQ425" s="36">
        <f t="shared" si="435"/>
        <v>11298.35</v>
      </c>
      <c r="BR425" s="204">
        <v>50</v>
      </c>
      <c r="BS425" s="305">
        <v>45</v>
      </c>
      <c r="BT425" s="36">
        <f t="shared" si="436"/>
        <v>1614.05</v>
      </c>
      <c r="BU425" s="33">
        <f t="shared" si="446"/>
        <v>11</v>
      </c>
      <c r="BV425" s="4">
        <v>350</v>
      </c>
      <c r="BW425" s="36">
        <f t="shared" si="448"/>
        <v>11298.35</v>
      </c>
      <c r="BX425" s="3">
        <v>200</v>
      </c>
      <c r="BY425" s="3">
        <v>196</v>
      </c>
      <c r="BZ425" s="36">
        <f t="shared" si="449"/>
        <v>6456.2</v>
      </c>
      <c r="CA425" s="33">
        <f t="shared" si="437"/>
        <v>15</v>
      </c>
      <c r="CB425" s="314">
        <v>350</v>
      </c>
      <c r="CC425" s="36">
        <f t="shared" si="450"/>
        <v>11298.35</v>
      </c>
      <c r="CD425" s="3">
        <f>SUMIFS('12月商业流向数据'!G:G,'12月商业流向数据'!C:C,'2019年进销存明细 '!A425,'12月商业流向数据'!E:E,'2019年进销存明细 '!H425)</f>
        <v>80</v>
      </c>
      <c r="CE425" s="3"/>
      <c r="CF425" s="36">
        <f t="shared" si="451"/>
        <v>2582.48</v>
      </c>
      <c r="CG425" s="33">
        <f t="shared" si="438"/>
        <v>95</v>
      </c>
      <c r="CH425" s="4">
        <f t="shared" si="454"/>
        <v>1400</v>
      </c>
      <c r="CI425" s="36">
        <f t="shared" si="455"/>
        <v>45193.4</v>
      </c>
      <c r="CJ425" s="4">
        <f t="shared" si="456"/>
        <v>580</v>
      </c>
      <c r="CK425" s="36">
        <f t="shared" si="452"/>
        <v>18722.98</v>
      </c>
      <c r="CM425" s="18" t="str">
        <f t="shared" si="447"/>
        <v>整肠生36S-上海市青浦区朱家角镇社区卫生服务中心</v>
      </c>
      <c r="CN425" s="18" t="s">
        <v>736</v>
      </c>
    </row>
    <row r="426" spans="1:92" s="18" customFormat="1" ht="14.25" hidden="1" x14ac:dyDescent="0.3">
      <c r="A426" s="1" t="s">
        <v>838</v>
      </c>
      <c r="B426" s="6" t="s">
        <v>725</v>
      </c>
      <c r="C426" s="1" t="s">
        <v>661</v>
      </c>
      <c r="D426" s="1" t="s">
        <v>756</v>
      </c>
      <c r="E426" s="1" t="s">
        <v>122</v>
      </c>
      <c r="F426" s="1" t="s">
        <v>283</v>
      </c>
      <c r="G426" s="1" t="s">
        <v>383</v>
      </c>
      <c r="H426" s="2" t="s">
        <v>29</v>
      </c>
      <c r="I426" s="177">
        <v>18.192499999999999</v>
      </c>
      <c r="J426" s="37">
        <v>360</v>
      </c>
      <c r="K426" s="171">
        <v>300</v>
      </c>
      <c r="L426" s="171">
        <f>K426*I426</f>
        <v>5457.75</v>
      </c>
      <c r="M426" s="37">
        <v>35</v>
      </c>
      <c r="N426" s="5">
        <v>400</v>
      </c>
      <c r="O426" s="34">
        <f>N426*I426</f>
        <v>7277</v>
      </c>
      <c r="P426" s="3">
        <v>360</v>
      </c>
      <c r="Q426" s="3">
        <v>342</v>
      </c>
      <c r="R426" s="35">
        <f>P426*I426</f>
        <v>6549.2999999999993</v>
      </c>
      <c r="S426" s="33">
        <f>M426+P426-Q426</f>
        <v>53</v>
      </c>
      <c r="T426" s="5">
        <v>300</v>
      </c>
      <c r="U426" s="35">
        <f>T426*I426</f>
        <v>5457.75</v>
      </c>
      <c r="V426" s="3">
        <v>0</v>
      </c>
      <c r="W426" s="3">
        <v>31</v>
      </c>
      <c r="X426" s="35">
        <f>V426*I426</f>
        <v>0</v>
      </c>
      <c r="Y426" s="33">
        <f>S426+V426-W426</f>
        <v>22</v>
      </c>
      <c r="Z426" s="5">
        <v>500</v>
      </c>
      <c r="AA426" s="35">
        <f>Z426*I426</f>
        <v>9096.25</v>
      </c>
      <c r="AB426" s="3">
        <v>0</v>
      </c>
      <c r="AC426" s="3">
        <v>0</v>
      </c>
      <c r="AD426" s="35">
        <f>AB426*I426</f>
        <v>0</v>
      </c>
      <c r="AE426" s="33">
        <f>Y426+AB426-AC426</f>
        <v>22</v>
      </c>
      <c r="AF426" s="5">
        <v>500</v>
      </c>
      <c r="AG426" s="35">
        <f>AF426*I426</f>
        <v>9096.25</v>
      </c>
      <c r="AH426" s="3">
        <v>180</v>
      </c>
      <c r="AI426" s="3">
        <v>177</v>
      </c>
      <c r="AJ426" s="35">
        <f>AH426*I426</f>
        <v>3274.6499999999996</v>
      </c>
      <c r="AK426" s="33">
        <f>AE426+AH426-AI426</f>
        <v>25</v>
      </c>
      <c r="AL426" s="5">
        <v>600</v>
      </c>
      <c r="AM426" s="36">
        <f>AL426*I426</f>
        <v>10915.5</v>
      </c>
      <c r="AN426" s="224">
        <v>0</v>
      </c>
      <c r="AO426" s="3">
        <v>21</v>
      </c>
      <c r="AP426" s="35">
        <f>I426*AN426</f>
        <v>0</v>
      </c>
      <c r="AQ426" s="33">
        <f>AK426+AN426-AO426</f>
        <v>4</v>
      </c>
      <c r="AR426" s="5">
        <v>600</v>
      </c>
      <c r="AS426" s="35">
        <f>I426*AR426</f>
        <v>10915.5</v>
      </c>
      <c r="AT426" s="3">
        <v>360</v>
      </c>
      <c r="AU426" s="3">
        <v>361</v>
      </c>
      <c r="AV426" s="35">
        <f>AT426*I426</f>
        <v>6549.2999999999993</v>
      </c>
      <c r="AW426" s="33">
        <f>AQ426+AT426-AU426</f>
        <v>3</v>
      </c>
      <c r="AX426" s="4"/>
      <c r="AY426" s="35">
        <f>I426*AX426</f>
        <v>0</v>
      </c>
      <c r="AZ426" s="3">
        <v>0</v>
      </c>
      <c r="BA426" s="3">
        <v>3</v>
      </c>
      <c r="BB426" s="35">
        <f>I426*AZ426</f>
        <v>0</v>
      </c>
      <c r="BC426" s="33">
        <f>AW426+AZ426-BA426</f>
        <v>0</v>
      </c>
      <c r="BD426" s="4"/>
      <c r="BE426" s="36">
        <f t="shared" ref="BE426:BE489" si="473">BD426*I426</f>
        <v>0</v>
      </c>
      <c r="BF426" s="3">
        <v>0</v>
      </c>
      <c r="BG426" s="3">
        <v>0</v>
      </c>
      <c r="BH426" s="35">
        <f t="shared" ref="BH426:BH489" si="474">BF426*I426</f>
        <v>0</v>
      </c>
      <c r="BI426" s="33">
        <f t="shared" si="472"/>
        <v>0</v>
      </c>
      <c r="BJ426" s="4"/>
      <c r="BK426" s="36">
        <f t="shared" ref="BK426:BK489" si="475">BJ426*I426</f>
        <v>0</v>
      </c>
      <c r="BL426" s="3">
        <v>0</v>
      </c>
      <c r="BM426" s="3">
        <v>0</v>
      </c>
      <c r="BN426" s="36">
        <f t="shared" ref="BN426:BN489" si="476">BL426*I426</f>
        <v>0</v>
      </c>
      <c r="BO426" s="33">
        <f t="shared" si="453"/>
        <v>0</v>
      </c>
      <c r="BP426" s="4"/>
      <c r="BQ426" s="36">
        <f t="shared" ref="BQ426:BQ489" si="477">I426*BP426</f>
        <v>0</v>
      </c>
      <c r="BR426" s="204">
        <v>0</v>
      </c>
      <c r="BS426" s="305">
        <v>0</v>
      </c>
      <c r="BT426" s="36">
        <f t="shared" ref="BT426:BT489" si="478">BR426*I426</f>
        <v>0</v>
      </c>
      <c r="BU426" s="33">
        <f t="shared" si="446"/>
        <v>0</v>
      </c>
      <c r="BV426" s="4">
        <v>0</v>
      </c>
      <c r="BW426" s="36">
        <f t="shared" si="448"/>
        <v>0</v>
      </c>
      <c r="BX426" s="3">
        <v>0</v>
      </c>
      <c r="BY426" s="3">
        <v>0</v>
      </c>
      <c r="BZ426" s="36">
        <f t="shared" si="449"/>
        <v>0</v>
      </c>
      <c r="CA426" s="33">
        <f t="shared" si="437"/>
        <v>0</v>
      </c>
      <c r="CB426" s="314">
        <v>0</v>
      </c>
      <c r="CC426" s="36">
        <f t="shared" si="450"/>
        <v>0</v>
      </c>
      <c r="CD426" s="3">
        <f>SUMIFS('12月商业流向数据'!G:G,'12月商业流向数据'!C:C,'2019年进销存明细 '!A426,'12月商业流向数据'!E:E,'2019年进销存明细 '!H426)</f>
        <v>0</v>
      </c>
      <c r="CE426" s="3"/>
      <c r="CF426" s="36">
        <f t="shared" si="451"/>
        <v>0</v>
      </c>
      <c r="CG426" s="33">
        <f t="shared" si="438"/>
        <v>0</v>
      </c>
      <c r="CH426" s="4">
        <f t="shared" si="454"/>
        <v>2900</v>
      </c>
      <c r="CI426" s="36">
        <f t="shared" si="455"/>
        <v>52758.25</v>
      </c>
      <c r="CJ426" s="4">
        <f t="shared" si="456"/>
        <v>900</v>
      </c>
      <c r="CK426" s="36">
        <f t="shared" si="452"/>
        <v>16373.249999999998</v>
      </c>
      <c r="CM426" s="18" t="str">
        <f t="shared" si="447"/>
        <v>整肠生20S-复旦大学附属中山医院青浦分院</v>
      </c>
      <c r="CN426" s="18" t="s">
        <v>422</v>
      </c>
    </row>
    <row r="427" spans="1:92" s="18" customFormat="1" ht="14.25" hidden="1" x14ac:dyDescent="0.3">
      <c r="A427" s="208" t="s">
        <v>833</v>
      </c>
      <c r="B427" s="6" t="s">
        <v>725</v>
      </c>
      <c r="C427" s="1" t="s">
        <v>661</v>
      </c>
      <c r="D427" s="1" t="s">
        <v>755</v>
      </c>
      <c r="E427" s="1" t="s">
        <v>122</v>
      </c>
      <c r="F427" s="1" t="s">
        <v>283</v>
      </c>
      <c r="G427" s="1" t="s">
        <v>383</v>
      </c>
      <c r="H427" s="2" t="s">
        <v>29</v>
      </c>
      <c r="I427" s="177">
        <v>32.280999999999999</v>
      </c>
      <c r="J427" s="37"/>
      <c r="K427" s="171"/>
      <c r="L427" s="171"/>
      <c r="M427" s="37"/>
      <c r="N427" s="5"/>
      <c r="O427" s="34"/>
      <c r="P427" s="3"/>
      <c r="Q427" s="3"/>
      <c r="R427" s="35"/>
      <c r="S427" s="33"/>
      <c r="T427" s="5"/>
      <c r="U427" s="35"/>
      <c r="V427" s="3"/>
      <c r="W427" s="3"/>
      <c r="X427" s="35"/>
      <c r="Y427" s="33"/>
      <c r="Z427" s="5"/>
      <c r="AA427" s="35"/>
      <c r="AB427" s="3"/>
      <c r="AC427" s="3"/>
      <c r="AD427" s="35"/>
      <c r="AE427" s="33"/>
      <c r="AF427" s="5"/>
      <c r="AG427" s="35"/>
      <c r="AH427" s="3"/>
      <c r="AI427" s="3"/>
      <c r="AJ427" s="35"/>
      <c r="AK427" s="33"/>
      <c r="AL427" s="5"/>
      <c r="AM427" s="36"/>
      <c r="AN427" s="224"/>
      <c r="AO427" s="3"/>
      <c r="AP427" s="35"/>
      <c r="AQ427" s="33"/>
      <c r="AR427" s="5"/>
      <c r="AS427" s="35"/>
      <c r="AT427" s="3"/>
      <c r="AU427" s="3"/>
      <c r="AV427" s="35"/>
      <c r="AW427" s="33"/>
      <c r="AX427" s="4"/>
      <c r="AY427" s="35"/>
      <c r="AZ427" s="3"/>
      <c r="BA427" s="3"/>
      <c r="BB427" s="35"/>
      <c r="BC427" s="33"/>
      <c r="BD427" s="4"/>
      <c r="BE427" s="36">
        <f t="shared" si="473"/>
        <v>0</v>
      </c>
      <c r="BF427" s="3">
        <v>0</v>
      </c>
      <c r="BG427" s="3">
        <v>0</v>
      </c>
      <c r="BH427" s="35">
        <f t="shared" si="474"/>
        <v>0</v>
      </c>
      <c r="BI427" s="33">
        <f t="shared" si="472"/>
        <v>0</v>
      </c>
      <c r="BJ427" s="267"/>
      <c r="BK427" s="36">
        <f t="shared" si="475"/>
        <v>0</v>
      </c>
      <c r="BL427" s="3">
        <v>0</v>
      </c>
      <c r="BM427" s="3">
        <v>0</v>
      </c>
      <c r="BN427" s="36">
        <f t="shared" si="476"/>
        <v>0</v>
      </c>
      <c r="BO427" s="33">
        <f t="shared" si="453"/>
        <v>0</v>
      </c>
      <c r="BP427" s="267"/>
      <c r="BQ427" s="36">
        <f t="shared" si="477"/>
        <v>0</v>
      </c>
      <c r="BR427" s="204">
        <v>0</v>
      </c>
      <c r="BS427" s="305">
        <v>0</v>
      </c>
      <c r="BT427" s="36">
        <f t="shared" si="478"/>
        <v>0</v>
      </c>
      <c r="BU427" s="33">
        <f t="shared" si="446"/>
        <v>0</v>
      </c>
      <c r="BV427" s="4">
        <v>0</v>
      </c>
      <c r="BW427" s="36">
        <f t="shared" si="448"/>
        <v>0</v>
      </c>
      <c r="BX427" s="3">
        <v>0</v>
      </c>
      <c r="BY427" s="3">
        <v>0</v>
      </c>
      <c r="BZ427" s="36">
        <f t="shared" si="449"/>
        <v>0</v>
      </c>
      <c r="CA427" s="33">
        <f t="shared" si="437"/>
        <v>0</v>
      </c>
      <c r="CB427" s="314">
        <v>0</v>
      </c>
      <c r="CC427" s="36">
        <f t="shared" si="450"/>
        <v>0</v>
      </c>
      <c r="CD427" s="3">
        <f>SUMIFS('12月商业流向数据'!G:G,'12月商业流向数据'!C:C,'2019年进销存明细 '!A427,'12月商业流向数据'!E:E,'2019年进销存明细 '!H427)</f>
        <v>0</v>
      </c>
      <c r="CE427" s="3"/>
      <c r="CF427" s="36">
        <f t="shared" si="451"/>
        <v>0</v>
      </c>
      <c r="CG427" s="33">
        <f t="shared" si="438"/>
        <v>0</v>
      </c>
      <c r="CH427" s="4">
        <f t="shared" si="454"/>
        <v>0</v>
      </c>
      <c r="CI427" s="36">
        <f t="shared" si="455"/>
        <v>0</v>
      </c>
      <c r="CJ427" s="4">
        <f t="shared" si="456"/>
        <v>0</v>
      </c>
      <c r="CK427" s="36">
        <f t="shared" si="452"/>
        <v>0</v>
      </c>
      <c r="CM427" s="18" t="str">
        <f t="shared" si="447"/>
        <v>整肠生36S-复旦大学附属中山医院青浦分院</v>
      </c>
      <c r="CN427" s="18" t="s">
        <v>736</v>
      </c>
    </row>
    <row r="428" spans="1:92" s="18" customFormat="1" ht="14.25" hidden="1" x14ac:dyDescent="0.3">
      <c r="A428" s="1" t="s">
        <v>838</v>
      </c>
      <c r="B428" s="6" t="s">
        <v>725</v>
      </c>
      <c r="C428" s="1" t="s">
        <v>661</v>
      </c>
      <c r="D428" s="1" t="s">
        <v>756</v>
      </c>
      <c r="E428" s="1" t="s">
        <v>122</v>
      </c>
      <c r="F428" s="1" t="s">
        <v>284</v>
      </c>
      <c r="G428" s="1" t="s">
        <v>383</v>
      </c>
      <c r="H428" s="2" t="s">
        <v>23</v>
      </c>
      <c r="I428" s="177">
        <v>18.192499999999999</v>
      </c>
      <c r="J428" s="37">
        <v>1230</v>
      </c>
      <c r="K428" s="171">
        <v>816.83333333333337</v>
      </c>
      <c r="L428" s="171">
        <f>K428*I428</f>
        <v>14860.240416666667</v>
      </c>
      <c r="M428" s="37">
        <v>29</v>
      </c>
      <c r="N428" s="5">
        <v>1000</v>
      </c>
      <c r="O428" s="34">
        <f>N428*I428</f>
        <v>18192.5</v>
      </c>
      <c r="P428" s="3">
        <v>1110</v>
      </c>
      <c r="Q428" s="3">
        <v>1123</v>
      </c>
      <c r="R428" s="35">
        <f>P428*I428</f>
        <v>20193.674999999999</v>
      </c>
      <c r="S428" s="33">
        <f>M428+P428-Q428</f>
        <v>16</v>
      </c>
      <c r="T428" s="5">
        <v>800</v>
      </c>
      <c r="U428" s="35">
        <f>T428*I428</f>
        <v>14554</v>
      </c>
      <c r="V428" s="3">
        <v>410</v>
      </c>
      <c r="W428" s="3">
        <v>396</v>
      </c>
      <c r="X428" s="35">
        <f>V428*I428</f>
        <v>7458.9249999999993</v>
      </c>
      <c r="Y428" s="33">
        <f>S428+V428-W428</f>
        <v>30</v>
      </c>
      <c r="Z428" s="5">
        <v>1100</v>
      </c>
      <c r="AA428" s="35">
        <f>Z428*I428</f>
        <v>20011.75</v>
      </c>
      <c r="AB428" s="3">
        <v>805</v>
      </c>
      <c r="AC428" s="3">
        <v>823</v>
      </c>
      <c r="AD428" s="35">
        <f>AB428*I428</f>
        <v>14644.9625</v>
      </c>
      <c r="AE428" s="33">
        <f>Y428+AB428-AC428</f>
        <v>12</v>
      </c>
      <c r="AF428" s="5">
        <v>1000</v>
      </c>
      <c r="AG428" s="35">
        <f>AF428*I428</f>
        <v>18192.5</v>
      </c>
      <c r="AH428" s="3">
        <v>770</v>
      </c>
      <c r="AI428" s="3">
        <v>776</v>
      </c>
      <c r="AJ428" s="35">
        <f>AH428*I428</f>
        <v>14008.224999999999</v>
      </c>
      <c r="AK428" s="33">
        <f>AE428+AH428-AI428</f>
        <v>6</v>
      </c>
      <c r="AL428" s="5">
        <v>1000</v>
      </c>
      <c r="AM428" s="36">
        <f>AL428*I428</f>
        <v>18192.5</v>
      </c>
      <c r="AN428" s="224">
        <v>500</v>
      </c>
      <c r="AO428" s="3">
        <v>496</v>
      </c>
      <c r="AP428" s="35">
        <f>I428*AN428</f>
        <v>9096.25</v>
      </c>
      <c r="AQ428" s="33">
        <f>AK428+AN428-AO428</f>
        <v>10</v>
      </c>
      <c r="AR428" s="5">
        <v>1000</v>
      </c>
      <c r="AS428" s="35">
        <f>I428*AR428</f>
        <v>18192.5</v>
      </c>
      <c r="AT428" s="3">
        <v>540</v>
      </c>
      <c r="AU428" s="3">
        <v>546</v>
      </c>
      <c r="AV428" s="35">
        <f>AT428*I428</f>
        <v>9823.9499999999989</v>
      </c>
      <c r="AW428" s="33">
        <f>AQ428+AT428-AU428</f>
        <v>4</v>
      </c>
      <c r="AX428" s="267">
        <v>500</v>
      </c>
      <c r="AY428" s="35">
        <f>I428*AX428</f>
        <v>9096.25</v>
      </c>
      <c r="AZ428" s="3">
        <v>420</v>
      </c>
      <c r="BA428" s="3">
        <v>424</v>
      </c>
      <c r="BB428" s="35">
        <f>I428*AZ428</f>
        <v>7640.8499999999995</v>
      </c>
      <c r="BC428" s="33">
        <f>AW428+AZ428-BA428</f>
        <v>0</v>
      </c>
      <c r="BD428" s="4"/>
      <c r="BE428" s="36">
        <f t="shared" si="473"/>
        <v>0</v>
      </c>
      <c r="BF428" s="3">
        <v>0</v>
      </c>
      <c r="BG428" s="3">
        <v>0</v>
      </c>
      <c r="BH428" s="35">
        <f t="shared" si="474"/>
        <v>0</v>
      </c>
      <c r="BI428" s="33">
        <f t="shared" si="472"/>
        <v>0</v>
      </c>
      <c r="BJ428" s="4"/>
      <c r="BK428" s="36">
        <f t="shared" si="475"/>
        <v>0</v>
      </c>
      <c r="BL428" s="3">
        <v>0</v>
      </c>
      <c r="BM428" s="3">
        <v>0</v>
      </c>
      <c r="BN428" s="36">
        <f t="shared" si="476"/>
        <v>0</v>
      </c>
      <c r="BO428" s="33">
        <f t="shared" si="453"/>
        <v>0</v>
      </c>
      <c r="BP428" s="4"/>
      <c r="BQ428" s="36">
        <f t="shared" si="477"/>
        <v>0</v>
      </c>
      <c r="BR428" s="204">
        <v>0</v>
      </c>
      <c r="BS428" s="305">
        <v>0</v>
      </c>
      <c r="BT428" s="36">
        <f t="shared" si="478"/>
        <v>0</v>
      </c>
      <c r="BU428" s="33">
        <f t="shared" si="446"/>
        <v>0</v>
      </c>
      <c r="BV428" s="4">
        <v>0</v>
      </c>
      <c r="BW428" s="36">
        <f t="shared" si="448"/>
        <v>0</v>
      </c>
      <c r="BX428" s="3">
        <v>0</v>
      </c>
      <c r="BY428" s="3">
        <v>0</v>
      </c>
      <c r="BZ428" s="36">
        <f t="shared" si="449"/>
        <v>0</v>
      </c>
      <c r="CA428" s="33">
        <f t="shared" si="437"/>
        <v>0</v>
      </c>
      <c r="CB428" s="314">
        <v>0</v>
      </c>
      <c r="CC428" s="36">
        <f t="shared" si="450"/>
        <v>0</v>
      </c>
      <c r="CD428" s="3">
        <f>SUMIFS('12月商业流向数据'!G:G,'12月商业流向数据'!C:C,'2019年进销存明细 '!A428,'12月商业流向数据'!E:E,'2019年进销存明细 '!H428)</f>
        <v>0</v>
      </c>
      <c r="CE428" s="3"/>
      <c r="CF428" s="36">
        <f t="shared" si="451"/>
        <v>0</v>
      </c>
      <c r="CG428" s="33">
        <f t="shared" si="438"/>
        <v>0</v>
      </c>
      <c r="CH428" s="4">
        <f t="shared" si="454"/>
        <v>6400</v>
      </c>
      <c r="CI428" s="36">
        <f t="shared" si="455"/>
        <v>116432</v>
      </c>
      <c r="CJ428" s="4">
        <f t="shared" si="456"/>
        <v>4555</v>
      </c>
      <c r="CK428" s="36">
        <f t="shared" si="452"/>
        <v>82866.837500000009</v>
      </c>
      <c r="CM428" s="18" t="str">
        <f t="shared" si="447"/>
        <v>整肠生20S-上海市青浦区盈浦街道社区卫生服务中心</v>
      </c>
      <c r="CN428" s="18" t="s">
        <v>422</v>
      </c>
    </row>
    <row r="429" spans="1:92" s="18" customFormat="1" ht="14.25" hidden="1" x14ac:dyDescent="0.3">
      <c r="A429" s="208" t="s">
        <v>833</v>
      </c>
      <c r="B429" s="6" t="s">
        <v>725</v>
      </c>
      <c r="C429" s="1" t="s">
        <v>661</v>
      </c>
      <c r="D429" s="1" t="s">
        <v>755</v>
      </c>
      <c r="E429" s="1" t="s">
        <v>122</v>
      </c>
      <c r="F429" s="1" t="s">
        <v>284</v>
      </c>
      <c r="G429" s="1" t="s">
        <v>383</v>
      </c>
      <c r="H429" s="2" t="s">
        <v>23</v>
      </c>
      <c r="I429" s="177">
        <v>32.280999999999999</v>
      </c>
      <c r="J429" s="37"/>
      <c r="K429" s="171"/>
      <c r="L429" s="171"/>
      <c r="M429" s="37"/>
      <c r="N429" s="5"/>
      <c r="O429" s="34"/>
      <c r="P429" s="3"/>
      <c r="Q429" s="3"/>
      <c r="R429" s="35"/>
      <c r="S429" s="33"/>
      <c r="T429" s="5"/>
      <c r="U429" s="35"/>
      <c r="V429" s="3"/>
      <c r="W429" s="3"/>
      <c r="X429" s="35"/>
      <c r="Y429" s="33"/>
      <c r="Z429" s="5"/>
      <c r="AA429" s="35"/>
      <c r="AB429" s="3"/>
      <c r="AC429" s="3"/>
      <c r="AD429" s="35"/>
      <c r="AE429" s="33"/>
      <c r="AF429" s="5"/>
      <c r="AG429" s="35"/>
      <c r="AH429" s="3"/>
      <c r="AI429" s="3"/>
      <c r="AJ429" s="35"/>
      <c r="AK429" s="33"/>
      <c r="AL429" s="5"/>
      <c r="AM429" s="36"/>
      <c r="AN429" s="224"/>
      <c r="AO429" s="3"/>
      <c r="AP429" s="35"/>
      <c r="AQ429" s="33"/>
      <c r="AR429" s="5"/>
      <c r="AS429" s="35"/>
      <c r="AT429" s="3"/>
      <c r="AU429" s="3"/>
      <c r="AV429" s="35"/>
      <c r="AW429" s="33"/>
      <c r="AX429" s="267"/>
      <c r="AY429" s="35"/>
      <c r="AZ429" s="3"/>
      <c r="BA429" s="3"/>
      <c r="BB429" s="35"/>
      <c r="BC429" s="33"/>
      <c r="BD429" s="4"/>
      <c r="BE429" s="36">
        <f t="shared" si="473"/>
        <v>0</v>
      </c>
      <c r="BF429" s="3">
        <v>0</v>
      </c>
      <c r="BG429" s="3">
        <v>0</v>
      </c>
      <c r="BH429" s="35">
        <f t="shared" si="474"/>
        <v>0</v>
      </c>
      <c r="BI429" s="33">
        <f t="shared" si="472"/>
        <v>0</v>
      </c>
      <c r="BJ429" s="267"/>
      <c r="BK429" s="36">
        <f t="shared" si="475"/>
        <v>0</v>
      </c>
      <c r="BL429" s="3">
        <v>530</v>
      </c>
      <c r="BM429" s="3">
        <v>503</v>
      </c>
      <c r="BN429" s="36">
        <f t="shared" si="476"/>
        <v>17108.93</v>
      </c>
      <c r="BO429" s="33">
        <f t="shared" si="453"/>
        <v>27</v>
      </c>
      <c r="BP429" s="267"/>
      <c r="BQ429" s="36">
        <f t="shared" si="477"/>
        <v>0</v>
      </c>
      <c r="BR429" s="204">
        <v>400</v>
      </c>
      <c r="BS429" s="305">
        <v>413</v>
      </c>
      <c r="BT429" s="36">
        <f t="shared" si="478"/>
        <v>12912.4</v>
      </c>
      <c r="BU429" s="33">
        <f t="shared" si="446"/>
        <v>14</v>
      </c>
      <c r="BV429" s="4">
        <v>0</v>
      </c>
      <c r="BW429" s="36">
        <f t="shared" si="448"/>
        <v>0</v>
      </c>
      <c r="BX429" s="3">
        <v>320</v>
      </c>
      <c r="BY429" s="3">
        <v>323</v>
      </c>
      <c r="BZ429" s="36">
        <f t="shared" si="449"/>
        <v>10329.92</v>
      </c>
      <c r="CA429" s="33">
        <f t="shared" si="437"/>
        <v>11</v>
      </c>
      <c r="CB429" s="314">
        <v>0</v>
      </c>
      <c r="CC429" s="36">
        <f t="shared" si="450"/>
        <v>0</v>
      </c>
      <c r="CD429" s="3">
        <f>SUMIFS('12月商业流向数据'!G:G,'12月商业流向数据'!C:C,'2019年进销存明细 '!A429,'12月商业流向数据'!E:E,'2019年进销存明细 '!H429)</f>
        <v>410</v>
      </c>
      <c r="CE429" s="3"/>
      <c r="CF429" s="36">
        <f t="shared" si="451"/>
        <v>13235.21</v>
      </c>
      <c r="CG429" s="33">
        <f t="shared" si="438"/>
        <v>421</v>
      </c>
      <c r="CH429" s="4">
        <f t="shared" si="454"/>
        <v>0</v>
      </c>
      <c r="CI429" s="36">
        <f t="shared" si="455"/>
        <v>0</v>
      </c>
      <c r="CJ429" s="4">
        <f t="shared" si="456"/>
        <v>1660</v>
      </c>
      <c r="CK429" s="36">
        <f t="shared" si="452"/>
        <v>53586.46</v>
      </c>
      <c r="CM429" s="18" t="str">
        <f t="shared" si="447"/>
        <v>整肠生36S-上海市青浦区盈浦街道社区卫生服务中心</v>
      </c>
      <c r="CN429" s="18" t="s">
        <v>736</v>
      </c>
    </row>
    <row r="430" spans="1:92" s="18" customFormat="1" ht="14.25" hidden="1" x14ac:dyDescent="0.3">
      <c r="A430" s="1" t="s">
        <v>838</v>
      </c>
      <c r="B430" s="6" t="s">
        <v>725</v>
      </c>
      <c r="C430" s="1" t="s">
        <v>661</v>
      </c>
      <c r="D430" s="1" t="s">
        <v>756</v>
      </c>
      <c r="E430" s="1" t="s">
        <v>122</v>
      </c>
      <c r="F430" s="1" t="s">
        <v>282</v>
      </c>
      <c r="G430" s="1" t="s">
        <v>383</v>
      </c>
      <c r="H430" s="2" t="s">
        <v>28</v>
      </c>
      <c r="I430" s="177">
        <v>18.192499999999999</v>
      </c>
      <c r="J430" s="37">
        <v>720</v>
      </c>
      <c r="K430" s="171">
        <v>750</v>
      </c>
      <c r="L430" s="171">
        <f>K430*I430</f>
        <v>13644.375</v>
      </c>
      <c r="M430" s="37">
        <v>18</v>
      </c>
      <c r="N430" s="5">
        <v>1000</v>
      </c>
      <c r="O430" s="34">
        <f>N430*I430</f>
        <v>18192.5</v>
      </c>
      <c r="P430" s="3">
        <v>1440</v>
      </c>
      <c r="Q430" s="3">
        <v>1421</v>
      </c>
      <c r="R430" s="35">
        <f>P430*I430</f>
        <v>26197.199999999997</v>
      </c>
      <c r="S430" s="33">
        <f>M430+P430-Q430</f>
        <v>37</v>
      </c>
      <c r="T430" s="5">
        <v>800</v>
      </c>
      <c r="U430" s="35">
        <f>T430*I430</f>
        <v>14554</v>
      </c>
      <c r="V430" s="3">
        <v>360</v>
      </c>
      <c r="W430" s="3">
        <v>379</v>
      </c>
      <c r="X430" s="35">
        <f>V430*I430</f>
        <v>6549.2999999999993</v>
      </c>
      <c r="Y430" s="33">
        <f>S430+V430-W430</f>
        <v>18</v>
      </c>
      <c r="Z430" s="5">
        <v>1100</v>
      </c>
      <c r="AA430" s="35">
        <f>Z430*I430</f>
        <v>20011.75</v>
      </c>
      <c r="AB430" s="3">
        <v>360</v>
      </c>
      <c r="AC430" s="3">
        <v>361</v>
      </c>
      <c r="AD430" s="35">
        <f>AB430*I430</f>
        <v>6549.2999999999993</v>
      </c>
      <c r="AE430" s="33">
        <f>Y430+AB430-AC430</f>
        <v>17</v>
      </c>
      <c r="AF430" s="5">
        <v>1000</v>
      </c>
      <c r="AG430" s="35">
        <f>AF430*I430</f>
        <v>18192.5</v>
      </c>
      <c r="AH430" s="3">
        <v>360</v>
      </c>
      <c r="AI430" s="3">
        <v>359</v>
      </c>
      <c r="AJ430" s="35">
        <f>AH430*I430</f>
        <v>6549.2999999999993</v>
      </c>
      <c r="AK430" s="33">
        <f>AE430+AH430-AI430</f>
        <v>18</v>
      </c>
      <c r="AL430" s="5">
        <v>1000</v>
      </c>
      <c r="AM430" s="36">
        <f>AL430*I430</f>
        <v>18192.5</v>
      </c>
      <c r="AN430" s="224">
        <v>360</v>
      </c>
      <c r="AO430" s="3">
        <v>361</v>
      </c>
      <c r="AP430" s="35">
        <f>I430*AN430</f>
        <v>6549.2999999999993</v>
      </c>
      <c r="AQ430" s="33">
        <f>AK430+AN430-AO430</f>
        <v>17</v>
      </c>
      <c r="AR430" s="5">
        <v>1000</v>
      </c>
      <c r="AS430" s="35">
        <f>I430*AR430</f>
        <v>18192.5</v>
      </c>
      <c r="AT430" s="3">
        <v>360</v>
      </c>
      <c r="AU430" s="3">
        <v>362</v>
      </c>
      <c r="AV430" s="35">
        <f>AT430*I430</f>
        <v>6549.2999999999993</v>
      </c>
      <c r="AW430" s="33">
        <f>AQ430+AT430-AU430</f>
        <v>15</v>
      </c>
      <c r="AX430" s="4"/>
      <c r="AY430" s="35">
        <f>I430*AX430</f>
        <v>0</v>
      </c>
      <c r="AZ430" s="3">
        <v>0</v>
      </c>
      <c r="BA430" s="3">
        <v>15</v>
      </c>
      <c r="BB430" s="35">
        <f>I430*AZ430</f>
        <v>0</v>
      </c>
      <c r="BC430" s="33">
        <f>AW430+AZ430-BA430</f>
        <v>0</v>
      </c>
      <c r="BD430" s="4"/>
      <c r="BE430" s="36">
        <f t="shared" si="473"/>
        <v>0</v>
      </c>
      <c r="BF430" s="3">
        <v>0</v>
      </c>
      <c r="BG430" s="3">
        <v>0</v>
      </c>
      <c r="BH430" s="35">
        <f t="shared" si="474"/>
        <v>0</v>
      </c>
      <c r="BI430" s="33">
        <f t="shared" si="472"/>
        <v>0</v>
      </c>
      <c r="BJ430" s="4"/>
      <c r="BK430" s="36">
        <f t="shared" si="475"/>
        <v>0</v>
      </c>
      <c r="BL430" s="3">
        <v>0</v>
      </c>
      <c r="BM430" s="3">
        <v>0</v>
      </c>
      <c r="BN430" s="36">
        <f t="shared" si="476"/>
        <v>0</v>
      </c>
      <c r="BO430" s="33">
        <f t="shared" si="453"/>
        <v>0</v>
      </c>
      <c r="BP430" s="4"/>
      <c r="BQ430" s="36">
        <f t="shared" si="477"/>
        <v>0</v>
      </c>
      <c r="BR430" s="204">
        <v>0</v>
      </c>
      <c r="BS430" s="305">
        <v>0</v>
      </c>
      <c r="BT430" s="36">
        <f t="shared" si="478"/>
        <v>0</v>
      </c>
      <c r="BU430" s="33">
        <f t="shared" si="446"/>
        <v>0</v>
      </c>
      <c r="BV430" s="4">
        <v>0</v>
      </c>
      <c r="BW430" s="36">
        <f t="shared" si="448"/>
        <v>0</v>
      </c>
      <c r="BX430" s="3">
        <v>0</v>
      </c>
      <c r="BY430" s="3">
        <v>0</v>
      </c>
      <c r="BZ430" s="36">
        <f t="shared" si="449"/>
        <v>0</v>
      </c>
      <c r="CA430" s="33">
        <f t="shared" si="437"/>
        <v>0</v>
      </c>
      <c r="CB430" s="314">
        <v>0</v>
      </c>
      <c r="CC430" s="36">
        <f t="shared" si="450"/>
        <v>0</v>
      </c>
      <c r="CD430" s="3">
        <f>SUMIFS('12月商业流向数据'!G:G,'12月商业流向数据'!C:C,'2019年进销存明细 '!A430,'12月商业流向数据'!E:E,'2019年进销存明细 '!H430)</f>
        <v>0</v>
      </c>
      <c r="CE430" s="3"/>
      <c r="CF430" s="36">
        <f t="shared" si="451"/>
        <v>0</v>
      </c>
      <c r="CG430" s="33">
        <f t="shared" si="438"/>
        <v>0</v>
      </c>
      <c r="CH430" s="4">
        <f t="shared" si="454"/>
        <v>5900</v>
      </c>
      <c r="CI430" s="36">
        <f t="shared" si="455"/>
        <v>107335.75</v>
      </c>
      <c r="CJ430" s="4">
        <f t="shared" si="456"/>
        <v>3240</v>
      </c>
      <c r="CK430" s="36">
        <f t="shared" si="452"/>
        <v>58943.7</v>
      </c>
      <c r="CM430" s="18" t="str">
        <f t="shared" si="447"/>
        <v>整肠生20S-上海市青浦区中医医院</v>
      </c>
      <c r="CN430" s="18" t="s">
        <v>422</v>
      </c>
    </row>
    <row r="431" spans="1:92" s="18" customFormat="1" ht="14.25" hidden="1" x14ac:dyDescent="0.3">
      <c r="A431" s="208" t="s">
        <v>833</v>
      </c>
      <c r="B431" s="6" t="s">
        <v>725</v>
      </c>
      <c r="C431" s="1" t="s">
        <v>661</v>
      </c>
      <c r="D431" s="1" t="s">
        <v>755</v>
      </c>
      <c r="E431" s="1" t="s">
        <v>122</v>
      </c>
      <c r="F431" s="1" t="s">
        <v>282</v>
      </c>
      <c r="G431" s="1" t="s">
        <v>383</v>
      </c>
      <c r="H431" s="2" t="s">
        <v>28</v>
      </c>
      <c r="I431" s="177">
        <v>32.280999999999999</v>
      </c>
      <c r="J431" s="37"/>
      <c r="K431" s="171"/>
      <c r="L431" s="171"/>
      <c r="M431" s="37"/>
      <c r="N431" s="5"/>
      <c r="O431" s="34"/>
      <c r="P431" s="3"/>
      <c r="Q431" s="3"/>
      <c r="R431" s="35"/>
      <c r="S431" s="33"/>
      <c r="T431" s="5"/>
      <c r="U431" s="35"/>
      <c r="V431" s="3"/>
      <c r="W431" s="3"/>
      <c r="X431" s="35"/>
      <c r="Y431" s="33"/>
      <c r="Z431" s="5"/>
      <c r="AA431" s="35"/>
      <c r="AB431" s="3"/>
      <c r="AC431" s="3"/>
      <c r="AD431" s="35"/>
      <c r="AE431" s="33"/>
      <c r="AF431" s="5"/>
      <c r="AG431" s="35"/>
      <c r="AH431" s="3"/>
      <c r="AI431" s="3"/>
      <c r="AJ431" s="35"/>
      <c r="AK431" s="33"/>
      <c r="AL431" s="5"/>
      <c r="AM431" s="36"/>
      <c r="AN431" s="224"/>
      <c r="AO431" s="3"/>
      <c r="AP431" s="35"/>
      <c r="AQ431" s="33"/>
      <c r="AR431" s="5"/>
      <c r="AS431" s="35"/>
      <c r="AT431" s="3"/>
      <c r="AU431" s="3"/>
      <c r="AV431" s="35"/>
      <c r="AW431" s="33"/>
      <c r="AX431" s="4"/>
      <c r="AY431" s="35"/>
      <c r="AZ431" s="3"/>
      <c r="BA431" s="3"/>
      <c r="BB431" s="35"/>
      <c r="BC431" s="33"/>
      <c r="BD431" s="4"/>
      <c r="BE431" s="36">
        <f t="shared" si="473"/>
        <v>0</v>
      </c>
      <c r="BF431" s="3">
        <v>0</v>
      </c>
      <c r="BG431" s="3">
        <v>0</v>
      </c>
      <c r="BH431" s="35">
        <f t="shared" si="474"/>
        <v>0</v>
      </c>
      <c r="BI431" s="33">
        <f t="shared" si="472"/>
        <v>0</v>
      </c>
      <c r="BJ431" s="267"/>
      <c r="BK431" s="36">
        <f t="shared" si="475"/>
        <v>0</v>
      </c>
      <c r="BL431" s="3">
        <v>0</v>
      </c>
      <c r="BM431" s="3">
        <v>0</v>
      </c>
      <c r="BN431" s="36">
        <f t="shared" si="476"/>
        <v>0</v>
      </c>
      <c r="BO431" s="33">
        <f t="shared" si="453"/>
        <v>0</v>
      </c>
      <c r="BP431" s="267"/>
      <c r="BQ431" s="36">
        <f t="shared" si="477"/>
        <v>0</v>
      </c>
      <c r="BR431" s="204">
        <v>0</v>
      </c>
      <c r="BS431" s="305">
        <v>0</v>
      </c>
      <c r="BT431" s="36">
        <f t="shared" si="478"/>
        <v>0</v>
      </c>
      <c r="BU431" s="33">
        <f t="shared" si="446"/>
        <v>0</v>
      </c>
      <c r="BV431" s="4">
        <v>0</v>
      </c>
      <c r="BW431" s="36">
        <f t="shared" si="448"/>
        <v>0</v>
      </c>
      <c r="BX431" s="3">
        <v>0</v>
      </c>
      <c r="BY431" s="3">
        <v>0</v>
      </c>
      <c r="BZ431" s="36">
        <f t="shared" si="449"/>
        <v>0</v>
      </c>
      <c r="CA431" s="33">
        <f t="shared" si="437"/>
        <v>0</v>
      </c>
      <c r="CB431" s="314">
        <v>0</v>
      </c>
      <c r="CC431" s="36">
        <f t="shared" si="450"/>
        <v>0</v>
      </c>
      <c r="CD431" s="3">
        <f>SUMIFS('12月商业流向数据'!G:G,'12月商业流向数据'!C:C,'2019年进销存明细 '!A431,'12月商业流向数据'!E:E,'2019年进销存明细 '!H431)</f>
        <v>0</v>
      </c>
      <c r="CE431" s="3"/>
      <c r="CF431" s="36">
        <f t="shared" si="451"/>
        <v>0</v>
      </c>
      <c r="CG431" s="33">
        <f t="shared" si="438"/>
        <v>0</v>
      </c>
      <c r="CH431" s="4">
        <f t="shared" si="454"/>
        <v>0</v>
      </c>
      <c r="CI431" s="36">
        <f t="shared" si="455"/>
        <v>0</v>
      </c>
      <c r="CJ431" s="4">
        <f t="shared" si="456"/>
        <v>0</v>
      </c>
      <c r="CK431" s="36">
        <f t="shared" si="452"/>
        <v>0</v>
      </c>
      <c r="CM431" s="18" t="str">
        <f t="shared" si="447"/>
        <v>整肠生36S-上海市青浦区中医医院</v>
      </c>
      <c r="CN431" s="18" t="s">
        <v>736</v>
      </c>
    </row>
    <row r="432" spans="1:92" s="18" customFormat="1" ht="14.25" hidden="1" x14ac:dyDescent="0.3">
      <c r="A432" s="1" t="s">
        <v>838</v>
      </c>
      <c r="B432" s="1" t="s">
        <v>637</v>
      </c>
      <c r="C432" s="1" t="s">
        <v>661</v>
      </c>
      <c r="D432" s="1" t="s">
        <v>142</v>
      </c>
      <c r="E432" s="1" t="s">
        <v>750</v>
      </c>
      <c r="F432" s="1" t="s">
        <v>284</v>
      </c>
      <c r="G432" s="1" t="s">
        <v>384</v>
      </c>
      <c r="H432" s="2" t="s">
        <v>72</v>
      </c>
      <c r="I432" s="177">
        <v>18.192499999999999</v>
      </c>
      <c r="J432" s="37">
        <v>720</v>
      </c>
      <c r="K432" s="171">
        <v>586.33333333333337</v>
      </c>
      <c r="L432" s="171">
        <f>K432*I432</f>
        <v>10666.869166666667</v>
      </c>
      <c r="M432" s="37">
        <v>625</v>
      </c>
      <c r="N432" s="5">
        <v>600</v>
      </c>
      <c r="O432" s="34">
        <f>N432*I432</f>
        <v>10915.5</v>
      </c>
      <c r="P432" s="3">
        <v>360</v>
      </c>
      <c r="Q432" s="3">
        <v>500</v>
      </c>
      <c r="R432" s="35">
        <f>P432*I432</f>
        <v>6549.2999999999993</v>
      </c>
      <c r="S432" s="33">
        <f>M432+P432-Q432</f>
        <v>485</v>
      </c>
      <c r="T432" s="5">
        <v>500</v>
      </c>
      <c r="U432" s="35">
        <f>T432*I432</f>
        <v>9096.25</v>
      </c>
      <c r="V432" s="3">
        <v>540</v>
      </c>
      <c r="W432" s="3">
        <v>500</v>
      </c>
      <c r="X432" s="35">
        <f>V432*I432</f>
        <v>9823.9499999999989</v>
      </c>
      <c r="Y432" s="33">
        <f>S432+V432-W432</f>
        <v>525</v>
      </c>
      <c r="Z432" s="5">
        <v>800</v>
      </c>
      <c r="AA432" s="35">
        <f>Z432*I432</f>
        <v>14554</v>
      </c>
      <c r="AB432" s="3">
        <v>0</v>
      </c>
      <c r="AC432" s="3">
        <v>410</v>
      </c>
      <c r="AD432" s="35">
        <f>AB432*I432</f>
        <v>0</v>
      </c>
      <c r="AE432" s="33">
        <f>Y432+AB432-AC432</f>
        <v>115</v>
      </c>
      <c r="AF432" s="5">
        <v>700</v>
      </c>
      <c r="AG432" s="35">
        <f>AF432*I432</f>
        <v>12734.75</v>
      </c>
      <c r="AH432" s="3">
        <v>360</v>
      </c>
      <c r="AI432" s="3">
        <v>300</v>
      </c>
      <c r="AJ432" s="35">
        <f>AH432*I432</f>
        <v>6549.2999999999993</v>
      </c>
      <c r="AK432" s="33">
        <f>AE432+AH432-AI432</f>
        <v>175</v>
      </c>
      <c r="AL432" s="5">
        <v>700</v>
      </c>
      <c r="AM432" s="36">
        <f>AL432*I432</f>
        <v>12734.75</v>
      </c>
      <c r="AN432" s="224">
        <v>360</v>
      </c>
      <c r="AO432" s="3">
        <v>360</v>
      </c>
      <c r="AP432" s="35">
        <f>I432*AN432</f>
        <v>6549.2999999999993</v>
      </c>
      <c r="AQ432" s="33">
        <f>AK432+AN432-AO432</f>
        <v>175</v>
      </c>
      <c r="AR432" s="5">
        <v>700</v>
      </c>
      <c r="AS432" s="35">
        <f>I432*AR432</f>
        <v>12734.75</v>
      </c>
      <c r="AT432" s="3">
        <v>180</v>
      </c>
      <c r="AU432" s="3">
        <v>190</v>
      </c>
      <c r="AV432" s="35">
        <f>AT432*I432</f>
        <v>3274.6499999999996</v>
      </c>
      <c r="AW432" s="33">
        <f>AQ432+AT432-AU432</f>
        <v>165</v>
      </c>
      <c r="AX432" s="4"/>
      <c r="AY432" s="35">
        <f>I432*AX432</f>
        <v>0</v>
      </c>
      <c r="AZ432" s="3">
        <v>0</v>
      </c>
      <c r="BA432" s="3">
        <v>164</v>
      </c>
      <c r="BB432" s="35">
        <f>I432*AZ432</f>
        <v>0</v>
      </c>
      <c r="BC432" s="33">
        <f>AW432+AZ432-BA432</f>
        <v>1</v>
      </c>
      <c r="BD432" s="4"/>
      <c r="BE432" s="36">
        <f t="shared" si="473"/>
        <v>0</v>
      </c>
      <c r="BF432" s="3">
        <v>0</v>
      </c>
      <c r="BG432" s="3">
        <v>0</v>
      </c>
      <c r="BH432" s="35">
        <f t="shared" si="474"/>
        <v>0</v>
      </c>
      <c r="BI432" s="33">
        <f t="shared" si="472"/>
        <v>1</v>
      </c>
      <c r="BJ432" s="4"/>
      <c r="BK432" s="36">
        <f t="shared" si="475"/>
        <v>0</v>
      </c>
      <c r="BL432" s="3">
        <v>0</v>
      </c>
      <c r="BM432" s="3">
        <v>0</v>
      </c>
      <c r="BN432" s="36">
        <f t="shared" si="476"/>
        <v>0</v>
      </c>
      <c r="BO432" s="33">
        <f t="shared" si="453"/>
        <v>1</v>
      </c>
      <c r="BP432" s="4"/>
      <c r="BQ432" s="36">
        <f t="shared" si="477"/>
        <v>0</v>
      </c>
      <c r="BR432" s="204">
        <v>0</v>
      </c>
      <c r="BS432" s="305">
        <v>0</v>
      </c>
      <c r="BT432" s="36">
        <f t="shared" si="478"/>
        <v>0</v>
      </c>
      <c r="BU432" s="33">
        <f t="shared" si="446"/>
        <v>1</v>
      </c>
      <c r="BV432" s="4">
        <v>0</v>
      </c>
      <c r="BW432" s="36">
        <f t="shared" si="448"/>
        <v>0</v>
      </c>
      <c r="BX432" s="3">
        <v>0</v>
      </c>
      <c r="BY432" s="3">
        <v>0</v>
      </c>
      <c r="BZ432" s="36">
        <f t="shared" si="449"/>
        <v>0</v>
      </c>
      <c r="CA432" s="33">
        <f t="shared" si="437"/>
        <v>1</v>
      </c>
      <c r="CB432" s="314">
        <v>0</v>
      </c>
      <c r="CC432" s="36">
        <f t="shared" si="450"/>
        <v>0</v>
      </c>
      <c r="CD432" s="3">
        <f>SUMIFS('12月商业流向数据'!G:G,'12月商业流向数据'!C:C,'2019年进销存明细 '!A432,'12月商业流向数据'!E:E,'2019年进销存明细 '!H432)</f>
        <v>0</v>
      </c>
      <c r="CE432" s="3"/>
      <c r="CF432" s="36">
        <f t="shared" si="451"/>
        <v>0</v>
      </c>
      <c r="CG432" s="33">
        <f t="shared" si="438"/>
        <v>1</v>
      </c>
      <c r="CH432" s="4">
        <f t="shared" si="454"/>
        <v>4000</v>
      </c>
      <c r="CI432" s="36">
        <f t="shared" si="455"/>
        <v>72770</v>
      </c>
      <c r="CJ432" s="4">
        <f t="shared" si="456"/>
        <v>1800</v>
      </c>
      <c r="CK432" s="36">
        <f t="shared" si="452"/>
        <v>32746.499999999993</v>
      </c>
      <c r="CM432" s="18" t="str">
        <f t="shared" si="447"/>
        <v>整肠生20S-上海市静安区曹家渡街道社区卫生服务中心</v>
      </c>
      <c r="CN432" s="18" t="s">
        <v>422</v>
      </c>
    </row>
    <row r="433" spans="1:92" s="18" customFormat="1" ht="14.25" hidden="1" x14ac:dyDescent="0.3">
      <c r="A433" s="208" t="s">
        <v>833</v>
      </c>
      <c r="B433" s="1" t="s">
        <v>637</v>
      </c>
      <c r="C433" s="1" t="s">
        <v>835</v>
      </c>
      <c r="D433" s="1" t="s">
        <v>285</v>
      </c>
      <c r="E433" s="1" t="s">
        <v>734</v>
      </c>
      <c r="F433" s="1" t="s">
        <v>283</v>
      </c>
      <c r="G433" s="1" t="s">
        <v>384</v>
      </c>
      <c r="H433" s="2" t="s">
        <v>179</v>
      </c>
      <c r="I433" s="177">
        <v>32.280999999999999</v>
      </c>
      <c r="J433" s="37"/>
      <c r="K433" s="171"/>
      <c r="L433" s="171"/>
      <c r="M433" s="37"/>
      <c r="N433" s="5"/>
      <c r="O433" s="34"/>
      <c r="P433" s="3"/>
      <c r="Q433" s="3"/>
      <c r="R433" s="35"/>
      <c r="S433" s="33"/>
      <c r="T433" s="5"/>
      <c r="U433" s="35"/>
      <c r="V433" s="3"/>
      <c r="W433" s="3"/>
      <c r="X433" s="35"/>
      <c r="Y433" s="33"/>
      <c r="Z433" s="5"/>
      <c r="AA433" s="35"/>
      <c r="AB433" s="3"/>
      <c r="AC433" s="3"/>
      <c r="AD433" s="35"/>
      <c r="AE433" s="33"/>
      <c r="AF433" s="5"/>
      <c r="AG433" s="35"/>
      <c r="AH433" s="3"/>
      <c r="AI433" s="3"/>
      <c r="AJ433" s="35"/>
      <c r="AK433" s="33"/>
      <c r="AL433" s="5"/>
      <c r="AM433" s="36"/>
      <c r="AN433" s="224"/>
      <c r="AO433" s="3"/>
      <c r="AP433" s="35"/>
      <c r="AQ433" s="33"/>
      <c r="AR433" s="5"/>
      <c r="AS433" s="35"/>
      <c r="AT433" s="3"/>
      <c r="AU433" s="3"/>
      <c r="AV433" s="35"/>
      <c r="AW433" s="33"/>
      <c r="AX433" s="4"/>
      <c r="AY433" s="35">
        <f>I433*AX433</f>
        <v>0</v>
      </c>
      <c r="AZ433" s="3">
        <v>0</v>
      </c>
      <c r="BA433" s="3">
        <v>0</v>
      </c>
      <c r="BB433" s="35">
        <f>I433*AZ433</f>
        <v>0</v>
      </c>
      <c r="BC433" s="33">
        <f>AW433+AZ433-BA433</f>
        <v>0</v>
      </c>
      <c r="BD433" s="267">
        <v>500</v>
      </c>
      <c r="BE433" s="36">
        <f t="shared" si="473"/>
        <v>16140.5</v>
      </c>
      <c r="BF433" s="3">
        <v>540</v>
      </c>
      <c r="BG433" s="3">
        <v>100</v>
      </c>
      <c r="BH433" s="35">
        <f t="shared" si="474"/>
        <v>17431.739999999998</v>
      </c>
      <c r="BI433" s="33">
        <f t="shared" si="472"/>
        <v>440</v>
      </c>
      <c r="BJ433" s="267">
        <v>800</v>
      </c>
      <c r="BK433" s="36">
        <f t="shared" si="475"/>
        <v>25824.799999999999</v>
      </c>
      <c r="BL433" s="3">
        <v>0</v>
      </c>
      <c r="BM433" s="3">
        <v>0</v>
      </c>
      <c r="BN433" s="36">
        <f t="shared" si="476"/>
        <v>0</v>
      </c>
      <c r="BO433" s="33">
        <f t="shared" si="453"/>
        <v>440</v>
      </c>
      <c r="BP433" s="267">
        <v>800</v>
      </c>
      <c r="BQ433" s="36">
        <f t="shared" si="477"/>
        <v>25824.799999999999</v>
      </c>
      <c r="BR433" s="204">
        <v>-58</v>
      </c>
      <c r="BS433" s="305">
        <v>79</v>
      </c>
      <c r="BT433" s="36">
        <f t="shared" si="478"/>
        <v>-1872.298</v>
      </c>
      <c r="BU433" s="33">
        <f t="shared" si="446"/>
        <v>303</v>
      </c>
      <c r="BV433" s="4">
        <v>800</v>
      </c>
      <c r="BW433" s="36">
        <f t="shared" si="448"/>
        <v>25824.799999999999</v>
      </c>
      <c r="BX433" s="3">
        <v>180</v>
      </c>
      <c r="BY433" s="3">
        <v>282</v>
      </c>
      <c r="BZ433" s="36">
        <f t="shared" si="449"/>
        <v>5810.58</v>
      </c>
      <c r="CA433" s="33">
        <f t="shared" si="437"/>
        <v>201</v>
      </c>
      <c r="CB433" s="314">
        <v>800</v>
      </c>
      <c r="CC433" s="36">
        <f t="shared" si="450"/>
        <v>25824.799999999999</v>
      </c>
      <c r="CD433" s="3">
        <f>SUMIFS('12月商业流向数据'!G:G,'12月商业流向数据'!C:C,'2019年进销存明细 '!A433,'12月商业流向数据'!E:E,'2019年进销存明细 '!H433)</f>
        <v>180</v>
      </c>
      <c r="CE433" s="3"/>
      <c r="CF433" s="36">
        <f t="shared" si="451"/>
        <v>5810.58</v>
      </c>
      <c r="CG433" s="33">
        <f t="shared" si="438"/>
        <v>381</v>
      </c>
      <c r="CH433" s="4">
        <f t="shared" si="454"/>
        <v>3700</v>
      </c>
      <c r="CI433" s="36">
        <f t="shared" si="455"/>
        <v>119439.70000000001</v>
      </c>
      <c r="CJ433" s="4">
        <f t="shared" si="456"/>
        <v>842</v>
      </c>
      <c r="CK433" s="36">
        <f t="shared" si="452"/>
        <v>27180.601999999999</v>
      </c>
      <c r="CM433" s="18" t="str">
        <f t="shared" si="447"/>
        <v>整肠生36S-复旦大学附属华山医院北院</v>
      </c>
      <c r="CN433" s="18" t="s">
        <v>736</v>
      </c>
    </row>
    <row r="434" spans="1:92" s="18" customFormat="1" ht="14.25" hidden="1" x14ac:dyDescent="0.3">
      <c r="A434" s="1" t="s">
        <v>838</v>
      </c>
      <c r="B434" s="1" t="s">
        <v>637</v>
      </c>
      <c r="C434" s="1" t="s">
        <v>661</v>
      </c>
      <c r="D434" s="1" t="s">
        <v>285</v>
      </c>
      <c r="E434" s="1" t="s">
        <v>734</v>
      </c>
      <c r="F434" s="1" t="s">
        <v>283</v>
      </c>
      <c r="G434" s="1" t="s">
        <v>384</v>
      </c>
      <c r="H434" s="2" t="s">
        <v>844</v>
      </c>
      <c r="I434" s="177">
        <v>18.192499999999999</v>
      </c>
      <c r="J434" s="37">
        <v>1140</v>
      </c>
      <c r="K434" s="171">
        <v>876.66666666666663</v>
      </c>
      <c r="L434" s="171">
        <f>K434*I434</f>
        <v>15948.758333333331</v>
      </c>
      <c r="M434" s="37">
        <v>389</v>
      </c>
      <c r="N434" s="5">
        <v>1100</v>
      </c>
      <c r="O434" s="34">
        <f>N434*I434</f>
        <v>20011.75</v>
      </c>
      <c r="P434" s="3">
        <v>1380</v>
      </c>
      <c r="Q434" s="3">
        <v>1029</v>
      </c>
      <c r="R434" s="35">
        <f>P434*I434</f>
        <v>25105.649999999998</v>
      </c>
      <c r="S434" s="33">
        <f>M434+P434-Q434</f>
        <v>740</v>
      </c>
      <c r="T434" s="5">
        <v>900</v>
      </c>
      <c r="U434" s="35">
        <f>T434*I434</f>
        <v>16373.25</v>
      </c>
      <c r="V434" s="3">
        <v>0</v>
      </c>
      <c r="W434" s="3">
        <v>599</v>
      </c>
      <c r="X434" s="35">
        <f>V434*I434</f>
        <v>0</v>
      </c>
      <c r="Y434" s="33">
        <f>S434+V434-W434</f>
        <v>141</v>
      </c>
      <c r="Z434" s="5">
        <v>1300</v>
      </c>
      <c r="AA434" s="35">
        <f>Z434*I434</f>
        <v>23650.25</v>
      </c>
      <c r="AB434" s="3">
        <v>900</v>
      </c>
      <c r="AC434" s="3">
        <v>749</v>
      </c>
      <c r="AD434" s="35">
        <f>AB434*I434</f>
        <v>16373.25</v>
      </c>
      <c r="AE434" s="33">
        <f>Y434+AB434-AC434</f>
        <v>292</v>
      </c>
      <c r="AF434" s="5">
        <v>1300</v>
      </c>
      <c r="AG434" s="35">
        <f>AF434*I434</f>
        <v>23650.25</v>
      </c>
      <c r="AH434" s="3">
        <v>720</v>
      </c>
      <c r="AI434" s="3">
        <v>783</v>
      </c>
      <c r="AJ434" s="35">
        <f>AH434*I434</f>
        <v>13098.599999999999</v>
      </c>
      <c r="AK434" s="33">
        <f>AE434+AH434-AI434</f>
        <v>229</v>
      </c>
      <c r="AL434" s="5">
        <v>1300</v>
      </c>
      <c r="AM434" s="36">
        <f>AL434*I434</f>
        <v>23650.25</v>
      </c>
      <c r="AN434" s="224">
        <v>800</v>
      </c>
      <c r="AO434" s="3">
        <v>758</v>
      </c>
      <c r="AP434" s="35">
        <f>I434*AN434</f>
        <v>14554</v>
      </c>
      <c r="AQ434" s="33">
        <f>AK434+AN434-AO434</f>
        <v>271</v>
      </c>
      <c r="AR434" s="5">
        <v>1300</v>
      </c>
      <c r="AS434" s="35">
        <f>I434*AR434</f>
        <v>23650.25</v>
      </c>
      <c r="AT434" s="3">
        <v>540</v>
      </c>
      <c r="AU434" s="3">
        <v>673</v>
      </c>
      <c r="AV434" s="35">
        <f>AT434*I434</f>
        <v>9823.9499999999989</v>
      </c>
      <c r="AW434" s="33">
        <f>AQ434+AT434-AU434</f>
        <v>138</v>
      </c>
      <c r="AX434" s="4"/>
      <c r="AY434" s="35">
        <f>I434*AX434</f>
        <v>0</v>
      </c>
      <c r="AZ434" s="3">
        <v>109</v>
      </c>
      <c r="BA434" s="3">
        <v>247</v>
      </c>
      <c r="BB434" s="35">
        <f>I434*AZ434</f>
        <v>1982.9824999999998</v>
      </c>
      <c r="BC434" s="33">
        <f>AW434+AZ434-BA434</f>
        <v>0</v>
      </c>
      <c r="BD434" s="4"/>
      <c r="BE434" s="36">
        <f t="shared" si="473"/>
        <v>0</v>
      </c>
      <c r="BF434" s="3">
        <v>0</v>
      </c>
      <c r="BG434" s="3">
        <v>0</v>
      </c>
      <c r="BH434" s="35">
        <f t="shared" si="474"/>
        <v>0</v>
      </c>
      <c r="BI434" s="33">
        <f t="shared" si="472"/>
        <v>0</v>
      </c>
      <c r="BJ434" s="4"/>
      <c r="BK434" s="36">
        <f t="shared" si="475"/>
        <v>0</v>
      </c>
      <c r="BL434" s="3">
        <v>0</v>
      </c>
      <c r="BM434" s="3">
        <v>0</v>
      </c>
      <c r="BN434" s="36">
        <f t="shared" si="476"/>
        <v>0</v>
      </c>
      <c r="BO434" s="33">
        <f t="shared" si="453"/>
        <v>0</v>
      </c>
      <c r="BP434" s="4"/>
      <c r="BQ434" s="36">
        <f t="shared" si="477"/>
        <v>0</v>
      </c>
      <c r="BR434" s="204">
        <v>0</v>
      </c>
      <c r="BS434" s="305">
        <v>0</v>
      </c>
      <c r="BT434" s="36">
        <f t="shared" si="478"/>
        <v>0</v>
      </c>
      <c r="BU434" s="33">
        <f t="shared" si="446"/>
        <v>0</v>
      </c>
      <c r="BV434" s="4">
        <v>0</v>
      </c>
      <c r="BW434" s="36">
        <f t="shared" si="448"/>
        <v>0</v>
      </c>
      <c r="BX434" s="3">
        <v>0</v>
      </c>
      <c r="BY434" s="3">
        <v>0</v>
      </c>
      <c r="BZ434" s="36">
        <f t="shared" si="449"/>
        <v>0</v>
      </c>
      <c r="CA434" s="33">
        <f t="shared" si="437"/>
        <v>0</v>
      </c>
      <c r="CB434" s="314">
        <v>0</v>
      </c>
      <c r="CC434" s="36">
        <f t="shared" si="450"/>
        <v>0</v>
      </c>
      <c r="CD434" s="3">
        <f>SUMIFS('12月商业流向数据'!G:G,'12月商业流向数据'!C:C,'2019年进销存明细 '!A434,'12月商业流向数据'!E:E,'2019年进销存明细 '!H434)</f>
        <v>0</v>
      </c>
      <c r="CE434" s="3"/>
      <c r="CF434" s="36">
        <f t="shared" si="451"/>
        <v>0</v>
      </c>
      <c r="CG434" s="33">
        <f t="shared" si="438"/>
        <v>0</v>
      </c>
      <c r="CH434" s="4">
        <f t="shared" si="454"/>
        <v>7200</v>
      </c>
      <c r="CI434" s="36">
        <f t="shared" si="455"/>
        <v>130986</v>
      </c>
      <c r="CJ434" s="4">
        <f t="shared" si="456"/>
        <v>4449</v>
      </c>
      <c r="CK434" s="36">
        <f t="shared" si="452"/>
        <v>80938.432499999995</v>
      </c>
      <c r="CM434" s="18" t="str">
        <f t="shared" si="447"/>
        <v>整肠生20S-复旦大学附属华山医院北院</v>
      </c>
      <c r="CN434" s="18" t="s">
        <v>422</v>
      </c>
    </row>
    <row r="435" spans="1:92" s="18" customFormat="1" ht="14.25" hidden="1" x14ac:dyDescent="0.3">
      <c r="A435" s="1" t="s">
        <v>838</v>
      </c>
      <c r="B435" s="1" t="s">
        <v>637</v>
      </c>
      <c r="C435" s="1" t="s">
        <v>661</v>
      </c>
      <c r="D435" s="1" t="s">
        <v>285</v>
      </c>
      <c r="E435" s="1" t="s">
        <v>480</v>
      </c>
      <c r="F435" s="1" t="s">
        <v>284</v>
      </c>
      <c r="G435" s="1" t="s">
        <v>385</v>
      </c>
      <c r="H435" s="2" t="s">
        <v>686</v>
      </c>
      <c r="I435" s="178">
        <v>18.192499999999999</v>
      </c>
      <c r="J435" s="37">
        <v>300</v>
      </c>
      <c r="K435" s="171">
        <v>308.33333333333331</v>
      </c>
      <c r="L435" s="171">
        <f>K435*I435</f>
        <v>5609.3541666666661</v>
      </c>
      <c r="M435" s="37">
        <v>169</v>
      </c>
      <c r="N435" s="5">
        <v>350</v>
      </c>
      <c r="O435" s="34">
        <f>N435*I435</f>
        <v>6367.375</v>
      </c>
      <c r="P435" s="3">
        <v>200</v>
      </c>
      <c r="Q435" s="3">
        <v>224</v>
      </c>
      <c r="R435" s="35">
        <f>P435*I435</f>
        <v>3638.5</v>
      </c>
      <c r="S435" s="33">
        <f>M435+P435-Q435</f>
        <v>145</v>
      </c>
      <c r="T435" s="5">
        <v>250</v>
      </c>
      <c r="U435" s="35">
        <f>T435*I435</f>
        <v>4548.125</v>
      </c>
      <c r="V435" s="3">
        <v>200</v>
      </c>
      <c r="W435" s="3">
        <v>168</v>
      </c>
      <c r="X435" s="35">
        <f>V435*I435</f>
        <v>3638.5</v>
      </c>
      <c r="Y435" s="33">
        <f>S435+V435-W435</f>
        <v>177</v>
      </c>
      <c r="Z435" s="5">
        <v>350</v>
      </c>
      <c r="AA435" s="35">
        <f>Z435*I435</f>
        <v>6367.375</v>
      </c>
      <c r="AB435" s="3">
        <v>200</v>
      </c>
      <c r="AC435" s="3">
        <v>254</v>
      </c>
      <c r="AD435" s="35">
        <f>AB435*I435</f>
        <v>3638.5</v>
      </c>
      <c r="AE435" s="33">
        <f>Y435+AB435-AC435</f>
        <v>123</v>
      </c>
      <c r="AF435" s="5">
        <v>350</v>
      </c>
      <c r="AG435" s="35">
        <f>AF435*I435</f>
        <v>6367.375</v>
      </c>
      <c r="AH435" s="3">
        <v>200</v>
      </c>
      <c r="AI435" s="3">
        <v>255</v>
      </c>
      <c r="AJ435" s="35">
        <f>AH435*I435</f>
        <v>3638.5</v>
      </c>
      <c r="AK435" s="33">
        <f>AE435+AH435-AI435</f>
        <v>68</v>
      </c>
      <c r="AL435" s="5">
        <v>300</v>
      </c>
      <c r="AM435" s="36">
        <f>AL435*I435</f>
        <v>5457.75</v>
      </c>
      <c r="AN435" s="224">
        <v>100</v>
      </c>
      <c r="AO435" s="3">
        <v>144</v>
      </c>
      <c r="AP435" s="35">
        <f>I435*AN435</f>
        <v>1819.25</v>
      </c>
      <c r="AQ435" s="33">
        <f>AK435+AN435-AO435</f>
        <v>24</v>
      </c>
      <c r="AR435" s="5">
        <v>350</v>
      </c>
      <c r="AS435" s="35">
        <f>I435*AR435</f>
        <v>6367.375</v>
      </c>
      <c r="AT435" s="3">
        <v>200</v>
      </c>
      <c r="AU435" s="3">
        <v>205</v>
      </c>
      <c r="AV435" s="35">
        <f>AT435*I435</f>
        <v>3638.5</v>
      </c>
      <c r="AW435" s="33">
        <f>AQ435+AT435-AU435</f>
        <v>19</v>
      </c>
      <c r="AX435" s="4"/>
      <c r="AY435" s="35">
        <f>I435*AX435</f>
        <v>0</v>
      </c>
      <c r="AZ435" s="3">
        <v>0</v>
      </c>
      <c r="BA435" s="3">
        <v>19</v>
      </c>
      <c r="BB435" s="35">
        <f>I435*AZ435</f>
        <v>0</v>
      </c>
      <c r="BC435" s="33">
        <f>AW435+AZ435-BA435</f>
        <v>0</v>
      </c>
      <c r="BD435" s="4"/>
      <c r="BE435" s="36">
        <f t="shared" si="473"/>
        <v>0</v>
      </c>
      <c r="BF435" s="3">
        <v>0</v>
      </c>
      <c r="BG435" s="3">
        <v>0</v>
      </c>
      <c r="BH435" s="35">
        <f t="shared" si="474"/>
        <v>0</v>
      </c>
      <c r="BI435" s="33">
        <f t="shared" si="472"/>
        <v>0</v>
      </c>
      <c r="BJ435" s="4"/>
      <c r="BK435" s="36">
        <f t="shared" si="475"/>
        <v>0</v>
      </c>
      <c r="BL435" s="3">
        <v>0</v>
      </c>
      <c r="BM435" s="3">
        <v>0</v>
      </c>
      <c r="BN435" s="36">
        <f t="shared" si="476"/>
        <v>0</v>
      </c>
      <c r="BO435" s="33">
        <f t="shared" si="453"/>
        <v>0</v>
      </c>
      <c r="BP435" s="4"/>
      <c r="BQ435" s="36">
        <f t="shared" si="477"/>
        <v>0</v>
      </c>
      <c r="BR435" s="204">
        <v>0</v>
      </c>
      <c r="BS435" s="305">
        <v>0</v>
      </c>
      <c r="BT435" s="36">
        <f t="shared" si="478"/>
        <v>0</v>
      </c>
      <c r="BU435" s="33">
        <f t="shared" si="446"/>
        <v>0</v>
      </c>
      <c r="BV435" s="4">
        <v>0</v>
      </c>
      <c r="BW435" s="36">
        <f t="shared" si="448"/>
        <v>0</v>
      </c>
      <c r="BX435" s="3">
        <v>0</v>
      </c>
      <c r="BY435" s="3">
        <v>0</v>
      </c>
      <c r="BZ435" s="36">
        <f t="shared" si="449"/>
        <v>0</v>
      </c>
      <c r="CA435" s="33">
        <f t="shared" si="437"/>
        <v>0</v>
      </c>
      <c r="CB435" s="314">
        <v>0</v>
      </c>
      <c r="CC435" s="36">
        <f t="shared" si="450"/>
        <v>0</v>
      </c>
      <c r="CD435" s="3">
        <f>SUMIFS('12月商业流向数据'!G:G,'12月商业流向数据'!C:C,'2019年进销存明细 '!A435,'12月商业流向数据'!E:E,'2019年进销存明细 '!H435)</f>
        <v>0</v>
      </c>
      <c r="CE435" s="3"/>
      <c r="CF435" s="36">
        <f t="shared" si="451"/>
        <v>0</v>
      </c>
      <c r="CG435" s="33">
        <f t="shared" si="438"/>
        <v>0</v>
      </c>
      <c r="CH435" s="4">
        <f t="shared" si="454"/>
        <v>1950</v>
      </c>
      <c r="CI435" s="36">
        <f t="shared" si="455"/>
        <v>35475.375</v>
      </c>
      <c r="CJ435" s="4">
        <f t="shared" si="456"/>
        <v>1100</v>
      </c>
      <c r="CK435" s="36">
        <f t="shared" si="452"/>
        <v>20011.75</v>
      </c>
      <c r="CM435" s="18" t="str">
        <f t="shared" si="447"/>
        <v>整肠生20S-上海市徐汇区华泾镇社区卫生服务中心</v>
      </c>
      <c r="CN435" s="18" t="s">
        <v>422</v>
      </c>
    </row>
    <row r="436" spans="1:92" s="18" customFormat="1" ht="14.25" hidden="1" x14ac:dyDescent="0.3">
      <c r="A436" s="208" t="s">
        <v>833</v>
      </c>
      <c r="B436" s="1" t="s">
        <v>637</v>
      </c>
      <c r="C436" s="1" t="s">
        <v>835</v>
      </c>
      <c r="D436" s="1" t="s">
        <v>285</v>
      </c>
      <c r="E436" s="1" t="s">
        <v>480</v>
      </c>
      <c r="F436" s="1" t="s">
        <v>284</v>
      </c>
      <c r="G436" s="1" t="s">
        <v>385</v>
      </c>
      <c r="H436" s="2" t="s">
        <v>166</v>
      </c>
      <c r="I436" s="178">
        <v>32.280999999999999</v>
      </c>
      <c r="J436" s="37"/>
      <c r="K436" s="171"/>
      <c r="L436" s="171"/>
      <c r="M436" s="37"/>
      <c r="N436" s="5"/>
      <c r="O436" s="34"/>
      <c r="P436" s="3"/>
      <c r="Q436" s="3"/>
      <c r="R436" s="35"/>
      <c r="S436" s="33"/>
      <c r="T436" s="5"/>
      <c r="U436" s="35"/>
      <c r="V436" s="3"/>
      <c r="W436" s="3"/>
      <c r="X436" s="35"/>
      <c r="Y436" s="33"/>
      <c r="Z436" s="5"/>
      <c r="AA436" s="35"/>
      <c r="AB436" s="3"/>
      <c r="AC436" s="3"/>
      <c r="AD436" s="35"/>
      <c r="AE436" s="33"/>
      <c r="AF436" s="5"/>
      <c r="AG436" s="35"/>
      <c r="AH436" s="3"/>
      <c r="AI436" s="3"/>
      <c r="AJ436" s="35"/>
      <c r="AK436" s="33"/>
      <c r="AL436" s="5"/>
      <c r="AM436" s="36"/>
      <c r="AN436" s="224"/>
      <c r="AO436" s="3"/>
      <c r="AP436" s="35"/>
      <c r="AQ436" s="33"/>
      <c r="AR436" s="5"/>
      <c r="AS436" s="35"/>
      <c r="AT436" s="3"/>
      <c r="AU436" s="3"/>
      <c r="AV436" s="35"/>
      <c r="AW436" s="33"/>
      <c r="AX436" s="4"/>
      <c r="AY436" s="35"/>
      <c r="AZ436" s="3"/>
      <c r="BA436" s="3"/>
      <c r="BB436" s="35"/>
      <c r="BC436" s="33"/>
      <c r="BD436" s="4"/>
      <c r="BE436" s="36">
        <f t="shared" si="473"/>
        <v>0</v>
      </c>
      <c r="BF436" s="3">
        <v>100</v>
      </c>
      <c r="BG436" s="3">
        <v>48</v>
      </c>
      <c r="BH436" s="35">
        <f t="shared" si="474"/>
        <v>3228.1</v>
      </c>
      <c r="BI436" s="33">
        <f t="shared" si="472"/>
        <v>52</v>
      </c>
      <c r="BJ436" s="267">
        <v>150</v>
      </c>
      <c r="BK436" s="36">
        <f t="shared" si="475"/>
        <v>4842.1499999999996</v>
      </c>
      <c r="BL436" s="3">
        <v>100</v>
      </c>
      <c r="BM436" s="3">
        <v>60</v>
      </c>
      <c r="BN436" s="36">
        <f t="shared" si="476"/>
        <v>3228.1</v>
      </c>
      <c r="BO436" s="33">
        <f t="shared" si="453"/>
        <v>92</v>
      </c>
      <c r="BP436" s="267">
        <v>150</v>
      </c>
      <c r="BQ436" s="36">
        <f t="shared" si="477"/>
        <v>4842.1499999999996</v>
      </c>
      <c r="BR436" s="204">
        <v>100</v>
      </c>
      <c r="BS436" s="305">
        <v>92</v>
      </c>
      <c r="BT436" s="36">
        <f t="shared" si="478"/>
        <v>3228.1</v>
      </c>
      <c r="BU436" s="33">
        <f t="shared" si="446"/>
        <v>100</v>
      </c>
      <c r="BV436" s="4">
        <v>150</v>
      </c>
      <c r="BW436" s="36">
        <f t="shared" si="448"/>
        <v>4842.1499999999996</v>
      </c>
      <c r="BX436" s="3">
        <v>0</v>
      </c>
      <c r="BY436" s="3">
        <v>64</v>
      </c>
      <c r="BZ436" s="36">
        <f t="shared" si="449"/>
        <v>0</v>
      </c>
      <c r="CA436" s="33">
        <f t="shared" si="437"/>
        <v>36</v>
      </c>
      <c r="CB436" s="314">
        <v>150</v>
      </c>
      <c r="CC436" s="36">
        <f t="shared" si="450"/>
        <v>4842.1499999999996</v>
      </c>
      <c r="CD436" s="3">
        <f>SUMIFS('12月商业流向数据'!G:G,'12月商业流向数据'!C:C,'2019年进销存明细 '!A436,'12月商业流向数据'!E:E,'2019年进销存明细 '!H436)</f>
        <v>100</v>
      </c>
      <c r="CE436" s="3"/>
      <c r="CF436" s="36">
        <f t="shared" si="451"/>
        <v>3228.1</v>
      </c>
      <c r="CG436" s="33">
        <f t="shared" si="438"/>
        <v>136</v>
      </c>
      <c r="CH436" s="4">
        <f t="shared" si="454"/>
        <v>600</v>
      </c>
      <c r="CI436" s="36">
        <f t="shared" si="455"/>
        <v>19368.599999999999</v>
      </c>
      <c r="CJ436" s="4">
        <f t="shared" si="456"/>
        <v>400</v>
      </c>
      <c r="CK436" s="36">
        <f t="shared" si="452"/>
        <v>12912.4</v>
      </c>
      <c r="CM436" s="18" t="str">
        <f t="shared" si="447"/>
        <v>整肠生36S-上海市徐汇区华泾镇社区卫生服务中心</v>
      </c>
      <c r="CN436" s="18" t="s">
        <v>736</v>
      </c>
    </row>
    <row r="437" spans="1:92" s="18" customFormat="1" ht="14.25" hidden="1" x14ac:dyDescent="0.3">
      <c r="A437" s="208" t="s">
        <v>833</v>
      </c>
      <c r="B437" s="1" t="s">
        <v>637</v>
      </c>
      <c r="C437" s="1" t="s">
        <v>835</v>
      </c>
      <c r="D437" s="1" t="s">
        <v>285</v>
      </c>
      <c r="E437" s="1" t="s">
        <v>462</v>
      </c>
      <c r="F437" s="1" t="s">
        <v>284</v>
      </c>
      <c r="G437" s="1" t="s">
        <v>385</v>
      </c>
      <c r="H437" s="2" t="s">
        <v>67</v>
      </c>
      <c r="I437" s="260">
        <v>32.280999999999999</v>
      </c>
      <c r="J437" s="37"/>
      <c r="K437" s="171"/>
      <c r="L437" s="171"/>
      <c r="M437" s="37"/>
      <c r="N437" s="5"/>
      <c r="O437" s="34"/>
      <c r="P437" s="3"/>
      <c r="Q437" s="3"/>
      <c r="R437" s="35"/>
      <c r="S437" s="33"/>
      <c r="T437" s="5"/>
      <c r="U437" s="35"/>
      <c r="V437" s="3"/>
      <c r="W437" s="3"/>
      <c r="X437" s="35"/>
      <c r="Y437" s="33"/>
      <c r="Z437" s="5"/>
      <c r="AA437" s="35"/>
      <c r="AB437" s="3"/>
      <c r="AC437" s="3"/>
      <c r="AD437" s="35"/>
      <c r="AE437" s="33"/>
      <c r="AF437" s="5"/>
      <c r="AG437" s="35"/>
      <c r="AH437" s="3"/>
      <c r="AI437" s="3"/>
      <c r="AJ437" s="35"/>
      <c r="AK437" s="33"/>
      <c r="AL437" s="5"/>
      <c r="AM437" s="36"/>
      <c r="AN437" s="224"/>
      <c r="AO437" s="3"/>
      <c r="AP437" s="35"/>
      <c r="AQ437" s="33"/>
      <c r="AR437" s="5"/>
      <c r="AS437" s="35"/>
      <c r="AT437" s="3"/>
      <c r="AU437" s="3"/>
      <c r="AV437" s="35"/>
      <c r="AW437" s="33">
        <v>70</v>
      </c>
      <c r="AX437" s="267">
        <v>70</v>
      </c>
      <c r="AY437" s="35">
        <f>I437*AX437</f>
        <v>2259.67</v>
      </c>
      <c r="AZ437" s="3">
        <v>70</v>
      </c>
      <c r="BA437" s="3">
        <v>50</v>
      </c>
      <c r="BB437" s="35">
        <f>I437*AZ437</f>
        <v>2259.67</v>
      </c>
      <c r="BC437" s="33">
        <f>AW437+AZ437-BA437</f>
        <v>90</v>
      </c>
      <c r="BD437" s="267">
        <v>100</v>
      </c>
      <c r="BE437" s="36">
        <f t="shared" si="473"/>
        <v>3228.1</v>
      </c>
      <c r="BF437" s="3">
        <v>150</v>
      </c>
      <c r="BG437" s="3">
        <v>150</v>
      </c>
      <c r="BH437" s="35">
        <f t="shared" si="474"/>
        <v>4842.1499999999996</v>
      </c>
      <c r="BI437" s="33">
        <f t="shared" si="472"/>
        <v>90</v>
      </c>
      <c r="BJ437" s="267">
        <v>200</v>
      </c>
      <c r="BK437" s="36">
        <f t="shared" si="475"/>
        <v>6456.2</v>
      </c>
      <c r="BL437" s="3">
        <v>100</v>
      </c>
      <c r="BM437" s="3">
        <v>100</v>
      </c>
      <c r="BN437" s="36">
        <f t="shared" si="476"/>
        <v>3228.1</v>
      </c>
      <c r="BO437" s="33">
        <f t="shared" si="453"/>
        <v>90</v>
      </c>
      <c r="BP437" s="267">
        <v>200</v>
      </c>
      <c r="BQ437" s="36">
        <f t="shared" si="477"/>
        <v>6456.2</v>
      </c>
      <c r="BR437" s="204">
        <v>200</v>
      </c>
      <c r="BS437" s="305">
        <v>20</v>
      </c>
      <c r="BT437" s="36">
        <f t="shared" si="478"/>
        <v>6456.2</v>
      </c>
      <c r="BU437" s="33">
        <f t="shared" si="446"/>
        <v>270</v>
      </c>
      <c r="BV437" s="4">
        <v>200</v>
      </c>
      <c r="BW437" s="36">
        <f t="shared" si="448"/>
        <v>6456.2</v>
      </c>
      <c r="BX437" s="3">
        <v>0</v>
      </c>
      <c r="BY437" s="3">
        <v>150</v>
      </c>
      <c r="BZ437" s="36">
        <f t="shared" si="449"/>
        <v>0</v>
      </c>
      <c r="CA437" s="33">
        <f t="shared" si="437"/>
        <v>120</v>
      </c>
      <c r="CB437" s="314">
        <v>200</v>
      </c>
      <c r="CC437" s="36">
        <f t="shared" si="450"/>
        <v>6456.2</v>
      </c>
      <c r="CD437" s="3">
        <f>SUMIFS('12月商业流向数据'!G:G,'12月商业流向数据'!C:C,'2019年进销存明细 '!A437,'12月商业流向数据'!E:E,'2019年进销存明细 '!H437)</f>
        <v>0</v>
      </c>
      <c r="CE437" s="3"/>
      <c r="CF437" s="36">
        <f t="shared" si="451"/>
        <v>0</v>
      </c>
      <c r="CG437" s="33">
        <f t="shared" si="438"/>
        <v>120</v>
      </c>
      <c r="CH437" s="4">
        <f t="shared" si="454"/>
        <v>970</v>
      </c>
      <c r="CI437" s="36">
        <f t="shared" si="455"/>
        <v>31312.570000000003</v>
      </c>
      <c r="CJ437" s="4">
        <f t="shared" si="456"/>
        <v>520</v>
      </c>
      <c r="CK437" s="36">
        <f t="shared" si="452"/>
        <v>16786.12</v>
      </c>
      <c r="CM437" s="18" t="str">
        <f t="shared" si="447"/>
        <v>整肠生36S-上海市徐汇区凌云街道社区卫生服务中心</v>
      </c>
      <c r="CN437" s="18" t="s">
        <v>736</v>
      </c>
    </row>
    <row r="438" spans="1:92" s="18" customFormat="1" ht="14.25" hidden="1" x14ac:dyDescent="0.3">
      <c r="A438" s="1" t="s">
        <v>838</v>
      </c>
      <c r="B438" s="1" t="s">
        <v>637</v>
      </c>
      <c r="C438" s="1" t="s">
        <v>661</v>
      </c>
      <c r="D438" s="1" t="s">
        <v>285</v>
      </c>
      <c r="E438" s="1" t="s">
        <v>462</v>
      </c>
      <c r="F438" s="1" t="s">
        <v>284</v>
      </c>
      <c r="G438" s="1" t="s">
        <v>385</v>
      </c>
      <c r="H438" s="2" t="s">
        <v>67</v>
      </c>
      <c r="I438" s="178">
        <v>18.192499999999999</v>
      </c>
      <c r="J438" s="37">
        <v>150</v>
      </c>
      <c r="K438" s="171">
        <v>158.33333333333334</v>
      </c>
      <c r="L438" s="171">
        <f>K438*I438</f>
        <v>2880.4791666666665</v>
      </c>
      <c r="M438" s="37">
        <v>193</v>
      </c>
      <c r="N438" s="5">
        <v>200</v>
      </c>
      <c r="O438" s="34">
        <f>N438*I438</f>
        <v>3638.5</v>
      </c>
      <c r="P438" s="3">
        <v>100</v>
      </c>
      <c r="Q438" s="3">
        <v>170</v>
      </c>
      <c r="R438" s="35">
        <f>P438*I438</f>
        <v>1819.25</v>
      </c>
      <c r="S438" s="33">
        <f>M438+P438-Q438</f>
        <v>123</v>
      </c>
      <c r="T438" s="5">
        <v>160</v>
      </c>
      <c r="U438" s="35">
        <f>T438*I438</f>
        <v>2910.7999999999997</v>
      </c>
      <c r="V438" s="3">
        <v>280</v>
      </c>
      <c r="W438" s="3">
        <v>100</v>
      </c>
      <c r="X438" s="35">
        <f>V438*I438</f>
        <v>5093.8999999999996</v>
      </c>
      <c r="Y438" s="33">
        <f>S438+V438-W438</f>
        <v>303</v>
      </c>
      <c r="Z438" s="5">
        <v>220</v>
      </c>
      <c r="AA438" s="35">
        <f>Z438*I438</f>
        <v>4002.35</v>
      </c>
      <c r="AB438" s="3">
        <v>100</v>
      </c>
      <c r="AC438" s="3">
        <v>329</v>
      </c>
      <c r="AD438" s="35">
        <f>AB438*I438</f>
        <v>1819.25</v>
      </c>
      <c r="AE438" s="33">
        <f>Y438+AB438-AC438</f>
        <v>74</v>
      </c>
      <c r="AF438" s="5">
        <v>220</v>
      </c>
      <c r="AG438" s="35">
        <f>AF438*I438</f>
        <v>4002.35</v>
      </c>
      <c r="AH438" s="3">
        <v>100</v>
      </c>
      <c r="AI438" s="3">
        <v>150</v>
      </c>
      <c r="AJ438" s="35">
        <f>AH438*I438</f>
        <v>1819.25</v>
      </c>
      <c r="AK438" s="33">
        <f>AE438+AH438-AI438</f>
        <v>24</v>
      </c>
      <c r="AL438" s="5">
        <v>200</v>
      </c>
      <c r="AM438" s="36">
        <f>AL438*I438</f>
        <v>3638.5</v>
      </c>
      <c r="AN438" s="224">
        <v>100</v>
      </c>
      <c r="AO438" s="3">
        <v>100</v>
      </c>
      <c r="AP438" s="35">
        <f>I438*AN438</f>
        <v>1819.25</v>
      </c>
      <c r="AQ438" s="33">
        <f>AK438+AN438-AO438</f>
        <v>24</v>
      </c>
      <c r="AR438" s="5">
        <v>200</v>
      </c>
      <c r="AS438" s="35">
        <f>I438*AR438</f>
        <v>3638.5</v>
      </c>
      <c r="AT438" s="3">
        <v>200</v>
      </c>
      <c r="AU438" s="3">
        <v>150</v>
      </c>
      <c r="AV438" s="35">
        <f>AT438*I438</f>
        <v>3638.5</v>
      </c>
      <c r="AW438" s="33">
        <f>AQ438+AT438-AU438</f>
        <v>74</v>
      </c>
      <c r="AX438" s="4"/>
      <c r="AY438" s="35">
        <f>I438*AX438</f>
        <v>0</v>
      </c>
      <c r="AZ438" s="3">
        <v>0</v>
      </c>
      <c r="BA438" s="3">
        <v>74</v>
      </c>
      <c r="BB438" s="35">
        <f>I438*AZ438</f>
        <v>0</v>
      </c>
      <c r="BC438" s="33">
        <f>AW438+AZ438-BA438</f>
        <v>0</v>
      </c>
      <c r="BD438" s="4"/>
      <c r="BE438" s="36">
        <f t="shared" si="473"/>
        <v>0</v>
      </c>
      <c r="BF438" s="3">
        <v>0</v>
      </c>
      <c r="BG438" s="3">
        <v>0</v>
      </c>
      <c r="BH438" s="35">
        <f t="shared" si="474"/>
        <v>0</v>
      </c>
      <c r="BI438" s="33">
        <f t="shared" si="472"/>
        <v>0</v>
      </c>
      <c r="BJ438" s="4"/>
      <c r="BK438" s="36">
        <f t="shared" si="475"/>
        <v>0</v>
      </c>
      <c r="BL438" s="3">
        <v>0</v>
      </c>
      <c r="BM438" s="3">
        <v>0</v>
      </c>
      <c r="BN438" s="36">
        <f t="shared" si="476"/>
        <v>0</v>
      </c>
      <c r="BO438" s="33">
        <f t="shared" si="453"/>
        <v>0</v>
      </c>
      <c r="BP438" s="4"/>
      <c r="BQ438" s="36">
        <f t="shared" si="477"/>
        <v>0</v>
      </c>
      <c r="BR438" s="204">
        <v>0</v>
      </c>
      <c r="BS438" s="305">
        <v>0</v>
      </c>
      <c r="BT438" s="36">
        <f t="shared" si="478"/>
        <v>0</v>
      </c>
      <c r="BU438" s="33">
        <f t="shared" si="446"/>
        <v>0</v>
      </c>
      <c r="BV438" s="4">
        <v>0</v>
      </c>
      <c r="BW438" s="36">
        <f t="shared" si="448"/>
        <v>0</v>
      </c>
      <c r="BX438" s="3">
        <v>0</v>
      </c>
      <c r="BY438" s="3">
        <v>0</v>
      </c>
      <c r="BZ438" s="36">
        <f t="shared" si="449"/>
        <v>0</v>
      </c>
      <c r="CA438" s="33">
        <f t="shared" ref="CA438:CA501" si="479">BU438+BX438-BY438</f>
        <v>0</v>
      </c>
      <c r="CB438" s="314">
        <v>0</v>
      </c>
      <c r="CC438" s="36">
        <f t="shared" si="450"/>
        <v>0</v>
      </c>
      <c r="CD438" s="3">
        <f>SUMIFS('12月商业流向数据'!G:G,'12月商业流向数据'!C:C,'2019年进销存明细 '!A438,'12月商业流向数据'!E:E,'2019年进销存明细 '!H438)</f>
        <v>0</v>
      </c>
      <c r="CE438" s="3"/>
      <c r="CF438" s="36">
        <f t="shared" si="451"/>
        <v>0</v>
      </c>
      <c r="CG438" s="33">
        <f t="shared" ref="CG438:CG501" si="480">CA438+CD438-CE438</f>
        <v>0</v>
      </c>
      <c r="CH438" s="4">
        <f t="shared" si="454"/>
        <v>1200</v>
      </c>
      <c r="CI438" s="36">
        <f t="shared" si="455"/>
        <v>21831</v>
      </c>
      <c r="CJ438" s="4">
        <f t="shared" si="456"/>
        <v>880</v>
      </c>
      <c r="CK438" s="36">
        <f t="shared" si="452"/>
        <v>16009.4</v>
      </c>
      <c r="CM438" s="18" t="str">
        <f t="shared" si="447"/>
        <v>整肠生20S-上海市徐汇区凌云街道社区卫生服务中心</v>
      </c>
      <c r="CN438" s="18" t="s">
        <v>422</v>
      </c>
    </row>
    <row r="439" spans="1:92" s="18" customFormat="1" ht="14.25" hidden="1" x14ac:dyDescent="0.3">
      <c r="A439" s="1" t="s">
        <v>838</v>
      </c>
      <c r="B439" s="1" t="s">
        <v>637</v>
      </c>
      <c r="C439" s="1" t="s">
        <v>661</v>
      </c>
      <c r="D439" s="1" t="s">
        <v>285</v>
      </c>
      <c r="E439" s="1" t="s">
        <v>462</v>
      </c>
      <c r="F439" s="1" t="s">
        <v>284</v>
      </c>
      <c r="G439" s="1" t="s">
        <v>385</v>
      </c>
      <c r="H439" s="2" t="s">
        <v>852</v>
      </c>
      <c r="I439" s="178">
        <v>18.192499999999999</v>
      </c>
      <c r="J439" s="37">
        <v>360</v>
      </c>
      <c r="K439" s="171">
        <v>413.33333333333331</v>
      </c>
      <c r="L439" s="171">
        <f>K439*I439</f>
        <v>7519.5666666666657</v>
      </c>
      <c r="M439" s="37">
        <v>285</v>
      </c>
      <c r="N439" s="5">
        <v>500</v>
      </c>
      <c r="O439" s="34">
        <f>N439*I439</f>
        <v>9096.25</v>
      </c>
      <c r="P439" s="3">
        <v>540</v>
      </c>
      <c r="Q439" s="3">
        <v>500</v>
      </c>
      <c r="R439" s="35">
        <f>P439*I439</f>
        <v>9823.9499999999989</v>
      </c>
      <c r="S439" s="33">
        <f>M439+P439-Q439</f>
        <v>325</v>
      </c>
      <c r="T439" s="5">
        <v>450</v>
      </c>
      <c r="U439" s="35">
        <f>T439*I439</f>
        <v>8186.625</v>
      </c>
      <c r="V439" s="3">
        <v>180</v>
      </c>
      <c r="W439" s="3">
        <v>180</v>
      </c>
      <c r="X439" s="35">
        <f>V439*I439</f>
        <v>3274.6499999999996</v>
      </c>
      <c r="Y439" s="33">
        <f>S439+V439-W439</f>
        <v>325</v>
      </c>
      <c r="Z439" s="5">
        <v>550</v>
      </c>
      <c r="AA439" s="35">
        <f>Z439*I439</f>
        <v>10005.875</v>
      </c>
      <c r="AB439" s="3">
        <v>180</v>
      </c>
      <c r="AC439" s="3">
        <v>280</v>
      </c>
      <c r="AD439" s="35">
        <f>AB439*I439</f>
        <v>3274.6499999999996</v>
      </c>
      <c r="AE439" s="33">
        <f>Y439+AB439-AC439</f>
        <v>225</v>
      </c>
      <c r="AF439" s="5">
        <v>500</v>
      </c>
      <c r="AG439" s="35">
        <f>AF439*I439</f>
        <v>9096.25</v>
      </c>
      <c r="AH439" s="3">
        <v>360</v>
      </c>
      <c r="AI439" s="3">
        <v>238</v>
      </c>
      <c r="AJ439" s="35">
        <f>AH439*I439</f>
        <v>6549.2999999999993</v>
      </c>
      <c r="AK439" s="33">
        <f>AE439+AH439-AI439</f>
        <v>347</v>
      </c>
      <c r="AL439" s="5">
        <v>500</v>
      </c>
      <c r="AM439" s="36">
        <f>AL439*I439</f>
        <v>9096.25</v>
      </c>
      <c r="AN439" s="224">
        <v>180</v>
      </c>
      <c r="AO439" s="3">
        <v>300</v>
      </c>
      <c r="AP439" s="35">
        <f>I439*AN439</f>
        <v>3274.6499999999996</v>
      </c>
      <c r="AQ439" s="33">
        <f>AK439+AN439-AO439</f>
        <v>227</v>
      </c>
      <c r="AR439" s="5">
        <v>500</v>
      </c>
      <c r="AS439" s="35">
        <f>I439*AR439</f>
        <v>9096.25</v>
      </c>
      <c r="AT439" s="3">
        <v>360</v>
      </c>
      <c r="AU439" s="3">
        <v>257</v>
      </c>
      <c r="AV439" s="35">
        <f>AT439*I439</f>
        <v>6549.2999999999993</v>
      </c>
      <c r="AW439" s="33">
        <f>AQ439+AT439-AU439</f>
        <v>330</v>
      </c>
      <c r="AX439" s="4"/>
      <c r="AY439" s="35">
        <f>I439*AX439</f>
        <v>0</v>
      </c>
      <c r="AZ439" s="3">
        <v>0</v>
      </c>
      <c r="BA439" s="3">
        <v>330</v>
      </c>
      <c r="BB439" s="35">
        <f>I439*AZ439</f>
        <v>0</v>
      </c>
      <c r="BC439" s="33">
        <f>AW439+AZ439-BA439</f>
        <v>0</v>
      </c>
      <c r="BD439" s="4"/>
      <c r="BE439" s="36">
        <f t="shared" si="473"/>
        <v>0</v>
      </c>
      <c r="BF439" s="3">
        <v>0</v>
      </c>
      <c r="BG439" s="3">
        <v>0</v>
      </c>
      <c r="BH439" s="35">
        <f t="shared" si="474"/>
        <v>0</v>
      </c>
      <c r="BI439" s="33">
        <f t="shared" si="472"/>
        <v>0</v>
      </c>
      <c r="BJ439" s="4"/>
      <c r="BK439" s="36">
        <f t="shared" si="475"/>
        <v>0</v>
      </c>
      <c r="BL439" s="3">
        <v>0</v>
      </c>
      <c r="BM439" s="3">
        <v>0</v>
      </c>
      <c r="BN439" s="36">
        <f t="shared" si="476"/>
        <v>0</v>
      </c>
      <c r="BO439" s="33">
        <f t="shared" si="453"/>
        <v>0</v>
      </c>
      <c r="BP439" s="4"/>
      <c r="BQ439" s="36">
        <f t="shared" si="477"/>
        <v>0</v>
      </c>
      <c r="BR439" s="204">
        <v>0</v>
      </c>
      <c r="BS439" s="305">
        <v>0</v>
      </c>
      <c r="BT439" s="36">
        <f t="shared" si="478"/>
        <v>0</v>
      </c>
      <c r="BU439" s="33">
        <f t="shared" si="446"/>
        <v>0</v>
      </c>
      <c r="BV439" s="4">
        <v>0</v>
      </c>
      <c r="BW439" s="36">
        <f t="shared" si="448"/>
        <v>0</v>
      </c>
      <c r="BX439" s="3">
        <v>0</v>
      </c>
      <c r="BY439" s="3">
        <v>0</v>
      </c>
      <c r="BZ439" s="36">
        <f t="shared" si="449"/>
        <v>0</v>
      </c>
      <c r="CA439" s="33">
        <f t="shared" si="479"/>
        <v>0</v>
      </c>
      <c r="CB439" s="314">
        <v>0</v>
      </c>
      <c r="CC439" s="36">
        <f t="shared" si="450"/>
        <v>0</v>
      </c>
      <c r="CD439" s="3">
        <f>SUMIFS('12月商业流向数据'!G:G,'12月商业流向数据'!C:C,'2019年进销存明细 '!A439,'12月商业流向数据'!E:E,'2019年进销存明细 '!H439)</f>
        <v>0</v>
      </c>
      <c r="CE439" s="3"/>
      <c r="CF439" s="36">
        <f t="shared" si="451"/>
        <v>0</v>
      </c>
      <c r="CG439" s="33">
        <f t="shared" si="480"/>
        <v>0</v>
      </c>
      <c r="CH439" s="4">
        <f t="shared" si="454"/>
        <v>3000</v>
      </c>
      <c r="CI439" s="36">
        <f t="shared" si="455"/>
        <v>54577.5</v>
      </c>
      <c r="CJ439" s="4">
        <f t="shared" si="456"/>
        <v>1800</v>
      </c>
      <c r="CK439" s="36">
        <f t="shared" si="452"/>
        <v>32746.499999999996</v>
      </c>
      <c r="CM439" s="18" t="str">
        <f t="shared" si="447"/>
        <v>整肠生20S-上海市徐汇区斜土街道社区卫生服务中心</v>
      </c>
      <c r="CN439" s="18" t="s">
        <v>422</v>
      </c>
    </row>
    <row r="440" spans="1:92" s="18" customFormat="1" ht="14.25" hidden="1" x14ac:dyDescent="0.3">
      <c r="A440" s="208" t="s">
        <v>833</v>
      </c>
      <c r="B440" s="1" t="s">
        <v>637</v>
      </c>
      <c r="C440" s="1" t="s">
        <v>835</v>
      </c>
      <c r="D440" s="1" t="s">
        <v>285</v>
      </c>
      <c r="E440" s="1" t="s">
        <v>462</v>
      </c>
      <c r="F440" s="1" t="s">
        <v>284</v>
      </c>
      <c r="G440" s="1" t="s">
        <v>385</v>
      </c>
      <c r="H440" s="2" t="s">
        <v>69</v>
      </c>
      <c r="I440" s="178">
        <v>32.280999999999999</v>
      </c>
      <c r="J440" s="37"/>
      <c r="K440" s="171"/>
      <c r="L440" s="171"/>
      <c r="M440" s="37"/>
      <c r="N440" s="5"/>
      <c r="O440" s="34"/>
      <c r="P440" s="3"/>
      <c r="Q440" s="3"/>
      <c r="R440" s="35"/>
      <c r="S440" s="33"/>
      <c r="T440" s="5"/>
      <c r="U440" s="35"/>
      <c r="V440" s="3"/>
      <c r="W440" s="3"/>
      <c r="X440" s="35"/>
      <c r="Y440" s="33"/>
      <c r="Z440" s="5"/>
      <c r="AA440" s="35"/>
      <c r="AB440" s="3"/>
      <c r="AC440" s="3"/>
      <c r="AD440" s="35"/>
      <c r="AE440" s="33"/>
      <c r="AF440" s="5"/>
      <c r="AG440" s="35"/>
      <c r="AH440" s="3"/>
      <c r="AI440" s="3"/>
      <c r="AJ440" s="35"/>
      <c r="AK440" s="33"/>
      <c r="AL440" s="5"/>
      <c r="AM440" s="36"/>
      <c r="AN440" s="224"/>
      <c r="AO440" s="3"/>
      <c r="AP440" s="35"/>
      <c r="AQ440" s="33"/>
      <c r="AR440" s="5"/>
      <c r="AS440" s="35"/>
      <c r="AT440" s="3"/>
      <c r="AU440" s="3"/>
      <c r="AV440" s="35"/>
      <c r="AW440" s="33"/>
      <c r="AX440" s="4"/>
      <c r="AY440" s="35"/>
      <c r="AZ440" s="3"/>
      <c r="BA440" s="3"/>
      <c r="BB440" s="35"/>
      <c r="BC440" s="33"/>
      <c r="BD440" s="267">
        <v>300</v>
      </c>
      <c r="BE440" s="36">
        <f t="shared" si="473"/>
        <v>9684.2999999999993</v>
      </c>
      <c r="BF440" s="3">
        <v>380</v>
      </c>
      <c r="BG440" s="3">
        <v>205</v>
      </c>
      <c r="BH440" s="35">
        <f t="shared" si="474"/>
        <v>12266.779999999999</v>
      </c>
      <c r="BI440" s="33">
        <f t="shared" si="472"/>
        <v>175</v>
      </c>
      <c r="BJ440" s="267">
        <v>600</v>
      </c>
      <c r="BK440" s="36">
        <f t="shared" si="475"/>
        <v>19368.599999999999</v>
      </c>
      <c r="BL440" s="3">
        <v>180</v>
      </c>
      <c r="BM440" s="3">
        <v>288</v>
      </c>
      <c r="BN440" s="36">
        <f t="shared" si="476"/>
        <v>5810.58</v>
      </c>
      <c r="BO440" s="33">
        <f t="shared" si="453"/>
        <v>67</v>
      </c>
      <c r="BP440" s="267">
        <v>600</v>
      </c>
      <c r="BQ440" s="36">
        <f t="shared" si="477"/>
        <v>19368.599999999999</v>
      </c>
      <c r="BR440" s="204">
        <v>360</v>
      </c>
      <c r="BS440" s="305">
        <v>204</v>
      </c>
      <c r="BT440" s="36">
        <f t="shared" si="478"/>
        <v>11621.16</v>
      </c>
      <c r="BU440" s="33">
        <f t="shared" si="446"/>
        <v>223</v>
      </c>
      <c r="BV440" s="4">
        <v>600</v>
      </c>
      <c r="BW440" s="36">
        <f t="shared" si="448"/>
        <v>19368.599999999999</v>
      </c>
      <c r="BX440" s="3">
        <v>180</v>
      </c>
      <c r="BY440" s="3">
        <v>162</v>
      </c>
      <c r="BZ440" s="36">
        <f t="shared" si="449"/>
        <v>5810.58</v>
      </c>
      <c r="CA440" s="33">
        <f t="shared" si="479"/>
        <v>241</v>
      </c>
      <c r="CB440" s="314">
        <v>600</v>
      </c>
      <c r="CC440" s="36">
        <f t="shared" si="450"/>
        <v>19368.599999999999</v>
      </c>
      <c r="CD440" s="3">
        <f>SUMIFS('12月商业流向数据'!G:G,'12月商业流向数据'!C:C,'2019年进销存明细 '!A440,'12月商业流向数据'!E:E,'2019年进销存明细 '!H440)</f>
        <v>0</v>
      </c>
      <c r="CE440" s="3"/>
      <c r="CF440" s="36">
        <f t="shared" si="451"/>
        <v>0</v>
      </c>
      <c r="CG440" s="33">
        <f t="shared" si="480"/>
        <v>241</v>
      </c>
      <c r="CH440" s="4">
        <f t="shared" si="454"/>
        <v>2700</v>
      </c>
      <c r="CI440" s="36">
        <f t="shared" si="455"/>
        <v>87158.700000000012</v>
      </c>
      <c r="CJ440" s="4">
        <f t="shared" si="456"/>
        <v>1100</v>
      </c>
      <c r="CK440" s="36">
        <f t="shared" si="452"/>
        <v>35509.1</v>
      </c>
      <c r="CM440" s="18" t="str">
        <f t="shared" si="447"/>
        <v>整肠生36S-上海市徐汇区斜土街道社区卫生服务中心</v>
      </c>
      <c r="CN440" s="18" t="s">
        <v>736</v>
      </c>
    </row>
    <row r="441" spans="1:92" s="18" customFormat="1" ht="14.25" hidden="1" x14ac:dyDescent="0.3">
      <c r="A441" s="208" t="s">
        <v>839</v>
      </c>
      <c r="B441" s="1" t="s">
        <v>637</v>
      </c>
      <c r="C441" s="1" t="s">
        <v>835</v>
      </c>
      <c r="D441" s="1" t="s">
        <v>142</v>
      </c>
      <c r="E441" s="1" t="s">
        <v>68</v>
      </c>
      <c r="F441" s="1" t="s">
        <v>282</v>
      </c>
      <c r="G441" s="1" t="s">
        <v>386</v>
      </c>
      <c r="H441" s="2" t="s">
        <v>509</v>
      </c>
      <c r="I441" s="178">
        <v>32.28</v>
      </c>
      <c r="J441" s="37"/>
      <c r="K441" s="171"/>
      <c r="L441" s="171"/>
      <c r="M441" s="37"/>
      <c r="N441" s="5"/>
      <c r="O441" s="34"/>
      <c r="P441" s="3"/>
      <c r="Q441" s="3"/>
      <c r="R441" s="35"/>
      <c r="S441" s="33"/>
      <c r="T441" s="5"/>
      <c r="U441" s="35"/>
      <c r="V441" s="3"/>
      <c r="W441" s="3"/>
      <c r="X441" s="35"/>
      <c r="Y441" s="33"/>
      <c r="Z441" s="5"/>
      <c r="AA441" s="35"/>
      <c r="AB441" s="3"/>
      <c r="AC441" s="3"/>
      <c r="AD441" s="35"/>
      <c r="AE441" s="33"/>
      <c r="AF441" s="5"/>
      <c r="AG441" s="35"/>
      <c r="AH441" s="3"/>
      <c r="AI441" s="3"/>
      <c r="AJ441" s="35"/>
      <c r="AK441" s="33"/>
      <c r="AL441" s="5"/>
      <c r="AM441" s="36"/>
      <c r="AN441" s="224"/>
      <c r="AO441" s="3"/>
      <c r="AP441" s="35"/>
      <c r="AQ441" s="33"/>
      <c r="AR441" s="5"/>
      <c r="AS441" s="35"/>
      <c r="AT441" s="3"/>
      <c r="AU441" s="3"/>
      <c r="AV441" s="35"/>
      <c r="AW441" s="33"/>
      <c r="AX441" s="267">
        <v>400</v>
      </c>
      <c r="AY441" s="35">
        <f>I441*AX441</f>
        <v>12912</v>
      </c>
      <c r="AZ441" s="3">
        <v>360</v>
      </c>
      <c r="BA441" s="3">
        <v>0</v>
      </c>
      <c r="BB441" s="35">
        <f>I441*AZ441</f>
        <v>11620.800000000001</v>
      </c>
      <c r="BC441" s="33">
        <f>AW441+AZ441-BA441</f>
        <v>360</v>
      </c>
      <c r="BD441" s="267">
        <v>0</v>
      </c>
      <c r="BE441" s="36">
        <f t="shared" si="473"/>
        <v>0</v>
      </c>
      <c r="BF441" s="3">
        <v>0</v>
      </c>
      <c r="BG441" s="3">
        <v>105</v>
      </c>
      <c r="BH441" s="35">
        <f t="shared" si="474"/>
        <v>0</v>
      </c>
      <c r="BI441" s="33">
        <f t="shared" si="472"/>
        <v>255</v>
      </c>
      <c r="BJ441" s="267"/>
      <c r="BK441" s="36">
        <f t="shared" si="475"/>
        <v>0</v>
      </c>
      <c r="BL441" s="3">
        <v>0</v>
      </c>
      <c r="BM441" s="3">
        <v>254</v>
      </c>
      <c r="BN441" s="36">
        <f t="shared" si="476"/>
        <v>0</v>
      </c>
      <c r="BO441" s="33">
        <f t="shared" si="453"/>
        <v>1</v>
      </c>
      <c r="BP441" s="267"/>
      <c r="BQ441" s="36">
        <f t="shared" si="477"/>
        <v>0</v>
      </c>
      <c r="BR441" s="204">
        <v>180</v>
      </c>
      <c r="BS441" s="305">
        <v>180</v>
      </c>
      <c r="BT441" s="36">
        <f t="shared" si="478"/>
        <v>5810.4000000000005</v>
      </c>
      <c r="BU441" s="33">
        <f t="shared" si="446"/>
        <v>1</v>
      </c>
      <c r="BV441" s="4">
        <v>0</v>
      </c>
      <c r="BW441" s="36">
        <f t="shared" si="448"/>
        <v>0</v>
      </c>
      <c r="BX441" s="3">
        <v>0</v>
      </c>
      <c r="BY441" s="3">
        <v>0</v>
      </c>
      <c r="BZ441" s="36">
        <f t="shared" si="449"/>
        <v>0</v>
      </c>
      <c r="CA441" s="33">
        <f t="shared" si="479"/>
        <v>1</v>
      </c>
      <c r="CB441" s="314">
        <v>0</v>
      </c>
      <c r="CC441" s="36">
        <f t="shared" si="450"/>
        <v>0</v>
      </c>
      <c r="CD441" s="3">
        <f>SUMIFS('12月商业流向数据'!G:G,'12月商业流向数据'!C:C,'2019年进销存明细 '!A441,'12月商业流向数据'!E:E,'2019年进销存明细 '!H441)</f>
        <v>0</v>
      </c>
      <c r="CE441" s="3"/>
      <c r="CF441" s="36">
        <f t="shared" si="451"/>
        <v>0</v>
      </c>
      <c r="CG441" s="33">
        <f t="shared" si="480"/>
        <v>1</v>
      </c>
      <c r="CH441" s="4">
        <f t="shared" si="454"/>
        <v>400</v>
      </c>
      <c r="CI441" s="36">
        <f t="shared" si="455"/>
        <v>12912</v>
      </c>
      <c r="CJ441" s="4">
        <f t="shared" si="456"/>
        <v>540</v>
      </c>
      <c r="CK441" s="36">
        <f t="shared" si="452"/>
        <v>17431.2</v>
      </c>
      <c r="CM441" s="18" t="str">
        <f t="shared" si="447"/>
        <v>整肠生36S-上海市长宁区中心医院</v>
      </c>
      <c r="CN441" s="18" t="s">
        <v>736</v>
      </c>
    </row>
    <row r="442" spans="1:92" s="18" customFormat="1" ht="14.25" hidden="1" x14ac:dyDescent="0.3">
      <c r="A442" s="1" t="s">
        <v>838</v>
      </c>
      <c r="B442" s="1" t="s">
        <v>637</v>
      </c>
      <c r="C442" s="1" t="s">
        <v>661</v>
      </c>
      <c r="D442" s="1" t="s">
        <v>142</v>
      </c>
      <c r="E442" s="1" t="s">
        <v>68</v>
      </c>
      <c r="F442" s="1" t="s">
        <v>282</v>
      </c>
      <c r="G442" s="1" t="s">
        <v>386</v>
      </c>
      <c r="H442" s="47" t="s">
        <v>509</v>
      </c>
      <c r="I442" s="177">
        <v>18.190000000000001</v>
      </c>
      <c r="J442" s="37">
        <v>1130</v>
      </c>
      <c r="K442" s="171">
        <v>1423.3333333333333</v>
      </c>
      <c r="L442" s="171">
        <f>K442*I442</f>
        <v>25890.433333333334</v>
      </c>
      <c r="M442" s="37">
        <v>291</v>
      </c>
      <c r="N442" s="5">
        <v>1800</v>
      </c>
      <c r="O442" s="34">
        <f>N442*I442</f>
        <v>32742.000000000004</v>
      </c>
      <c r="P442" s="3">
        <v>1440</v>
      </c>
      <c r="Q442" s="3">
        <v>1293</v>
      </c>
      <c r="R442" s="35">
        <f>P442*I442</f>
        <v>26193.600000000002</v>
      </c>
      <c r="S442" s="33">
        <f>M442+P442-Q442</f>
        <v>438</v>
      </c>
      <c r="T442" s="5">
        <v>1400</v>
      </c>
      <c r="U442" s="35">
        <f>T442*I442</f>
        <v>25466</v>
      </c>
      <c r="V442" s="3">
        <v>570</v>
      </c>
      <c r="W442" s="3">
        <v>735</v>
      </c>
      <c r="X442" s="35">
        <f>V442*I442</f>
        <v>10368.300000000001</v>
      </c>
      <c r="Y442" s="33">
        <f>S442+V442-W442</f>
        <v>273</v>
      </c>
      <c r="Z442" s="5">
        <v>2200</v>
      </c>
      <c r="AA442" s="35">
        <f>Z442*I442</f>
        <v>40018</v>
      </c>
      <c r="AB442" s="3">
        <v>1360</v>
      </c>
      <c r="AC442" s="3">
        <v>1172</v>
      </c>
      <c r="AD442" s="35">
        <f>AB442*I442</f>
        <v>24738.400000000001</v>
      </c>
      <c r="AE442" s="33">
        <f>Y442+AB442-AC442</f>
        <v>461</v>
      </c>
      <c r="AF442" s="5">
        <v>2000</v>
      </c>
      <c r="AG442" s="35">
        <f>AF442*I442</f>
        <v>36380</v>
      </c>
      <c r="AH442" s="3">
        <v>720</v>
      </c>
      <c r="AI442" s="3">
        <v>851</v>
      </c>
      <c r="AJ442" s="35">
        <f>AH442*I442</f>
        <v>13096.800000000001</v>
      </c>
      <c r="AK442" s="33">
        <f>AE442+AH442-AI442</f>
        <v>330</v>
      </c>
      <c r="AL442" s="5">
        <v>800</v>
      </c>
      <c r="AM442" s="36">
        <f>AL442*I442</f>
        <v>14552.000000000002</v>
      </c>
      <c r="AN442" s="224">
        <v>910</v>
      </c>
      <c r="AO442" s="3">
        <v>642</v>
      </c>
      <c r="AP442" s="35">
        <f>I442*AN442</f>
        <v>16552.900000000001</v>
      </c>
      <c r="AQ442" s="33">
        <f>AK442+AN442-AO442</f>
        <v>598</v>
      </c>
      <c r="AR442" s="5">
        <v>850</v>
      </c>
      <c r="AS442" s="35">
        <f>I442*AR442</f>
        <v>15461.500000000002</v>
      </c>
      <c r="AT442" s="3">
        <v>1110</v>
      </c>
      <c r="AU442" s="3">
        <v>949</v>
      </c>
      <c r="AV442" s="35">
        <f>AT442*I442</f>
        <v>20190.900000000001</v>
      </c>
      <c r="AW442" s="33">
        <f>AQ442+AT442-AU442</f>
        <v>759</v>
      </c>
      <c r="AX442" s="4"/>
      <c r="AY442" s="35">
        <f>I442*AX442</f>
        <v>0</v>
      </c>
      <c r="AZ442" s="3">
        <v>0</v>
      </c>
      <c r="BA442" s="3">
        <v>758</v>
      </c>
      <c r="BB442" s="35">
        <f>I442*AZ442</f>
        <v>0</v>
      </c>
      <c r="BC442" s="33">
        <f>AW442+AZ442-BA442</f>
        <v>1</v>
      </c>
      <c r="BD442" s="4"/>
      <c r="BE442" s="36">
        <f t="shared" si="473"/>
        <v>0</v>
      </c>
      <c r="BF442" s="3">
        <v>0</v>
      </c>
      <c r="BG442" s="3">
        <v>0</v>
      </c>
      <c r="BH442" s="35">
        <f t="shared" si="474"/>
        <v>0</v>
      </c>
      <c r="BI442" s="33">
        <f t="shared" si="472"/>
        <v>1</v>
      </c>
      <c r="BJ442" s="4"/>
      <c r="BK442" s="36">
        <f t="shared" si="475"/>
        <v>0</v>
      </c>
      <c r="BL442" s="3">
        <v>0</v>
      </c>
      <c r="BM442" s="3">
        <v>0</v>
      </c>
      <c r="BN442" s="36">
        <f t="shared" si="476"/>
        <v>0</v>
      </c>
      <c r="BO442" s="33">
        <f t="shared" si="453"/>
        <v>1</v>
      </c>
      <c r="BP442" s="4"/>
      <c r="BQ442" s="36">
        <f t="shared" si="477"/>
        <v>0</v>
      </c>
      <c r="BR442" s="204">
        <v>0</v>
      </c>
      <c r="BS442" s="305">
        <v>0</v>
      </c>
      <c r="BT442" s="36">
        <f t="shared" si="478"/>
        <v>0</v>
      </c>
      <c r="BU442" s="33">
        <f t="shared" si="446"/>
        <v>1</v>
      </c>
      <c r="BV442" s="4">
        <v>0</v>
      </c>
      <c r="BW442" s="36">
        <f t="shared" si="448"/>
        <v>0</v>
      </c>
      <c r="BX442" s="3">
        <v>0</v>
      </c>
      <c r="BY442" s="3">
        <v>0</v>
      </c>
      <c r="BZ442" s="36">
        <f t="shared" si="449"/>
        <v>0</v>
      </c>
      <c r="CA442" s="33">
        <f t="shared" si="479"/>
        <v>1</v>
      </c>
      <c r="CB442" s="314">
        <v>0</v>
      </c>
      <c r="CC442" s="36">
        <f t="shared" si="450"/>
        <v>0</v>
      </c>
      <c r="CD442" s="3">
        <f>SUMIFS('12月商业流向数据'!G:G,'12月商业流向数据'!C:C,'2019年进销存明细 '!A442,'12月商业流向数据'!E:E,'2019年进销存明细 '!H442)</f>
        <v>0</v>
      </c>
      <c r="CE442" s="3"/>
      <c r="CF442" s="36">
        <f t="shared" si="451"/>
        <v>0</v>
      </c>
      <c r="CG442" s="33">
        <f t="shared" si="480"/>
        <v>1</v>
      </c>
      <c r="CH442" s="4">
        <f t="shared" si="454"/>
        <v>9050</v>
      </c>
      <c r="CI442" s="36">
        <f t="shared" si="455"/>
        <v>164619.5</v>
      </c>
      <c r="CJ442" s="4">
        <f t="shared" si="456"/>
        <v>6110</v>
      </c>
      <c r="CK442" s="36">
        <f t="shared" si="452"/>
        <v>111140.9</v>
      </c>
      <c r="CM442" s="18" t="str">
        <f t="shared" si="447"/>
        <v>整肠生20S-上海市长宁区中心医院</v>
      </c>
      <c r="CN442" s="18" t="s">
        <v>422</v>
      </c>
    </row>
    <row r="443" spans="1:92" s="18" customFormat="1" ht="14.25" hidden="1" x14ac:dyDescent="0.3">
      <c r="A443" s="1" t="s">
        <v>838</v>
      </c>
      <c r="B443" s="1" t="s">
        <v>637</v>
      </c>
      <c r="C443" s="1" t="s">
        <v>661</v>
      </c>
      <c r="D443" s="1" t="s">
        <v>142</v>
      </c>
      <c r="E443" s="1" t="s">
        <v>68</v>
      </c>
      <c r="F443" s="1" t="s">
        <v>284</v>
      </c>
      <c r="G443" s="1" t="s">
        <v>386</v>
      </c>
      <c r="H443" s="2" t="s">
        <v>70</v>
      </c>
      <c r="I443" s="177">
        <v>18.192499999999999</v>
      </c>
      <c r="J443" s="37">
        <v>600</v>
      </c>
      <c r="K443" s="171">
        <v>572.5</v>
      </c>
      <c r="L443" s="171">
        <f>K443*I443</f>
        <v>10415.206249999999</v>
      </c>
      <c r="M443" s="37">
        <v>74</v>
      </c>
      <c r="N443" s="5">
        <v>600</v>
      </c>
      <c r="O443" s="34">
        <f>N443*I443</f>
        <v>10915.5</v>
      </c>
      <c r="P443" s="3">
        <v>700</v>
      </c>
      <c r="Q443" s="3">
        <v>622</v>
      </c>
      <c r="R443" s="35">
        <f>P443*I443</f>
        <v>12734.75</v>
      </c>
      <c r="S443" s="33">
        <f>M443+P443-Q443</f>
        <v>152</v>
      </c>
      <c r="T443" s="5">
        <v>450</v>
      </c>
      <c r="U443" s="35">
        <f>T443*I443</f>
        <v>8186.625</v>
      </c>
      <c r="V443" s="3">
        <v>200</v>
      </c>
      <c r="W443" s="3">
        <v>295</v>
      </c>
      <c r="X443" s="35">
        <f>V443*I443</f>
        <v>3638.5</v>
      </c>
      <c r="Y443" s="33">
        <f>S443+V443-W443</f>
        <v>57</v>
      </c>
      <c r="Z443" s="5">
        <v>700</v>
      </c>
      <c r="AA443" s="35">
        <f>Z443*I443</f>
        <v>12734.75</v>
      </c>
      <c r="AB443" s="3">
        <v>500</v>
      </c>
      <c r="AC443" s="3">
        <v>515</v>
      </c>
      <c r="AD443" s="35">
        <f>AB443*I443</f>
        <v>9096.25</v>
      </c>
      <c r="AE443" s="33">
        <f>Y443+AB443-AC443</f>
        <v>42</v>
      </c>
      <c r="AF443" s="5">
        <v>600</v>
      </c>
      <c r="AG443" s="35">
        <f>AF443*I443</f>
        <v>10915.5</v>
      </c>
      <c r="AH443" s="3">
        <v>760</v>
      </c>
      <c r="AI443" s="3">
        <v>438</v>
      </c>
      <c r="AJ443" s="35">
        <f>AH443*I443</f>
        <v>13826.3</v>
      </c>
      <c r="AK443" s="33">
        <f>AE443+AH443-AI443</f>
        <v>364</v>
      </c>
      <c r="AL443" s="5">
        <v>600</v>
      </c>
      <c r="AM443" s="36">
        <f>AL443*I443</f>
        <v>10915.5</v>
      </c>
      <c r="AN443" s="224">
        <v>200</v>
      </c>
      <c r="AO443" s="3">
        <v>501</v>
      </c>
      <c r="AP443" s="35">
        <f>I443*AN443</f>
        <v>3638.5</v>
      </c>
      <c r="AQ443" s="33">
        <f>AK443+AN443-AO443</f>
        <v>63</v>
      </c>
      <c r="AR443" s="5">
        <v>600</v>
      </c>
      <c r="AS443" s="35">
        <f>I443*AR443</f>
        <v>10915.5</v>
      </c>
      <c r="AT443" s="3">
        <v>580</v>
      </c>
      <c r="AU443" s="3">
        <v>578</v>
      </c>
      <c r="AV443" s="35">
        <f>AT443*I443</f>
        <v>10551.65</v>
      </c>
      <c r="AW443" s="33">
        <f>AQ443+AT443-AU443</f>
        <v>65</v>
      </c>
      <c r="AX443" s="4"/>
      <c r="AY443" s="35">
        <f>I443*AX443</f>
        <v>0</v>
      </c>
      <c r="AZ443" s="3">
        <v>0</v>
      </c>
      <c r="BA443" s="3">
        <v>64</v>
      </c>
      <c r="BB443" s="35">
        <f>I443*AZ443</f>
        <v>0</v>
      </c>
      <c r="BC443" s="33">
        <f>AW443+AZ443-BA443</f>
        <v>1</v>
      </c>
      <c r="BD443" s="4"/>
      <c r="BE443" s="36">
        <f t="shared" si="473"/>
        <v>0</v>
      </c>
      <c r="BF443" s="3">
        <v>0</v>
      </c>
      <c r="BG443" s="3">
        <v>0</v>
      </c>
      <c r="BH443" s="35">
        <f t="shared" si="474"/>
        <v>0</v>
      </c>
      <c r="BI443" s="33">
        <f t="shared" si="472"/>
        <v>1</v>
      </c>
      <c r="BJ443" s="4"/>
      <c r="BK443" s="36">
        <f t="shared" si="475"/>
        <v>0</v>
      </c>
      <c r="BL443" s="3">
        <v>0</v>
      </c>
      <c r="BM443" s="3">
        <v>0</v>
      </c>
      <c r="BN443" s="36">
        <f t="shared" si="476"/>
        <v>0</v>
      </c>
      <c r="BO443" s="33">
        <f t="shared" si="453"/>
        <v>1</v>
      </c>
      <c r="BP443" s="4"/>
      <c r="BQ443" s="36">
        <f t="shared" si="477"/>
        <v>0</v>
      </c>
      <c r="BR443" s="204">
        <v>0</v>
      </c>
      <c r="BS443" s="305">
        <v>0</v>
      </c>
      <c r="BT443" s="36">
        <f t="shared" si="478"/>
        <v>0</v>
      </c>
      <c r="BU443" s="33">
        <f t="shared" si="446"/>
        <v>1</v>
      </c>
      <c r="BV443" s="4">
        <v>0</v>
      </c>
      <c r="BW443" s="36">
        <f t="shared" si="448"/>
        <v>0</v>
      </c>
      <c r="BX443" s="3">
        <v>0</v>
      </c>
      <c r="BY443" s="3">
        <v>0</v>
      </c>
      <c r="BZ443" s="36">
        <f t="shared" si="449"/>
        <v>0</v>
      </c>
      <c r="CA443" s="33">
        <f t="shared" si="479"/>
        <v>1</v>
      </c>
      <c r="CB443" s="314">
        <v>0</v>
      </c>
      <c r="CC443" s="36">
        <f t="shared" si="450"/>
        <v>0</v>
      </c>
      <c r="CD443" s="3">
        <f>SUMIFS('12月商业流向数据'!G:G,'12月商业流向数据'!C:C,'2019年进销存明细 '!A443,'12月商业流向数据'!E:E,'2019年进销存明细 '!H443)</f>
        <v>0</v>
      </c>
      <c r="CE443" s="3"/>
      <c r="CF443" s="36">
        <f t="shared" si="451"/>
        <v>0</v>
      </c>
      <c r="CG443" s="33">
        <f t="shared" si="480"/>
        <v>1</v>
      </c>
      <c r="CH443" s="4">
        <f t="shared" si="454"/>
        <v>3550</v>
      </c>
      <c r="CI443" s="36">
        <f t="shared" si="455"/>
        <v>64583.375</v>
      </c>
      <c r="CJ443" s="4">
        <f t="shared" si="456"/>
        <v>2940</v>
      </c>
      <c r="CK443" s="36">
        <f t="shared" si="452"/>
        <v>53485.950000000004</v>
      </c>
      <c r="CM443" s="18" t="str">
        <f t="shared" si="447"/>
        <v>整肠生20S-上海市长宁区北新泾街道社区卫生服务中心</v>
      </c>
      <c r="CN443" s="18" t="s">
        <v>422</v>
      </c>
    </row>
    <row r="444" spans="1:92" s="18" customFormat="1" ht="14.25" hidden="1" x14ac:dyDescent="0.3">
      <c r="A444" s="208" t="s">
        <v>833</v>
      </c>
      <c r="B444" s="1" t="s">
        <v>637</v>
      </c>
      <c r="C444" s="1" t="s">
        <v>835</v>
      </c>
      <c r="D444" s="1" t="s">
        <v>142</v>
      </c>
      <c r="E444" s="1" t="s">
        <v>68</v>
      </c>
      <c r="F444" s="1" t="s">
        <v>284</v>
      </c>
      <c r="G444" s="1" t="s">
        <v>386</v>
      </c>
      <c r="H444" s="2" t="s">
        <v>70</v>
      </c>
      <c r="I444" s="177">
        <v>32.280999999999999</v>
      </c>
      <c r="J444" s="37"/>
      <c r="K444" s="171"/>
      <c r="L444" s="171"/>
      <c r="M444" s="37"/>
      <c r="N444" s="5"/>
      <c r="O444" s="34"/>
      <c r="P444" s="3"/>
      <c r="Q444" s="3"/>
      <c r="R444" s="35"/>
      <c r="S444" s="33"/>
      <c r="T444" s="5"/>
      <c r="U444" s="35"/>
      <c r="V444" s="3"/>
      <c r="W444" s="3"/>
      <c r="X444" s="35"/>
      <c r="Y444" s="33"/>
      <c r="Z444" s="5"/>
      <c r="AA444" s="35"/>
      <c r="AB444" s="3"/>
      <c r="AC444" s="3"/>
      <c r="AD444" s="35"/>
      <c r="AE444" s="33"/>
      <c r="AF444" s="5"/>
      <c r="AG444" s="35"/>
      <c r="AH444" s="3"/>
      <c r="AI444" s="3"/>
      <c r="AJ444" s="35"/>
      <c r="AK444" s="33"/>
      <c r="AL444" s="5"/>
      <c r="AM444" s="36"/>
      <c r="AN444" s="224"/>
      <c r="AO444" s="3"/>
      <c r="AP444" s="35"/>
      <c r="AQ444" s="33"/>
      <c r="AR444" s="5"/>
      <c r="AS444" s="35"/>
      <c r="AT444" s="3"/>
      <c r="AU444" s="3"/>
      <c r="AV444" s="35"/>
      <c r="AW444" s="33"/>
      <c r="AX444" s="4"/>
      <c r="AY444" s="35"/>
      <c r="AZ444" s="3"/>
      <c r="BA444" s="3"/>
      <c r="BB444" s="35"/>
      <c r="BC444" s="33"/>
      <c r="BD444" s="4"/>
      <c r="BE444" s="36">
        <f t="shared" si="473"/>
        <v>0</v>
      </c>
      <c r="BF444" s="3">
        <v>380</v>
      </c>
      <c r="BG444" s="3">
        <v>125</v>
      </c>
      <c r="BH444" s="35">
        <f t="shared" si="474"/>
        <v>12266.779999999999</v>
      </c>
      <c r="BI444" s="33">
        <f t="shared" si="472"/>
        <v>255</v>
      </c>
      <c r="BJ444" s="267">
        <v>500</v>
      </c>
      <c r="BK444" s="36">
        <f t="shared" si="475"/>
        <v>16140.5</v>
      </c>
      <c r="BL444" s="3">
        <v>500</v>
      </c>
      <c r="BM444" s="3">
        <v>543</v>
      </c>
      <c r="BN444" s="36">
        <f t="shared" si="476"/>
        <v>16140.5</v>
      </c>
      <c r="BO444" s="33">
        <f t="shared" si="453"/>
        <v>212</v>
      </c>
      <c r="BP444" s="267">
        <v>500</v>
      </c>
      <c r="BQ444" s="36">
        <f t="shared" si="477"/>
        <v>16140.5</v>
      </c>
      <c r="BR444" s="204">
        <v>100</v>
      </c>
      <c r="BS444" s="305">
        <v>300</v>
      </c>
      <c r="BT444" s="36">
        <f t="shared" si="478"/>
        <v>3228.1</v>
      </c>
      <c r="BU444" s="33">
        <f t="shared" si="446"/>
        <v>12</v>
      </c>
      <c r="BV444" s="4">
        <v>500</v>
      </c>
      <c r="BW444" s="36">
        <f t="shared" si="448"/>
        <v>16140.5</v>
      </c>
      <c r="BX444" s="3">
        <v>200</v>
      </c>
      <c r="BY444" s="3">
        <v>192</v>
      </c>
      <c r="BZ444" s="36">
        <f t="shared" si="449"/>
        <v>6456.2</v>
      </c>
      <c r="CA444" s="33">
        <f t="shared" si="479"/>
        <v>20</v>
      </c>
      <c r="CB444" s="314">
        <v>500</v>
      </c>
      <c r="CC444" s="36">
        <f t="shared" si="450"/>
        <v>16140.5</v>
      </c>
      <c r="CD444" s="3">
        <f>SUMIFS('12月商业流向数据'!G:G,'12月商业流向数据'!C:C,'2019年进销存明细 '!A444,'12月商业流向数据'!E:E,'2019年进销存明细 '!H444)</f>
        <v>180</v>
      </c>
      <c r="CE444" s="3"/>
      <c r="CF444" s="36">
        <f t="shared" si="451"/>
        <v>5810.58</v>
      </c>
      <c r="CG444" s="33">
        <f t="shared" si="480"/>
        <v>200</v>
      </c>
      <c r="CH444" s="4">
        <f t="shared" si="454"/>
        <v>2000</v>
      </c>
      <c r="CI444" s="36">
        <f t="shared" si="455"/>
        <v>64562</v>
      </c>
      <c r="CJ444" s="4">
        <f t="shared" si="456"/>
        <v>1360</v>
      </c>
      <c r="CK444" s="36">
        <f t="shared" si="452"/>
        <v>43902.159999999996</v>
      </c>
      <c r="CM444" s="18" t="str">
        <f t="shared" si="447"/>
        <v>整肠生36S-上海市长宁区北新泾街道社区卫生服务中心</v>
      </c>
      <c r="CN444" s="18" t="s">
        <v>736</v>
      </c>
    </row>
    <row r="445" spans="1:92" s="18" customFormat="1" ht="14.25" hidden="1" x14ac:dyDescent="0.3">
      <c r="A445" s="208" t="s">
        <v>836</v>
      </c>
      <c r="B445" s="1" t="s">
        <v>637</v>
      </c>
      <c r="C445" s="1" t="s">
        <v>835</v>
      </c>
      <c r="D445" s="1" t="s">
        <v>142</v>
      </c>
      <c r="E445" s="1" t="s">
        <v>68</v>
      </c>
      <c r="F445" s="1" t="s">
        <v>284</v>
      </c>
      <c r="G445" s="1" t="s">
        <v>386</v>
      </c>
      <c r="H445" s="2" t="s">
        <v>71</v>
      </c>
      <c r="I445" s="260">
        <v>32.280999999999999</v>
      </c>
      <c r="J445" s="37"/>
      <c r="K445" s="171"/>
      <c r="L445" s="171"/>
      <c r="M445" s="37"/>
      <c r="N445" s="5"/>
      <c r="O445" s="34"/>
      <c r="P445" s="3"/>
      <c r="Q445" s="3"/>
      <c r="R445" s="35"/>
      <c r="S445" s="33"/>
      <c r="T445" s="5"/>
      <c r="U445" s="35"/>
      <c r="V445" s="3"/>
      <c r="W445" s="3"/>
      <c r="X445" s="35"/>
      <c r="Y445" s="33"/>
      <c r="Z445" s="5"/>
      <c r="AA445" s="35"/>
      <c r="AB445" s="3"/>
      <c r="AC445" s="3"/>
      <c r="AD445" s="35"/>
      <c r="AE445" s="33"/>
      <c r="AF445" s="5"/>
      <c r="AG445" s="35"/>
      <c r="AH445" s="3"/>
      <c r="AI445" s="3"/>
      <c r="AJ445" s="35"/>
      <c r="AK445" s="33"/>
      <c r="AL445" s="5"/>
      <c r="AM445" s="36"/>
      <c r="AN445" s="224"/>
      <c r="AO445" s="3"/>
      <c r="AP445" s="35"/>
      <c r="AQ445" s="33"/>
      <c r="AR445" s="5"/>
      <c r="AS445" s="35"/>
      <c r="AT445" s="3"/>
      <c r="AU445" s="3"/>
      <c r="AV445" s="35"/>
      <c r="AW445" s="33"/>
      <c r="AX445" s="267">
        <v>380</v>
      </c>
      <c r="AY445" s="35">
        <f t="shared" ref="AY445:AY476" si="481">I445*AX445</f>
        <v>12266.779999999999</v>
      </c>
      <c r="AZ445" s="3">
        <v>355</v>
      </c>
      <c r="BA445" s="3">
        <v>303</v>
      </c>
      <c r="BB445" s="35">
        <f t="shared" ref="BB445:BB476" si="482">I445*AZ445</f>
        <v>11459.754999999999</v>
      </c>
      <c r="BC445" s="33">
        <f t="shared" ref="BC445:BC476" si="483">AW445+AZ445-BA445</f>
        <v>52</v>
      </c>
      <c r="BD445" s="267">
        <v>530</v>
      </c>
      <c r="BE445" s="36">
        <f t="shared" si="473"/>
        <v>17108.93</v>
      </c>
      <c r="BF445" s="3">
        <v>380</v>
      </c>
      <c r="BG445" s="3">
        <v>369</v>
      </c>
      <c r="BH445" s="35">
        <f t="shared" si="474"/>
        <v>12266.779999999999</v>
      </c>
      <c r="BI445" s="33">
        <f t="shared" si="472"/>
        <v>63</v>
      </c>
      <c r="BJ445" s="267">
        <v>500</v>
      </c>
      <c r="BK445" s="36">
        <f t="shared" si="475"/>
        <v>16140.5</v>
      </c>
      <c r="BL445" s="3">
        <v>450</v>
      </c>
      <c r="BM445" s="3">
        <v>472</v>
      </c>
      <c r="BN445" s="36">
        <f t="shared" si="476"/>
        <v>14526.449999999999</v>
      </c>
      <c r="BO445" s="33">
        <f t="shared" si="453"/>
        <v>41</v>
      </c>
      <c r="BP445" s="267">
        <v>500</v>
      </c>
      <c r="BQ445" s="36">
        <f t="shared" si="477"/>
        <v>16140.5</v>
      </c>
      <c r="BR445" s="204">
        <v>400</v>
      </c>
      <c r="BS445" s="305">
        <v>400</v>
      </c>
      <c r="BT445" s="36">
        <f t="shared" si="478"/>
        <v>12912.4</v>
      </c>
      <c r="BU445" s="33">
        <f t="shared" si="446"/>
        <v>41</v>
      </c>
      <c r="BV445" s="4">
        <v>500</v>
      </c>
      <c r="BW445" s="36">
        <f t="shared" si="448"/>
        <v>16140.5</v>
      </c>
      <c r="BX445" s="3">
        <v>450</v>
      </c>
      <c r="BY445" s="3">
        <v>449</v>
      </c>
      <c r="BZ445" s="36">
        <f t="shared" si="449"/>
        <v>14526.449999999999</v>
      </c>
      <c r="CA445" s="33">
        <f t="shared" si="479"/>
        <v>42</v>
      </c>
      <c r="CB445" s="314">
        <v>500</v>
      </c>
      <c r="CC445" s="36">
        <f t="shared" si="450"/>
        <v>16140.5</v>
      </c>
      <c r="CD445" s="3">
        <f>SUMIFS('12月商业流向数据'!G:G,'12月商业流向数据'!C:C,'2019年进销存明细 '!A445,'12月商业流向数据'!E:E,'2019年进销存明细 '!H445)</f>
        <v>200</v>
      </c>
      <c r="CE445" s="3"/>
      <c r="CF445" s="36">
        <f t="shared" si="451"/>
        <v>6456.2</v>
      </c>
      <c r="CG445" s="33">
        <f t="shared" si="480"/>
        <v>242</v>
      </c>
      <c r="CH445" s="4">
        <f t="shared" si="454"/>
        <v>2910</v>
      </c>
      <c r="CI445" s="36">
        <f t="shared" si="455"/>
        <v>93937.709999999992</v>
      </c>
      <c r="CJ445" s="4">
        <f t="shared" si="456"/>
        <v>2235</v>
      </c>
      <c r="CK445" s="36">
        <f t="shared" si="452"/>
        <v>72148.034999999989</v>
      </c>
      <c r="CM445" s="18" t="str">
        <f t="shared" si="447"/>
        <v>整肠生36S-上海市长宁区新泾镇社区卫生服务中心</v>
      </c>
      <c r="CN445" s="18" t="s">
        <v>736</v>
      </c>
    </row>
    <row r="446" spans="1:92" s="18" customFormat="1" ht="14.25" hidden="1" x14ac:dyDescent="0.3">
      <c r="A446" s="1" t="s">
        <v>838</v>
      </c>
      <c r="B446" s="1" t="s">
        <v>637</v>
      </c>
      <c r="C446" s="1" t="s">
        <v>661</v>
      </c>
      <c r="D446" s="1" t="s">
        <v>142</v>
      </c>
      <c r="E446" s="1" t="s">
        <v>68</v>
      </c>
      <c r="F446" s="1" t="s">
        <v>284</v>
      </c>
      <c r="G446" s="1" t="s">
        <v>386</v>
      </c>
      <c r="H446" s="2" t="s">
        <v>71</v>
      </c>
      <c r="I446" s="177">
        <v>18.192499999999999</v>
      </c>
      <c r="J446" s="37">
        <v>360</v>
      </c>
      <c r="K446" s="171">
        <v>296.66666666666669</v>
      </c>
      <c r="L446" s="171">
        <f>K446*I446</f>
        <v>5397.1083333333336</v>
      </c>
      <c r="M446" s="37">
        <v>203</v>
      </c>
      <c r="N446" s="5">
        <v>350</v>
      </c>
      <c r="O446" s="34">
        <f>N446*I446</f>
        <v>6367.375</v>
      </c>
      <c r="P446" s="3">
        <v>540</v>
      </c>
      <c r="Q446" s="3">
        <v>688</v>
      </c>
      <c r="R446" s="35">
        <f>P446*I446</f>
        <v>9823.9499999999989</v>
      </c>
      <c r="S446" s="33">
        <f>M446+P446-Q446</f>
        <v>55</v>
      </c>
      <c r="T446" s="5">
        <v>250</v>
      </c>
      <c r="U446" s="35">
        <f>T446*I446</f>
        <v>4548.125</v>
      </c>
      <c r="V446" s="3">
        <v>360</v>
      </c>
      <c r="W446" s="3">
        <v>317</v>
      </c>
      <c r="X446" s="35">
        <f>V446*I446</f>
        <v>6549.2999999999993</v>
      </c>
      <c r="Y446" s="33">
        <f>S446+V446-W446</f>
        <v>98</v>
      </c>
      <c r="Z446" s="5">
        <v>350</v>
      </c>
      <c r="AA446" s="35">
        <f>Z446*I446</f>
        <v>6367.375</v>
      </c>
      <c r="AB446" s="3">
        <v>430</v>
      </c>
      <c r="AC446" s="3">
        <v>442</v>
      </c>
      <c r="AD446" s="35">
        <f>AB446*I446</f>
        <v>7822.7749999999996</v>
      </c>
      <c r="AE446" s="33">
        <f>Y446+AB446-AC446</f>
        <v>86</v>
      </c>
      <c r="AF446" s="5">
        <v>350</v>
      </c>
      <c r="AG446" s="35">
        <f>AF446*I446</f>
        <v>6367.375</v>
      </c>
      <c r="AH446" s="3">
        <v>700</v>
      </c>
      <c r="AI446" s="3">
        <v>417</v>
      </c>
      <c r="AJ446" s="35">
        <f>AH446*I446</f>
        <v>12734.75</v>
      </c>
      <c r="AK446" s="33">
        <f>AE446+AH446-AI446</f>
        <v>369</v>
      </c>
      <c r="AL446" s="5">
        <v>300</v>
      </c>
      <c r="AM446" s="36">
        <f>AL446*I446</f>
        <v>5457.75</v>
      </c>
      <c r="AN446" s="224">
        <v>30</v>
      </c>
      <c r="AO446" s="3">
        <v>325</v>
      </c>
      <c r="AP446" s="35">
        <f>I446*AN446</f>
        <v>545.77499999999998</v>
      </c>
      <c r="AQ446" s="33">
        <f>AK446+AN446-AO446</f>
        <v>74</v>
      </c>
      <c r="AR446" s="5">
        <v>350</v>
      </c>
      <c r="AS446" s="35">
        <f>I446*AR446</f>
        <v>6367.375</v>
      </c>
      <c r="AT446" s="3">
        <v>210</v>
      </c>
      <c r="AU446" s="3">
        <v>283</v>
      </c>
      <c r="AV446" s="35">
        <f>AT446*I446</f>
        <v>3820.4249999999997</v>
      </c>
      <c r="AW446" s="33">
        <f>AQ446+AT446-AU446</f>
        <v>1</v>
      </c>
      <c r="AX446" s="267"/>
      <c r="AY446" s="35">
        <f t="shared" si="481"/>
        <v>0</v>
      </c>
      <c r="AZ446" s="3">
        <v>0</v>
      </c>
      <c r="BA446" s="3">
        <v>0</v>
      </c>
      <c r="BB446" s="35">
        <f t="shared" si="482"/>
        <v>0</v>
      </c>
      <c r="BC446" s="33">
        <f t="shared" si="483"/>
        <v>1</v>
      </c>
      <c r="BD446" s="4"/>
      <c r="BE446" s="36">
        <f t="shared" si="473"/>
        <v>0</v>
      </c>
      <c r="BF446" s="3">
        <v>0</v>
      </c>
      <c r="BG446" s="3">
        <v>0</v>
      </c>
      <c r="BH446" s="35">
        <f t="shared" si="474"/>
        <v>0</v>
      </c>
      <c r="BI446" s="33">
        <f t="shared" si="472"/>
        <v>1</v>
      </c>
      <c r="BJ446" s="4"/>
      <c r="BK446" s="36">
        <f t="shared" si="475"/>
        <v>0</v>
      </c>
      <c r="BL446" s="3">
        <v>0</v>
      </c>
      <c r="BM446" s="3">
        <v>0</v>
      </c>
      <c r="BN446" s="36">
        <f t="shared" si="476"/>
        <v>0</v>
      </c>
      <c r="BO446" s="33">
        <f t="shared" si="453"/>
        <v>1</v>
      </c>
      <c r="BP446" s="4"/>
      <c r="BQ446" s="36">
        <f t="shared" si="477"/>
        <v>0</v>
      </c>
      <c r="BR446" s="204">
        <v>0</v>
      </c>
      <c r="BS446" s="305">
        <v>0</v>
      </c>
      <c r="BT446" s="36">
        <f t="shared" si="478"/>
        <v>0</v>
      </c>
      <c r="BU446" s="33">
        <f t="shared" si="446"/>
        <v>1</v>
      </c>
      <c r="BV446" s="4">
        <v>0</v>
      </c>
      <c r="BW446" s="36">
        <f t="shared" si="448"/>
        <v>0</v>
      </c>
      <c r="BX446" s="3">
        <v>0</v>
      </c>
      <c r="BY446" s="3">
        <v>0</v>
      </c>
      <c r="BZ446" s="36">
        <f t="shared" si="449"/>
        <v>0</v>
      </c>
      <c r="CA446" s="33">
        <f t="shared" si="479"/>
        <v>1</v>
      </c>
      <c r="CB446" s="314">
        <v>0</v>
      </c>
      <c r="CC446" s="36">
        <f t="shared" si="450"/>
        <v>0</v>
      </c>
      <c r="CD446" s="3">
        <f>SUMIFS('12月商业流向数据'!G:G,'12月商业流向数据'!C:C,'2019年进销存明细 '!A446,'12月商业流向数据'!E:E,'2019年进销存明细 '!H446)</f>
        <v>0</v>
      </c>
      <c r="CE446" s="3"/>
      <c r="CF446" s="36">
        <f t="shared" si="451"/>
        <v>0</v>
      </c>
      <c r="CG446" s="33">
        <f t="shared" si="480"/>
        <v>1</v>
      </c>
      <c r="CH446" s="4">
        <f t="shared" si="454"/>
        <v>1950</v>
      </c>
      <c r="CI446" s="36">
        <f t="shared" si="455"/>
        <v>35475.375</v>
      </c>
      <c r="CJ446" s="4">
        <f t="shared" si="456"/>
        <v>2270</v>
      </c>
      <c r="CK446" s="36">
        <f t="shared" si="452"/>
        <v>41296.974999999999</v>
      </c>
      <c r="CM446" s="18" t="str">
        <f t="shared" si="447"/>
        <v>整肠生20S-上海市长宁区新泾镇社区卫生服务中心</v>
      </c>
      <c r="CN446" s="18" t="s">
        <v>422</v>
      </c>
    </row>
    <row r="447" spans="1:92" s="18" customFormat="1" ht="14.25" hidden="1" x14ac:dyDescent="0.3">
      <c r="A447" s="1" t="s">
        <v>838</v>
      </c>
      <c r="B447" s="1" t="s">
        <v>637</v>
      </c>
      <c r="C447" s="1" t="s">
        <v>661</v>
      </c>
      <c r="D447" s="1" t="s">
        <v>142</v>
      </c>
      <c r="E447" s="1" t="s">
        <v>68</v>
      </c>
      <c r="F447" s="1" t="s">
        <v>284</v>
      </c>
      <c r="G447" s="1" t="s">
        <v>386</v>
      </c>
      <c r="H447" s="300" t="s">
        <v>168</v>
      </c>
      <c r="I447" s="177">
        <v>18.192499999999999</v>
      </c>
      <c r="J447" s="37">
        <v>0</v>
      </c>
      <c r="K447" s="171">
        <v>0</v>
      </c>
      <c r="L447" s="171">
        <f>K447*I447</f>
        <v>0</v>
      </c>
      <c r="M447" s="37">
        <v>8</v>
      </c>
      <c r="N447" s="5"/>
      <c r="O447" s="34">
        <f>N447*I447</f>
        <v>0</v>
      </c>
      <c r="P447" s="3">
        <v>0</v>
      </c>
      <c r="Q447" s="3">
        <v>0</v>
      </c>
      <c r="R447" s="35">
        <f>P447*I447</f>
        <v>0</v>
      </c>
      <c r="S447" s="33">
        <f>M447+P447-Q447</f>
        <v>8</v>
      </c>
      <c r="T447" s="5"/>
      <c r="U447" s="35">
        <f>T447*I447</f>
        <v>0</v>
      </c>
      <c r="V447" s="3">
        <v>0</v>
      </c>
      <c r="W447" s="3">
        <v>0</v>
      </c>
      <c r="X447" s="35">
        <f>V447*I447</f>
        <v>0</v>
      </c>
      <c r="Y447" s="33">
        <f>S447+V447-W447</f>
        <v>8</v>
      </c>
      <c r="Z447" s="5"/>
      <c r="AA447" s="35">
        <f>Z447*I447</f>
        <v>0</v>
      </c>
      <c r="AB447" s="3">
        <v>0</v>
      </c>
      <c r="AC447" s="3">
        <v>0</v>
      </c>
      <c r="AD447" s="35">
        <f>AB447*I447</f>
        <v>0</v>
      </c>
      <c r="AE447" s="33">
        <f>Y447+AB447-AC447</f>
        <v>8</v>
      </c>
      <c r="AF447" s="5"/>
      <c r="AG447" s="35">
        <f>AF447*I447</f>
        <v>0</v>
      </c>
      <c r="AH447" s="3">
        <v>0</v>
      </c>
      <c r="AI447" s="3">
        <v>0</v>
      </c>
      <c r="AJ447" s="35">
        <f>AH447*I447</f>
        <v>0</v>
      </c>
      <c r="AK447" s="33">
        <f>AE447+AH447-AI447</f>
        <v>8</v>
      </c>
      <c r="AL447" s="5">
        <v>0</v>
      </c>
      <c r="AM447" s="36">
        <f>AL447*I447</f>
        <v>0</v>
      </c>
      <c r="AN447" s="224">
        <v>0</v>
      </c>
      <c r="AO447" s="3">
        <v>0</v>
      </c>
      <c r="AP447" s="35">
        <f>I447*AN447</f>
        <v>0</v>
      </c>
      <c r="AQ447" s="33">
        <f>AK447+AN447-AO447</f>
        <v>8</v>
      </c>
      <c r="AR447" s="5">
        <v>0</v>
      </c>
      <c r="AS447" s="35">
        <f>I447*AR447</f>
        <v>0</v>
      </c>
      <c r="AT447" s="3">
        <v>0</v>
      </c>
      <c r="AU447" s="3">
        <v>0</v>
      </c>
      <c r="AV447" s="35">
        <f>AT447*I447</f>
        <v>0</v>
      </c>
      <c r="AW447" s="33">
        <f>AQ447+AT447-AU447</f>
        <v>8</v>
      </c>
      <c r="AX447" s="4"/>
      <c r="AY447" s="35">
        <f t="shared" si="481"/>
        <v>0</v>
      </c>
      <c r="AZ447" s="3">
        <v>0</v>
      </c>
      <c r="BA447" s="3">
        <v>0</v>
      </c>
      <c r="BB447" s="35">
        <f t="shared" si="482"/>
        <v>0</v>
      </c>
      <c r="BC447" s="33">
        <f t="shared" si="483"/>
        <v>8</v>
      </c>
      <c r="BD447" s="4"/>
      <c r="BE447" s="36">
        <f t="shared" si="473"/>
        <v>0</v>
      </c>
      <c r="BF447" s="3">
        <v>0</v>
      </c>
      <c r="BG447" s="3">
        <v>0</v>
      </c>
      <c r="BH447" s="35">
        <f t="shared" si="474"/>
        <v>0</v>
      </c>
      <c r="BI447" s="33">
        <f t="shared" si="472"/>
        <v>8</v>
      </c>
      <c r="BJ447" s="4"/>
      <c r="BK447" s="36">
        <f t="shared" si="475"/>
        <v>0</v>
      </c>
      <c r="BL447" s="3">
        <v>0</v>
      </c>
      <c r="BM447" s="3">
        <v>0</v>
      </c>
      <c r="BN447" s="36">
        <f t="shared" si="476"/>
        <v>0</v>
      </c>
      <c r="BO447" s="33">
        <f t="shared" si="453"/>
        <v>8</v>
      </c>
      <c r="BP447" s="4"/>
      <c r="BQ447" s="36">
        <f t="shared" si="477"/>
        <v>0</v>
      </c>
      <c r="BR447" s="204">
        <v>0</v>
      </c>
      <c r="BS447" s="305">
        <v>0</v>
      </c>
      <c r="BT447" s="36">
        <f t="shared" si="478"/>
        <v>0</v>
      </c>
      <c r="BU447" s="33">
        <f t="shared" si="446"/>
        <v>8</v>
      </c>
      <c r="BV447" s="4">
        <v>0</v>
      </c>
      <c r="BW447" s="36">
        <f t="shared" si="448"/>
        <v>0</v>
      </c>
      <c r="BX447" s="3">
        <v>0</v>
      </c>
      <c r="BY447" s="3">
        <v>0</v>
      </c>
      <c r="BZ447" s="36">
        <f t="shared" si="449"/>
        <v>0</v>
      </c>
      <c r="CA447" s="33">
        <f t="shared" si="479"/>
        <v>8</v>
      </c>
      <c r="CB447" s="314">
        <v>0</v>
      </c>
      <c r="CC447" s="36">
        <f t="shared" si="450"/>
        <v>0</v>
      </c>
      <c r="CD447" s="3">
        <f>SUMIFS('12月商业流向数据'!G:G,'12月商业流向数据'!C:C,'2019年进销存明细 '!A447,'12月商业流向数据'!E:E,'2019年进销存明细 '!H447)</f>
        <v>0</v>
      </c>
      <c r="CE447" s="3"/>
      <c r="CF447" s="36">
        <f t="shared" si="451"/>
        <v>0</v>
      </c>
      <c r="CG447" s="33">
        <f t="shared" si="480"/>
        <v>8</v>
      </c>
      <c r="CH447" s="4">
        <f t="shared" si="454"/>
        <v>0</v>
      </c>
      <c r="CI447" s="36">
        <f t="shared" si="455"/>
        <v>0</v>
      </c>
      <c r="CJ447" s="4">
        <f t="shared" si="456"/>
        <v>0</v>
      </c>
      <c r="CK447" s="36">
        <f t="shared" si="452"/>
        <v>0</v>
      </c>
      <c r="CM447" s="18" t="str">
        <f t="shared" si="447"/>
        <v>整肠生20S-上海市长宁区天山路街道社区卫生服务中心</v>
      </c>
      <c r="CN447" s="18" t="s">
        <v>422</v>
      </c>
    </row>
    <row r="448" spans="1:92" s="18" customFormat="1" ht="14.25" hidden="1" x14ac:dyDescent="0.3">
      <c r="A448" s="208" t="s">
        <v>836</v>
      </c>
      <c r="B448" s="1" t="s">
        <v>637</v>
      </c>
      <c r="C448" s="1" t="s">
        <v>835</v>
      </c>
      <c r="D448" s="1" t="s">
        <v>142</v>
      </c>
      <c r="E448" s="1" t="s">
        <v>68</v>
      </c>
      <c r="F448" s="1" t="s">
        <v>284</v>
      </c>
      <c r="G448" s="1" t="s">
        <v>386</v>
      </c>
      <c r="H448" s="2" t="s">
        <v>169</v>
      </c>
      <c r="I448" s="260">
        <v>32.280999999999999</v>
      </c>
      <c r="J448" s="37"/>
      <c r="K448" s="171"/>
      <c r="L448" s="171"/>
      <c r="M448" s="37"/>
      <c r="N448" s="5"/>
      <c r="O448" s="34"/>
      <c r="P448" s="3"/>
      <c r="Q448" s="3"/>
      <c r="R448" s="35"/>
      <c r="S448" s="33"/>
      <c r="T448" s="5"/>
      <c r="U448" s="35"/>
      <c r="V448" s="3"/>
      <c r="W448" s="3"/>
      <c r="X448" s="35"/>
      <c r="Y448" s="33"/>
      <c r="Z448" s="5"/>
      <c r="AA448" s="35"/>
      <c r="AB448" s="3"/>
      <c r="AC448" s="3"/>
      <c r="AD448" s="35"/>
      <c r="AE448" s="33"/>
      <c r="AF448" s="5"/>
      <c r="AG448" s="35"/>
      <c r="AH448" s="3"/>
      <c r="AI448" s="3"/>
      <c r="AJ448" s="35"/>
      <c r="AK448" s="33"/>
      <c r="AL448" s="5"/>
      <c r="AM448" s="36"/>
      <c r="AN448" s="224"/>
      <c r="AO448" s="3"/>
      <c r="AP448" s="35"/>
      <c r="AQ448" s="33"/>
      <c r="AR448" s="5"/>
      <c r="AS448" s="35"/>
      <c r="AT448" s="3"/>
      <c r="AU448" s="3"/>
      <c r="AV448" s="35"/>
      <c r="AW448" s="33"/>
      <c r="AX448" s="267">
        <v>860</v>
      </c>
      <c r="AY448" s="35">
        <f t="shared" si="481"/>
        <v>27761.66</v>
      </c>
      <c r="AZ448" s="3">
        <v>860</v>
      </c>
      <c r="BA448" s="3">
        <v>812</v>
      </c>
      <c r="BB448" s="35">
        <f t="shared" si="482"/>
        <v>27761.66</v>
      </c>
      <c r="BC448" s="33">
        <f t="shared" si="483"/>
        <v>48</v>
      </c>
      <c r="BD448" s="267">
        <v>900</v>
      </c>
      <c r="BE448" s="36">
        <f t="shared" si="473"/>
        <v>29052.899999999998</v>
      </c>
      <c r="BF448" s="3">
        <v>900</v>
      </c>
      <c r="BG448" s="3">
        <v>899</v>
      </c>
      <c r="BH448" s="35">
        <f t="shared" si="474"/>
        <v>29052.899999999998</v>
      </c>
      <c r="BI448" s="33">
        <f t="shared" si="472"/>
        <v>49</v>
      </c>
      <c r="BJ448" s="267">
        <v>1200</v>
      </c>
      <c r="BK448" s="36">
        <f t="shared" si="475"/>
        <v>38737.199999999997</v>
      </c>
      <c r="BL448" s="3">
        <v>900</v>
      </c>
      <c r="BM448" s="3">
        <v>898</v>
      </c>
      <c r="BN448" s="36">
        <f t="shared" si="476"/>
        <v>29052.899999999998</v>
      </c>
      <c r="BO448" s="33">
        <f t="shared" si="453"/>
        <v>51</v>
      </c>
      <c r="BP448" s="267">
        <v>1200</v>
      </c>
      <c r="BQ448" s="36">
        <f t="shared" si="477"/>
        <v>38737.199999999997</v>
      </c>
      <c r="BR448" s="204">
        <v>720</v>
      </c>
      <c r="BS448" s="305">
        <v>720</v>
      </c>
      <c r="BT448" s="36">
        <f t="shared" si="478"/>
        <v>23242.32</v>
      </c>
      <c r="BU448" s="33">
        <f t="shared" ref="BU448:BU511" si="484">BO448+BR448-BS448</f>
        <v>51</v>
      </c>
      <c r="BV448" s="4">
        <v>1200</v>
      </c>
      <c r="BW448" s="36">
        <f t="shared" si="448"/>
        <v>38737.199999999997</v>
      </c>
      <c r="BX448" s="3">
        <v>720</v>
      </c>
      <c r="BY448" s="3">
        <v>718</v>
      </c>
      <c r="BZ448" s="36">
        <f t="shared" si="449"/>
        <v>23242.32</v>
      </c>
      <c r="CA448" s="33">
        <f t="shared" si="479"/>
        <v>53</v>
      </c>
      <c r="CB448" s="314">
        <v>1200</v>
      </c>
      <c r="CC448" s="36">
        <f t="shared" si="450"/>
        <v>38737.199999999997</v>
      </c>
      <c r="CD448" s="3">
        <f>SUMIFS('12月商业流向数据'!G:G,'12月商业流向数据'!C:C,'2019年进销存明细 '!A448,'12月商业流向数据'!E:E,'2019年进销存明细 '!H448)</f>
        <v>540</v>
      </c>
      <c r="CE448" s="3"/>
      <c r="CF448" s="36">
        <f t="shared" si="451"/>
        <v>17431.739999999998</v>
      </c>
      <c r="CG448" s="33">
        <f t="shared" si="480"/>
        <v>593</v>
      </c>
      <c r="CH448" s="4">
        <f t="shared" si="454"/>
        <v>6560</v>
      </c>
      <c r="CI448" s="36">
        <f t="shared" si="455"/>
        <v>211763.36</v>
      </c>
      <c r="CJ448" s="4">
        <f t="shared" si="456"/>
        <v>4640</v>
      </c>
      <c r="CK448" s="36">
        <f t="shared" si="452"/>
        <v>149783.84</v>
      </c>
      <c r="CM448" s="18" t="str">
        <f t="shared" si="447"/>
        <v>整肠生36S-上海市长宁区华阳街道社区卫生服务中心</v>
      </c>
      <c r="CN448" s="18" t="s">
        <v>736</v>
      </c>
    </row>
    <row r="449" spans="1:92" s="18" customFormat="1" ht="14.25" hidden="1" x14ac:dyDescent="0.3">
      <c r="A449" s="1" t="s">
        <v>838</v>
      </c>
      <c r="B449" s="1" t="s">
        <v>637</v>
      </c>
      <c r="C449" s="1" t="s">
        <v>661</v>
      </c>
      <c r="D449" s="1" t="s">
        <v>142</v>
      </c>
      <c r="E449" s="1" t="s">
        <v>68</v>
      </c>
      <c r="F449" s="1" t="s">
        <v>284</v>
      </c>
      <c r="G449" s="1" t="s">
        <v>386</v>
      </c>
      <c r="H449" s="2" t="s">
        <v>169</v>
      </c>
      <c r="I449" s="177">
        <v>18.192499999999999</v>
      </c>
      <c r="J449" s="37">
        <v>1100</v>
      </c>
      <c r="K449" s="171">
        <v>835</v>
      </c>
      <c r="L449" s="171">
        <f t="shared" ref="L449:L480" si="485">K449*I449</f>
        <v>15190.737499999999</v>
      </c>
      <c r="M449" s="37">
        <v>76</v>
      </c>
      <c r="N449" s="5">
        <v>1000</v>
      </c>
      <c r="O449" s="34">
        <f t="shared" ref="O449:O480" si="486">N449*I449</f>
        <v>18192.5</v>
      </c>
      <c r="P449" s="3">
        <v>1440</v>
      </c>
      <c r="Q449" s="3">
        <v>1435</v>
      </c>
      <c r="R449" s="35">
        <f t="shared" ref="R449:R480" si="487">P449*I449</f>
        <v>26197.199999999997</v>
      </c>
      <c r="S449" s="33">
        <f t="shared" ref="S449:S480" si="488">M449+P449-Q449</f>
        <v>81</v>
      </c>
      <c r="T449" s="5">
        <v>800</v>
      </c>
      <c r="U449" s="35">
        <f t="shared" ref="U449:U480" si="489">T449*I449</f>
        <v>14554</v>
      </c>
      <c r="V449" s="3">
        <v>540</v>
      </c>
      <c r="W449" s="3">
        <v>538</v>
      </c>
      <c r="X449" s="35">
        <f t="shared" ref="X449:X480" si="490">V449*I449</f>
        <v>9823.9499999999989</v>
      </c>
      <c r="Y449" s="33">
        <f t="shared" ref="Y449:Y480" si="491">S449+V449-W449</f>
        <v>83</v>
      </c>
      <c r="Z449" s="5">
        <v>1100</v>
      </c>
      <c r="AA449" s="35">
        <f t="shared" ref="AA449:AA480" si="492">Z449*I449</f>
        <v>20011.75</v>
      </c>
      <c r="AB449" s="3">
        <v>1140</v>
      </c>
      <c r="AC449" s="3">
        <v>1098</v>
      </c>
      <c r="AD449" s="35">
        <f t="shared" ref="AD449:AD480" si="493">AB449*I449</f>
        <v>20739.449999999997</v>
      </c>
      <c r="AE449" s="33">
        <f t="shared" ref="AE449:AE480" si="494">Y449+AB449-AC449</f>
        <v>125</v>
      </c>
      <c r="AF449" s="5">
        <v>1000</v>
      </c>
      <c r="AG449" s="35">
        <f t="shared" ref="AG449:AG480" si="495">AF449*I449</f>
        <v>18192.5</v>
      </c>
      <c r="AH449" s="3">
        <v>1080</v>
      </c>
      <c r="AI449" s="3">
        <v>790</v>
      </c>
      <c r="AJ449" s="35">
        <f t="shared" ref="AJ449:AJ480" si="496">AH449*I449</f>
        <v>19647.899999999998</v>
      </c>
      <c r="AK449" s="33">
        <f t="shared" ref="AK449:AK480" si="497">AE449+AH449-AI449</f>
        <v>415</v>
      </c>
      <c r="AL449" s="5">
        <v>1000</v>
      </c>
      <c r="AM449" s="36">
        <f t="shared" ref="AM449:AM480" si="498">AL449*I449</f>
        <v>18192.5</v>
      </c>
      <c r="AN449" s="224">
        <v>720</v>
      </c>
      <c r="AO449" s="3">
        <v>997</v>
      </c>
      <c r="AP449" s="35">
        <f t="shared" ref="AP449:AP480" si="499">I449*AN449</f>
        <v>13098.599999999999</v>
      </c>
      <c r="AQ449" s="33">
        <f t="shared" ref="AQ449:AQ480" si="500">AK449+AN449-AO449</f>
        <v>138</v>
      </c>
      <c r="AR449" s="5">
        <v>1000</v>
      </c>
      <c r="AS449" s="35">
        <f t="shared" ref="AS449:AS480" si="501">I449*AR449</f>
        <v>18192.5</v>
      </c>
      <c r="AT449" s="3">
        <v>900</v>
      </c>
      <c r="AU449" s="3">
        <v>1036</v>
      </c>
      <c r="AV449" s="35">
        <f t="shared" ref="AV449:AV480" si="502">AT449*I449</f>
        <v>16373.25</v>
      </c>
      <c r="AW449" s="33">
        <f t="shared" ref="AW449:AW480" si="503">AQ449+AT449-AU449</f>
        <v>2</v>
      </c>
      <c r="AX449" s="4"/>
      <c r="AY449" s="35">
        <f t="shared" si="481"/>
        <v>0</v>
      </c>
      <c r="AZ449" s="3">
        <v>0</v>
      </c>
      <c r="BA449" s="3">
        <v>0</v>
      </c>
      <c r="BB449" s="35">
        <f t="shared" si="482"/>
        <v>0</v>
      </c>
      <c r="BC449" s="33">
        <f t="shared" si="483"/>
        <v>2</v>
      </c>
      <c r="BD449" s="4"/>
      <c r="BE449" s="36">
        <f t="shared" si="473"/>
        <v>0</v>
      </c>
      <c r="BF449" s="3">
        <v>0</v>
      </c>
      <c r="BG449" s="3">
        <v>0</v>
      </c>
      <c r="BH449" s="35">
        <f t="shared" si="474"/>
        <v>0</v>
      </c>
      <c r="BI449" s="33">
        <f t="shared" si="472"/>
        <v>2</v>
      </c>
      <c r="BJ449" s="4"/>
      <c r="BK449" s="36">
        <f t="shared" si="475"/>
        <v>0</v>
      </c>
      <c r="BL449" s="3">
        <v>0</v>
      </c>
      <c r="BM449" s="3">
        <v>0</v>
      </c>
      <c r="BN449" s="36">
        <f t="shared" si="476"/>
        <v>0</v>
      </c>
      <c r="BO449" s="33">
        <f t="shared" si="453"/>
        <v>2</v>
      </c>
      <c r="BP449" s="4"/>
      <c r="BQ449" s="36">
        <f t="shared" si="477"/>
        <v>0</v>
      </c>
      <c r="BR449" s="204">
        <v>0</v>
      </c>
      <c r="BS449" s="305">
        <v>0</v>
      </c>
      <c r="BT449" s="36">
        <f t="shared" si="478"/>
        <v>0</v>
      </c>
      <c r="BU449" s="33">
        <f t="shared" si="484"/>
        <v>2</v>
      </c>
      <c r="BV449" s="4">
        <v>0</v>
      </c>
      <c r="BW449" s="36">
        <f t="shared" si="448"/>
        <v>0</v>
      </c>
      <c r="BX449" s="3">
        <v>0</v>
      </c>
      <c r="BY449" s="3">
        <v>0</v>
      </c>
      <c r="BZ449" s="36">
        <f t="shared" si="449"/>
        <v>0</v>
      </c>
      <c r="CA449" s="33">
        <f t="shared" si="479"/>
        <v>2</v>
      </c>
      <c r="CB449" s="314">
        <v>0</v>
      </c>
      <c r="CC449" s="36">
        <f t="shared" si="450"/>
        <v>0</v>
      </c>
      <c r="CD449" s="3">
        <f>SUMIFS('12月商业流向数据'!G:G,'12月商业流向数据'!C:C,'2019年进销存明细 '!A449,'12月商业流向数据'!E:E,'2019年进销存明细 '!H449)</f>
        <v>0</v>
      </c>
      <c r="CE449" s="3"/>
      <c r="CF449" s="36">
        <f t="shared" si="451"/>
        <v>0</v>
      </c>
      <c r="CG449" s="33">
        <f t="shared" si="480"/>
        <v>2</v>
      </c>
      <c r="CH449" s="4">
        <f t="shared" si="454"/>
        <v>5900</v>
      </c>
      <c r="CI449" s="36">
        <f t="shared" si="455"/>
        <v>107335.75</v>
      </c>
      <c r="CJ449" s="4">
        <f t="shared" si="456"/>
        <v>5820</v>
      </c>
      <c r="CK449" s="36">
        <f t="shared" si="452"/>
        <v>105880.34999999998</v>
      </c>
      <c r="CM449" s="18" t="str">
        <f t="shared" si="447"/>
        <v>整肠生20S-上海市长宁区华阳街道社区卫生服务中心</v>
      </c>
      <c r="CN449" s="18" t="s">
        <v>422</v>
      </c>
    </row>
    <row r="450" spans="1:92" s="18" customFormat="1" ht="14.25" hidden="1" x14ac:dyDescent="0.3">
      <c r="A450" s="1" t="s">
        <v>838</v>
      </c>
      <c r="B450" s="1" t="s">
        <v>637</v>
      </c>
      <c r="C450" s="1" t="s">
        <v>661</v>
      </c>
      <c r="D450" s="1" t="s">
        <v>142</v>
      </c>
      <c r="E450" s="1" t="s">
        <v>164</v>
      </c>
      <c r="F450" s="1" t="s">
        <v>284</v>
      </c>
      <c r="G450" s="1" t="s">
        <v>387</v>
      </c>
      <c r="H450" s="2" t="s">
        <v>170</v>
      </c>
      <c r="I450" s="177">
        <v>18.192499999999999</v>
      </c>
      <c r="J450" s="37">
        <v>560</v>
      </c>
      <c r="K450" s="171">
        <v>266.66666666666669</v>
      </c>
      <c r="L450" s="171">
        <f t="shared" si="485"/>
        <v>4851.333333333333</v>
      </c>
      <c r="M450" s="37">
        <v>222</v>
      </c>
      <c r="N450" s="5">
        <v>300</v>
      </c>
      <c r="O450" s="34">
        <f t="shared" si="486"/>
        <v>5457.75</v>
      </c>
      <c r="P450" s="3">
        <v>230</v>
      </c>
      <c r="Q450" s="3">
        <v>200</v>
      </c>
      <c r="R450" s="35">
        <f t="shared" si="487"/>
        <v>4184.2749999999996</v>
      </c>
      <c r="S450" s="33">
        <f t="shared" si="488"/>
        <v>252</v>
      </c>
      <c r="T450" s="5">
        <v>200</v>
      </c>
      <c r="U450" s="35">
        <f t="shared" si="489"/>
        <v>3638.5</v>
      </c>
      <c r="V450" s="3">
        <v>350</v>
      </c>
      <c r="W450" s="3">
        <v>351</v>
      </c>
      <c r="X450" s="35">
        <f t="shared" si="490"/>
        <v>6367.375</v>
      </c>
      <c r="Y450" s="33">
        <f t="shared" si="491"/>
        <v>251</v>
      </c>
      <c r="Z450" s="5">
        <v>400</v>
      </c>
      <c r="AA450" s="35">
        <f t="shared" si="492"/>
        <v>7277</v>
      </c>
      <c r="AB450" s="3">
        <v>200</v>
      </c>
      <c r="AC450" s="3">
        <v>200</v>
      </c>
      <c r="AD450" s="35">
        <f t="shared" si="493"/>
        <v>3638.5</v>
      </c>
      <c r="AE450" s="33">
        <f t="shared" si="494"/>
        <v>251</v>
      </c>
      <c r="AF450" s="5">
        <v>300</v>
      </c>
      <c r="AG450" s="35">
        <f t="shared" si="495"/>
        <v>5457.75</v>
      </c>
      <c r="AH450" s="3">
        <v>270</v>
      </c>
      <c r="AI450" s="3">
        <v>300</v>
      </c>
      <c r="AJ450" s="35">
        <f t="shared" si="496"/>
        <v>4911.9749999999995</v>
      </c>
      <c r="AK450" s="33">
        <f t="shared" si="497"/>
        <v>221</v>
      </c>
      <c r="AL450" s="5">
        <v>300</v>
      </c>
      <c r="AM450" s="36">
        <f t="shared" si="498"/>
        <v>5457.75</v>
      </c>
      <c r="AN450" s="224">
        <v>260</v>
      </c>
      <c r="AO450" s="3">
        <v>260</v>
      </c>
      <c r="AP450" s="35">
        <f t="shared" si="499"/>
        <v>4730.05</v>
      </c>
      <c r="AQ450" s="33">
        <f t="shared" si="500"/>
        <v>221</v>
      </c>
      <c r="AR450" s="5">
        <v>300</v>
      </c>
      <c r="AS450" s="35">
        <f t="shared" si="501"/>
        <v>5457.75</v>
      </c>
      <c r="AT450" s="3">
        <v>300</v>
      </c>
      <c r="AU450" s="3">
        <v>300</v>
      </c>
      <c r="AV450" s="35">
        <f t="shared" si="502"/>
        <v>5457.75</v>
      </c>
      <c r="AW450" s="33">
        <f t="shared" si="503"/>
        <v>221</v>
      </c>
      <c r="AX450" s="4"/>
      <c r="AY450" s="35">
        <f t="shared" si="481"/>
        <v>0</v>
      </c>
      <c r="AZ450" s="3">
        <v>0</v>
      </c>
      <c r="BA450" s="3">
        <v>220</v>
      </c>
      <c r="BB450" s="35">
        <f t="shared" si="482"/>
        <v>0</v>
      </c>
      <c r="BC450" s="33">
        <f t="shared" si="483"/>
        <v>1</v>
      </c>
      <c r="BD450" s="4"/>
      <c r="BE450" s="36">
        <f t="shared" si="473"/>
        <v>0</v>
      </c>
      <c r="BF450" s="3">
        <v>0</v>
      </c>
      <c r="BG450" s="3">
        <v>0</v>
      </c>
      <c r="BH450" s="35">
        <f t="shared" si="474"/>
        <v>0</v>
      </c>
      <c r="BI450" s="33">
        <f t="shared" si="472"/>
        <v>1</v>
      </c>
      <c r="BJ450" s="4"/>
      <c r="BK450" s="36">
        <f t="shared" si="475"/>
        <v>0</v>
      </c>
      <c r="BL450" s="3">
        <v>0</v>
      </c>
      <c r="BM450" s="3">
        <v>0</v>
      </c>
      <c r="BN450" s="36">
        <f t="shared" si="476"/>
        <v>0</v>
      </c>
      <c r="BO450" s="33">
        <f t="shared" si="453"/>
        <v>1</v>
      </c>
      <c r="BP450" s="4"/>
      <c r="BQ450" s="36">
        <f t="shared" si="477"/>
        <v>0</v>
      </c>
      <c r="BR450" s="204">
        <v>0</v>
      </c>
      <c r="BS450" s="305">
        <v>0</v>
      </c>
      <c r="BT450" s="36">
        <f t="shared" si="478"/>
        <v>0</v>
      </c>
      <c r="BU450" s="33">
        <f t="shared" si="484"/>
        <v>1</v>
      </c>
      <c r="BV450" s="4">
        <v>0</v>
      </c>
      <c r="BW450" s="36">
        <f t="shared" si="448"/>
        <v>0</v>
      </c>
      <c r="BX450" s="3">
        <v>0</v>
      </c>
      <c r="BY450" s="3">
        <v>0</v>
      </c>
      <c r="BZ450" s="36">
        <f t="shared" si="449"/>
        <v>0</v>
      </c>
      <c r="CA450" s="33">
        <f t="shared" si="479"/>
        <v>1</v>
      </c>
      <c r="CB450" s="314">
        <v>0</v>
      </c>
      <c r="CC450" s="36">
        <f t="shared" si="450"/>
        <v>0</v>
      </c>
      <c r="CD450" s="3">
        <f>SUMIFS('12月商业流向数据'!G:G,'12月商业流向数据'!C:C,'2019年进销存明细 '!A450,'12月商业流向数据'!E:E,'2019年进销存明细 '!H450)</f>
        <v>0</v>
      </c>
      <c r="CE450" s="3"/>
      <c r="CF450" s="36">
        <f t="shared" si="451"/>
        <v>0</v>
      </c>
      <c r="CG450" s="33">
        <f t="shared" si="480"/>
        <v>1</v>
      </c>
      <c r="CH450" s="4">
        <f t="shared" si="454"/>
        <v>1800</v>
      </c>
      <c r="CI450" s="36">
        <f t="shared" si="455"/>
        <v>32746.5</v>
      </c>
      <c r="CJ450" s="4">
        <f t="shared" si="456"/>
        <v>1610</v>
      </c>
      <c r="CK450" s="36">
        <f t="shared" si="452"/>
        <v>29289.924999999999</v>
      </c>
      <c r="CM450" s="18" t="str">
        <f t="shared" ref="CM450:CM513" si="504">A450&amp;"-"&amp;H450</f>
        <v>整肠生20S-上海市静安区彭浦镇社区卫生服务中心</v>
      </c>
      <c r="CN450" s="18" t="s">
        <v>422</v>
      </c>
    </row>
    <row r="451" spans="1:92" s="18" customFormat="1" ht="14.25" hidden="1" x14ac:dyDescent="0.3">
      <c r="A451" s="1" t="s">
        <v>838</v>
      </c>
      <c r="B451" s="1" t="s">
        <v>637</v>
      </c>
      <c r="C451" s="1" t="s">
        <v>661</v>
      </c>
      <c r="D451" s="1" t="s">
        <v>142</v>
      </c>
      <c r="E451" s="1" t="s">
        <v>746</v>
      </c>
      <c r="F451" s="1" t="s">
        <v>283</v>
      </c>
      <c r="G451" s="1" t="s">
        <v>386</v>
      </c>
      <c r="H451" s="300" t="s">
        <v>178</v>
      </c>
      <c r="I451" s="177">
        <v>18.192499999999999</v>
      </c>
      <c r="J451" s="37">
        <v>70</v>
      </c>
      <c r="K451" s="171">
        <v>34.166666666666664</v>
      </c>
      <c r="L451" s="171">
        <f t="shared" si="485"/>
        <v>621.57708333333323</v>
      </c>
      <c r="M451" s="37">
        <v>45</v>
      </c>
      <c r="N451" s="5"/>
      <c r="O451" s="34">
        <f t="shared" si="486"/>
        <v>0</v>
      </c>
      <c r="P451" s="3">
        <v>30</v>
      </c>
      <c r="Q451" s="3">
        <v>40</v>
      </c>
      <c r="R451" s="35">
        <f t="shared" si="487"/>
        <v>545.77499999999998</v>
      </c>
      <c r="S451" s="33">
        <f t="shared" si="488"/>
        <v>35</v>
      </c>
      <c r="T451" s="5"/>
      <c r="U451" s="35">
        <f t="shared" si="489"/>
        <v>0</v>
      </c>
      <c r="V451" s="3">
        <v>80</v>
      </c>
      <c r="W451" s="3">
        <v>80</v>
      </c>
      <c r="X451" s="35">
        <f t="shared" si="490"/>
        <v>1455.3999999999999</v>
      </c>
      <c r="Y451" s="33">
        <f t="shared" si="491"/>
        <v>35</v>
      </c>
      <c r="Z451" s="5"/>
      <c r="AA451" s="35">
        <f t="shared" si="492"/>
        <v>0</v>
      </c>
      <c r="AB451" s="3">
        <v>30</v>
      </c>
      <c r="AC451" s="3">
        <v>30</v>
      </c>
      <c r="AD451" s="35">
        <f t="shared" si="493"/>
        <v>545.77499999999998</v>
      </c>
      <c r="AE451" s="33">
        <f t="shared" si="494"/>
        <v>35</v>
      </c>
      <c r="AF451" s="5"/>
      <c r="AG451" s="35">
        <f t="shared" si="495"/>
        <v>0</v>
      </c>
      <c r="AH451" s="3">
        <v>0</v>
      </c>
      <c r="AI451" s="3">
        <v>10</v>
      </c>
      <c r="AJ451" s="35">
        <f t="shared" si="496"/>
        <v>0</v>
      </c>
      <c r="AK451" s="33">
        <f t="shared" si="497"/>
        <v>25</v>
      </c>
      <c r="AL451" s="5">
        <v>0</v>
      </c>
      <c r="AM451" s="36">
        <f t="shared" si="498"/>
        <v>0</v>
      </c>
      <c r="AN451" s="224">
        <v>50</v>
      </c>
      <c r="AO451" s="3">
        <v>50</v>
      </c>
      <c r="AP451" s="35">
        <f t="shared" si="499"/>
        <v>909.625</v>
      </c>
      <c r="AQ451" s="33">
        <f t="shared" si="500"/>
        <v>25</v>
      </c>
      <c r="AR451" s="5">
        <v>0</v>
      </c>
      <c r="AS451" s="35">
        <f t="shared" si="501"/>
        <v>0</v>
      </c>
      <c r="AT451" s="3">
        <v>30</v>
      </c>
      <c r="AU451" s="3">
        <v>30</v>
      </c>
      <c r="AV451" s="35">
        <f t="shared" si="502"/>
        <v>545.77499999999998</v>
      </c>
      <c r="AW451" s="33">
        <f t="shared" si="503"/>
        <v>25</v>
      </c>
      <c r="AX451" s="4"/>
      <c r="AY451" s="35">
        <f t="shared" si="481"/>
        <v>0</v>
      </c>
      <c r="AZ451" s="3">
        <v>0</v>
      </c>
      <c r="BA451" s="3">
        <v>24</v>
      </c>
      <c r="BB451" s="35">
        <f t="shared" si="482"/>
        <v>0</v>
      </c>
      <c r="BC451" s="33">
        <f t="shared" si="483"/>
        <v>1</v>
      </c>
      <c r="BD451" s="4"/>
      <c r="BE451" s="36">
        <f t="shared" si="473"/>
        <v>0</v>
      </c>
      <c r="BF451" s="3">
        <v>0</v>
      </c>
      <c r="BG451" s="3">
        <v>0</v>
      </c>
      <c r="BH451" s="35">
        <f t="shared" si="474"/>
        <v>0</v>
      </c>
      <c r="BI451" s="33">
        <f t="shared" si="472"/>
        <v>1</v>
      </c>
      <c r="BJ451" s="4"/>
      <c r="BK451" s="36">
        <f t="shared" si="475"/>
        <v>0</v>
      </c>
      <c r="BL451" s="3">
        <v>0</v>
      </c>
      <c r="BM451" s="3">
        <v>0</v>
      </c>
      <c r="BN451" s="36">
        <f t="shared" si="476"/>
        <v>0</v>
      </c>
      <c r="BO451" s="33">
        <f t="shared" si="453"/>
        <v>1</v>
      </c>
      <c r="BP451" s="4"/>
      <c r="BQ451" s="36">
        <f t="shared" si="477"/>
        <v>0</v>
      </c>
      <c r="BR451" s="204">
        <v>0</v>
      </c>
      <c r="BS451" s="305">
        <v>0</v>
      </c>
      <c r="BT451" s="36">
        <f t="shared" si="478"/>
        <v>0</v>
      </c>
      <c r="BU451" s="33">
        <f t="shared" si="484"/>
        <v>1</v>
      </c>
      <c r="BV451" s="4">
        <v>0</v>
      </c>
      <c r="BW451" s="36">
        <f t="shared" ref="BW451:BW514" si="505">I451*BV451</f>
        <v>0</v>
      </c>
      <c r="BX451" s="3">
        <v>0</v>
      </c>
      <c r="BY451" s="3">
        <v>0</v>
      </c>
      <c r="BZ451" s="36">
        <f t="shared" ref="BZ451:BZ514" si="506">I451*BX451</f>
        <v>0</v>
      </c>
      <c r="CA451" s="33">
        <f t="shared" si="479"/>
        <v>1</v>
      </c>
      <c r="CB451" s="314">
        <v>0</v>
      </c>
      <c r="CC451" s="36">
        <f t="shared" ref="CC451:CC514" si="507">I451*CB451</f>
        <v>0</v>
      </c>
      <c r="CD451" s="3">
        <f>SUMIFS('12月商业流向数据'!G:G,'12月商业流向数据'!C:C,'2019年进销存明细 '!A451,'12月商业流向数据'!E:E,'2019年进销存明细 '!H451)</f>
        <v>0</v>
      </c>
      <c r="CE451" s="3"/>
      <c r="CF451" s="36">
        <f t="shared" ref="CF451:CF514" si="508">I451*CD451</f>
        <v>0</v>
      </c>
      <c r="CG451" s="33">
        <f t="shared" si="480"/>
        <v>1</v>
      </c>
      <c r="CH451" s="4">
        <f t="shared" si="454"/>
        <v>0</v>
      </c>
      <c r="CI451" s="36">
        <f t="shared" si="455"/>
        <v>0</v>
      </c>
      <c r="CJ451" s="4">
        <f t="shared" si="456"/>
        <v>220</v>
      </c>
      <c r="CK451" s="36">
        <f t="shared" ref="CK451:CK514" si="509">R451+X451+AD451+AJ451+AP451+AV451+BB451+BH451+BN451+BT451+BZ451+CF451</f>
        <v>4002.35</v>
      </c>
      <c r="CM451" s="18" t="str">
        <f t="shared" si="504"/>
        <v>整肠生20S-中国人民解放军第四五五医院</v>
      </c>
      <c r="CN451" s="18" t="s">
        <v>422</v>
      </c>
    </row>
    <row r="452" spans="1:92" s="18" customFormat="1" ht="14.25" hidden="1" x14ac:dyDescent="0.3">
      <c r="A452" s="1" t="s">
        <v>6</v>
      </c>
      <c r="B452" s="6" t="s">
        <v>725</v>
      </c>
      <c r="C452" s="1" t="s">
        <v>661</v>
      </c>
      <c r="D452" s="1" t="s">
        <v>756</v>
      </c>
      <c r="E452" s="1" t="s">
        <v>435</v>
      </c>
      <c r="F452" s="1" t="s">
        <v>284</v>
      </c>
      <c r="G452" s="1" t="s">
        <v>383</v>
      </c>
      <c r="H452" s="2" t="s">
        <v>21</v>
      </c>
      <c r="I452" s="177">
        <v>38.371200000000002</v>
      </c>
      <c r="J452" s="37">
        <v>58</v>
      </c>
      <c r="K452" s="171">
        <v>70.583333333333329</v>
      </c>
      <c r="L452" s="171">
        <f t="shared" si="485"/>
        <v>2708.3672000000001</v>
      </c>
      <c r="M452" s="37">
        <v>10</v>
      </c>
      <c r="N452" s="5">
        <v>150</v>
      </c>
      <c r="O452" s="34">
        <f t="shared" si="486"/>
        <v>5755.68</v>
      </c>
      <c r="P452" s="3">
        <v>79</v>
      </c>
      <c r="Q452" s="3">
        <v>83</v>
      </c>
      <c r="R452" s="35">
        <f t="shared" si="487"/>
        <v>3031.3248000000003</v>
      </c>
      <c r="S452" s="33">
        <f t="shared" si="488"/>
        <v>6</v>
      </c>
      <c r="T452" s="5">
        <v>200</v>
      </c>
      <c r="U452" s="35">
        <f t="shared" si="489"/>
        <v>7674.2400000000007</v>
      </c>
      <c r="V452" s="3">
        <v>27</v>
      </c>
      <c r="W452" s="3">
        <v>30</v>
      </c>
      <c r="X452" s="35">
        <f t="shared" si="490"/>
        <v>1036.0224000000001</v>
      </c>
      <c r="Y452" s="33">
        <f t="shared" si="491"/>
        <v>3</v>
      </c>
      <c r="Z452" s="5">
        <v>400</v>
      </c>
      <c r="AA452" s="35">
        <f t="shared" si="492"/>
        <v>15348.480000000001</v>
      </c>
      <c r="AB452" s="3">
        <v>34</v>
      </c>
      <c r="AC452" s="3">
        <v>35</v>
      </c>
      <c r="AD452" s="35">
        <f t="shared" si="493"/>
        <v>1304.6208000000001</v>
      </c>
      <c r="AE452" s="33">
        <f t="shared" si="494"/>
        <v>2</v>
      </c>
      <c r="AF452" s="5">
        <v>600</v>
      </c>
      <c r="AG452" s="35">
        <f t="shared" si="495"/>
        <v>23022.720000000001</v>
      </c>
      <c r="AH452" s="3">
        <v>34</v>
      </c>
      <c r="AI452" s="3">
        <v>35</v>
      </c>
      <c r="AJ452" s="35">
        <f t="shared" si="496"/>
        <v>1304.6208000000001</v>
      </c>
      <c r="AK452" s="33">
        <f t="shared" si="497"/>
        <v>1</v>
      </c>
      <c r="AL452" s="5">
        <v>100</v>
      </c>
      <c r="AM452" s="36">
        <f t="shared" si="498"/>
        <v>3837.1200000000003</v>
      </c>
      <c r="AN452" s="224">
        <v>23</v>
      </c>
      <c r="AO452" s="3">
        <v>22</v>
      </c>
      <c r="AP452" s="35">
        <f t="shared" si="499"/>
        <v>882.5376</v>
      </c>
      <c r="AQ452" s="33">
        <f t="shared" si="500"/>
        <v>2</v>
      </c>
      <c r="AR452" s="5">
        <v>100</v>
      </c>
      <c r="AS452" s="35">
        <f t="shared" si="501"/>
        <v>3837.1200000000003</v>
      </c>
      <c r="AT452" s="3">
        <v>29</v>
      </c>
      <c r="AU452" s="3">
        <v>29</v>
      </c>
      <c r="AV452" s="35">
        <f t="shared" si="502"/>
        <v>1112.7648000000002</v>
      </c>
      <c r="AW452" s="33">
        <f t="shared" si="503"/>
        <v>2</v>
      </c>
      <c r="AX452" s="4">
        <v>100</v>
      </c>
      <c r="AY452" s="35">
        <f t="shared" si="481"/>
        <v>3837.1200000000003</v>
      </c>
      <c r="AZ452" s="3">
        <v>19</v>
      </c>
      <c r="BA452" s="3">
        <v>19</v>
      </c>
      <c r="BB452" s="35">
        <f t="shared" si="482"/>
        <v>729.05280000000005</v>
      </c>
      <c r="BC452" s="33">
        <f t="shared" si="483"/>
        <v>2</v>
      </c>
      <c r="BD452" s="4">
        <v>100</v>
      </c>
      <c r="BE452" s="36">
        <f t="shared" si="473"/>
        <v>3837.1200000000003</v>
      </c>
      <c r="BF452" s="3">
        <v>36</v>
      </c>
      <c r="BG452" s="3">
        <v>35</v>
      </c>
      <c r="BH452" s="35">
        <f t="shared" si="474"/>
        <v>1381.3632</v>
      </c>
      <c r="BI452" s="33">
        <f t="shared" si="472"/>
        <v>3</v>
      </c>
      <c r="BJ452" s="4">
        <v>100</v>
      </c>
      <c r="BK452" s="36">
        <f t="shared" si="475"/>
        <v>3837.1200000000003</v>
      </c>
      <c r="BL452" s="3">
        <v>47</v>
      </c>
      <c r="BM452" s="3">
        <v>40</v>
      </c>
      <c r="BN452" s="36">
        <f t="shared" si="476"/>
        <v>1803.4464</v>
      </c>
      <c r="BO452" s="33">
        <f t="shared" ref="BO452:BO515" si="510">BI452+BL452-BM452</f>
        <v>10</v>
      </c>
      <c r="BP452" s="4">
        <v>300</v>
      </c>
      <c r="BQ452" s="36">
        <f t="shared" si="477"/>
        <v>11511.36</v>
      </c>
      <c r="BR452" s="204">
        <v>60</v>
      </c>
      <c r="BS452" s="305">
        <v>63</v>
      </c>
      <c r="BT452" s="36">
        <f t="shared" si="478"/>
        <v>2302.2719999999999</v>
      </c>
      <c r="BU452" s="33">
        <f t="shared" si="484"/>
        <v>7</v>
      </c>
      <c r="BV452" s="4">
        <v>300</v>
      </c>
      <c r="BW452" s="36">
        <f t="shared" si="505"/>
        <v>11511.36</v>
      </c>
      <c r="BX452" s="3">
        <v>30</v>
      </c>
      <c r="BY452" s="3">
        <v>31</v>
      </c>
      <c r="BZ452" s="36">
        <f t="shared" si="506"/>
        <v>1151.136</v>
      </c>
      <c r="CA452" s="33">
        <f t="shared" si="479"/>
        <v>6</v>
      </c>
      <c r="CB452" s="314">
        <v>600</v>
      </c>
      <c r="CC452" s="36">
        <f t="shared" si="507"/>
        <v>23022.720000000001</v>
      </c>
      <c r="CD452" s="3">
        <f>SUMIFS('12月商业流向数据'!G:G,'12月商业流向数据'!C:C,'2019年进销存明细 '!A452,'12月商业流向数据'!E:E,'2019年进销存明细 '!H452)</f>
        <v>45</v>
      </c>
      <c r="CE452" s="3"/>
      <c r="CF452" s="36">
        <f t="shared" si="508"/>
        <v>1726.7040000000002</v>
      </c>
      <c r="CG452" s="33">
        <f t="shared" si="480"/>
        <v>51</v>
      </c>
      <c r="CH452" s="4">
        <f t="shared" ref="CH452:CH515" si="511">N452+T452+Z452+AF452+AL452+AR452+AX452+BD452+BJ452+BP452+BV452+CB452</f>
        <v>3050</v>
      </c>
      <c r="CI452" s="36">
        <f t="shared" ref="CI452:CI515" si="512">O452+U452+AA452+AG452+AM452+AS452+AY452+BE452+BK452+BQ452+BW452+CC452</f>
        <v>117032.16</v>
      </c>
      <c r="CJ452" s="4">
        <f t="shared" ref="CJ452:CJ515" si="513">P452+V452+AB452+AH452+AN452+AT452+AZ452+BF452+BL452+BR452+BX452+CD452</f>
        <v>463</v>
      </c>
      <c r="CK452" s="36">
        <f t="shared" si="509"/>
        <v>17765.865600000001</v>
      </c>
      <c r="CM452" s="18" t="str">
        <f t="shared" si="504"/>
        <v>依叶-上海市青浦区香花桥街道社区卫生服务中心</v>
      </c>
      <c r="CN452" s="18" t="s">
        <v>422</v>
      </c>
    </row>
    <row r="453" spans="1:92" s="18" customFormat="1" ht="14.25" hidden="1" x14ac:dyDescent="0.3">
      <c r="A453" s="1" t="s">
        <v>6</v>
      </c>
      <c r="B453" s="6" t="s">
        <v>725</v>
      </c>
      <c r="C453" s="1" t="s">
        <v>661</v>
      </c>
      <c r="D453" s="1" t="s">
        <v>756</v>
      </c>
      <c r="E453" s="1" t="s">
        <v>868</v>
      </c>
      <c r="F453" s="1" t="s">
        <v>284</v>
      </c>
      <c r="G453" s="1" t="s">
        <v>383</v>
      </c>
      <c r="H453" s="2" t="s">
        <v>25</v>
      </c>
      <c r="I453" s="177">
        <v>38.371200000000002</v>
      </c>
      <c r="J453" s="37">
        <v>200</v>
      </c>
      <c r="K453" s="171">
        <v>187.66666666666666</v>
      </c>
      <c r="L453" s="171">
        <f t="shared" si="485"/>
        <v>7200.9952000000003</v>
      </c>
      <c r="M453" s="37">
        <v>19</v>
      </c>
      <c r="N453" s="5">
        <v>250</v>
      </c>
      <c r="O453" s="34">
        <f t="shared" si="486"/>
        <v>9592.8000000000011</v>
      </c>
      <c r="P453" s="3">
        <v>290</v>
      </c>
      <c r="Q453" s="3">
        <v>302</v>
      </c>
      <c r="R453" s="35">
        <f t="shared" si="487"/>
        <v>11127.648000000001</v>
      </c>
      <c r="S453" s="33">
        <f t="shared" si="488"/>
        <v>7</v>
      </c>
      <c r="T453" s="5">
        <v>250</v>
      </c>
      <c r="U453" s="35">
        <f t="shared" si="489"/>
        <v>9592.8000000000011</v>
      </c>
      <c r="V453" s="3">
        <v>250</v>
      </c>
      <c r="W453" s="3">
        <v>250</v>
      </c>
      <c r="X453" s="35">
        <f t="shared" si="490"/>
        <v>9592.8000000000011</v>
      </c>
      <c r="Y453" s="33">
        <f t="shared" si="491"/>
        <v>7</v>
      </c>
      <c r="Z453" s="5">
        <v>500</v>
      </c>
      <c r="AA453" s="35">
        <f t="shared" si="492"/>
        <v>19185.600000000002</v>
      </c>
      <c r="AB453" s="3">
        <v>250</v>
      </c>
      <c r="AC453" s="3">
        <v>250</v>
      </c>
      <c r="AD453" s="35">
        <f t="shared" si="493"/>
        <v>9592.8000000000011</v>
      </c>
      <c r="AE453" s="33">
        <f t="shared" si="494"/>
        <v>7</v>
      </c>
      <c r="AF453" s="5">
        <v>800</v>
      </c>
      <c r="AG453" s="35">
        <f t="shared" si="495"/>
        <v>30696.960000000003</v>
      </c>
      <c r="AH453" s="3">
        <v>291</v>
      </c>
      <c r="AI453" s="3">
        <v>295</v>
      </c>
      <c r="AJ453" s="35">
        <f t="shared" si="496"/>
        <v>11166.019200000001</v>
      </c>
      <c r="AK453" s="33">
        <f t="shared" si="497"/>
        <v>3</v>
      </c>
      <c r="AL453" s="5">
        <v>300</v>
      </c>
      <c r="AM453" s="36">
        <f t="shared" si="498"/>
        <v>11511.36</v>
      </c>
      <c r="AN453" s="224">
        <v>186</v>
      </c>
      <c r="AO453" s="3">
        <v>187</v>
      </c>
      <c r="AP453" s="35">
        <f t="shared" si="499"/>
        <v>7137.0432000000001</v>
      </c>
      <c r="AQ453" s="33">
        <f t="shared" si="500"/>
        <v>2</v>
      </c>
      <c r="AR453" s="5">
        <v>300</v>
      </c>
      <c r="AS453" s="35">
        <f t="shared" si="501"/>
        <v>11511.36</v>
      </c>
      <c r="AT453" s="3">
        <v>255</v>
      </c>
      <c r="AU453" s="3">
        <v>254</v>
      </c>
      <c r="AV453" s="35">
        <f t="shared" si="502"/>
        <v>9784.6560000000009</v>
      </c>
      <c r="AW453" s="33">
        <f t="shared" si="503"/>
        <v>3</v>
      </c>
      <c r="AX453" s="4">
        <v>200</v>
      </c>
      <c r="AY453" s="35">
        <f t="shared" si="481"/>
        <v>7674.2400000000007</v>
      </c>
      <c r="AZ453" s="3">
        <v>245</v>
      </c>
      <c r="BA453" s="3">
        <v>244</v>
      </c>
      <c r="BB453" s="35">
        <f t="shared" si="482"/>
        <v>9400.9440000000013</v>
      </c>
      <c r="BC453" s="33">
        <f t="shared" si="483"/>
        <v>4</v>
      </c>
      <c r="BD453" s="4">
        <v>300</v>
      </c>
      <c r="BE453" s="36">
        <f t="shared" si="473"/>
        <v>11511.36</v>
      </c>
      <c r="BF453" s="3">
        <v>85</v>
      </c>
      <c r="BG453" s="3">
        <v>76</v>
      </c>
      <c r="BH453" s="35">
        <f t="shared" si="474"/>
        <v>3261.5520000000001</v>
      </c>
      <c r="BI453" s="33">
        <f t="shared" si="472"/>
        <v>13</v>
      </c>
      <c r="BJ453" s="4">
        <v>150</v>
      </c>
      <c r="BK453" s="36">
        <f t="shared" si="475"/>
        <v>5755.68</v>
      </c>
      <c r="BL453" s="3">
        <v>210</v>
      </c>
      <c r="BM453" s="3">
        <v>211</v>
      </c>
      <c r="BN453" s="36">
        <f t="shared" si="476"/>
        <v>8057.9520000000002</v>
      </c>
      <c r="BO453" s="33">
        <f t="shared" si="510"/>
        <v>12</v>
      </c>
      <c r="BP453" s="4">
        <v>150</v>
      </c>
      <c r="BQ453" s="36">
        <f t="shared" si="477"/>
        <v>5755.68</v>
      </c>
      <c r="BR453" s="204">
        <v>80</v>
      </c>
      <c r="BS453" s="305">
        <v>89</v>
      </c>
      <c r="BT453" s="36">
        <f t="shared" si="478"/>
        <v>3069.6959999999999</v>
      </c>
      <c r="BU453" s="33">
        <f t="shared" si="484"/>
        <v>3</v>
      </c>
      <c r="BV453" s="4">
        <v>150</v>
      </c>
      <c r="BW453" s="36">
        <f t="shared" si="505"/>
        <v>5755.68</v>
      </c>
      <c r="BX453" s="3">
        <v>225</v>
      </c>
      <c r="BY453" s="3">
        <v>221</v>
      </c>
      <c r="BZ453" s="36">
        <f t="shared" si="506"/>
        <v>8633.52</v>
      </c>
      <c r="CA453" s="33">
        <f t="shared" si="479"/>
        <v>7</v>
      </c>
      <c r="CB453" s="314">
        <v>150</v>
      </c>
      <c r="CC453" s="36">
        <f t="shared" si="507"/>
        <v>5755.68</v>
      </c>
      <c r="CD453" s="3">
        <f>SUMIFS('12月商业流向数据'!G:G,'12月商业流向数据'!C:C,'2019年进销存明细 '!A453,'12月商业流向数据'!E:E,'2019年进销存明细 '!H453)</f>
        <v>100</v>
      </c>
      <c r="CE453" s="3"/>
      <c r="CF453" s="36">
        <f t="shared" si="508"/>
        <v>3837.1200000000003</v>
      </c>
      <c r="CG453" s="33">
        <f t="shared" si="480"/>
        <v>107</v>
      </c>
      <c r="CH453" s="4">
        <f t="shared" si="511"/>
        <v>3500</v>
      </c>
      <c r="CI453" s="36">
        <f t="shared" si="512"/>
        <v>134299.19999999998</v>
      </c>
      <c r="CJ453" s="4">
        <f t="shared" si="513"/>
        <v>2467</v>
      </c>
      <c r="CK453" s="36">
        <f t="shared" si="509"/>
        <v>94661.750400000004</v>
      </c>
      <c r="CM453" s="18" t="str">
        <f t="shared" si="504"/>
        <v>依叶-上海市青浦区赵巷镇社区卫生服务中心</v>
      </c>
      <c r="CN453" s="18" t="s">
        <v>422</v>
      </c>
    </row>
    <row r="454" spans="1:92" s="18" customFormat="1" ht="14.25" hidden="1" x14ac:dyDescent="0.3">
      <c r="A454" s="1" t="s">
        <v>6</v>
      </c>
      <c r="B454" s="6" t="s">
        <v>725</v>
      </c>
      <c r="C454" s="1" t="s">
        <v>661</v>
      </c>
      <c r="D454" s="1" t="s">
        <v>756</v>
      </c>
      <c r="E454" s="1" t="s">
        <v>484</v>
      </c>
      <c r="F454" s="1" t="s">
        <v>284</v>
      </c>
      <c r="G454" s="1" t="s">
        <v>383</v>
      </c>
      <c r="H454" s="2" t="s">
        <v>26</v>
      </c>
      <c r="I454" s="177">
        <v>38.371200000000002</v>
      </c>
      <c r="J454" s="37">
        <v>170</v>
      </c>
      <c r="K454" s="171">
        <v>97.083333333333329</v>
      </c>
      <c r="L454" s="171">
        <f t="shared" si="485"/>
        <v>3725.2040000000002</v>
      </c>
      <c r="M454" s="37">
        <v>5</v>
      </c>
      <c r="N454" s="5">
        <v>200</v>
      </c>
      <c r="O454" s="34">
        <f t="shared" si="486"/>
        <v>7674.2400000000007</v>
      </c>
      <c r="P454" s="3">
        <v>390</v>
      </c>
      <c r="Q454" s="3">
        <v>305</v>
      </c>
      <c r="R454" s="35">
        <f t="shared" si="487"/>
        <v>14964.768</v>
      </c>
      <c r="S454" s="33">
        <f t="shared" si="488"/>
        <v>90</v>
      </c>
      <c r="T454" s="5">
        <v>200</v>
      </c>
      <c r="U454" s="35">
        <f t="shared" si="489"/>
        <v>7674.2400000000007</v>
      </c>
      <c r="V454" s="3">
        <v>100</v>
      </c>
      <c r="W454" s="3">
        <v>182</v>
      </c>
      <c r="X454" s="35">
        <f t="shared" si="490"/>
        <v>3837.1200000000003</v>
      </c>
      <c r="Y454" s="33">
        <f t="shared" si="491"/>
        <v>8</v>
      </c>
      <c r="Z454" s="5">
        <v>300</v>
      </c>
      <c r="AA454" s="35">
        <f t="shared" si="492"/>
        <v>11511.36</v>
      </c>
      <c r="AB454" s="3">
        <v>410</v>
      </c>
      <c r="AC454" s="3">
        <v>400</v>
      </c>
      <c r="AD454" s="35">
        <f t="shared" si="493"/>
        <v>15732.192000000001</v>
      </c>
      <c r="AE454" s="33">
        <f t="shared" si="494"/>
        <v>18</v>
      </c>
      <c r="AF454" s="5">
        <v>600</v>
      </c>
      <c r="AG454" s="35">
        <f t="shared" si="495"/>
        <v>23022.720000000001</v>
      </c>
      <c r="AH454" s="3">
        <v>350</v>
      </c>
      <c r="AI454" s="3">
        <v>362</v>
      </c>
      <c r="AJ454" s="35">
        <f t="shared" si="496"/>
        <v>13429.92</v>
      </c>
      <c r="AK454" s="33">
        <f t="shared" si="497"/>
        <v>6</v>
      </c>
      <c r="AL454" s="5">
        <v>400</v>
      </c>
      <c r="AM454" s="36">
        <f t="shared" si="498"/>
        <v>15348.480000000001</v>
      </c>
      <c r="AN454" s="224">
        <v>480</v>
      </c>
      <c r="AO454" s="3">
        <v>473</v>
      </c>
      <c r="AP454" s="35">
        <f t="shared" si="499"/>
        <v>18418.175999999999</v>
      </c>
      <c r="AQ454" s="33">
        <f t="shared" si="500"/>
        <v>13</v>
      </c>
      <c r="AR454" s="5">
        <v>400</v>
      </c>
      <c r="AS454" s="35">
        <f t="shared" si="501"/>
        <v>15348.480000000001</v>
      </c>
      <c r="AT454" s="3">
        <v>330</v>
      </c>
      <c r="AU454" s="3">
        <v>334</v>
      </c>
      <c r="AV454" s="35">
        <f t="shared" si="502"/>
        <v>12662.496000000001</v>
      </c>
      <c r="AW454" s="33">
        <f t="shared" si="503"/>
        <v>9</v>
      </c>
      <c r="AX454" s="4">
        <v>300</v>
      </c>
      <c r="AY454" s="35">
        <f t="shared" si="481"/>
        <v>11511.36</v>
      </c>
      <c r="AZ454" s="3">
        <v>370</v>
      </c>
      <c r="BA454" s="3">
        <v>362</v>
      </c>
      <c r="BB454" s="35">
        <f t="shared" si="482"/>
        <v>14197.344000000001</v>
      </c>
      <c r="BC454" s="33">
        <f t="shared" si="483"/>
        <v>17</v>
      </c>
      <c r="BD454" s="4">
        <v>300</v>
      </c>
      <c r="BE454" s="36">
        <f t="shared" si="473"/>
        <v>11511.36</v>
      </c>
      <c r="BF454" s="3">
        <v>320</v>
      </c>
      <c r="BG454" s="3">
        <v>318</v>
      </c>
      <c r="BH454" s="35">
        <f t="shared" si="474"/>
        <v>12278.784</v>
      </c>
      <c r="BI454" s="33">
        <f t="shared" si="472"/>
        <v>19</v>
      </c>
      <c r="BJ454" s="4">
        <v>300</v>
      </c>
      <c r="BK454" s="36">
        <f t="shared" si="475"/>
        <v>11511.36</v>
      </c>
      <c r="BL454" s="3">
        <v>410</v>
      </c>
      <c r="BM454" s="3">
        <v>402</v>
      </c>
      <c r="BN454" s="36">
        <f t="shared" si="476"/>
        <v>15732.192000000001</v>
      </c>
      <c r="BO454" s="33">
        <f t="shared" si="510"/>
        <v>27</v>
      </c>
      <c r="BP454" s="4">
        <v>300</v>
      </c>
      <c r="BQ454" s="36">
        <f t="shared" si="477"/>
        <v>11511.36</v>
      </c>
      <c r="BR454" s="204">
        <v>380</v>
      </c>
      <c r="BS454" s="305">
        <v>398</v>
      </c>
      <c r="BT454" s="36">
        <f t="shared" si="478"/>
        <v>14581.056</v>
      </c>
      <c r="BU454" s="33">
        <f t="shared" si="484"/>
        <v>9</v>
      </c>
      <c r="BV454" s="4">
        <v>300</v>
      </c>
      <c r="BW454" s="36">
        <f t="shared" si="505"/>
        <v>11511.36</v>
      </c>
      <c r="BX454" s="3">
        <v>430</v>
      </c>
      <c r="BY454" s="3">
        <v>430</v>
      </c>
      <c r="BZ454" s="36">
        <f t="shared" si="506"/>
        <v>16499.616000000002</v>
      </c>
      <c r="CA454" s="33">
        <f t="shared" si="479"/>
        <v>9</v>
      </c>
      <c r="CB454" s="314">
        <v>300</v>
      </c>
      <c r="CC454" s="36">
        <f t="shared" si="507"/>
        <v>11511.36</v>
      </c>
      <c r="CD454" s="3">
        <f>SUMIFS('12月商业流向数据'!G:G,'12月商业流向数据'!C:C,'2019年进销存明细 '!A454,'12月商业流向数据'!E:E,'2019年进销存明细 '!H454)</f>
        <v>500</v>
      </c>
      <c r="CE454" s="3"/>
      <c r="CF454" s="36">
        <f t="shared" si="508"/>
        <v>19185.600000000002</v>
      </c>
      <c r="CG454" s="33">
        <f t="shared" si="480"/>
        <v>509</v>
      </c>
      <c r="CH454" s="4">
        <f t="shared" si="511"/>
        <v>3900</v>
      </c>
      <c r="CI454" s="36">
        <f t="shared" si="512"/>
        <v>149647.67999999999</v>
      </c>
      <c r="CJ454" s="4">
        <f t="shared" si="513"/>
        <v>4470</v>
      </c>
      <c r="CK454" s="36">
        <f t="shared" si="509"/>
        <v>171519.26400000002</v>
      </c>
      <c r="CM454" s="18" t="str">
        <f t="shared" si="504"/>
        <v>依叶-上海市青浦区白鹤镇社区卫生服务中心</v>
      </c>
      <c r="CN454" s="18" t="s">
        <v>422</v>
      </c>
    </row>
    <row r="455" spans="1:92" s="18" customFormat="1" ht="14.25" hidden="1" x14ac:dyDescent="0.3">
      <c r="A455" s="1" t="s">
        <v>6</v>
      </c>
      <c r="B455" s="6" t="s">
        <v>725</v>
      </c>
      <c r="C455" s="1" t="s">
        <v>661</v>
      </c>
      <c r="D455" s="1" t="s">
        <v>756</v>
      </c>
      <c r="E455" s="1" t="s">
        <v>484</v>
      </c>
      <c r="F455" s="1" t="s">
        <v>284</v>
      </c>
      <c r="G455" s="1" t="s">
        <v>383</v>
      </c>
      <c r="H455" s="2" t="s">
        <v>502</v>
      </c>
      <c r="I455" s="177">
        <v>38.371200000000002</v>
      </c>
      <c r="J455" s="37">
        <v>250</v>
      </c>
      <c r="K455" s="171">
        <v>177.91666666666666</v>
      </c>
      <c r="L455" s="171">
        <f t="shared" si="485"/>
        <v>6826.8760000000002</v>
      </c>
      <c r="M455" s="37">
        <v>19</v>
      </c>
      <c r="N455" s="5">
        <v>300</v>
      </c>
      <c r="O455" s="34">
        <f t="shared" si="486"/>
        <v>11511.36</v>
      </c>
      <c r="P455" s="3">
        <v>280</v>
      </c>
      <c r="Q455" s="3">
        <v>205</v>
      </c>
      <c r="R455" s="35">
        <f t="shared" si="487"/>
        <v>10743.936</v>
      </c>
      <c r="S455" s="33">
        <f t="shared" si="488"/>
        <v>94</v>
      </c>
      <c r="T455" s="5">
        <v>300</v>
      </c>
      <c r="U455" s="35">
        <f t="shared" si="489"/>
        <v>11511.36</v>
      </c>
      <c r="V455" s="3">
        <v>0</v>
      </c>
      <c r="W455" s="3">
        <v>89</v>
      </c>
      <c r="X455" s="35">
        <f t="shared" si="490"/>
        <v>0</v>
      </c>
      <c r="Y455" s="33">
        <f t="shared" si="491"/>
        <v>5</v>
      </c>
      <c r="Z455" s="5">
        <v>600</v>
      </c>
      <c r="AA455" s="35">
        <f t="shared" si="492"/>
        <v>23022.720000000001</v>
      </c>
      <c r="AB455" s="3">
        <v>50</v>
      </c>
      <c r="AC455" s="3">
        <v>45</v>
      </c>
      <c r="AD455" s="35">
        <f t="shared" si="493"/>
        <v>1918.5600000000002</v>
      </c>
      <c r="AE455" s="33">
        <f t="shared" si="494"/>
        <v>10</v>
      </c>
      <c r="AF455" s="5">
        <v>800</v>
      </c>
      <c r="AG455" s="35">
        <f t="shared" si="495"/>
        <v>30696.960000000003</v>
      </c>
      <c r="AH455" s="3">
        <v>190</v>
      </c>
      <c r="AI455" s="3">
        <v>196</v>
      </c>
      <c r="AJ455" s="35">
        <f t="shared" si="496"/>
        <v>7290.5280000000002</v>
      </c>
      <c r="AK455" s="33">
        <f t="shared" si="497"/>
        <v>4</v>
      </c>
      <c r="AL455" s="5">
        <v>200</v>
      </c>
      <c r="AM455" s="36">
        <f t="shared" si="498"/>
        <v>7674.2400000000007</v>
      </c>
      <c r="AN455" s="224">
        <v>220</v>
      </c>
      <c r="AO455" s="3">
        <v>221</v>
      </c>
      <c r="AP455" s="35">
        <f t="shared" si="499"/>
        <v>8441.6640000000007</v>
      </c>
      <c r="AQ455" s="33">
        <f t="shared" si="500"/>
        <v>3</v>
      </c>
      <c r="AR455" s="5">
        <v>200</v>
      </c>
      <c r="AS455" s="35">
        <f t="shared" si="501"/>
        <v>7674.2400000000007</v>
      </c>
      <c r="AT455" s="3">
        <v>230</v>
      </c>
      <c r="AU455" s="3">
        <v>213</v>
      </c>
      <c r="AV455" s="35">
        <f t="shared" si="502"/>
        <v>8825.3760000000002</v>
      </c>
      <c r="AW455" s="33">
        <f t="shared" si="503"/>
        <v>20</v>
      </c>
      <c r="AX455" s="4">
        <v>200</v>
      </c>
      <c r="AY455" s="35">
        <f t="shared" si="481"/>
        <v>7674.2400000000007</v>
      </c>
      <c r="AZ455" s="3">
        <v>110</v>
      </c>
      <c r="BA455" s="3">
        <v>110</v>
      </c>
      <c r="BB455" s="35">
        <f t="shared" si="482"/>
        <v>4220.8320000000003</v>
      </c>
      <c r="BC455" s="33">
        <f t="shared" si="483"/>
        <v>20</v>
      </c>
      <c r="BD455" s="4">
        <v>300</v>
      </c>
      <c r="BE455" s="36">
        <f t="shared" si="473"/>
        <v>11511.36</v>
      </c>
      <c r="BF455" s="3">
        <v>150</v>
      </c>
      <c r="BG455" s="3">
        <v>146</v>
      </c>
      <c r="BH455" s="35">
        <f t="shared" si="474"/>
        <v>5755.68</v>
      </c>
      <c r="BI455" s="33">
        <f t="shared" si="472"/>
        <v>24</v>
      </c>
      <c r="BJ455" s="4">
        <v>300</v>
      </c>
      <c r="BK455" s="36">
        <f t="shared" si="475"/>
        <v>11511.36</v>
      </c>
      <c r="BL455" s="3">
        <v>310</v>
      </c>
      <c r="BM455" s="3">
        <v>311</v>
      </c>
      <c r="BN455" s="36">
        <f t="shared" si="476"/>
        <v>11895.072</v>
      </c>
      <c r="BO455" s="33">
        <f t="shared" si="510"/>
        <v>23</v>
      </c>
      <c r="BP455" s="4">
        <v>300</v>
      </c>
      <c r="BQ455" s="36">
        <f t="shared" si="477"/>
        <v>11511.36</v>
      </c>
      <c r="BR455" s="204">
        <v>30</v>
      </c>
      <c r="BS455" s="305">
        <v>45</v>
      </c>
      <c r="BT455" s="36">
        <f t="shared" si="478"/>
        <v>1151.136</v>
      </c>
      <c r="BU455" s="33">
        <f t="shared" si="484"/>
        <v>8</v>
      </c>
      <c r="BV455" s="4">
        <v>300</v>
      </c>
      <c r="BW455" s="36">
        <f t="shared" si="505"/>
        <v>11511.36</v>
      </c>
      <c r="BX455" s="3">
        <v>180</v>
      </c>
      <c r="BY455" s="3">
        <v>178</v>
      </c>
      <c r="BZ455" s="36">
        <f t="shared" si="506"/>
        <v>6906.8160000000007</v>
      </c>
      <c r="CA455" s="33">
        <f t="shared" si="479"/>
        <v>10</v>
      </c>
      <c r="CB455" s="314">
        <v>300</v>
      </c>
      <c r="CC455" s="36">
        <f t="shared" si="507"/>
        <v>11511.36</v>
      </c>
      <c r="CD455" s="3">
        <f>SUMIFS('12月商业流向数据'!G:G,'12月商业流向数据'!C:C,'2019年进销存明细 '!A455,'12月商业流向数据'!E:E,'2019年进销存明细 '!H455)</f>
        <v>160</v>
      </c>
      <c r="CE455" s="3"/>
      <c r="CF455" s="36">
        <f t="shared" si="508"/>
        <v>6139.3919999999998</v>
      </c>
      <c r="CG455" s="33">
        <f t="shared" si="480"/>
        <v>170</v>
      </c>
      <c r="CH455" s="4">
        <f t="shared" si="511"/>
        <v>4100</v>
      </c>
      <c r="CI455" s="36">
        <f t="shared" si="512"/>
        <v>157321.91999999998</v>
      </c>
      <c r="CJ455" s="4">
        <f t="shared" si="513"/>
        <v>1910</v>
      </c>
      <c r="CK455" s="36">
        <f t="shared" si="509"/>
        <v>73288.991999999998</v>
      </c>
      <c r="CM455" s="18" t="str">
        <f t="shared" si="504"/>
        <v>依叶-上海市青浦区华新镇社区卫生服务中心</v>
      </c>
      <c r="CN455" s="18" t="s">
        <v>422</v>
      </c>
    </row>
    <row r="456" spans="1:92" s="18" customFormat="1" ht="14.25" hidden="1" x14ac:dyDescent="0.3">
      <c r="A456" s="1" t="s">
        <v>6</v>
      </c>
      <c r="B456" s="6" t="s">
        <v>725</v>
      </c>
      <c r="C456" s="1" t="s">
        <v>661</v>
      </c>
      <c r="D456" s="1" t="s">
        <v>756</v>
      </c>
      <c r="E456" s="1" t="s">
        <v>435</v>
      </c>
      <c r="F456" s="1" t="s">
        <v>284</v>
      </c>
      <c r="G456" s="1" t="s">
        <v>383</v>
      </c>
      <c r="H456" s="2" t="s">
        <v>503</v>
      </c>
      <c r="I456" s="177">
        <v>38.371200000000002</v>
      </c>
      <c r="J456" s="37">
        <v>360</v>
      </c>
      <c r="K456" s="171">
        <v>289.16666666666669</v>
      </c>
      <c r="L456" s="171">
        <f t="shared" si="485"/>
        <v>11095.672</v>
      </c>
      <c r="M456" s="37">
        <v>17</v>
      </c>
      <c r="N456" s="5">
        <v>400</v>
      </c>
      <c r="O456" s="34">
        <f t="shared" si="486"/>
        <v>15348.480000000001</v>
      </c>
      <c r="P456" s="3">
        <v>630</v>
      </c>
      <c r="Q456" s="3">
        <v>636</v>
      </c>
      <c r="R456" s="35">
        <f t="shared" si="487"/>
        <v>24173.856</v>
      </c>
      <c r="S456" s="33">
        <f t="shared" si="488"/>
        <v>11</v>
      </c>
      <c r="T456" s="5">
        <v>400</v>
      </c>
      <c r="U456" s="35">
        <f t="shared" si="489"/>
        <v>15348.480000000001</v>
      </c>
      <c r="V456" s="3">
        <v>210</v>
      </c>
      <c r="W456" s="3">
        <v>214</v>
      </c>
      <c r="X456" s="35">
        <f t="shared" si="490"/>
        <v>8057.9520000000002</v>
      </c>
      <c r="Y456" s="33">
        <f t="shared" si="491"/>
        <v>7</v>
      </c>
      <c r="Z456" s="5">
        <v>500</v>
      </c>
      <c r="AA456" s="35">
        <f t="shared" si="492"/>
        <v>19185.600000000002</v>
      </c>
      <c r="AB456" s="3">
        <v>130</v>
      </c>
      <c r="AC456" s="3">
        <v>133</v>
      </c>
      <c r="AD456" s="35">
        <f t="shared" si="493"/>
        <v>4988.2560000000003</v>
      </c>
      <c r="AE456" s="33">
        <f t="shared" si="494"/>
        <v>4</v>
      </c>
      <c r="AF456" s="5">
        <v>700</v>
      </c>
      <c r="AG456" s="35">
        <f t="shared" si="495"/>
        <v>26859.84</v>
      </c>
      <c r="AH456" s="3">
        <v>390</v>
      </c>
      <c r="AI456" s="3">
        <v>392</v>
      </c>
      <c r="AJ456" s="35">
        <f t="shared" si="496"/>
        <v>14964.768</v>
      </c>
      <c r="AK456" s="33">
        <f t="shared" si="497"/>
        <v>2</v>
      </c>
      <c r="AL456" s="5">
        <v>400</v>
      </c>
      <c r="AM456" s="36">
        <f t="shared" si="498"/>
        <v>15348.480000000001</v>
      </c>
      <c r="AN456" s="224">
        <v>290</v>
      </c>
      <c r="AO456" s="3">
        <v>284</v>
      </c>
      <c r="AP456" s="35">
        <f t="shared" si="499"/>
        <v>11127.648000000001</v>
      </c>
      <c r="AQ456" s="33">
        <f t="shared" si="500"/>
        <v>8</v>
      </c>
      <c r="AR456" s="5">
        <v>400</v>
      </c>
      <c r="AS456" s="35">
        <f t="shared" si="501"/>
        <v>15348.480000000001</v>
      </c>
      <c r="AT456" s="3">
        <v>400</v>
      </c>
      <c r="AU456" s="3">
        <v>398</v>
      </c>
      <c r="AV456" s="35">
        <f t="shared" si="502"/>
        <v>15348.480000000001</v>
      </c>
      <c r="AW456" s="33">
        <f t="shared" si="503"/>
        <v>10</v>
      </c>
      <c r="AX456" s="4">
        <v>300</v>
      </c>
      <c r="AY456" s="35">
        <f t="shared" si="481"/>
        <v>11511.36</v>
      </c>
      <c r="AZ456" s="3">
        <v>260</v>
      </c>
      <c r="BA456" s="3">
        <v>253</v>
      </c>
      <c r="BB456" s="35">
        <f t="shared" si="482"/>
        <v>9976.5120000000006</v>
      </c>
      <c r="BC456" s="33">
        <f t="shared" si="483"/>
        <v>17</v>
      </c>
      <c r="BD456" s="4">
        <v>300</v>
      </c>
      <c r="BE456" s="36">
        <f t="shared" si="473"/>
        <v>11511.36</v>
      </c>
      <c r="BF456" s="3">
        <v>190</v>
      </c>
      <c r="BG456" s="3">
        <v>181</v>
      </c>
      <c r="BH456" s="35">
        <f t="shared" si="474"/>
        <v>7290.5280000000002</v>
      </c>
      <c r="BI456" s="33">
        <f t="shared" si="472"/>
        <v>26</v>
      </c>
      <c r="BJ456" s="4">
        <v>300</v>
      </c>
      <c r="BK456" s="36">
        <f t="shared" si="475"/>
        <v>11511.36</v>
      </c>
      <c r="BL456" s="3">
        <v>430</v>
      </c>
      <c r="BM456" s="3">
        <v>436</v>
      </c>
      <c r="BN456" s="36">
        <f t="shared" si="476"/>
        <v>16499.616000000002</v>
      </c>
      <c r="BO456" s="33">
        <f t="shared" si="510"/>
        <v>20</v>
      </c>
      <c r="BP456" s="4">
        <v>300</v>
      </c>
      <c r="BQ456" s="36">
        <f t="shared" si="477"/>
        <v>11511.36</v>
      </c>
      <c r="BR456" s="204">
        <v>310</v>
      </c>
      <c r="BS456" s="305">
        <v>316</v>
      </c>
      <c r="BT456" s="36">
        <f t="shared" si="478"/>
        <v>11895.072</v>
      </c>
      <c r="BU456" s="33">
        <f t="shared" si="484"/>
        <v>14</v>
      </c>
      <c r="BV456" s="4">
        <v>300</v>
      </c>
      <c r="BW456" s="36">
        <f t="shared" si="505"/>
        <v>11511.36</v>
      </c>
      <c r="BX456" s="3">
        <v>50</v>
      </c>
      <c r="BY456" s="3">
        <v>60</v>
      </c>
      <c r="BZ456" s="36">
        <f t="shared" si="506"/>
        <v>1918.5600000000002</v>
      </c>
      <c r="CA456" s="33">
        <f t="shared" si="479"/>
        <v>4</v>
      </c>
      <c r="CB456" s="314">
        <v>300</v>
      </c>
      <c r="CC456" s="36">
        <f t="shared" si="507"/>
        <v>11511.36</v>
      </c>
      <c r="CD456" s="3">
        <f>SUMIFS('12月商业流向数据'!G:G,'12月商业流向数据'!C:C,'2019年进销存明细 '!A456,'12月商业流向数据'!E:E,'2019年进销存明细 '!H456)</f>
        <v>300</v>
      </c>
      <c r="CE456" s="3"/>
      <c r="CF456" s="36">
        <f t="shared" si="508"/>
        <v>11511.36</v>
      </c>
      <c r="CG456" s="33">
        <f t="shared" si="480"/>
        <v>304</v>
      </c>
      <c r="CH456" s="4">
        <f t="shared" si="511"/>
        <v>4600</v>
      </c>
      <c r="CI456" s="36">
        <f t="shared" si="512"/>
        <v>176507.51999999996</v>
      </c>
      <c r="CJ456" s="4">
        <f t="shared" si="513"/>
        <v>3590</v>
      </c>
      <c r="CK456" s="36">
        <f t="shared" si="509"/>
        <v>137752.60800000001</v>
      </c>
      <c r="CM456" s="18" t="str">
        <f t="shared" si="504"/>
        <v>依叶-上海市青浦区重固镇社区卫生服务中心</v>
      </c>
      <c r="CN456" s="18" t="s">
        <v>422</v>
      </c>
    </row>
    <row r="457" spans="1:92" s="18" customFormat="1" ht="14.25" hidden="1" x14ac:dyDescent="0.3">
      <c r="A457" s="1" t="s">
        <v>6</v>
      </c>
      <c r="B457" s="6" t="s">
        <v>725</v>
      </c>
      <c r="C457" s="1" t="s">
        <v>661</v>
      </c>
      <c r="D457" s="1" t="s">
        <v>756</v>
      </c>
      <c r="E457" s="1" t="s">
        <v>908</v>
      </c>
      <c r="F457" s="1" t="s">
        <v>284</v>
      </c>
      <c r="G457" s="1" t="s">
        <v>383</v>
      </c>
      <c r="H457" s="2" t="s">
        <v>24</v>
      </c>
      <c r="I457" s="177">
        <v>38.371200000000002</v>
      </c>
      <c r="J457" s="37">
        <v>370</v>
      </c>
      <c r="K457" s="171">
        <v>274.16666666666669</v>
      </c>
      <c r="L457" s="171">
        <f t="shared" si="485"/>
        <v>10520.104000000001</v>
      </c>
      <c r="M457" s="37">
        <v>17</v>
      </c>
      <c r="N457" s="5">
        <v>400</v>
      </c>
      <c r="O457" s="34">
        <f t="shared" si="486"/>
        <v>15348.480000000001</v>
      </c>
      <c r="P457" s="3">
        <v>470</v>
      </c>
      <c r="Q457" s="3">
        <v>398</v>
      </c>
      <c r="R457" s="35">
        <f t="shared" si="487"/>
        <v>18034.464</v>
      </c>
      <c r="S457" s="33">
        <f t="shared" si="488"/>
        <v>89</v>
      </c>
      <c r="T457" s="5">
        <v>450</v>
      </c>
      <c r="U457" s="35">
        <f t="shared" si="489"/>
        <v>17267.04</v>
      </c>
      <c r="V457" s="3">
        <v>250</v>
      </c>
      <c r="W457" s="3">
        <v>318</v>
      </c>
      <c r="X457" s="35">
        <f t="shared" si="490"/>
        <v>9592.8000000000011</v>
      </c>
      <c r="Y457" s="33">
        <f t="shared" si="491"/>
        <v>21</v>
      </c>
      <c r="Z457" s="5">
        <v>500</v>
      </c>
      <c r="AA457" s="35">
        <f t="shared" si="492"/>
        <v>19185.600000000002</v>
      </c>
      <c r="AB457" s="3">
        <v>610</v>
      </c>
      <c r="AC457" s="3">
        <v>620</v>
      </c>
      <c r="AD457" s="35">
        <f t="shared" si="493"/>
        <v>23406.432000000001</v>
      </c>
      <c r="AE457" s="33">
        <f t="shared" si="494"/>
        <v>11</v>
      </c>
      <c r="AF457" s="5">
        <v>700</v>
      </c>
      <c r="AG457" s="35">
        <f t="shared" si="495"/>
        <v>26859.84</v>
      </c>
      <c r="AH457" s="3">
        <v>200</v>
      </c>
      <c r="AI457" s="3">
        <v>208</v>
      </c>
      <c r="AJ457" s="35">
        <f t="shared" si="496"/>
        <v>7674.2400000000007</v>
      </c>
      <c r="AK457" s="33">
        <f t="shared" si="497"/>
        <v>3</v>
      </c>
      <c r="AL457" s="5">
        <v>400</v>
      </c>
      <c r="AM457" s="36">
        <f t="shared" si="498"/>
        <v>15348.480000000001</v>
      </c>
      <c r="AN457" s="224">
        <v>450</v>
      </c>
      <c r="AO457" s="3">
        <v>426</v>
      </c>
      <c r="AP457" s="35">
        <f t="shared" si="499"/>
        <v>17267.04</v>
      </c>
      <c r="AQ457" s="33">
        <f t="shared" si="500"/>
        <v>27</v>
      </c>
      <c r="AR457" s="5">
        <v>400</v>
      </c>
      <c r="AS457" s="35">
        <f t="shared" si="501"/>
        <v>15348.480000000001</v>
      </c>
      <c r="AT457" s="3">
        <v>300</v>
      </c>
      <c r="AU457" s="3">
        <v>321</v>
      </c>
      <c r="AV457" s="35">
        <f t="shared" si="502"/>
        <v>11511.36</v>
      </c>
      <c r="AW457" s="33">
        <f t="shared" si="503"/>
        <v>6</v>
      </c>
      <c r="AX457" s="4">
        <v>300</v>
      </c>
      <c r="AY457" s="35">
        <f t="shared" si="481"/>
        <v>11511.36</v>
      </c>
      <c r="AZ457" s="3">
        <v>430</v>
      </c>
      <c r="BA457" s="3">
        <v>426</v>
      </c>
      <c r="BB457" s="35">
        <f t="shared" si="482"/>
        <v>16499.616000000002</v>
      </c>
      <c r="BC457" s="33">
        <f t="shared" si="483"/>
        <v>10</v>
      </c>
      <c r="BD457" s="4">
        <v>300</v>
      </c>
      <c r="BE457" s="36">
        <f t="shared" si="473"/>
        <v>11511.36</v>
      </c>
      <c r="BF457" s="3">
        <v>330</v>
      </c>
      <c r="BG457" s="3">
        <v>323</v>
      </c>
      <c r="BH457" s="35">
        <f t="shared" si="474"/>
        <v>12662.496000000001</v>
      </c>
      <c r="BI457" s="33">
        <f t="shared" si="472"/>
        <v>17</v>
      </c>
      <c r="BJ457" s="4">
        <v>300</v>
      </c>
      <c r="BK457" s="36">
        <f t="shared" si="475"/>
        <v>11511.36</v>
      </c>
      <c r="BL457" s="3">
        <v>500</v>
      </c>
      <c r="BM457" s="3">
        <v>506</v>
      </c>
      <c r="BN457" s="36">
        <f t="shared" si="476"/>
        <v>19185.600000000002</v>
      </c>
      <c r="BO457" s="33">
        <f t="shared" si="510"/>
        <v>11</v>
      </c>
      <c r="BP457" s="4">
        <v>300</v>
      </c>
      <c r="BQ457" s="36">
        <f t="shared" si="477"/>
        <v>11511.36</v>
      </c>
      <c r="BR457" s="204">
        <v>460</v>
      </c>
      <c r="BS457" s="305">
        <v>465</v>
      </c>
      <c r="BT457" s="36">
        <f t="shared" si="478"/>
        <v>17650.752</v>
      </c>
      <c r="BU457" s="33">
        <f t="shared" si="484"/>
        <v>6</v>
      </c>
      <c r="BV457" s="4">
        <v>600</v>
      </c>
      <c r="BW457" s="36">
        <f t="shared" si="505"/>
        <v>23022.720000000001</v>
      </c>
      <c r="BX457" s="3">
        <v>430</v>
      </c>
      <c r="BY457" s="3">
        <v>426</v>
      </c>
      <c r="BZ457" s="36">
        <f t="shared" si="506"/>
        <v>16499.616000000002</v>
      </c>
      <c r="CA457" s="33">
        <f t="shared" si="479"/>
        <v>10</v>
      </c>
      <c r="CB457" s="314">
        <v>1000</v>
      </c>
      <c r="CC457" s="36">
        <f t="shared" si="507"/>
        <v>38371.200000000004</v>
      </c>
      <c r="CD457" s="3">
        <f>SUMIFS('12月商业流向数据'!G:G,'12月商业流向数据'!C:C,'2019年进销存明细 '!A457,'12月商业流向数据'!E:E,'2019年进销存明细 '!H457)</f>
        <v>470</v>
      </c>
      <c r="CE457" s="3"/>
      <c r="CF457" s="36">
        <f t="shared" si="508"/>
        <v>18034.464</v>
      </c>
      <c r="CG457" s="33">
        <f t="shared" si="480"/>
        <v>480</v>
      </c>
      <c r="CH457" s="4">
        <f t="shared" si="511"/>
        <v>5650</v>
      </c>
      <c r="CI457" s="36">
        <f t="shared" si="512"/>
        <v>216797.28</v>
      </c>
      <c r="CJ457" s="4">
        <f t="shared" si="513"/>
        <v>4900</v>
      </c>
      <c r="CK457" s="36">
        <f t="shared" si="509"/>
        <v>188018.88</v>
      </c>
      <c r="CM457" s="18" t="str">
        <f t="shared" si="504"/>
        <v>依叶-上海市青浦区徐泾镇社区卫生服务中心</v>
      </c>
      <c r="CN457" s="18" t="s">
        <v>422</v>
      </c>
    </row>
    <row r="458" spans="1:92" s="18" customFormat="1" ht="14.25" hidden="1" x14ac:dyDescent="0.3">
      <c r="A458" s="1" t="s">
        <v>6</v>
      </c>
      <c r="B458" s="6" t="s">
        <v>725</v>
      </c>
      <c r="C458" s="1" t="s">
        <v>661</v>
      </c>
      <c r="D458" s="1" t="s">
        <v>756</v>
      </c>
      <c r="E458" s="1" t="s">
        <v>484</v>
      </c>
      <c r="F458" s="1" t="s">
        <v>283</v>
      </c>
      <c r="G458" s="1" t="s">
        <v>383</v>
      </c>
      <c r="H458" s="2" t="s">
        <v>29</v>
      </c>
      <c r="I458" s="177">
        <v>38.371200000000002</v>
      </c>
      <c r="J458" s="37">
        <v>0</v>
      </c>
      <c r="K458" s="171">
        <v>150</v>
      </c>
      <c r="L458" s="171">
        <f t="shared" si="485"/>
        <v>5755.68</v>
      </c>
      <c r="M458" s="37">
        <v>22</v>
      </c>
      <c r="N458" s="5">
        <v>400</v>
      </c>
      <c r="O458" s="34">
        <f t="shared" si="486"/>
        <v>15348.480000000001</v>
      </c>
      <c r="P458" s="3">
        <v>0</v>
      </c>
      <c r="Q458" s="3">
        <v>10</v>
      </c>
      <c r="R458" s="35">
        <f t="shared" si="487"/>
        <v>0</v>
      </c>
      <c r="S458" s="33">
        <f t="shared" si="488"/>
        <v>12</v>
      </c>
      <c r="T458" s="5">
        <v>450</v>
      </c>
      <c r="U458" s="35">
        <f t="shared" si="489"/>
        <v>17267.04</v>
      </c>
      <c r="V458" s="3">
        <v>300</v>
      </c>
      <c r="W458" s="3">
        <v>210</v>
      </c>
      <c r="X458" s="35">
        <f t="shared" si="490"/>
        <v>11511.36</v>
      </c>
      <c r="Y458" s="33">
        <f t="shared" si="491"/>
        <v>102</v>
      </c>
      <c r="Z458" s="5">
        <v>800</v>
      </c>
      <c r="AA458" s="35">
        <f t="shared" si="492"/>
        <v>30696.960000000003</v>
      </c>
      <c r="AB458" s="3">
        <v>0</v>
      </c>
      <c r="AC458" s="3">
        <v>80</v>
      </c>
      <c r="AD458" s="35">
        <f t="shared" si="493"/>
        <v>0</v>
      </c>
      <c r="AE458" s="33">
        <f t="shared" si="494"/>
        <v>22</v>
      </c>
      <c r="AF458" s="5">
        <v>1000</v>
      </c>
      <c r="AG458" s="35">
        <f t="shared" si="495"/>
        <v>38371.200000000004</v>
      </c>
      <c r="AH458" s="3">
        <v>0</v>
      </c>
      <c r="AI458" s="3">
        <v>11</v>
      </c>
      <c r="AJ458" s="35">
        <f t="shared" si="496"/>
        <v>0</v>
      </c>
      <c r="AK458" s="33">
        <f t="shared" si="497"/>
        <v>11</v>
      </c>
      <c r="AL458" s="5">
        <v>100</v>
      </c>
      <c r="AM458" s="36">
        <f t="shared" si="498"/>
        <v>3837.1200000000003</v>
      </c>
      <c r="AN458" s="224">
        <v>0</v>
      </c>
      <c r="AO458" s="3">
        <v>10</v>
      </c>
      <c r="AP458" s="35">
        <f t="shared" si="499"/>
        <v>0</v>
      </c>
      <c r="AQ458" s="33">
        <f t="shared" si="500"/>
        <v>1</v>
      </c>
      <c r="AR458" s="5">
        <v>100</v>
      </c>
      <c r="AS458" s="35">
        <f t="shared" si="501"/>
        <v>3837.1200000000003</v>
      </c>
      <c r="AT458" s="3">
        <v>300</v>
      </c>
      <c r="AU458" s="3">
        <v>120</v>
      </c>
      <c r="AV458" s="35">
        <f t="shared" si="502"/>
        <v>11511.36</v>
      </c>
      <c r="AW458" s="33">
        <f t="shared" si="503"/>
        <v>181</v>
      </c>
      <c r="AX458" s="4">
        <v>200</v>
      </c>
      <c r="AY458" s="35">
        <f t="shared" si="481"/>
        <v>7674.2400000000007</v>
      </c>
      <c r="AZ458" s="3">
        <v>0</v>
      </c>
      <c r="BA458" s="3">
        <v>75</v>
      </c>
      <c r="BB458" s="35">
        <f t="shared" si="482"/>
        <v>0</v>
      </c>
      <c r="BC458" s="33">
        <f t="shared" si="483"/>
        <v>106</v>
      </c>
      <c r="BD458" s="4">
        <v>300</v>
      </c>
      <c r="BE458" s="36">
        <f t="shared" si="473"/>
        <v>11511.36</v>
      </c>
      <c r="BF458" s="3">
        <v>0</v>
      </c>
      <c r="BG458" s="3">
        <v>50</v>
      </c>
      <c r="BH458" s="35">
        <f t="shared" si="474"/>
        <v>0</v>
      </c>
      <c r="BI458" s="33">
        <f t="shared" si="472"/>
        <v>56</v>
      </c>
      <c r="BJ458" s="4">
        <v>200</v>
      </c>
      <c r="BK458" s="36">
        <f t="shared" si="475"/>
        <v>7674.2400000000007</v>
      </c>
      <c r="BL458" s="3">
        <v>300</v>
      </c>
      <c r="BM458" s="3">
        <v>189</v>
      </c>
      <c r="BN458" s="36">
        <f t="shared" si="476"/>
        <v>11511.36</v>
      </c>
      <c r="BO458" s="33">
        <f t="shared" si="510"/>
        <v>167</v>
      </c>
      <c r="BP458" s="4">
        <v>200</v>
      </c>
      <c r="BQ458" s="36">
        <f t="shared" si="477"/>
        <v>7674.2400000000007</v>
      </c>
      <c r="BR458" s="204">
        <v>0</v>
      </c>
      <c r="BS458" s="305">
        <v>161</v>
      </c>
      <c r="BT458" s="36">
        <f t="shared" si="478"/>
        <v>0</v>
      </c>
      <c r="BU458" s="33">
        <f t="shared" si="484"/>
        <v>6</v>
      </c>
      <c r="BV458" s="4">
        <v>200</v>
      </c>
      <c r="BW458" s="36">
        <f t="shared" si="505"/>
        <v>7674.2400000000007</v>
      </c>
      <c r="BX458" s="3">
        <v>300</v>
      </c>
      <c r="BY458" s="3">
        <v>100</v>
      </c>
      <c r="BZ458" s="36">
        <f t="shared" si="506"/>
        <v>11511.36</v>
      </c>
      <c r="CA458" s="33">
        <f t="shared" si="479"/>
        <v>206</v>
      </c>
      <c r="CB458" s="314">
        <v>200</v>
      </c>
      <c r="CC458" s="36">
        <f t="shared" si="507"/>
        <v>7674.2400000000007</v>
      </c>
      <c r="CD458" s="3">
        <f>SUMIFS('12月商业流向数据'!G:G,'12月商业流向数据'!C:C,'2019年进销存明细 '!A458,'12月商业流向数据'!E:E,'2019年进销存明细 '!H458)</f>
        <v>300</v>
      </c>
      <c r="CE458" s="3"/>
      <c r="CF458" s="36">
        <f t="shared" si="508"/>
        <v>11511.36</v>
      </c>
      <c r="CG458" s="33">
        <f t="shared" si="480"/>
        <v>506</v>
      </c>
      <c r="CH458" s="4">
        <f t="shared" si="511"/>
        <v>4150</v>
      </c>
      <c r="CI458" s="36">
        <f t="shared" si="512"/>
        <v>159240.47999999998</v>
      </c>
      <c r="CJ458" s="4">
        <f t="shared" si="513"/>
        <v>1500</v>
      </c>
      <c r="CK458" s="36">
        <f t="shared" si="509"/>
        <v>57556.800000000003</v>
      </c>
      <c r="CM458" s="18" t="str">
        <f t="shared" si="504"/>
        <v>依叶-复旦大学附属中山医院青浦分院</v>
      </c>
      <c r="CN458" s="18" t="s">
        <v>422</v>
      </c>
    </row>
    <row r="459" spans="1:92" s="18" customFormat="1" ht="14.25" hidden="1" x14ac:dyDescent="0.3">
      <c r="A459" s="1" t="s">
        <v>6</v>
      </c>
      <c r="B459" s="6" t="s">
        <v>725</v>
      </c>
      <c r="C459" s="1" t="s">
        <v>661</v>
      </c>
      <c r="D459" s="1" t="s">
        <v>756</v>
      </c>
      <c r="E459" s="1" t="s">
        <v>435</v>
      </c>
      <c r="F459" s="1" t="s">
        <v>284</v>
      </c>
      <c r="G459" s="1" t="s">
        <v>383</v>
      </c>
      <c r="H459" s="2" t="s">
        <v>22</v>
      </c>
      <c r="I459" s="177">
        <v>38.371200000000002</v>
      </c>
      <c r="J459" s="37">
        <v>745</v>
      </c>
      <c r="K459" s="171">
        <v>622.91666666666663</v>
      </c>
      <c r="L459" s="171">
        <f t="shared" si="485"/>
        <v>23902.06</v>
      </c>
      <c r="M459" s="37">
        <v>25</v>
      </c>
      <c r="N459" s="5">
        <v>800</v>
      </c>
      <c r="O459" s="34">
        <f t="shared" si="486"/>
        <v>30696.960000000003</v>
      </c>
      <c r="P459" s="3">
        <v>1485</v>
      </c>
      <c r="Q459" s="3">
        <v>963</v>
      </c>
      <c r="R459" s="35">
        <f t="shared" si="487"/>
        <v>56981.232000000004</v>
      </c>
      <c r="S459" s="33">
        <f t="shared" si="488"/>
        <v>547</v>
      </c>
      <c r="T459" s="5">
        <v>850</v>
      </c>
      <c r="U459" s="35">
        <f t="shared" si="489"/>
        <v>32615.52</v>
      </c>
      <c r="V459" s="3">
        <v>180</v>
      </c>
      <c r="W459" s="3">
        <v>694</v>
      </c>
      <c r="X459" s="35">
        <f t="shared" si="490"/>
        <v>6906.8160000000007</v>
      </c>
      <c r="Y459" s="33">
        <f t="shared" si="491"/>
        <v>33</v>
      </c>
      <c r="Z459" s="5">
        <v>1300</v>
      </c>
      <c r="AA459" s="35">
        <f t="shared" si="492"/>
        <v>49882.560000000005</v>
      </c>
      <c r="AB459" s="3">
        <v>795</v>
      </c>
      <c r="AC459" s="3">
        <v>804</v>
      </c>
      <c r="AD459" s="35">
        <f t="shared" si="493"/>
        <v>30505.104000000003</v>
      </c>
      <c r="AE459" s="33">
        <f t="shared" si="494"/>
        <v>24</v>
      </c>
      <c r="AF459" s="5">
        <v>1600</v>
      </c>
      <c r="AG459" s="35">
        <f t="shared" si="495"/>
        <v>61393.920000000006</v>
      </c>
      <c r="AH459" s="3">
        <v>920</v>
      </c>
      <c r="AI459" s="3">
        <v>934</v>
      </c>
      <c r="AJ459" s="35">
        <f t="shared" si="496"/>
        <v>35301.504000000001</v>
      </c>
      <c r="AK459" s="33">
        <f t="shared" si="497"/>
        <v>10</v>
      </c>
      <c r="AL459" s="5">
        <v>1000</v>
      </c>
      <c r="AM459" s="36">
        <f t="shared" si="498"/>
        <v>38371.200000000004</v>
      </c>
      <c r="AN459" s="224">
        <v>660</v>
      </c>
      <c r="AO459" s="3">
        <v>664</v>
      </c>
      <c r="AP459" s="35">
        <f t="shared" si="499"/>
        <v>25324.992000000002</v>
      </c>
      <c r="AQ459" s="33">
        <f t="shared" si="500"/>
        <v>6</v>
      </c>
      <c r="AR459" s="5">
        <v>1000</v>
      </c>
      <c r="AS459" s="35">
        <f t="shared" si="501"/>
        <v>38371.200000000004</v>
      </c>
      <c r="AT459" s="3">
        <v>750</v>
      </c>
      <c r="AU459" s="3">
        <v>751</v>
      </c>
      <c r="AV459" s="35">
        <f t="shared" si="502"/>
        <v>28778.400000000001</v>
      </c>
      <c r="AW459" s="33">
        <f t="shared" si="503"/>
        <v>5</v>
      </c>
      <c r="AX459" s="4">
        <v>700</v>
      </c>
      <c r="AY459" s="35">
        <f t="shared" si="481"/>
        <v>26859.84</v>
      </c>
      <c r="AZ459" s="3">
        <v>420</v>
      </c>
      <c r="BA459" s="3">
        <v>415</v>
      </c>
      <c r="BB459" s="35">
        <f t="shared" si="482"/>
        <v>16115.904</v>
      </c>
      <c r="BC459" s="33">
        <f t="shared" si="483"/>
        <v>10</v>
      </c>
      <c r="BD459" s="4">
        <v>700</v>
      </c>
      <c r="BE459" s="36">
        <f t="shared" si="473"/>
        <v>26859.84</v>
      </c>
      <c r="BF459" s="3">
        <v>560</v>
      </c>
      <c r="BG459" s="3">
        <v>563</v>
      </c>
      <c r="BH459" s="35">
        <f t="shared" si="474"/>
        <v>21487.871999999999</v>
      </c>
      <c r="BI459" s="33">
        <f t="shared" si="472"/>
        <v>7</v>
      </c>
      <c r="BJ459" s="4">
        <v>800</v>
      </c>
      <c r="BK459" s="36">
        <f t="shared" si="475"/>
        <v>30696.960000000003</v>
      </c>
      <c r="BL459" s="3">
        <v>750</v>
      </c>
      <c r="BM459" s="3">
        <v>743</v>
      </c>
      <c r="BN459" s="36">
        <f t="shared" si="476"/>
        <v>28778.400000000001</v>
      </c>
      <c r="BO459" s="33">
        <f t="shared" si="510"/>
        <v>14</v>
      </c>
      <c r="BP459" s="4">
        <v>700</v>
      </c>
      <c r="BQ459" s="36">
        <f t="shared" si="477"/>
        <v>26859.84</v>
      </c>
      <c r="BR459" s="204">
        <v>590</v>
      </c>
      <c r="BS459" s="305">
        <v>568</v>
      </c>
      <c r="BT459" s="36">
        <f t="shared" si="478"/>
        <v>22639.008000000002</v>
      </c>
      <c r="BU459" s="33">
        <f t="shared" si="484"/>
        <v>36</v>
      </c>
      <c r="BV459" s="4">
        <v>900</v>
      </c>
      <c r="BW459" s="36">
        <f t="shared" si="505"/>
        <v>34534.080000000002</v>
      </c>
      <c r="BX459" s="3">
        <v>710</v>
      </c>
      <c r="BY459" s="3">
        <v>723</v>
      </c>
      <c r="BZ459" s="36">
        <f t="shared" si="506"/>
        <v>27243.552</v>
      </c>
      <c r="CA459" s="33">
        <f t="shared" si="479"/>
        <v>23</v>
      </c>
      <c r="CB459" s="314">
        <v>1000</v>
      </c>
      <c r="CC459" s="36">
        <f t="shared" si="507"/>
        <v>38371.200000000004</v>
      </c>
      <c r="CD459" s="3">
        <f>SUMIFS('12月商业流向数据'!G:G,'12月商业流向数据'!C:C,'2019年进销存明细 '!A459,'12月商业流向数据'!E:E,'2019年进销存明细 '!H459)</f>
        <v>1630</v>
      </c>
      <c r="CE459" s="3"/>
      <c r="CF459" s="36">
        <f t="shared" si="508"/>
        <v>62545.056000000004</v>
      </c>
      <c r="CG459" s="33">
        <f t="shared" si="480"/>
        <v>1653</v>
      </c>
      <c r="CH459" s="4">
        <f t="shared" si="511"/>
        <v>11350</v>
      </c>
      <c r="CI459" s="36">
        <f t="shared" si="512"/>
        <v>435513.12000000017</v>
      </c>
      <c r="CJ459" s="4">
        <f t="shared" si="513"/>
        <v>9450</v>
      </c>
      <c r="CK459" s="36">
        <f t="shared" si="509"/>
        <v>362607.84</v>
      </c>
      <c r="CM459" s="18" t="str">
        <f t="shared" si="504"/>
        <v>依叶-上海市青浦区朱家角镇社区卫生服务中心</v>
      </c>
      <c r="CN459" s="18" t="s">
        <v>422</v>
      </c>
    </row>
    <row r="460" spans="1:92" s="18" customFormat="1" ht="14.25" hidden="1" x14ac:dyDescent="0.3">
      <c r="A460" s="1" t="s">
        <v>6</v>
      </c>
      <c r="B460" s="6" t="s">
        <v>725</v>
      </c>
      <c r="C460" s="1" t="s">
        <v>661</v>
      </c>
      <c r="D460" s="1" t="s">
        <v>756</v>
      </c>
      <c r="E460" s="1" t="s">
        <v>435</v>
      </c>
      <c r="F460" s="1" t="s">
        <v>284</v>
      </c>
      <c r="G460" s="1" t="s">
        <v>383</v>
      </c>
      <c r="H460" s="2" t="s">
        <v>30</v>
      </c>
      <c r="I460" s="177">
        <v>38.371200000000002</v>
      </c>
      <c r="J460" s="37">
        <v>1980</v>
      </c>
      <c r="K460" s="171">
        <v>1331.6666666666667</v>
      </c>
      <c r="L460" s="171">
        <f t="shared" si="485"/>
        <v>51097.648000000008</v>
      </c>
      <c r="M460" s="37">
        <v>91</v>
      </c>
      <c r="N460" s="5">
        <v>1700</v>
      </c>
      <c r="O460" s="34">
        <f t="shared" si="486"/>
        <v>65231.040000000001</v>
      </c>
      <c r="P460" s="3">
        <v>2220</v>
      </c>
      <c r="Q460" s="3">
        <v>1671</v>
      </c>
      <c r="R460" s="35">
        <f t="shared" si="487"/>
        <v>85184.063999999998</v>
      </c>
      <c r="S460" s="33">
        <f t="shared" si="488"/>
        <v>640</v>
      </c>
      <c r="T460" s="5">
        <v>1750</v>
      </c>
      <c r="U460" s="35">
        <f t="shared" si="489"/>
        <v>67149.600000000006</v>
      </c>
      <c r="V460" s="3">
        <v>20</v>
      </c>
      <c r="W460" s="3">
        <v>643</v>
      </c>
      <c r="X460" s="35">
        <f t="shared" si="490"/>
        <v>767.42399999999998</v>
      </c>
      <c r="Y460" s="33">
        <f t="shared" si="491"/>
        <v>17</v>
      </c>
      <c r="Z460" s="5">
        <v>1800</v>
      </c>
      <c r="AA460" s="35">
        <f t="shared" si="492"/>
        <v>69068.160000000003</v>
      </c>
      <c r="AB460" s="3">
        <v>1200</v>
      </c>
      <c r="AC460" s="3">
        <v>1203</v>
      </c>
      <c r="AD460" s="35">
        <f t="shared" si="493"/>
        <v>46045.440000000002</v>
      </c>
      <c r="AE460" s="33">
        <f t="shared" si="494"/>
        <v>14</v>
      </c>
      <c r="AF460" s="5">
        <v>2100</v>
      </c>
      <c r="AG460" s="35">
        <f t="shared" si="495"/>
        <v>80579.520000000004</v>
      </c>
      <c r="AH460" s="3">
        <v>2180</v>
      </c>
      <c r="AI460" s="3">
        <v>2185</v>
      </c>
      <c r="AJ460" s="35">
        <f t="shared" si="496"/>
        <v>83649.216</v>
      </c>
      <c r="AK460" s="33">
        <f t="shared" si="497"/>
        <v>9</v>
      </c>
      <c r="AL460" s="5">
        <v>1600</v>
      </c>
      <c r="AM460" s="36">
        <f t="shared" si="498"/>
        <v>61393.920000000006</v>
      </c>
      <c r="AN460" s="224">
        <v>1310</v>
      </c>
      <c r="AO460" s="3">
        <v>1315</v>
      </c>
      <c r="AP460" s="35">
        <f t="shared" si="499"/>
        <v>50266.272000000004</v>
      </c>
      <c r="AQ460" s="33">
        <f t="shared" si="500"/>
        <v>4</v>
      </c>
      <c r="AR460" s="5">
        <v>1600</v>
      </c>
      <c r="AS460" s="35">
        <f t="shared" si="501"/>
        <v>61393.920000000006</v>
      </c>
      <c r="AT460" s="3">
        <v>1570</v>
      </c>
      <c r="AU460" s="3">
        <v>1572</v>
      </c>
      <c r="AV460" s="35">
        <f t="shared" si="502"/>
        <v>60242.784</v>
      </c>
      <c r="AW460" s="33">
        <f t="shared" si="503"/>
        <v>2</v>
      </c>
      <c r="AX460" s="4">
        <v>1500</v>
      </c>
      <c r="AY460" s="35">
        <f t="shared" si="481"/>
        <v>57556.800000000003</v>
      </c>
      <c r="AZ460" s="3">
        <v>1260</v>
      </c>
      <c r="BA460" s="3">
        <v>1257</v>
      </c>
      <c r="BB460" s="35">
        <f t="shared" si="482"/>
        <v>48347.712</v>
      </c>
      <c r="BC460" s="33">
        <f t="shared" si="483"/>
        <v>5</v>
      </c>
      <c r="BD460" s="4">
        <v>1500</v>
      </c>
      <c r="BE460" s="36">
        <f t="shared" si="473"/>
        <v>57556.800000000003</v>
      </c>
      <c r="BF460" s="3">
        <v>2300</v>
      </c>
      <c r="BG460" s="3">
        <v>2296</v>
      </c>
      <c r="BH460" s="35">
        <f t="shared" si="474"/>
        <v>88253.760000000009</v>
      </c>
      <c r="BI460" s="33">
        <f t="shared" si="472"/>
        <v>9</v>
      </c>
      <c r="BJ460" s="4">
        <v>1500</v>
      </c>
      <c r="BK460" s="36">
        <f t="shared" si="475"/>
        <v>57556.800000000003</v>
      </c>
      <c r="BL460" s="3">
        <v>1140</v>
      </c>
      <c r="BM460" s="3">
        <v>1136</v>
      </c>
      <c r="BN460" s="36">
        <f t="shared" si="476"/>
        <v>43743.168000000005</v>
      </c>
      <c r="BO460" s="33">
        <f t="shared" si="510"/>
        <v>13</v>
      </c>
      <c r="BP460" s="4">
        <v>1500</v>
      </c>
      <c r="BQ460" s="36">
        <f t="shared" si="477"/>
        <v>57556.800000000003</v>
      </c>
      <c r="BR460" s="204">
        <v>880</v>
      </c>
      <c r="BS460" s="305">
        <v>882</v>
      </c>
      <c r="BT460" s="36">
        <f t="shared" si="478"/>
        <v>33766.656000000003</v>
      </c>
      <c r="BU460" s="33">
        <f t="shared" si="484"/>
        <v>11</v>
      </c>
      <c r="BV460" s="4">
        <v>900</v>
      </c>
      <c r="BW460" s="36">
        <f t="shared" si="505"/>
        <v>34534.080000000002</v>
      </c>
      <c r="BX460" s="3">
        <v>1330</v>
      </c>
      <c r="BY460" s="3">
        <v>1331</v>
      </c>
      <c r="BZ460" s="36">
        <f t="shared" si="506"/>
        <v>51033.696000000004</v>
      </c>
      <c r="CA460" s="33">
        <f t="shared" si="479"/>
        <v>10</v>
      </c>
      <c r="CB460" s="314">
        <v>900</v>
      </c>
      <c r="CC460" s="36">
        <f t="shared" si="507"/>
        <v>34534.080000000002</v>
      </c>
      <c r="CD460" s="3">
        <f>SUMIFS('12月商业流向数据'!G:G,'12月商业流向数据'!C:C,'2019年进销存明细 '!A460,'12月商业流向数据'!E:E,'2019年进销存明细 '!H460)</f>
        <v>1110</v>
      </c>
      <c r="CE460" s="3"/>
      <c r="CF460" s="36">
        <f t="shared" si="508"/>
        <v>42592.031999999999</v>
      </c>
      <c r="CG460" s="33">
        <f t="shared" si="480"/>
        <v>1120</v>
      </c>
      <c r="CH460" s="4">
        <f t="shared" si="511"/>
        <v>18350</v>
      </c>
      <c r="CI460" s="36">
        <f t="shared" si="512"/>
        <v>704111.5199999999</v>
      </c>
      <c r="CJ460" s="4">
        <f t="shared" si="513"/>
        <v>16520</v>
      </c>
      <c r="CK460" s="36">
        <f t="shared" si="509"/>
        <v>633892.22400000005</v>
      </c>
      <c r="CM460" s="18" t="str">
        <f t="shared" si="504"/>
        <v>依叶-上海市青浦区练塘镇社区卫生服务中心</v>
      </c>
      <c r="CN460" s="18" t="s">
        <v>422</v>
      </c>
    </row>
    <row r="461" spans="1:92" s="18" customFormat="1" ht="14.25" hidden="1" x14ac:dyDescent="0.3">
      <c r="A461" s="1" t="s">
        <v>6</v>
      </c>
      <c r="B461" s="6" t="s">
        <v>725</v>
      </c>
      <c r="C461" s="1" t="s">
        <v>661</v>
      </c>
      <c r="D461" s="1" t="s">
        <v>756</v>
      </c>
      <c r="E461" s="1" t="s">
        <v>435</v>
      </c>
      <c r="F461" s="1" t="s">
        <v>282</v>
      </c>
      <c r="G461" s="1" t="s">
        <v>383</v>
      </c>
      <c r="H461" s="11" t="s">
        <v>31</v>
      </c>
      <c r="I461" s="177">
        <v>38.371200000000002</v>
      </c>
      <c r="J461" s="37">
        <v>0</v>
      </c>
      <c r="K461" s="171">
        <v>25</v>
      </c>
      <c r="L461" s="171">
        <f t="shared" si="485"/>
        <v>959.28000000000009</v>
      </c>
      <c r="M461" s="37">
        <v>20</v>
      </c>
      <c r="N461" s="5"/>
      <c r="O461" s="34">
        <f t="shared" si="486"/>
        <v>0</v>
      </c>
      <c r="P461" s="3">
        <v>0</v>
      </c>
      <c r="Q461" s="3">
        <v>0</v>
      </c>
      <c r="R461" s="35">
        <f t="shared" si="487"/>
        <v>0</v>
      </c>
      <c r="S461" s="33">
        <f t="shared" si="488"/>
        <v>20</v>
      </c>
      <c r="T461" s="5"/>
      <c r="U461" s="35">
        <f t="shared" si="489"/>
        <v>0</v>
      </c>
      <c r="V461" s="3">
        <v>0</v>
      </c>
      <c r="W461" s="3">
        <v>0</v>
      </c>
      <c r="X461" s="35">
        <f t="shared" si="490"/>
        <v>0</v>
      </c>
      <c r="Y461" s="33">
        <f t="shared" si="491"/>
        <v>20</v>
      </c>
      <c r="Z461" s="5">
        <v>300</v>
      </c>
      <c r="AA461" s="35">
        <f t="shared" si="492"/>
        <v>11511.36</v>
      </c>
      <c r="AB461" s="3">
        <v>0</v>
      </c>
      <c r="AC461" s="3">
        <v>0</v>
      </c>
      <c r="AD461" s="35">
        <f t="shared" si="493"/>
        <v>0</v>
      </c>
      <c r="AE461" s="33">
        <f t="shared" si="494"/>
        <v>20</v>
      </c>
      <c r="AF461" s="5">
        <v>300</v>
      </c>
      <c r="AG461" s="35">
        <f t="shared" si="495"/>
        <v>11511.36</v>
      </c>
      <c r="AH461" s="3">
        <v>80</v>
      </c>
      <c r="AI461" s="3">
        <v>89</v>
      </c>
      <c r="AJ461" s="35">
        <f t="shared" si="496"/>
        <v>3069.6959999999999</v>
      </c>
      <c r="AK461" s="33">
        <f t="shared" si="497"/>
        <v>11</v>
      </c>
      <c r="AL461" s="5">
        <v>100</v>
      </c>
      <c r="AM461" s="36">
        <f t="shared" si="498"/>
        <v>3837.1200000000003</v>
      </c>
      <c r="AN461" s="224">
        <v>60</v>
      </c>
      <c r="AO461" s="3">
        <v>58</v>
      </c>
      <c r="AP461" s="35">
        <f t="shared" si="499"/>
        <v>2302.2719999999999</v>
      </c>
      <c r="AQ461" s="33">
        <f t="shared" si="500"/>
        <v>13</v>
      </c>
      <c r="AR461" s="5">
        <v>100</v>
      </c>
      <c r="AS461" s="35">
        <f t="shared" si="501"/>
        <v>3837.1200000000003</v>
      </c>
      <c r="AT461" s="3">
        <v>40</v>
      </c>
      <c r="AU461" s="3">
        <v>49</v>
      </c>
      <c r="AV461" s="35">
        <f t="shared" si="502"/>
        <v>1534.848</v>
      </c>
      <c r="AW461" s="33">
        <f t="shared" si="503"/>
        <v>4</v>
      </c>
      <c r="AX461" s="4">
        <v>100</v>
      </c>
      <c r="AY461" s="35">
        <f t="shared" si="481"/>
        <v>3837.1200000000003</v>
      </c>
      <c r="AZ461" s="3">
        <v>100</v>
      </c>
      <c r="BA461" s="3">
        <v>90</v>
      </c>
      <c r="BB461" s="35">
        <f t="shared" si="482"/>
        <v>3837.1200000000003</v>
      </c>
      <c r="BC461" s="33">
        <f t="shared" si="483"/>
        <v>14</v>
      </c>
      <c r="BD461" s="4">
        <v>150</v>
      </c>
      <c r="BE461" s="36">
        <f t="shared" si="473"/>
        <v>5755.68</v>
      </c>
      <c r="BF461" s="3">
        <v>60</v>
      </c>
      <c r="BG461" s="3">
        <v>61</v>
      </c>
      <c r="BH461" s="35">
        <f t="shared" si="474"/>
        <v>2302.2719999999999</v>
      </c>
      <c r="BI461" s="33">
        <f t="shared" si="472"/>
        <v>13</v>
      </c>
      <c r="BJ461" s="4">
        <v>150</v>
      </c>
      <c r="BK461" s="36">
        <f t="shared" si="475"/>
        <v>5755.68</v>
      </c>
      <c r="BL461" s="3">
        <v>180</v>
      </c>
      <c r="BM461" s="3">
        <v>176</v>
      </c>
      <c r="BN461" s="36">
        <f t="shared" si="476"/>
        <v>6906.8160000000007</v>
      </c>
      <c r="BO461" s="33">
        <f t="shared" si="510"/>
        <v>17</v>
      </c>
      <c r="BP461" s="4">
        <v>150</v>
      </c>
      <c r="BQ461" s="36">
        <f t="shared" si="477"/>
        <v>5755.68</v>
      </c>
      <c r="BR461" s="204">
        <v>100</v>
      </c>
      <c r="BS461" s="305">
        <v>103</v>
      </c>
      <c r="BT461" s="36">
        <f t="shared" si="478"/>
        <v>3837.1200000000003</v>
      </c>
      <c r="BU461" s="33">
        <f t="shared" si="484"/>
        <v>14</v>
      </c>
      <c r="BV461" s="4">
        <v>150</v>
      </c>
      <c r="BW461" s="36">
        <f t="shared" si="505"/>
        <v>5755.68</v>
      </c>
      <c r="BX461" s="3">
        <v>0</v>
      </c>
      <c r="BY461" s="3">
        <v>8</v>
      </c>
      <c r="BZ461" s="36">
        <f t="shared" si="506"/>
        <v>0</v>
      </c>
      <c r="CA461" s="33">
        <f t="shared" si="479"/>
        <v>6</v>
      </c>
      <c r="CB461" s="314">
        <v>150</v>
      </c>
      <c r="CC461" s="36">
        <f t="shared" si="507"/>
        <v>5755.68</v>
      </c>
      <c r="CD461" s="3">
        <f>SUMIFS('12月商业流向数据'!G:G,'12月商业流向数据'!C:C,'2019年进销存明细 '!A461,'12月商业流向数据'!E:E,'2019年进销存明细 '!H461)</f>
        <v>100</v>
      </c>
      <c r="CE461" s="3"/>
      <c r="CF461" s="36">
        <f t="shared" si="508"/>
        <v>3837.1200000000003</v>
      </c>
      <c r="CG461" s="33">
        <f t="shared" si="480"/>
        <v>106</v>
      </c>
      <c r="CH461" s="4">
        <f t="shared" si="511"/>
        <v>1650</v>
      </c>
      <c r="CI461" s="36">
        <f t="shared" si="512"/>
        <v>63312.480000000003</v>
      </c>
      <c r="CJ461" s="4">
        <f t="shared" si="513"/>
        <v>720</v>
      </c>
      <c r="CK461" s="36">
        <f t="shared" si="509"/>
        <v>27627.263999999996</v>
      </c>
      <c r="CM461" s="18" t="str">
        <f t="shared" si="504"/>
        <v>依叶-上海市青浦区朱家角人民医院</v>
      </c>
      <c r="CN461" s="18" t="s">
        <v>422</v>
      </c>
    </row>
    <row r="462" spans="1:92" s="18" customFormat="1" ht="14.25" hidden="1" x14ac:dyDescent="0.3">
      <c r="A462" s="1" t="s">
        <v>6</v>
      </c>
      <c r="B462" s="6" t="s">
        <v>725</v>
      </c>
      <c r="C462" s="1" t="s">
        <v>661</v>
      </c>
      <c r="D462" s="1" t="s">
        <v>756</v>
      </c>
      <c r="E462" s="1" t="s">
        <v>122</v>
      </c>
      <c r="F462" s="1" t="s">
        <v>284</v>
      </c>
      <c r="G462" s="1" t="s">
        <v>383</v>
      </c>
      <c r="H462" s="2" t="s">
        <v>23</v>
      </c>
      <c r="I462" s="177">
        <v>38.371200000000002</v>
      </c>
      <c r="J462" s="37">
        <v>540</v>
      </c>
      <c r="K462" s="171">
        <v>575.83333333333337</v>
      </c>
      <c r="L462" s="171">
        <f t="shared" si="485"/>
        <v>22095.416000000001</v>
      </c>
      <c r="M462" s="37">
        <v>31</v>
      </c>
      <c r="N462" s="5">
        <v>700</v>
      </c>
      <c r="O462" s="34">
        <f t="shared" si="486"/>
        <v>26859.84</v>
      </c>
      <c r="P462" s="3">
        <v>1090</v>
      </c>
      <c r="Q462" s="3">
        <v>1054</v>
      </c>
      <c r="R462" s="35">
        <f t="shared" si="487"/>
        <v>41824.608</v>
      </c>
      <c r="S462" s="33">
        <f t="shared" si="488"/>
        <v>67</v>
      </c>
      <c r="T462" s="5">
        <v>750</v>
      </c>
      <c r="U462" s="35">
        <f t="shared" si="489"/>
        <v>28778.400000000001</v>
      </c>
      <c r="V462" s="3">
        <v>520</v>
      </c>
      <c r="W462" s="3">
        <v>563</v>
      </c>
      <c r="X462" s="35">
        <f t="shared" si="490"/>
        <v>19953.024000000001</v>
      </c>
      <c r="Y462" s="33">
        <f t="shared" si="491"/>
        <v>24</v>
      </c>
      <c r="Z462" s="5">
        <v>1300</v>
      </c>
      <c r="AA462" s="35">
        <f t="shared" si="492"/>
        <v>49882.560000000005</v>
      </c>
      <c r="AB462" s="3">
        <v>580</v>
      </c>
      <c r="AC462" s="3">
        <v>583</v>
      </c>
      <c r="AD462" s="35">
        <f t="shared" si="493"/>
        <v>22255.296000000002</v>
      </c>
      <c r="AE462" s="33">
        <f t="shared" si="494"/>
        <v>21</v>
      </c>
      <c r="AF462" s="5">
        <v>1600</v>
      </c>
      <c r="AG462" s="35">
        <f t="shared" si="495"/>
        <v>61393.920000000006</v>
      </c>
      <c r="AH462" s="3">
        <v>470</v>
      </c>
      <c r="AI462" s="3">
        <v>479</v>
      </c>
      <c r="AJ462" s="35">
        <f t="shared" si="496"/>
        <v>18034.464</v>
      </c>
      <c r="AK462" s="33">
        <f t="shared" si="497"/>
        <v>12</v>
      </c>
      <c r="AL462" s="5">
        <v>600</v>
      </c>
      <c r="AM462" s="36">
        <f t="shared" si="498"/>
        <v>23022.720000000001</v>
      </c>
      <c r="AN462" s="224">
        <v>110</v>
      </c>
      <c r="AO462" s="3">
        <v>114</v>
      </c>
      <c r="AP462" s="35">
        <f t="shared" si="499"/>
        <v>4220.8320000000003</v>
      </c>
      <c r="AQ462" s="33">
        <f t="shared" si="500"/>
        <v>8</v>
      </c>
      <c r="AR462" s="5">
        <v>200</v>
      </c>
      <c r="AS462" s="35">
        <f t="shared" si="501"/>
        <v>7674.2400000000007</v>
      </c>
      <c r="AT462" s="3">
        <v>420</v>
      </c>
      <c r="AU462" s="3">
        <v>423</v>
      </c>
      <c r="AV462" s="35">
        <f t="shared" si="502"/>
        <v>16115.904</v>
      </c>
      <c r="AW462" s="33">
        <f t="shared" si="503"/>
        <v>5</v>
      </c>
      <c r="AX462" s="4">
        <v>700</v>
      </c>
      <c r="AY462" s="35">
        <f t="shared" si="481"/>
        <v>26859.84</v>
      </c>
      <c r="AZ462" s="3">
        <v>410</v>
      </c>
      <c r="BA462" s="3">
        <v>408</v>
      </c>
      <c r="BB462" s="35">
        <f t="shared" si="482"/>
        <v>15732.192000000001</v>
      </c>
      <c r="BC462" s="33">
        <f t="shared" si="483"/>
        <v>7</v>
      </c>
      <c r="BD462" s="4">
        <v>800</v>
      </c>
      <c r="BE462" s="36">
        <f t="shared" si="473"/>
        <v>30696.960000000003</v>
      </c>
      <c r="BF462" s="3">
        <v>140</v>
      </c>
      <c r="BG462" s="3">
        <v>138</v>
      </c>
      <c r="BH462" s="35">
        <f t="shared" si="474"/>
        <v>5371.9679999999998</v>
      </c>
      <c r="BI462" s="33">
        <f t="shared" si="472"/>
        <v>9</v>
      </c>
      <c r="BJ462" s="4">
        <v>500</v>
      </c>
      <c r="BK462" s="36">
        <f t="shared" si="475"/>
        <v>19185.600000000002</v>
      </c>
      <c r="BL462" s="3">
        <v>420</v>
      </c>
      <c r="BM462" s="3">
        <v>419</v>
      </c>
      <c r="BN462" s="36">
        <f t="shared" si="476"/>
        <v>16115.904</v>
      </c>
      <c r="BO462" s="33">
        <f t="shared" si="510"/>
        <v>10</v>
      </c>
      <c r="BP462" s="4">
        <v>500</v>
      </c>
      <c r="BQ462" s="36">
        <f t="shared" si="477"/>
        <v>19185.600000000002</v>
      </c>
      <c r="BR462" s="204">
        <v>180</v>
      </c>
      <c r="BS462" s="305">
        <v>182</v>
      </c>
      <c r="BT462" s="36">
        <f t="shared" si="478"/>
        <v>6906.8160000000007</v>
      </c>
      <c r="BU462" s="33">
        <f t="shared" si="484"/>
        <v>8</v>
      </c>
      <c r="BV462" s="4">
        <v>600</v>
      </c>
      <c r="BW462" s="36">
        <f t="shared" si="505"/>
        <v>23022.720000000001</v>
      </c>
      <c r="BX462" s="3">
        <v>750</v>
      </c>
      <c r="BY462" s="3">
        <v>748</v>
      </c>
      <c r="BZ462" s="36">
        <f t="shared" si="506"/>
        <v>28778.400000000001</v>
      </c>
      <c r="CA462" s="33">
        <f t="shared" si="479"/>
        <v>10</v>
      </c>
      <c r="CB462" s="314">
        <v>600</v>
      </c>
      <c r="CC462" s="36">
        <f t="shared" si="507"/>
        <v>23022.720000000001</v>
      </c>
      <c r="CD462" s="3">
        <f>SUMIFS('12月商业流向数据'!G:G,'12月商业流向数据'!C:C,'2019年进销存明细 '!A462,'12月商业流向数据'!E:E,'2019年进销存明细 '!H462)</f>
        <v>160</v>
      </c>
      <c r="CE462" s="3"/>
      <c r="CF462" s="36">
        <f t="shared" si="508"/>
        <v>6139.3919999999998</v>
      </c>
      <c r="CG462" s="33">
        <f t="shared" si="480"/>
        <v>170</v>
      </c>
      <c r="CH462" s="4">
        <f t="shared" si="511"/>
        <v>8850</v>
      </c>
      <c r="CI462" s="36">
        <f t="shared" si="512"/>
        <v>339585.12</v>
      </c>
      <c r="CJ462" s="4">
        <f t="shared" si="513"/>
        <v>5250</v>
      </c>
      <c r="CK462" s="36">
        <f t="shared" si="509"/>
        <v>201448.79999999996</v>
      </c>
      <c r="CM462" s="18" t="str">
        <f t="shared" si="504"/>
        <v>依叶-上海市青浦区盈浦街道社区卫生服务中心</v>
      </c>
      <c r="CN462" s="18" t="s">
        <v>422</v>
      </c>
    </row>
    <row r="463" spans="1:92" s="18" customFormat="1" ht="14.25" hidden="1" x14ac:dyDescent="0.3">
      <c r="A463" s="1" t="s">
        <v>6</v>
      </c>
      <c r="B463" s="6" t="s">
        <v>725</v>
      </c>
      <c r="C463" s="1" t="s">
        <v>661</v>
      </c>
      <c r="D463" s="1" t="s">
        <v>756</v>
      </c>
      <c r="E463" s="1" t="s">
        <v>122</v>
      </c>
      <c r="F463" s="1" t="s">
        <v>284</v>
      </c>
      <c r="G463" s="1" t="s">
        <v>383</v>
      </c>
      <c r="H463" s="2" t="s">
        <v>27</v>
      </c>
      <c r="I463" s="177">
        <v>38.371200000000002</v>
      </c>
      <c r="J463" s="37">
        <v>440</v>
      </c>
      <c r="K463" s="171">
        <v>335.83333333333331</v>
      </c>
      <c r="L463" s="171">
        <f t="shared" si="485"/>
        <v>12886.328</v>
      </c>
      <c r="M463" s="37">
        <v>10</v>
      </c>
      <c r="N463" s="5">
        <v>500</v>
      </c>
      <c r="O463" s="34">
        <f t="shared" si="486"/>
        <v>19185.600000000002</v>
      </c>
      <c r="P463" s="3">
        <v>505</v>
      </c>
      <c r="Q463" s="3">
        <v>498</v>
      </c>
      <c r="R463" s="35">
        <f t="shared" si="487"/>
        <v>19377.456000000002</v>
      </c>
      <c r="S463" s="33">
        <f t="shared" si="488"/>
        <v>17</v>
      </c>
      <c r="T463" s="5">
        <v>500</v>
      </c>
      <c r="U463" s="35">
        <f t="shared" si="489"/>
        <v>19185.600000000002</v>
      </c>
      <c r="V463" s="3">
        <v>120</v>
      </c>
      <c r="W463" s="3">
        <v>82</v>
      </c>
      <c r="X463" s="35">
        <f t="shared" si="490"/>
        <v>4604.5439999999999</v>
      </c>
      <c r="Y463" s="33">
        <f t="shared" si="491"/>
        <v>55</v>
      </c>
      <c r="Z463" s="5">
        <v>700</v>
      </c>
      <c r="AA463" s="35">
        <f t="shared" si="492"/>
        <v>26859.84</v>
      </c>
      <c r="AB463" s="3">
        <v>215</v>
      </c>
      <c r="AC463" s="3">
        <v>245</v>
      </c>
      <c r="AD463" s="35">
        <f t="shared" si="493"/>
        <v>8249.8080000000009</v>
      </c>
      <c r="AE463" s="33">
        <f t="shared" si="494"/>
        <v>25</v>
      </c>
      <c r="AF463" s="5">
        <v>800</v>
      </c>
      <c r="AG463" s="35">
        <f t="shared" si="495"/>
        <v>30696.960000000003</v>
      </c>
      <c r="AH463" s="3">
        <v>280</v>
      </c>
      <c r="AI463" s="3">
        <v>303</v>
      </c>
      <c r="AJ463" s="35">
        <f t="shared" si="496"/>
        <v>10743.936</v>
      </c>
      <c r="AK463" s="33">
        <f t="shared" si="497"/>
        <v>2</v>
      </c>
      <c r="AL463" s="5">
        <v>300</v>
      </c>
      <c r="AM463" s="36">
        <f t="shared" si="498"/>
        <v>11511.36</v>
      </c>
      <c r="AN463" s="224">
        <v>295</v>
      </c>
      <c r="AO463" s="3">
        <v>286</v>
      </c>
      <c r="AP463" s="35">
        <f t="shared" si="499"/>
        <v>11319.504000000001</v>
      </c>
      <c r="AQ463" s="33">
        <f t="shared" si="500"/>
        <v>11</v>
      </c>
      <c r="AR463" s="5">
        <v>300</v>
      </c>
      <c r="AS463" s="35">
        <f t="shared" si="501"/>
        <v>11511.36</v>
      </c>
      <c r="AT463" s="3">
        <v>195</v>
      </c>
      <c r="AU463" s="3">
        <v>197</v>
      </c>
      <c r="AV463" s="35">
        <f t="shared" si="502"/>
        <v>7482.384</v>
      </c>
      <c r="AW463" s="33">
        <f t="shared" si="503"/>
        <v>9</v>
      </c>
      <c r="AX463" s="4">
        <v>400</v>
      </c>
      <c r="AY463" s="35">
        <f t="shared" si="481"/>
        <v>15348.480000000001</v>
      </c>
      <c r="AZ463" s="3">
        <v>285</v>
      </c>
      <c r="BA463" s="3">
        <v>275</v>
      </c>
      <c r="BB463" s="35">
        <f t="shared" si="482"/>
        <v>10935.792000000001</v>
      </c>
      <c r="BC463" s="33">
        <f t="shared" si="483"/>
        <v>19</v>
      </c>
      <c r="BD463" s="4">
        <v>400</v>
      </c>
      <c r="BE463" s="36">
        <f t="shared" si="473"/>
        <v>15348.480000000001</v>
      </c>
      <c r="BF463" s="3">
        <v>255</v>
      </c>
      <c r="BG463" s="3">
        <v>256</v>
      </c>
      <c r="BH463" s="35">
        <f t="shared" si="474"/>
        <v>9784.6560000000009</v>
      </c>
      <c r="BI463" s="33">
        <f t="shared" si="472"/>
        <v>18</v>
      </c>
      <c r="BJ463" s="4">
        <v>200</v>
      </c>
      <c r="BK463" s="36">
        <f t="shared" si="475"/>
        <v>7674.2400000000007</v>
      </c>
      <c r="BL463" s="3">
        <v>275</v>
      </c>
      <c r="BM463" s="3">
        <v>276</v>
      </c>
      <c r="BN463" s="36">
        <f t="shared" si="476"/>
        <v>10552.08</v>
      </c>
      <c r="BO463" s="33">
        <f t="shared" si="510"/>
        <v>17</v>
      </c>
      <c r="BP463" s="4">
        <v>200</v>
      </c>
      <c r="BQ463" s="36">
        <f t="shared" si="477"/>
        <v>7674.2400000000007</v>
      </c>
      <c r="BR463" s="204">
        <v>345</v>
      </c>
      <c r="BS463" s="305">
        <v>347</v>
      </c>
      <c r="BT463" s="36">
        <f t="shared" si="478"/>
        <v>13238.064</v>
      </c>
      <c r="BU463" s="33">
        <f t="shared" si="484"/>
        <v>15</v>
      </c>
      <c r="BV463" s="4">
        <v>400</v>
      </c>
      <c r="BW463" s="36">
        <f t="shared" si="505"/>
        <v>15348.480000000001</v>
      </c>
      <c r="BX463" s="3">
        <v>470</v>
      </c>
      <c r="BY463" s="3">
        <v>471</v>
      </c>
      <c r="BZ463" s="36">
        <f t="shared" si="506"/>
        <v>18034.464</v>
      </c>
      <c r="CA463" s="33">
        <f t="shared" si="479"/>
        <v>14</v>
      </c>
      <c r="CB463" s="314">
        <v>700</v>
      </c>
      <c r="CC463" s="36">
        <f t="shared" si="507"/>
        <v>26859.84</v>
      </c>
      <c r="CD463" s="3">
        <f>SUMIFS('12月商业流向数据'!G:G,'12月商业流向数据'!C:C,'2019年进销存明细 '!A463,'12月商业流向数据'!E:E,'2019年进销存明细 '!H463)</f>
        <v>1610</v>
      </c>
      <c r="CE463" s="3"/>
      <c r="CF463" s="36">
        <f t="shared" si="508"/>
        <v>61777.632000000005</v>
      </c>
      <c r="CG463" s="33">
        <f t="shared" si="480"/>
        <v>1624</v>
      </c>
      <c r="CH463" s="4">
        <f t="shared" si="511"/>
        <v>5400</v>
      </c>
      <c r="CI463" s="36">
        <f t="shared" si="512"/>
        <v>207204.48000000001</v>
      </c>
      <c r="CJ463" s="4">
        <f t="shared" si="513"/>
        <v>4850</v>
      </c>
      <c r="CK463" s="36">
        <f t="shared" si="509"/>
        <v>186100.32</v>
      </c>
      <c r="CM463" s="18" t="str">
        <f t="shared" si="504"/>
        <v>依叶-上海市青浦区金泽镇社区卫生服务中心</v>
      </c>
      <c r="CN463" s="18" t="s">
        <v>422</v>
      </c>
    </row>
    <row r="464" spans="1:92" s="18" customFormat="1" ht="14.25" hidden="1" x14ac:dyDescent="0.3">
      <c r="A464" s="1" t="s">
        <v>6</v>
      </c>
      <c r="B464" s="6" t="s">
        <v>725</v>
      </c>
      <c r="C464" s="1" t="s">
        <v>661</v>
      </c>
      <c r="D464" s="1" t="s">
        <v>756</v>
      </c>
      <c r="E464" s="1" t="s">
        <v>484</v>
      </c>
      <c r="F464" s="1" t="s">
        <v>282</v>
      </c>
      <c r="G464" s="1" t="s">
        <v>383</v>
      </c>
      <c r="H464" s="2" t="s">
        <v>28</v>
      </c>
      <c r="I464" s="177">
        <v>38.371200000000002</v>
      </c>
      <c r="J464" s="37">
        <v>60</v>
      </c>
      <c r="K464" s="171">
        <v>51.666666666666664</v>
      </c>
      <c r="L464" s="171">
        <f t="shared" si="485"/>
        <v>1982.5119999999999</v>
      </c>
      <c r="M464" s="37">
        <v>8</v>
      </c>
      <c r="N464" s="5">
        <v>200</v>
      </c>
      <c r="O464" s="34">
        <f t="shared" si="486"/>
        <v>7674.2400000000007</v>
      </c>
      <c r="P464" s="3">
        <v>60</v>
      </c>
      <c r="Q464" s="3">
        <v>60</v>
      </c>
      <c r="R464" s="35">
        <f t="shared" si="487"/>
        <v>2302.2719999999999</v>
      </c>
      <c r="S464" s="33">
        <f t="shared" si="488"/>
        <v>8</v>
      </c>
      <c r="T464" s="5">
        <v>200</v>
      </c>
      <c r="U464" s="35">
        <f t="shared" si="489"/>
        <v>7674.2400000000007</v>
      </c>
      <c r="V464" s="3">
        <v>60</v>
      </c>
      <c r="W464" s="3">
        <v>60</v>
      </c>
      <c r="X464" s="35">
        <f t="shared" si="490"/>
        <v>2302.2719999999999</v>
      </c>
      <c r="Y464" s="33">
        <f t="shared" si="491"/>
        <v>8</v>
      </c>
      <c r="Z464" s="5">
        <v>200</v>
      </c>
      <c r="AA464" s="35">
        <f t="shared" si="492"/>
        <v>7674.2400000000007</v>
      </c>
      <c r="AB464" s="3">
        <v>50</v>
      </c>
      <c r="AC464" s="3">
        <v>58</v>
      </c>
      <c r="AD464" s="35">
        <f t="shared" si="493"/>
        <v>1918.5600000000002</v>
      </c>
      <c r="AE464" s="33">
        <f t="shared" si="494"/>
        <v>0</v>
      </c>
      <c r="AF464" s="5">
        <v>300</v>
      </c>
      <c r="AG464" s="35">
        <f t="shared" si="495"/>
        <v>11511.36</v>
      </c>
      <c r="AH464" s="3">
        <v>50</v>
      </c>
      <c r="AI464" s="3">
        <v>50</v>
      </c>
      <c r="AJ464" s="35">
        <f t="shared" si="496"/>
        <v>1918.5600000000002</v>
      </c>
      <c r="AK464" s="33">
        <f t="shared" si="497"/>
        <v>0</v>
      </c>
      <c r="AL464" s="5">
        <v>50</v>
      </c>
      <c r="AM464" s="36">
        <f t="shared" si="498"/>
        <v>1918.5600000000002</v>
      </c>
      <c r="AN464" s="224">
        <v>50</v>
      </c>
      <c r="AO464" s="3">
        <v>50</v>
      </c>
      <c r="AP464" s="35">
        <f t="shared" si="499"/>
        <v>1918.5600000000002</v>
      </c>
      <c r="AQ464" s="33">
        <f t="shared" si="500"/>
        <v>0</v>
      </c>
      <c r="AR464" s="5">
        <v>50</v>
      </c>
      <c r="AS464" s="35">
        <f t="shared" si="501"/>
        <v>1918.5600000000002</v>
      </c>
      <c r="AT464" s="3">
        <v>100</v>
      </c>
      <c r="AU464" s="3">
        <v>83</v>
      </c>
      <c r="AV464" s="35">
        <f t="shared" si="502"/>
        <v>3837.1200000000003</v>
      </c>
      <c r="AW464" s="33">
        <f t="shared" si="503"/>
        <v>17</v>
      </c>
      <c r="AX464" s="4">
        <v>50</v>
      </c>
      <c r="AY464" s="35">
        <f t="shared" si="481"/>
        <v>1918.5600000000002</v>
      </c>
      <c r="AZ464" s="3">
        <v>50</v>
      </c>
      <c r="BA464" s="3">
        <v>46</v>
      </c>
      <c r="BB464" s="35">
        <f t="shared" si="482"/>
        <v>1918.5600000000002</v>
      </c>
      <c r="BC464" s="33">
        <f t="shared" si="483"/>
        <v>21</v>
      </c>
      <c r="BD464" s="4">
        <v>50</v>
      </c>
      <c r="BE464" s="36">
        <f t="shared" si="473"/>
        <v>1918.5600000000002</v>
      </c>
      <c r="BF464" s="3">
        <v>0</v>
      </c>
      <c r="BG464" s="3">
        <v>11</v>
      </c>
      <c r="BH464" s="35">
        <f t="shared" si="474"/>
        <v>0</v>
      </c>
      <c r="BI464" s="33">
        <f t="shared" ref="BI464:BI525" si="514">BC464+BF464-BG464</f>
        <v>10</v>
      </c>
      <c r="BJ464" s="4">
        <v>50</v>
      </c>
      <c r="BK464" s="36">
        <f t="shared" si="475"/>
        <v>1918.5600000000002</v>
      </c>
      <c r="BL464" s="3">
        <v>60</v>
      </c>
      <c r="BM464" s="3">
        <v>63</v>
      </c>
      <c r="BN464" s="36">
        <f t="shared" si="476"/>
        <v>2302.2719999999999</v>
      </c>
      <c r="BO464" s="33">
        <f t="shared" si="510"/>
        <v>7</v>
      </c>
      <c r="BP464" s="4">
        <v>50</v>
      </c>
      <c r="BQ464" s="36">
        <f t="shared" si="477"/>
        <v>1918.5600000000002</v>
      </c>
      <c r="BR464" s="204">
        <v>60</v>
      </c>
      <c r="BS464" s="305">
        <v>63</v>
      </c>
      <c r="BT464" s="36">
        <f t="shared" si="478"/>
        <v>2302.2719999999999</v>
      </c>
      <c r="BU464" s="33">
        <f t="shared" si="484"/>
        <v>4</v>
      </c>
      <c r="BV464" s="4">
        <v>50</v>
      </c>
      <c r="BW464" s="36">
        <f t="shared" si="505"/>
        <v>1918.5600000000002</v>
      </c>
      <c r="BX464" s="3">
        <v>60</v>
      </c>
      <c r="BY464" s="3">
        <v>60</v>
      </c>
      <c r="BZ464" s="36">
        <f t="shared" si="506"/>
        <v>2302.2719999999999</v>
      </c>
      <c r="CA464" s="33">
        <f t="shared" si="479"/>
        <v>4</v>
      </c>
      <c r="CB464" s="314">
        <v>50</v>
      </c>
      <c r="CC464" s="36">
        <f t="shared" si="507"/>
        <v>1918.5600000000002</v>
      </c>
      <c r="CD464" s="3">
        <f>SUMIFS('12月商业流向数据'!G:G,'12月商业流向数据'!C:C,'2019年进销存明细 '!A464,'12月商业流向数据'!E:E,'2019年进销存明细 '!H464)</f>
        <v>60</v>
      </c>
      <c r="CE464" s="3"/>
      <c r="CF464" s="36">
        <f t="shared" si="508"/>
        <v>2302.2719999999999</v>
      </c>
      <c r="CG464" s="33">
        <f t="shared" si="480"/>
        <v>64</v>
      </c>
      <c r="CH464" s="4">
        <f t="shared" si="511"/>
        <v>1300</v>
      </c>
      <c r="CI464" s="36">
        <f t="shared" si="512"/>
        <v>49882.559999999983</v>
      </c>
      <c r="CJ464" s="4">
        <f t="shared" si="513"/>
        <v>660</v>
      </c>
      <c r="CK464" s="36">
        <f t="shared" si="509"/>
        <v>25324.992000000002</v>
      </c>
      <c r="CM464" s="18" t="str">
        <f t="shared" si="504"/>
        <v>依叶-上海市青浦区中医医院</v>
      </c>
      <c r="CN464" s="18" t="s">
        <v>422</v>
      </c>
    </row>
    <row r="465" spans="1:92" s="18" customFormat="1" ht="14.25" hidden="1" x14ac:dyDescent="0.3">
      <c r="A465" s="1" t="s">
        <v>6</v>
      </c>
      <c r="B465" s="1" t="s">
        <v>637</v>
      </c>
      <c r="C465" s="1" t="s">
        <v>661</v>
      </c>
      <c r="D465" s="1" t="s">
        <v>285</v>
      </c>
      <c r="E465" s="1" t="s">
        <v>87</v>
      </c>
      <c r="F465" s="1" t="s">
        <v>282</v>
      </c>
      <c r="G465" s="1" t="s">
        <v>384</v>
      </c>
      <c r="H465" s="7" t="s">
        <v>152</v>
      </c>
      <c r="I465" s="177">
        <v>38.371200000000002</v>
      </c>
      <c r="J465" s="37">
        <v>0</v>
      </c>
      <c r="K465" s="171">
        <v>0</v>
      </c>
      <c r="L465" s="171">
        <f t="shared" si="485"/>
        <v>0</v>
      </c>
      <c r="M465" s="37">
        <v>0</v>
      </c>
      <c r="N465" s="5"/>
      <c r="O465" s="34">
        <f t="shared" si="486"/>
        <v>0</v>
      </c>
      <c r="P465" s="3">
        <v>0</v>
      </c>
      <c r="Q465" s="3">
        <v>0</v>
      </c>
      <c r="R465" s="35">
        <f t="shared" si="487"/>
        <v>0</v>
      </c>
      <c r="S465" s="33">
        <f t="shared" si="488"/>
        <v>0</v>
      </c>
      <c r="T465" s="5"/>
      <c r="U465" s="35">
        <f t="shared" si="489"/>
        <v>0</v>
      </c>
      <c r="V465" s="3">
        <v>0</v>
      </c>
      <c r="W465" s="3">
        <v>0</v>
      </c>
      <c r="X465" s="35">
        <f t="shared" si="490"/>
        <v>0</v>
      </c>
      <c r="Y465" s="33">
        <f t="shared" si="491"/>
        <v>0</v>
      </c>
      <c r="Z465" s="5"/>
      <c r="AA465" s="35">
        <f t="shared" si="492"/>
        <v>0</v>
      </c>
      <c r="AB465" s="3">
        <v>0</v>
      </c>
      <c r="AC465" s="3">
        <v>0</v>
      </c>
      <c r="AD465" s="35">
        <f t="shared" si="493"/>
        <v>0</v>
      </c>
      <c r="AE465" s="33">
        <f t="shared" si="494"/>
        <v>0</v>
      </c>
      <c r="AF465" s="5"/>
      <c r="AG465" s="35">
        <f t="shared" si="495"/>
        <v>0</v>
      </c>
      <c r="AH465" s="3">
        <v>0</v>
      </c>
      <c r="AI465" s="3">
        <v>0</v>
      </c>
      <c r="AJ465" s="35">
        <f t="shared" si="496"/>
        <v>0</v>
      </c>
      <c r="AK465" s="33">
        <f t="shared" si="497"/>
        <v>0</v>
      </c>
      <c r="AL465" s="5">
        <v>0</v>
      </c>
      <c r="AM465" s="36">
        <f t="shared" si="498"/>
        <v>0</v>
      </c>
      <c r="AN465" s="224">
        <v>0</v>
      </c>
      <c r="AO465" s="3">
        <v>0</v>
      </c>
      <c r="AP465" s="35">
        <f t="shared" si="499"/>
        <v>0</v>
      </c>
      <c r="AQ465" s="33">
        <f t="shared" si="500"/>
        <v>0</v>
      </c>
      <c r="AR465" s="5">
        <v>0</v>
      </c>
      <c r="AS465" s="35">
        <f t="shared" si="501"/>
        <v>0</v>
      </c>
      <c r="AT465" s="3">
        <v>0</v>
      </c>
      <c r="AU465" s="3">
        <v>0</v>
      </c>
      <c r="AV465" s="35">
        <f t="shared" si="502"/>
        <v>0</v>
      </c>
      <c r="AW465" s="33">
        <f t="shared" si="503"/>
        <v>0</v>
      </c>
      <c r="AX465" s="4">
        <v>0</v>
      </c>
      <c r="AY465" s="35">
        <f t="shared" si="481"/>
        <v>0</v>
      </c>
      <c r="AZ465" s="3">
        <v>0</v>
      </c>
      <c r="BA465" s="3">
        <v>0</v>
      </c>
      <c r="BB465" s="35">
        <f t="shared" si="482"/>
        <v>0</v>
      </c>
      <c r="BC465" s="33">
        <f t="shared" si="483"/>
        <v>0</v>
      </c>
      <c r="BD465" s="4">
        <v>0</v>
      </c>
      <c r="BE465" s="36">
        <f t="shared" si="473"/>
        <v>0</v>
      </c>
      <c r="BF465" s="3">
        <v>0</v>
      </c>
      <c r="BG465" s="3">
        <v>0</v>
      </c>
      <c r="BH465" s="35">
        <f t="shared" si="474"/>
        <v>0</v>
      </c>
      <c r="BI465" s="33">
        <f t="shared" si="514"/>
        <v>0</v>
      </c>
      <c r="BJ465" s="4"/>
      <c r="BK465" s="36">
        <f t="shared" si="475"/>
        <v>0</v>
      </c>
      <c r="BL465" s="3">
        <v>0</v>
      </c>
      <c r="BM465" s="3">
        <v>0</v>
      </c>
      <c r="BN465" s="36">
        <f t="shared" si="476"/>
        <v>0</v>
      </c>
      <c r="BO465" s="33">
        <f t="shared" si="510"/>
        <v>0</v>
      </c>
      <c r="BP465" s="4"/>
      <c r="BQ465" s="36">
        <f t="shared" si="477"/>
        <v>0</v>
      </c>
      <c r="BR465" s="204">
        <v>0</v>
      </c>
      <c r="BS465" s="305">
        <v>0</v>
      </c>
      <c r="BT465" s="36">
        <f t="shared" si="478"/>
        <v>0</v>
      </c>
      <c r="BU465" s="33">
        <f t="shared" si="484"/>
        <v>0</v>
      </c>
      <c r="BV465" s="4">
        <v>0</v>
      </c>
      <c r="BW465" s="36">
        <f t="shared" si="505"/>
        <v>0</v>
      </c>
      <c r="BX465" s="3">
        <v>0</v>
      </c>
      <c r="BY465" s="3">
        <v>0</v>
      </c>
      <c r="BZ465" s="36">
        <f t="shared" si="506"/>
        <v>0</v>
      </c>
      <c r="CA465" s="33">
        <f t="shared" si="479"/>
        <v>0</v>
      </c>
      <c r="CB465" s="314">
        <v>0</v>
      </c>
      <c r="CC465" s="36">
        <f t="shared" si="507"/>
        <v>0</v>
      </c>
      <c r="CD465" s="3">
        <f>SUMIFS('12月商业流向数据'!G:G,'12月商业流向数据'!C:C,'2019年进销存明细 '!A465,'12月商业流向数据'!E:E,'2019年进销存明细 '!H465)</f>
        <v>0</v>
      </c>
      <c r="CE465" s="3"/>
      <c r="CF465" s="36">
        <f t="shared" si="508"/>
        <v>0</v>
      </c>
      <c r="CG465" s="33">
        <f t="shared" si="480"/>
        <v>0</v>
      </c>
      <c r="CH465" s="4">
        <f t="shared" si="511"/>
        <v>0</v>
      </c>
      <c r="CI465" s="36">
        <f t="shared" si="512"/>
        <v>0</v>
      </c>
      <c r="CJ465" s="4">
        <f t="shared" si="513"/>
        <v>0</v>
      </c>
      <c r="CK465" s="36">
        <f t="shared" si="509"/>
        <v>0</v>
      </c>
      <c r="CM465" s="18" t="str">
        <f t="shared" si="504"/>
        <v>依叶-上海邮电医院</v>
      </c>
      <c r="CN465" s="18" t="s">
        <v>422</v>
      </c>
    </row>
    <row r="466" spans="1:92" s="18" customFormat="1" ht="14.25" hidden="1" x14ac:dyDescent="0.3">
      <c r="A466" s="1" t="s">
        <v>6</v>
      </c>
      <c r="B466" s="1" t="s">
        <v>637</v>
      </c>
      <c r="C466" s="1" t="s">
        <v>661</v>
      </c>
      <c r="D466" s="1" t="s">
        <v>285</v>
      </c>
      <c r="E466" s="1" t="s">
        <v>87</v>
      </c>
      <c r="F466" s="1" t="s">
        <v>283</v>
      </c>
      <c r="G466" s="1" t="s">
        <v>384</v>
      </c>
      <c r="H466" s="7" t="s">
        <v>179</v>
      </c>
      <c r="I466" s="177">
        <v>38.371200000000002</v>
      </c>
      <c r="J466" s="37">
        <v>0</v>
      </c>
      <c r="K466" s="171">
        <v>0</v>
      </c>
      <c r="L466" s="171">
        <f t="shared" si="485"/>
        <v>0</v>
      </c>
      <c r="M466" s="37">
        <v>0</v>
      </c>
      <c r="N466" s="5"/>
      <c r="O466" s="34">
        <f t="shared" si="486"/>
        <v>0</v>
      </c>
      <c r="P466" s="3">
        <v>0</v>
      </c>
      <c r="Q466" s="3">
        <v>0</v>
      </c>
      <c r="R466" s="35">
        <f t="shared" si="487"/>
        <v>0</v>
      </c>
      <c r="S466" s="33">
        <f t="shared" si="488"/>
        <v>0</v>
      </c>
      <c r="T466" s="5"/>
      <c r="U466" s="35">
        <f t="shared" si="489"/>
        <v>0</v>
      </c>
      <c r="V466" s="3">
        <v>0</v>
      </c>
      <c r="W466" s="3">
        <v>0</v>
      </c>
      <c r="X466" s="35">
        <f t="shared" si="490"/>
        <v>0</v>
      </c>
      <c r="Y466" s="33">
        <f t="shared" si="491"/>
        <v>0</v>
      </c>
      <c r="Z466" s="5"/>
      <c r="AA466" s="35">
        <f t="shared" si="492"/>
        <v>0</v>
      </c>
      <c r="AB466" s="3">
        <v>0</v>
      </c>
      <c r="AC466" s="3">
        <v>0</v>
      </c>
      <c r="AD466" s="35">
        <f t="shared" si="493"/>
        <v>0</v>
      </c>
      <c r="AE466" s="33">
        <f t="shared" si="494"/>
        <v>0</v>
      </c>
      <c r="AF466" s="5"/>
      <c r="AG466" s="35">
        <f t="shared" si="495"/>
        <v>0</v>
      </c>
      <c r="AH466" s="3">
        <v>0</v>
      </c>
      <c r="AI466" s="3">
        <v>0</v>
      </c>
      <c r="AJ466" s="35">
        <f t="shared" si="496"/>
        <v>0</v>
      </c>
      <c r="AK466" s="33">
        <f t="shared" si="497"/>
        <v>0</v>
      </c>
      <c r="AL466" s="5">
        <v>0</v>
      </c>
      <c r="AM466" s="36">
        <f t="shared" si="498"/>
        <v>0</v>
      </c>
      <c r="AN466" s="224">
        <v>0</v>
      </c>
      <c r="AO466" s="3">
        <v>0</v>
      </c>
      <c r="AP466" s="35">
        <f t="shared" si="499"/>
        <v>0</v>
      </c>
      <c r="AQ466" s="33">
        <f t="shared" si="500"/>
        <v>0</v>
      </c>
      <c r="AR466" s="5">
        <v>0</v>
      </c>
      <c r="AS466" s="35">
        <f t="shared" si="501"/>
        <v>0</v>
      </c>
      <c r="AT466" s="3">
        <v>0</v>
      </c>
      <c r="AU466" s="3">
        <v>0</v>
      </c>
      <c r="AV466" s="35">
        <f t="shared" si="502"/>
        <v>0</v>
      </c>
      <c r="AW466" s="33">
        <f t="shared" si="503"/>
        <v>0</v>
      </c>
      <c r="AX466" s="4">
        <v>0</v>
      </c>
      <c r="AY466" s="35">
        <f t="shared" si="481"/>
        <v>0</v>
      </c>
      <c r="AZ466" s="3">
        <v>0</v>
      </c>
      <c r="BA466" s="3">
        <v>0</v>
      </c>
      <c r="BB466" s="35">
        <f t="shared" si="482"/>
        <v>0</v>
      </c>
      <c r="BC466" s="33">
        <f t="shared" si="483"/>
        <v>0</v>
      </c>
      <c r="BD466" s="4">
        <v>0</v>
      </c>
      <c r="BE466" s="36">
        <f t="shared" si="473"/>
        <v>0</v>
      </c>
      <c r="BF466" s="3">
        <v>0</v>
      </c>
      <c r="BG466" s="3">
        <v>0</v>
      </c>
      <c r="BH466" s="35">
        <f t="shared" si="474"/>
        <v>0</v>
      </c>
      <c r="BI466" s="33">
        <f t="shared" si="514"/>
        <v>0</v>
      </c>
      <c r="BJ466" s="4"/>
      <c r="BK466" s="36">
        <f t="shared" si="475"/>
        <v>0</v>
      </c>
      <c r="BL466" s="3">
        <v>0</v>
      </c>
      <c r="BM466" s="3">
        <v>0</v>
      </c>
      <c r="BN466" s="36">
        <f t="shared" si="476"/>
        <v>0</v>
      </c>
      <c r="BO466" s="33">
        <f t="shared" si="510"/>
        <v>0</v>
      </c>
      <c r="BP466" s="4"/>
      <c r="BQ466" s="36">
        <f t="shared" si="477"/>
        <v>0</v>
      </c>
      <c r="BR466" s="204">
        <v>0</v>
      </c>
      <c r="BS466" s="305">
        <v>0</v>
      </c>
      <c r="BT466" s="36">
        <f t="shared" si="478"/>
        <v>0</v>
      </c>
      <c r="BU466" s="33">
        <f t="shared" si="484"/>
        <v>0</v>
      </c>
      <c r="BV466" s="4">
        <v>0</v>
      </c>
      <c r="BW466" s="36">
        <f t="shared" si="505"/>
        <v>0</v>
      </c>
      <c r="BX466" s="3">
        <v>0</v>
      </c>
      <c r="BY466" s="3">
        <v>0</v>
      </c>
      <c r="BZ466" s="36">
        <f t="shared" si="506"/>
        <v>0</v>
      </c>
      <c r="CA466" s="33">
        <f t="shared" si="479"/>
        <v>0</v>
      </c>
      <c r="CB466" s="314">
        <v>0</v>
      </c>
      <c r="CC466" s="36">
        <f t="shared" si="507"/>
        <v>0</v>
      </c>
      <c r="CD466" s="3">
        <f>SUMIFS('12月商业流向数据'!G:G,'12月商业流向数据'!C:C,'2019年进销存明细 '!A466,'12月商业流向数据'!E:E,'2019年进销存明细 '!H466)</f>
        <v>0</v>
      </c>
      <c r="CE466" s="3"/>
      <c r="CF466" s="36">
        <f t="shared" si="508"/>
        <v>0</v>
      </c>
      <c r="CG466" s="33">
        <f t="shared" si="480"/>
        <v>0</v>
      </c>
      <c r="CH466" s="4">
        <f t="shared" si="511"/>
        <v>0</v>
      </c>
      <c r="CI466" s="36">
        <f t="shared" si="512"/>
        <v>0</v>
      </c>
      <c r="CJ466" s="4">
        <f t="shared" si="513"/>
        <v>0</v>
      </c>
      <c r="CK466" s="36">
        <f t="shared" si="509"/>
        <v>0</v>
      </c>
      <c r="CM466" s="18" t="str">
        <f t="shared" si="504"/>
        <v>依叶-复旦大学附属华山医院北院</v>
      </c>
      <c r="CN466" s="18" t="s">
        <v>422</v>
      </c>
    </row>
    <row r="467" spans="1:92" s="18" customFormat="1" ht="14.25" hidden="1" x14ac:dyDescent="0.3">
      <c r="A467" s="1" t="s">
        <v>6</v>
      </c>
      <c r="B467" s="1" t="s">
        <v>637</v>
      </c>
      <c r="C467" s="1" t="s">
        <v>661</v>
      </c>
      <c r="D467" s="1" t="s">
        <v>285</v>
      </c>
      <c r="E467" s="1" t="s">
        <v>87</v>
      </c>
      <c r="F467" s="1" t="s">
        <v>283</v>
      </c>
      <c r="G467" s="1" t="s">
        <v>384</v>
      </c>
      <c r="H467" s="7" t="s">
        <v>514</v>
      </c>
      <c r="I467" s="177">
        <v>38.371200000000002</v>
      </c>
      <c r="J467" s="37">
        <v>0</v>
      </c>
      <c r="K467" s="171">
        <v>0</v>
      </c>
      <c r="L467" s="171">
        <f t="shared" si="485"/>
        <v>0</v>
      </c>
      <c r="M467" s="37">
        <v>0</v>
      </c>
      <c r="N467" s="5"/>
      <c r="O467" s="34">
        <f t="shared" si="486"/>
        <v>0</v>
      </c>
      <c r="P467" s="3">
        <v>0</v>
      </c>
      <c r="Q467" s="3">
        <v>0</v>
      </c>
      <c r="R467" s="35">
        <f t="shared" si="487"/>
        <v>0</v>
      </c>
      <c r="S467" s="33">
        <f t="shared" si="488"/>
        <v>0</v>
      </c>
      <c r="T467" s="5"/>
      <c r="U467" s="35">
        <f t="shared" si="489"/>
        <v>0</v>
      </c>
      <c r="V467" s="3">
        <v>0</v>
      </c>
      <c r="W467" s="3">
        <v>0</v>
      </c>
      <c r="X467" s="35">
        <f t="shared" si="490"/>
        <v>0</v>
      </c>
      <c r="Y467" s="33">
        <f t="shared" si="491"/>
        <v>0</v>
      </c>
      <c r="Z467" s="5"/>
      <c r="AA467" s="35">
        <f t="shared" si="492"/>
        <v>0</v>
      </c>
      <c r="AB467" s="3">
        <v>0</v>
      </c>
      <c r="AC467" s="3">
        <v>0</v>
      </c>
      <c r="AD467" s="35">
        <f t="shared" si="493"/>
        <v>0</v>
      </c>
      <c r="AE467" s="33">
        <f t="shared" si="494"/>
        <v>0</v>
      </c>
      <c r="AF467" s="5"/>
      <c r="AG467" s="35">
        <f t="shared" si="495"/>
        <v>0</v>
      </c>
      <c r="AH467" s="3">
        <v>0</v>
      </c>
      <c r="AI467" s="3">
        <v>0</v>
      </c>
      <c r="AJ467" s="35">
        <f t="shared" si="496"/>
        <v>0</v>
      </c>
      <c r="AK467" s="33">
        <f t="shared" si="497"/>
        <v>0</v>
      </c>
      <c r="AL467" s="5">
        <v>0</v>
      </c>
      <c r="AM467" s="36">
        <f t="shared" si="498"/>
        <v>0</v>
      </c>
      <c r="AN467" s="224">
        <v>0</v>
      </c>
      <c r="AO467" s="3">
        <v>0</v>
      </c>
      <c r="AP467" s="35">
        <f t="shared" si="499"/>
        <v>0</v>
      </c>
      <c r="AQ467" s="33">
        <f t="shared" si="500"/>
        <v>0</v>
      </c>
      <c r="AR467" s="5">
        <v>0</v>
      </c>
      <c r="AS467" s="35">
        <f t="shared" si="501"/>
        <v>0</v>
      </c>
      <c r="AT467" s="3">
        <v>0</v>
      </c>
      <c r="AU467" s="3">
        <v>0</v>
      </c>
      <c r="AV467" s="35">
        <f t="shared" si="502"/>
        <v>0</v>
      </c>
      <c r="AW467" s="33">
        <f t="shared" si="503"/>
        <v>0</v>
      </c>
      <c r="AX467" s="4">
        <v>0</v>
      </c>
      <c r="AY467" s="35">
        <f t="shared" si="481"/>
        <v>0</v>
      </c>
      <c r="AZ467" s="3">
        <v>0</v>
      </c>
      <c r="BA467" s="3">
        <v>0</v>
      </c>
      <c r="BB467" s="35">
        <f t="shared" si="482"/>
        <v>0</v>
      </c>
      <c r="BC467" s="33">
        <f t="shared" si="483"/>
        <v>0</v>
      </c>
      <c r="BD467" s="4">
        <v>0</v>
      </c>
      <c r="BE467" s="36">
        <f t="shared" si="473"/>
        <v>0</v>
      </c>
      <c r="BF467" s="3">
        <v>0</v>
      </c>
      <c r="BG467" s="3">
        <v>0</v>
      </c>
      <c r="BH467" s="35">
        <f t="shared" si="474"/>
        <v>0</v>
      </c>
      <c r="BI467" s="33">
        <f t="shared" si="514"/>
        <v>0</v>
      </c>
      <c r="BJ467" s="4"/>
      <c r="BK467" s="36">
        <f t="shared" si="475"/>
        <v>0</v>
      </c>
      <c r="BL467" s="3">
        <v>0</v>
      </c>
      <c r="BM467" s="3">
        <v>0</v>
      </c>
      <c r="BN467" s="36">
        <f t="shared" si="476"/>
        <v>0</v>
      </c>
      <c r="BO467" s="33">
        <f t="shared" si="510"/>
        <v>0</v>
      </c>
      <c r="BP467" s="4"/>
      <c r="BQ467" s="36">
        <f t="shared" si="477"/>
        <v>0</v>
      </c>
      <c r="BR467" s="204">
        <v>0</v>
      </c>
      <c r="BS467" s="305">
        <v>0</v>
      </c>
      <c r="BT467" s="36">
        <f t="shared" si="478"/>
        <v>0</v>
      </c>
      <c r="BU467" s="33">
        <f t="shared" si="484"/>
        <v>0</v>
      </c>
      <c r="BV467" s="4">
        <v>0</v>
      </c>
      <c r="BW467" s="36">
        <f t="shared" si="505"/>
        <v>0</v>
      </c>
      <c r="BX467" s="3">
        <v>0</v>
      </c>
      <c r="BY467" s="3">
        <v>0</v>
      </c>
      <c r="BZ467" s="36">
        <f t="shared" si="506"/>
        <v>0</v>
      </c>
      <c r="CA467" s="33">
        <f t="shared" si="479"/>
        <v>0</v>
      </c>
      <c r="CB467" s="314">
        <v>0</v>
      </c>
      <c r="CC467" s="36">
        <f t="shared" si="507"/>
        <v>0</v>
      </c>
      <c r="CD467" s="3">
        <f>SUMIFS('12月商业流向数据'!G:G,'12月商业流向数据'!C:C,'2019年进销存明细 '!A467,'12月商业流向数据'!E:E,'2019年进销存明细 '!H467)</f>
        <v>0</v>
      </c>
      <c r="CE467" s="3"/>
      <c r="CF467" s="36">
        <f t="shared" si="508"/>
        <v>0</v>
      </c>
      <c r="CG467" s="33">
        <f t="shared" si="480"/>
        <v>0</v>
      </c>
      <c r="CH467" s="4">
        <f t="shared" si="511"/>
        <v>0</v>
      </c>
      <c r="CI467" s="36">
        <f t="shared" si="512"/>
        <v>0</v>
      </c>
      <c r="CJ467" s="4">
        <f t="shared" si="513"/>
        <v>0</v>
      </c>
      <c r="CK467" s="36">
        <f t="shared" si="509"/>
        <v>0</v>
      </c>
      <c r="CM467" s="18" t="str">
        <f t="shared" si="504"/>
        <v>依叶-华东医院</v>
      </c>
      <c r="CN467" s="18" t="s">
        <v>422</v>
      </c>
    </row>
    <row r="468" spans="1:92" s="18" customFormat="1" ht="14.25" hidden="1" x14ac:dyDescent="0.3">
      <c r="A468" s="1" t="s">
        <v>6</v>
      </c>
      <c r="B468" s="1" t="s">
        <v>637</v>
      </c>
      <c r="C468" s="1" t="s">
        <v>661</v>
      </c>
      <c r="D468" s="1" t="s">
        <v>142</v>
      </c>
      <c r="E468" s="1" t="s">
        <v>163</v>
      </c>
      <c r="F468" s="1" t="s">
        <v>282</v>
      </c>
      <c r="G468" s="1" t="s">
        <v>384</v>
      </c>
      <c r="H468" s="201" t="s">
        <v>478</v>
      </c>
      <c r="I468" s="177">
        <v>38.371200000000002</v>
      </c>
      <c r="J468" s="37">
        <v>450</v>
      </c>
      <c r="K468" s="171">
        <v>104.16666666666667</v>
      </c>
      <c r="L468" s="171">
        <f t="shared" si="485"/>
        <v>3997.0000000000005</v>
      </c>
      <c r="M468" s="37">
        <v>372</v>
      </c>
      <c r="N468" s="5">
        <v>150</v>
      </c>
      <c r="O468" s="34">
        <f t="shared" si="486"/>
        <v>5755.68</v>
      </c>
      <c r="P468" s="3">
        <v>0</v>
      </c>
      <c r="Q468" s="3">
        <v>200</v>
      </c>
      <c r="R468" s="35">
        <f t="shared" si="487"/>
        <v>0</v>
      </c>
      <c r="S468" s="33">
        <f t="shared" si="488"/>
        <v>172</v>
      </c>
      <c r="T468" s="5">
        <v>150</v>
      </c>
      <c r="U468" s="35">
        <f t="shared" si="489"/>
        <v>5755.68</v>
      </c>
      <c r="V468" s="3">
        <v>100</v>
      </c>
      <c r="W468" s="3">
        <v>69</v>
      </c>
      <c r="X468" s="35">
        <f t="shared" si="490"/>
        <v>3837.1200000000003</v>
      </c>
      <c r="Y468" s="33">
        <f t="shared" si="491"/>
        <v>203</v>
      </c>
      <c r="Z468" s="5">
        <v>200</v>
      </c>
      <c r="AA468" s="35">
        <f t="shared" si="492"/>
        <v>7674.2400000000007</v>
      </c>
      <c r="AB468" s="3">
        <v>0</v>
      </c>
      <c r="AC468" s="3">
        <v>81</v>
      </c>
      <c r="AD468" s="35">
        <f t="shared" si="493"/>
        <v>0</v>
      </c>
      <c r="AE468" s="33">
        <f t="shared" si="494"/>
        <v>122</v>
      </c>
      <c r="AF468" s="5">
        <v>220</v>
      </c>
      <c r="AG468" s="35">
        <f t="shared" si="495"/>
        <v>8441.6640000000007</v>
      </c>
      <c r="AH468" s="3">
        <v>0</v>
      </c>
      <c r="AI468" s="3">
        <v>93</v>
      </c>
      <c r="AJ468" s="35">
        <f t="shared" si="496"/>
        <v>0</v>
      </c>
      <c r="AK468" s="33">
        <f t="shared" si="497"/>
        <v>29</v>
      </c>
      <c r="AL468" s="5">
        <v>100</v>
      </c>
      <c r="AM468" s="36">
        <f t="shared" si="498"/>
        <v>3837.1200000000003</v>
      </c>
      <c r="AN468" s="224">
        <v>0</v>
      </c>
      <c r="AO468" s="3">
        <v>20</v>
      </c>
      <c r="AP468" s="35">
        <f t="shared" si="499"/>
        <v>0</v>
      </c>
      <c r="AQ468" s="33">
        <f t="shared" si="500"/>
        <v>9</v>
      </c>
      <c r="AR468" s="5">
        <v>20</v>
      </c>
      <c r="AS468" s="35">
        <f t="shared" si="501"/>
        <v>767.42399999999998</v>
      </c>
      <c r="AT468" s="3">
        <v>207</v>
      </c>
      <c r="AU468" s="3">
        <v>57</v>
      </c>
      <c r="AV468" s="35">
        <f t="shared" si="502"/>
        <v>7942.8384000000005</v>
      </c>
      <c r="AW468" s="33">
        <f t="shared" si="503"/>
        <v>159</v>
      </c>
      <c r="AX468" s="4">
        <v>50</v>
      </c>
      <c r="AY468" s="35">
        <f t="shared" si="481"/>
        <v>1918.5600000000002</v>
      </c>
      <c r="AZ468" s="3">
        <v>0</v>
      </c>
      <c r="BA468" s="3">
        <v>91</v>
      </c>
      <c r="BB468" s="35">
        <f t="shared" si="482"/>
        <v>0</v>
      </c>
      <c r="BC468" s="33">
        <f t="shared" si="483"/>
        <v>68</v>
      </c>
      <c r="BD468" s="4">
        <v>50</v>
      </c>
      <c r="BE468" s="36">
        <f t="shared" si="473"/>
        <v>1918.5600000000002</v>
      </c>
      <c r="BF468" s="3">
        <v>100</v>
      </c>
      <c r="BG468" s="3">
        <v>107</v>
      </c>
      <c r="BH468" s="35">
        <f t="shared" si="474"/>
        <v>3837.1200000000003</v>
      </c>
      <c r="BI468" s="33">
        <f t="shared" si="514"/>
        <v>61</v>
      </c>
      <c r="BJ468" s="4">
        <v>100</v>
      </c>
      <c r="BK468" s="36">
        <f t="shared" si="475"/>
        <v>3837.1200000000003</v>
      </c>
      <c r="BL468" s="3">
        <v>150</v>
      </c>
      <c r="BM468" s="3">
        <v>105</v>
      </c>
      <c r="BN468" s="36">
        <f t="shared" si="476"/>
        <v>5755.68</v>
      </c>
      <c r="BO468" s="33">
        <f t="shared" si="510"/>
        <v>106</v>
      </c>
      <c r="BP468" s="4">
        <v>50</v>
      </c>
      <c r="BQ468" s="36">
        <f t="shared" si="477"/>
        <v>1918.5600000000002</v>
      </c>
      <c r="BR468" s="204">
        <v>50</v>
      </c>
      <c r="BS468" s="305">
        <v>100</v>
      </c>
      <c r="BT468" s="36">
        <f t="shared" si="478"/>
        <v>1918.5600000000002</v>
      </c>
      <c r="BU468" s="33">
        <f t="shared" si="484"/>
        <v>56</v>
      </c>
      <c r="BV468" s="4">
        <v>500</v>
      </c>
      <c r="BW468" s="36">
        <f t="shared" si="505"/>
        <v>19185.600000000002</v>
      </c>
      <c r="BX468" s="3">
        <v>100</v>
      </c>
      <c r="BY468" s="3">
        <v>100</v>
      </c>
      <c r="BZ468" s="36">
        <f t="shared" si="506"/>
        <v>3837.1200000000003</v>
      </c>
      <c r="CA468" s="33">
        <f t="shared" si="479"/>
        <v>56</v>
      </c>
      <c r="CB468" s="314">
        <v>500</v>
      </c>
      <c r="CC468" s="36">
        <f t="shared" si="507"/>
        <v>19185.600000000002</v>
      </c>
      <c r="CD468" s="3">
        <f>SUMIFS('12月商业流向数据'!G:G,'12月商业流向数据'!C:C,'2019年进销存明细 '!A468,'12月商业流向数据'!E:E,'2019年进销存明细 '!H468)</f>
        <v>100</v>
      </c>
      <c r="CE468" s="3"/>
      <c r="CF468" s="36">
        <f t="shared" si="508"/>
        <v>3837.1200000000003</v>
      </c>
      <c r="CG468" s="33">
        <f t="shared" si="480"/>
        <v>156</v>
      </c>
      <c r="CH468" s="4">
        <f t="shared" si="511"/>
        <v>2090</v>
      </c>
      <c r="CI468" s="36">
        <f t="shared" si="512"/>
        <v>80195.808000000005</v>
      </c>
      <c r="CJ468" s="4">
        <f t="shared" si="513"/>
        <v>807</v>
      </c>
      <c r="CK468" s="36">
        <f t="shared" si="509"/>
        <v>30965.558400000002</v>
      </c>
      <c r="CL468" s="18" t="s">
        <v>692</v>
      </c>
      <c r="CM468" s="18" t="str">
        <f t="shared" si="504"/>
        <v>依叶-上海市第四康复医院</v>
      </c>
      <c r="CN468" s="18" t="s">
        <v>422</v>
      </c>
    </row>
    <row r="469" spans="1:92" s="18" customFormat="1" ht="14.25" hidden="1" x14ac:dyDescent="0.3">
      <c r="A469" s="1" t="s">
        <v>6</v>
      </c>
      <c r="B469" s="1" t="s">
        <v>637</v>
      </c>
      <c r="C469" s="1" t="s">
        <v>661</v>
      </c>
      <c r="D469" s="1" t="s">
        <v>142</v>
      </c>
      <c r="E469" s="1" t="s">
        <v>750</v>
      </c>
      <c r="F469" s="1" t="s">
        <v>284</v>
      </c>
      <c r="G469" s="1" t="s">
        <v>384</v>
      </c>
      <c r="H469" s="7" t="s">
        <v>72</v>
      </c>
      <c r="I469" s="177">
        <v>38.371200000000002</v>
      </c>
      <c r="J469" s="37">
        <v>600</v>
      </c>
      <c r="K469" s="171">
        <v>166.66666666666666</v>
      </c>
      <c r="L469" s="171">
        <f t="shared" si="485"/>
        <v>6395.2</v>
      </c>
      <c r="M469" s="37">
        <v>699</v>
      </c>
      <c r="N469" s="5">
        <v>200</v>
      </c>
      <c r="O469" s="34">
        <f t="shared" si="486"/>
        <v>7674.2400000000007</v>
      </c>
      <c r="P469" s="3">
        <v>0</v>
      </c>
      <c r="Q469" s="3">
        <v>164</v>
      </c>
      <c r="R469" s="35">
        <f t="shared" si="487"/>
        <v>0</v>
      </c>
      <c r="S469" s="33">
        <f t="shared" si="488"/>
        <v>535</v>
      </c>
      <c r="T469" s="5">
        <v>250</v>
      </c>
      <c r="U469" s="35">
        <f t="shared" si="489"/>
        <v>9592.8000000000011</v>
      </c>
      <c r="V469" s="3">
        <v>0</v>
      </c>
      <c r="W469" s="3">
        <v>88</v>
      </c>
      <c r="X469" s="35">
        <f t="shared" si="490"/>
        <v>0</v>
      </c>
      <c r="Y469" s="33">
        <f t="shared" si="491"/>
        <v>447</v>
      </c>
      <c r="Z469" s="5">
        <v>600</v>
      </c>
      <c r="AA469" s="35">
        <f t="shared" si="492"/>
        <v>23022.720000000001</v>
      </c>
      <c r="AB469" s="3">
        <v>0</v>
      </c>
      <c r="AC469" s="3">
        <v>129</v>
      </c>
      <c r="AD469" s="35">
        <f t="shared" si="493"/>
        <v>0</v>
      </c>
      <c r="AE469" s="33">
        <f t="shared" si="494"/>
        <v>318</v>
      </c>
      <c r="AF469" s="5">
        <v>700</v>
      </c>
      <c r="AG469" s="35">
        <f t="shared" si="495"/>
        <v>26859.84</v>
      </c>
      <c r="AH469" s="3">
        <v>600</v>
      </c>
      <c r="AI469" s="3">
        <v>154</v>
      </c>
      <c r="AJ469" s="35">
        <f t="shared" si="496"/>
        <v>23022.720000000001</v>
      </c>
      <c r="AK469" s="33">
        <f t="shared" si="497"/>
        <v>764</v>
      </c>
      <c r="AL469" s="5">
        <v>600</v>
      </c>
      <c r="AM469" s="36">
        <f t="shared" si="498"/>
        <v>23022.720000000001</v>
      </c>
      <c r="AN469" s="224">
        <v>0</v>
      </c>
      <c r="AO469" s="3">
        <v>200</v>
      </c>
      <c r="AP469" s="35">
        <f t="shared" si="499"/>
        <v>0</v>
      </c>
      <c r="AQ469" s="33">
        <f t="shared" si="500"/>
        <v>564</v>
      </c>
      <c r="AR469" s="5">
        <v>1200</v>
      </c>
      <c r="AS469" s="35">
        <f t="shared" si="501"/>
        <v>46045.440000000002</v>
      </c>
      <c r="AT469" s="3">
        <v>0</v>
      </c>
      <c r="AU469" s="3">
        <v>137</v>
      </c>
      <c r="AV469" s="35">
        <f t="shared" si="502"/>
        <v>0</v>
      </c>
      <c r="AW469" s="33">
        <f t="shared" si="503"/>
        <v>427</v>
      </c>
      <c r="AX469" s="4">
        <v>600</v>
      </c>
      <c r="AY469" s="35">
        <f t="shared" si="481"/>
        <v>23022.720000000001</v>
      </c>
      <c r="AZ469" s="3">
        <v>0</v>
      </c>
      <c r="BA469" s="3">
        <v>175</v>
      </c>
      <c r="BB469" s="35">
        <f t="shared" si="482"/>
        <v>0</v>
      </c>
      <c r="BC469" s="33">
        <f t="shared" si="483"/>
        <v>252</v>
      </c>
      <c r="BD469" s="4">
        <v>800</v>
      </c>
      <c r="BE469" s="36">
        <f t="shared" si="473"/>
        <v>30696.960000000003</v>
      </c>
      <c r="BF469" s="3">
        <v>0</v>
      </c>
      <c r="BG469" s="3">
        <v>158</v>
      </c>
      <c r="BH469" s="35">
        <f t="shared" si="474"/>
        <v>0</v>
      </c>
      <c r="BI469" s="33">
        <f t="shared" si="514"/>
        <v>94</v>
      </c>
      <c r="BJ469" s="4">
        <v>300</v>
      </c>
      <c r="BK469" s="36">
        <f t="shared" si="475"/>
        <v>11511.36</v>
      </c>
      <c r="BL469" s="3">
        <v>0</v>
      </c>
      <c r="BM469" s="3">
        <v>90</v>
      </c>
      <c r="BN469" s="36">
        <f t="shared" si="476"/>
        <v>0</v>
      </c>
      <c r="BO469" s="33">
        <f t="shared" si="510"/>
        <v>4</v>
      </c>
      <c r="BP469" s="4">
        <v>260</v>
      </c>
      <c r="BQ469" s="36">
        <f t="shared" si="477"/>
        <v>9976.5120000000006</v>
      </c>
      <c r="BR469" s="204">
        <v>400</v>
      </c>
      <c r="BS469" s="305">
        <v>120</v>
      </c>
      <c r="BT469" s="36">
        <f t="shared" si="478"/>
        <v>15348.480000000001</v>
      </c>
      <c r="BU469" s="33">
        <f t="shared" si="484"/>
        <v>284</v>
      </c>
      <c r="BV469" s="4">
        <v>200</v>
      </c>
      <c r="BW469" s="36">
        <f t="shared" si="505"/>
        <v>7674.2400000000007</v>
      </c>
      <c r="BX469" s="3">
        <v>0</v>
      </c>
      <c r="BY469" s="3">
        <v>151</v>
      </c>
      <c r="BZ469" s="36">
        <f t="shared" si="506"/>
        <v>0</v>
      </c>
      <c r="CA469" s="33">
        <f t="shared" si="479"/>
        <v>133</v>
      </c>
      <c r="CB469" s="314">
        <v>300</v>
      </c>
      <c r="CC469" s="36">
        <f t="shared" si="507"/>
        <v>11511.36</v>
      </c>
      <c r="CD469" s="3">
        <f>SUMIFS('12月商业流向数据'!G:G,'12月商业流向数据'!C:C,'2019年进销存明细 '!A469,'12月商业流向数据'!E:E,'2019年进销存明细 '!H469)</f>
        <v>0</v>
      </c>
      <c r="CE469" s="3"/>
      <c r="CF469" s="36">
        <f t="shared" si="508"/>
        <v>0</v>
      </c>
      <c r="CG469" s="33">
        <f t="shared" si="480"/>
        <v>133</v>
      </c>
      <c r="CH469" s="4">
        <f t="shared" si="511"/>
        <v>6010</v>
      </c>
      <c r="CI469" s="36">
        <f t="shared" si="512"/>
        <v>230610.91199999995</v>
      </c>
      <c r="CJ469" s="4">
        <f t="shared" si="513"/>
        <v>1000</v>
      </c>
      <c r="CK469" s="36">
        <f t="shared" si="509"/>
        <v>38371.200000000004</v>
      </c>
      <c r="CM469" s="18" t="str">
        <f t="shared" si="504"/>
        <v>依叶-上海市静安区曹家渡街道社区卫生服务中心</v>
      </c>
      <c r="CN469" s="18" t="s">
        <v>422</v>
      </c>
    </row>
    <row r="470" spans="1:92" s="18" customFormat="1" ht="14.25" hidden="1" x14ac:dyDescent="0.3">
      <c r="A470" s="1" t="s">
        <v>6</v>
      </c>
      <c r="B470" s="1" t="s">
        <v>637</v>
      </c>
      <c r="C470" s="1" t="s">
        <v>661</v>
      </c>
      <c r="D470" s="1" t="s">
        <v>285</v>
      </c>
      <c r="E470" s="1" t="s">
        <v>734</v>
      </c>
      <c r="F470" s="1" t="s">
        <v>282</v>
      </c>
      <c r="G470" s="1" t="s">
        <v>384</v>
      </c>
      <c r="H470" s="7" t="s">
        <v>89</v>
      </c>
      <c r="I470" s="177">
        <v>38.371200000000002</v>
      </c>
      <c r="J470" s="37">
        <v>300</v>
      </c>
      <c r="K470" s="171">
        <v>95.833333333333329</v>
      </c>
      <c r="L470" s="171">
        <f t="shared" si="485"/>
        <v>3677.24</v>
      </c>
      <c r="M470" s="37">
        <v>310</v>
      </c>
      <c r="N470" s="5">
        <v>250</v>
      </c>
      <c r="O470" s="34">
        <f t="shared" si="486"/>
        <v>9592.8000000000011</v>
      </c>
      <c r="P470" s="3">
        <v>0</v>
      </c>
      <c r="Q470" s="3">
        <v>100</v>
      </c>
      <c r="R470" s="35">
        <f t="shared" si="487"/>
        <v>0</v>
      </c>
      <c r="S470" s="33">
        <f t="shared" si="488"/>
        <v>210</v>
      </c>
      <c r="T470" s="5">
        <v>200</v>
      </c>
      <c r="U470" s="35">
        <f t="shared" si="489"/>
        <v>7674.2400000000007</v>
      </c>
      <c r="V470" s="3">
        <v>0</v>
      </c>
      <c r="W470" s="3">
        <v>81</v>
      </c>
      <c r="X470" s="35">
        <f t="shared" si="490"/>
        <v>0</v>
      </c>
      <c r="Y470" s="33">
        <f t="shared" si="491"/>
        <v>129</v>
      </c>
      <c r="Z470" s="5">
        <v>200</v>
      </c>
      <c r="AA470" s="35">
        <f t="shared" si="492"/>
        <v>7674.2400000000007</v>
      </c>
      <c r="AB470" s="3">
        <v>0</v>
      </c>
      <c r="AC470" s="3">
        <v>112</v>
      </c>
      <c r="AD470" s="35">
        <f t="shared" si="493"/>
        <v>0</v>
      </c>
      <c r="AE470" s="33">
        <f t="shared" si="494"/>
        <v>17</v>
      </c>
      <c r="AF470" s="5">
        <v>230</v>
      </c>
      <c r="AG470" s="35">
        <f t="shared" si="495"/>
        <v>8825.3760000000002</v>
      </c>
      <c r="AH470" s="3">
        <v>100</v>
      </c>
      <c r="AI470" s="3">
        <v>86</v>
      </c>
      <c r="AJ470" s="35">
        <f t="shared" si="496"/>
        <v>3837.1200000000003</v>
      </c>
      <c r="AK470" s="33">
        <f t="shared" si="497"/>
        <v>31</v>
      </c>
      <c r="AL470" s="5">
        <v>200</v>
      </c>
      <c r="AM470" s="36">
        <f t="shared" si="498"/>
        <v>7674.2400000000007</v>
      </c>
      <c r="AN470" s="224">
        <v>50</v>
      </c>
      <c r="AO470" s="3">
        <v>63</v>
      </c>
      <c r="AP470" s="35">
        <f t="shared" si="499"/>
        <v>1918.5600000000002</v>
      </c>
      <c r="AQ470" s="33">
        <f t="shared" si="500"/>
        <v>18</v>
      </c>
      <c r="AR470" s="5">
        <v>200</v>
      </c>
      <c r="AS470" s="35">
        <f t="shared" si="501"/>
        <v>7674.2400000000007</v>
      </c>
      <c r="AT470" s="3">
        <v>150</v>
      </c>
      <c r="AU470" s="3">
        <v>79</v>
      </c>
      <c r="AV470" s="35">
        <f t="shared" si="502"/>
        <v>5755.68</v>
      </c>
      <c r="AW470" s="33">
        <f t="shared" si="503"/>
        <v>89</v>
      </c>
      <c r="AX470" s="4">
        <v>100</v>
      </c>
      <c r="AY470" s="35">
        <f t="shared" si="481"/>
        <v>3837.1200000000003</v>
      </c>
      <c r="AZ470" s="3">
        <v>50</v>
      </c>
      <c r="BA470" s="3">
        <v>80</v>
      </c>
      <c r="BB470" s="35">
        <f t="shared" si="482"/>
        <v>1918.5600000000002</v>
      </c>
      <c r="BC470" s="33">
        <f t="shared" si="483"/>
        <v>59</v>
      </c>
      <c r="BD470" s="4">
        <v>100</v>
      </c>
      <c r="BE470" s="36">
        <f t="shared" si="473"/>
        <v>3837.1200000000003</v>
      </c>
      <c r="BF470" s="3">
        <v>50</v>
      </c>
      <c r="BG470" s="3">
        <v>80</v>
      </c>
      <c r="BH470" s="35">
        <f t="shared" si="474"/>
        <v>1918.5600000000002</v>
      </c>
      <c r="BI470" s="33">
        <f t="shared" si="514"/>
        <v>29</v>
      </c>
      <c r="BJ470" s="4">
        <v>100</v>
      </c>
      <c r="BK470" s="36">
        <f t="shared" si="475"/>
        <v>3837.1200000000003</v>
      </c>
      <c r="BL470" s="3">
        <v>50</v>
      </c>
      <c r="BM470" s="3">
        <v>73</v>
      </c>
      <c r="BN470" s="36">
        <f t="shared" si="476"/>
        <v>1918.5600000000002</v>
      </c>
      <c r="BO470" s="33">
        <f t="shared" si="510"/>
        <v>6</v>
      </c>
      <c r="BP470" s="4">
        <v>100</v>
      </c>
      <c r="BQ470" s="36">
        <f t="shared" si="477"/>
        <v>3837.1200000000003</v>
      </c>
      <c r="BR470" s="204">
        <v>100</v>
      </c>
      <c r="BS470" s="305">
        <v>64</v>
      </c>
      <c r="BT470" s="36">
        <f t="shared" si="478"/>
        <v>3837.1200000000003</v>
      </c>
      <c r="BU470" s="33">
        <f t="shared" si="484"/>
        <v>42</v>
      </c>
      <c r="BV470" s="4">
        <v>200</v>
      </c>
      <c r="BW470" s="36">
        <f t="shared" si="505"/>
        <v>7674.2400000000007</v>
      </c>
      <c r="BX470" s="3">
        <v>50</v>
      </c>
      <c r="BY470" s="3">
        <v>77</v>
      </c>
      <c r="BZ470" s="36">
        <f t="shared" si="506"/>
        <v>1918.5600000000002</v>
      </c>
      <c r="CA470" s="33">
        <f t="shared" si="479"/>
        <v>15</v>
      </c>
      <c r="CB470" s="314">
        <v>200</v>
      </c>
      <c r="CC470" s="36">
        <f t="shared" si="507"/>
        <v>7674.2400000000007</v>
      </c>
      <c r="CD470" s="3">
        <f>SUMIFS('12月商业流向数据'!G:G,'12月商业流向数据'!C:C,'2019年进销存明细 '!A470,'12月商业流向数据'!E:E,'2019年进销存明细 '!H470)</f>
        <v>100</v>
      </c>
      <c r="CE470" s="3"/>
      <c r="CF470" s="36">
        <f t="shared" si="508"/>
        <v>3837.1200000000003</v>
      </c>
      <c r="CG470" s="33">
        <f t="shared" si="480"/>
        <v>115</v>
      </c>
      <c r="CH470" s="4">
        <f t="shared" si="511"/>
        <v>2080</v>
      </c>
      <c r="CI470" s="36">
        <f t="shared" si="512"/>
        <v>79812.09600000002</v>
      </c>
      <c r="CJ470" s="4">
        <f t="shared" si="513"/>
        <v>700</v>
      </c>
      <c r="CK470" s="36">
        <f t="shared" si="509"/>
        <v>26859.84</v>
      </c>
      <c r="CM470" s="18" t="str">
        <f t="shared" si="504"/>
        <v>依叶-上海市公惠医院</v>
      </c>
      <c r="CN470" s="18" t="s">
        <v>422</v>
      </c>
    </row>
    <row r="471" spans="1:92" s="18" customFormat="1" ht="14.25" hidden="1" x14ac:dyDescent="0.3">
      <c r="A471" s="1" t="s">
        <v>6</v>
      </c>
      <c r="B471" s="1" t="s">
        <v>637</v>
      </c>
      <c r="C471" s="1" t="s">
        <v>661</v>
      </c>
      <c r="D471" s="1" t="s">
        <v>285</v>
      </c>
      <c r="E471" s="1" t="s">
        <v>480</v>
      </c>
      <c r="F471" s="1" t="s">
        <v>283</v>
      </c>
      <c r="G471" s="1" t="s">
        <v>385</v>
      </c>
      <c r="H471" s="7" t="s">
        <v>528</v>
      </c>
      <c r="I471" s="177">
        <v>38.371200000000002</v>
      </c>
      <c r="J471" s="37">
        <v>150</v>
      </c>
      <c r="K471" s="171">
        <v>124.16666666666667</v>
      </c>
      <c r="L471" s="171">
        <f t="shared" si="485"/>
        <v>4764.424</v>
      </c>
      <c r="M471" s="37">
        <v>119</v>
      </c>
      <c r="N471" s="5">
        <v>200</v>
      </c>
      <c r="O471" s="34">
        <f t="shared" si="486"/>
        <v>7674.2400000000007</v>
      </c>
      <c r="P471" s="3">
        <v>50</v>
      </c>
      <c r="Q471" s="3">
        <v>156</v>
      </c>
      <c r="R471" s="35">
        <f t="shared" si="487"/>
        <v>1918.5600000000002</v>
      </c>
      <c r="S471" s="33">
        <f t="shared" si="488"/>
        <v>13</v>
      </c>
      <c r="T471" s="5">
        <v>250</v>
      </c>
      <c r="U471" s="35">
        <f t="shared" si="489"/>
        <v>9592.8000000000011</v>
      </c>
      <c r="V471" s="3">
        <v>200</v>
      </c>
      <c r="W471" s="3">
        <v>85</v>
      </c>
      <c r="X471" s="35">
        <f t="shared" si="490"/>
        <v>7674.2400000000007</v>
      </c>
      <c r="Y471" s="33">
        <f t="shared" si="491"/>
        <v>128</v>
      </c>
      <c r="Z471" s="5">
        <v>200</v>
      </c>
      <c r="AA471" s="35">
        <f t="shared" si="492"/>
        <v>7674.2400000000007</v>
      </c>
      <c r="AB471" s="3">
        <v>100</v>
      </c>
      <c r="AC471" s="3">
        <v>133</v>
      </c>
      <c r="AD471" s="35">
        <f t="shared" si="493"/>
        <v>3837.1200000000003</v>
      </c>
      <c r="AE471" s="33">
        <f t="shared" si="494"/>
        <v>95</v>
      </c>
      <c r="AF471" s="5">
        <v>300</v>
      </c>
      <c r="AG471" s="35">
        <f t="shared" si="495"/>
        <v>11511.36</v>
      </c>
      <c r="AH471" s="3">
        <v>100</v>
      </c>
      <c r="AI471" s="3">
        <v>114</v>
      </c>
      <c r="AJ471" s="35">
        <f t="shared" si="496"/>
        <v>3837.1200000000003</v>
      </c>
      <c r="AK471" s="33">
        <f t="shared" si="497"/>
        <v>81</v>
      </c>
      <c r="AL471" s="5">
        <v>200</v>
      </c>
      <c r="AM471" s="36">
        <f t="shared" si="498"/>
        <v>7674.2400000000007</v>
      </c>
      <c r="AN471" s="224">
        <v>0</v>
      </c>
      <c r="AO471" s="3">
        <v>67</v>
      </c>
      <c r="AP471" s="35">
        <f t="shared" si="499"/>
        <v>0</v>
      </c>
      <c r="AQ471" s="33">
        <f t="shared" si="500"/>
        <v>14</v>
      </c>
      <c r="AR471" s="5">
        <v>200</v>
      </c>
      <c r="AS471" s="35">
        <f t="shared" si="501"/>
        <v>7674.2400000000007</v>
      </c>
      <c r="AT471" s="3">
        <v>0</v>
      </c>
      <c r="AU471" s="3">
        <v>14</v>
      </c>
      <c r="AV471" s="35">
        <f t="shared" si="502"/>
        <v>0</v>
      </c>
      <c r="AW471" s="33">
        <f t="shared" si="503"/>
        <v>0</v>
      </c>
      <c r="AX471" s="4">
        <v>0</v>
      </c>
      <c r="AY471" s="35">
        <f t="shared" si="481"/>
        <v>0</v>
      </c>
      <c r="AZ471" s="3">
        <v>0</v>
      </c>
      <c r="BA471" s="3">
        <v>0</v>
      </c>
      <c r="BB471" s="35">
        <f t="shared" si="482"/>
        <v>0</v>
      </c>
      <c r="BC471" s="33">
        <f t="shared" si="483"/>
        <v>0</v>
      </c>
      <c r="BD471" s="4">
        <v>0</v>
      </c>
      <c r="BE471" s="36">
        <f t="shared" si="473"/>
        <v>0</v>
      </c>
      <c r="BF471" s="3">
        <v>0</v>
      </c>
      <c r="BG471" s="3">
        <v>0</v>
      </c>
      <c r="BH471" s="35">
        <f t="shared" si="474"/>
        <v>0</v>
      </c>
      <c r="BI471" s="33">
        <f t="shared" si="514"/>
        <v>0</v>
      </c>
      <c r="BJ471" s="4">
        <v>0</v>
      </c>
      <c r="BK471" s="36">
        <f t="shared" si="475"/>
        <v>0</v>
      </c>
      <c r="BL471" s="3">
        <v>0</v>
      </c>
      <c r="BM471" s="3">
        <v>0</v>
      </c>
      <c r="BN471" s="36">
        <f t="shared" si="476"/>
        <v>0</v>
      </c>
      <c r="BO471" s="33">
        <f t="shared" si="510"/>
        <v>0</v>
      </c>
      <c r="BP471" s="4">
        <v>0</v>
      </c>
      <c r="BQ471" s="36">
        <f t="shared" si="477"/>
        <v>0</v>
      </c>
      <c r="BR471" s="204">
        <v>0</v>
      </c>
      <c r="BS471" s="305">
        <v>0</v>
      </c>
      <c r="BT471" s="36">
        <f t="shared" si="478"/>
        <v>0</v>
      </c>
      <c r="BU471" s="33">
        <f t="shared" si="484"/>
        <v>0</v>
      </c>
      <c r="BV471" s="4">
        <v>0</v>
      </c>
      <c r="BW471" s="36">
        <f t="shared" si="505"/>
        <v>0</v>
      </c>
      <c r="BX471" s="3">
        <v>0</v>
      </c>
      <c r="BY471" s="3">
        <v>0</v>
      </c>
      <c r="BZ471" s="36">
        <f t="shared" si="506"/>
        <v>0</v>
      </c>
      <c r="CA471" s="33">
        <f t="shared" si="479"/>
        <v>0</v>
      </c>
      <c r="CB471" s="314">
        <v>0</v>
      </c>
      <c r="CC471" s="36">
        <f t="shared" si="507"/>
        <v>0</v>
      </c>
      <c r="CD471" s="3">
        <f>SUMIFS('12月商业流向数据'!G:G,'12月商业流向数据'!C:C,'2019年进销存明细 '!A471,'12月商业流向数据'!E:E,'2019年进销存明细 '!H471)</f>
        <v>0</v>
      </c>
      <c r="CE471" s="3"/>
      <c r="CF471" s="36">
        <f t="shared" si="508"/>
        <v>0</v>
      </c>
      <c r="CG471" s="33">
        <f t="shared" si="480"/>
        <v>0</v>
      </c>
      <c r="CH471" s="4">
        <f t="shared" si="511"/>
        <v>1350</v>
      </c>
      <c r="CI471" s="36">
        <f t="shared" si="512"/>
        <v>51801.119999999995</v>
      </c>
      <c r="CJ471" s="4">
        <f t="shared" si="513"/>
        <v>450</v>
      </c>
      <c r="CK471" s="36">
        <f t="shared" si="509"/>
        <v>17267.04</v>
      </c>
      <c r="CM471" s="18" t="str">
        <f t="shared" si="504"/>
        <v>依叶-上海中医药大学附属龙华医院</v>
      </c>
      <c r="CN471" s="18" t="s">
        <v>422</v>
      </c>
    </row>
    <row r="472" spans="1:92" s="18" customFormat="1" ht="14.25" hidden="1" x14ac:dyDescent="0.3">
      <c r="A472" s="1" t="s">
        <v>6</v>
      </c>
      <c r="B472" s="1" t="s">
        <v>637</v>
      </c>
      <c r="C472" s="1" t="s">
        <v>661</v>
      </c>
      <c r="D472" s="1" t="s">
        <v>285</v>
      </c>
      <c r="E472" s="1" t="s">
        <v>843</v>
      </c>
      <c r="F472" s="1" t="s">
        <v>283</v>
      </c>
      <c r="G472" s="1" t="s">
        <v>384</v>
      </c>
      <c r="H472" s="7" t="s">
        <v>119</v>
      </c>
      <c r="I472" s="177">
        <v>38.371200000000002</v>
      </c>
      <c r="J472" s="37">
        <v>100</v>
      </c>
      <c r="K472" s="171">
        <v>87.5</v>
      </c>
      <c r="L472" s="171">
        <f t="shared" si="485"/>
        <v>3357.48</v>
      </c>
      <c r="M472" s="37">
        <v>80</v>
      </c>
      <c r="N472" s="5">
        <v>160</v>
      </c>
      <c r="O472" s="34">
        <f t="shared" si="486"/>
        <v>6139.3919999999998</v>
      </c>
      <c r="P472" s="3">
        <v>100</v>
      </c>
      <c r="Q472" s="3">
        <v>100</v>
      </c>
      <c r="R472" s="35">
        <f t="shared" si="487"/>
        <v>3837.1200000000003</v>
      </c>
      <c r="S472" s="33">
        <f t="shared" si="488"/>
        <v>80</v>
      </c>
      <c r="T472" s="5">
        <v>160</v>
      </c>
      <c r="U472" s="35">
        <f t="shared" si="489"/>
        <v>6139.3919999999998</v>
      </c>
      <c r="V472" s="3">
        <v>100</v>
      </c>
      <c r="W472" s="3">
        <v>100</v>
      </c>
      <c r="X472" s="35">
        <f t="shared" si="490"/>
        <v>3837.1200000000003</v>
      </c>
      <c r="Y472" s="33">
        <f t="shared" si="491"/>
        <v>80</v>
      </c>
      <c r="Z472" s="5">
        <v>240</v>
      </c>
      <c r="AA472" s="35">
        <f t="shared" si="492"/>
        <v>9209.0879999999997</v>
      </c>
      <c r="AB472" s="3">
        <v>150</v>
      </c>
      <c r="AC472" s="3">
        <v>150</v>
      </c>
      <c r="AD472" s="35">
        <f t="shared" si="493"/>
        <v>5755.68</v>
      </c>
      <c r="AE472" s="33">
        <f t="shared" si="494"/>
        <v>80</v>
      </c>
      <c r="AF472" s="5">
        <v>390</v>
      </c>
      <c r="AG472" s="35">
        <f t="shared" si="495"/>
        <v>14964.768</v>
      </c>
      <c r="AH472" s="3">
        <v>80</v>
      </c>
      <c r="AI472" s="3">
        <v>100</v>
      </c>
      <c r="AJ472" s="35">
        <f t="shared" si="496"/>
        <v>3069.6959999999999</v>
      </c>
      <c r="AK472" s="33">
        <f t="shared" si="497"/>
        <v>60</v>
      </c>
      <c r="AL472" s="5">
        <v>200</v>
      </c>
      <c r="AM472" s="36">
        <f t="shared" si="498"/>
        <v>7674.2400000000007</v>
      </c>
      <c r="AN472" s="224">
        <v>100</v>
      </c>
      <c r="AO472" s="3">
        <v>100</v>
      </c>
      <c r="AP472" s="35">
        <f t="shared" si="499"/>
        <v>3837.1200000000003</v>
      </c>
      <c r="AQ472" s="33">
        <f t="shared" si="500"/>
        <v>60</v>
      </c>
      <c r="AR472" s="5">
        <v>200</v>
      </c>
      <c r="AS472" s="35">
        <f t="shared" si="501"/>
        <v>7674.2400000000007</v>
      </c>
      <c r="AT472" s="3">
        <v>150</v>
      </c>
      <c r="AU472" s="3">
        <v>150</v>
      </c>
      <c r="AV472" s="35">
        <f t="shared" si="502"/>
        <v>5755.68</v>
      </c>
      <c r="AW472" s="33">
        <f t="shared" si="503"/>
        <v>60</v>
      </c>
      <c r="AX472" s="4">
        <v>150</v>
      </c>
      <c r="AY472" s="35">
        <f t="shared" si="481"/>
        <v>5755.68</v>
      </c>
      <c r="AZ472" s="3">
        <v>50</v>
      </c>
      <c r="BA472" s="3">
        <v>60</v>
      </c>
      <c r="BB472" s="35">
        <f t="shared" si="482"/>
        <v>1918.5600000000002</v>
      </c>
      <c r="BC472" s="33">
        <f t="shared" si="483"/>
        <v>50</v>
      </c>
      <c r="BD472" s="4">
        <v>200</v>
      </c>
      <c r="BE472" s="36">
        <f t="shared" si="473"/>
        <v>7674.2400000000007</v>
      </c>
      <c r="BF472" s="3">
        <v>100</v>
      </c>
      <c r="BG472" s="3">
        <v>100</v>
      </c>
      <c r="BH472" s="35">
        <f t="shared" si="474"/>
        <v>3837.1200000000003</v>
      </c>
      <c r="BI472" s="33">
        <f t="shared" si="514"/>
        <v>50</v>
      </c>
      <c r="BJ472" s="4">
        <v>150</v>
      </c>
      <c r="BK472" s="36">
        <f t="shared" si="475"/>
        <v>5755.68</v>
      </c>
      <c r="BL472" s="3">
        <v>100</v>
      </c>
      <c r="BM472" s="3">
        <v>100</v>
      </c>
      <c r="BN472" s="36">
        <f t="shared" si="476"/>
        <v>3837.1200000000003</v>
      </c>
      <c r="BO472" s="33">
        <f t="shared" si="510"/>
        <v>50</v>
      </c>
      <c r="BP472" s="4">
        <v>100</v>
      </c>
      <c r="BQ472" s="36">
        <f t="shared" si="477"/>
        <v>3837.1200000000003</v>
      </c>
      <c r="BR472" s="204">
        <v>80</v>
      </c>
      <c r="BS472" s="305">
        <v>100</v>
      </c>
      <c r="BT472" s="36">
        <f t="shared" si="478"/>
        <v>3069.6959999999999</v>
      </c>
      <c r="BU472" s="33">
        <f t="shared" si="484"/>
        <v>30</v>
      </c>
      <c r="BV472" s="4">
        <v>400</v>
      </c>
      <c r="BW472" s="36">
        <f t="shared" si="505"/>
        <v>15348.480000000001</v>
      </c>
      <c r="BX472" s="3">
        <v>50</v>
      </c>
      <c r="BY472" s="3">
        <v>50</v>
      </c>
      <c r="BZ472" s="36">
        <f t="shared" si="506"/>
        <v>1918.5600000000002</v>
      </c>
      <c r="CA472" s="33">
        <f t="shared" si="479"/>
        <v>30</v>
      </c>
      <c r="CB472" s="314">
        <v>400</v>
      </c>
      <c r="CC472" s="36">
        <f t="shared" si="507"/>
        <v>15348.480000000001</v>
      </c>
      <c r="CD472" s="3">
        <f>SUMIFS('12月商业流向数据'!G:G,'12月商业流向数据'!C:C,'2019年进销存明细 '!A472,'12月商业流向数据'!E:E,'2019年进销存明细 '!H472)</f>
        <v>70</v>
      </c>
      <c r="CE472" s="3"/>
      <c r="CF472" s="36">
        <f t="shared" si="508"/>
        <v>2685.9839999999999</v>
      </c>
      <c r="CG472" s="33">
        <f t="shared" si="480"/>
        <v>100</v>
      </c>
      <c r="CH472" s="4">
        <f t="shared" si="511"/>
        <v>2750</v>
      </c>
      <c r="CI472" s="36">
        <f t="shared" si="512"/>
        <v>105520.79999999999</v>
      </c>
      <c r="CJ472" s="4">
        <f t="shared" si="513"/>
        <v>1130</v>
      </c>
      <c r="CK472" s="36">
        <f t="shared" si="509"/>
        <v>43359.455999999991</v>
      </c>
      <c r="CM472" s="18" t="str">
        <f t="shared" si="504"/>
        <v>依叶-复旦大学附属华山医院</v>
      </c>
      <c r="CN472" s="18" t="s">
        <v>422</v>
      </c>
    </row>
    <row r="473" spans="1:92" s="18" customFormat="1" ht="14.25" hidden="1" x14ac:dyDescent="0.3">
      <c r="A473" s="1" t="s">
        <v>6</v>
      </c>
      <c r="B473" s="1" t="s">
        <v>637</v>
      </c>
      <c r="C473" s="1" t="s">
        <v>661</v>
      </c>
      <c r="D473" s="1" t="s">
        <v>285</v>
      </c>
      <c r="E473" s="1" t="s">
        <v>734</v>
      </c>
      <c r="F473" s="1" t="s">
        <v>282</v>
      </c>
      <c r="G473" s="1" t="s">
        <v>384</v>
      </c>
      <c r="H473" s="7" t="s">
        <v>158</v>
      </c>
      <c r="I473" s="177">
        <v>38.371200000000002</v>
      </c>
      <c r="J473" s="37">
        <v>200</v>
      </c>
      <c r="K473" s="171">
        <v>80.833333333333329</v>
      </c>
      <c r="L473" s="171">
        <f t="shared" si="485"/>
        <v>3101.672</v>
      </c>
      <c r="M473" s="37">
        <v>149</v>
      </c>
      <c r="N473" s="5">
        <v>300</v>
      </c>
      <c r="O473" s="34">
        <f t="shared" si="486"/>
        <v>11511.36</v>
      </c>
      <c r="P473" s="3">
        <v>100</v>
      </c>
      <c r="Q473" s="3">
        <v>137</v>
      </c>
      <c r="R473" s="35">
        <f t="shared" si="487"/>
        <v>3837.1200000000003</v>
      </c>
      <c r="S473" s="33">
        <f t="shared" si="488"/>
        <v>112</v>
      </c>
      <c r="T473" s="5">
        <v>350</v>
      </c>
      <c r="U473" s="35">
        <f t="shared" si="489"/>
        <v>13429.92</v>
      </c>
      <c r="V473" s="3">
        <v>0</v>
      </c>
      <c r="W473" s="3">
        <v>63</v>
      </c>
      <c r="X473" s="35">
        <f t="shared" si="490"/>
        <v>0</v>
      </c>
      <c r="Y473" s="33">
        <f t="shared" si="491"/>
        <v>49</v>
      </c>
      <c r="Z473" s="5">
        <v>200</v>
      </c>
      <c r="AA473" s="35">
        <f t="shared" si="492"/>
        <v>7674.2400000000007</v>
      </c>
      <c r="AB473" s="3">
        <v>160</v>
      </c>
      <c r="AC473" s="3">
        <v>96</v>
      </c>
      <c r="AD473" s="35">
        <f t="shared" si="493"/>
        <v>6139.3919999999998</v>
      </c>
      <c r="AE473" s="33">
        <f t="shared" si="494"/>
        <v>113</v>
      </c>
      <c r="AF473" s="5">
        <v>300</v>
      </c>
      <c r="AG473" s="35">
        <f t="shared" si="495"/>
        <v>11511.36</v>
      </c>
      <c r="AH473" s="3">
        <v>100</v>
      </c>
      <c r="AI473" s="3">
        <v>89</v>
      </c>
      <c r="AJ473" s="35">
        <f t="shared" si="496"/>
        <v>3837.1200000000003</v>
      </c>
      <c r="AK473" s="33">
        <f t="shared" si="497"/>
        <v>124</v>
      </c>
      <c r="AL473" s="5">
        <v>250</v>
      </c>
      <c r="AM473" s="36">
        <f t="shared" si="498"/>
        <v>9592.8000000000011</v>
      </c>
      <c r="AN473" s="224">
        <v>0</v>
      </c>
      <c r="AO473" s="3">
        <v>105</v>
      </c>
      <c r="AP473" s="35">
        <f t="shared" si="499"/>
        <v>0</v>
      </c>
      <c r="AQ473" s="33">
        <f t="shared" si="500"/>
        <v>19</v>
      </c>
      <c r="AR473" s="5">
        <v>250</v>
      </c>
      <c r="AS473" s="35">
        <f t="shared" si="501"/>
        <v>9592.8000000000011</v>
      </c>
      <c r="AT473" s="3">
        <v>180</v>
      </c>
      <c r="AU473" s="3">
        <v>75</v>
      </c>
      <c r="AV473" s="35">
        <f t="shared" si="502"/>
        <v>6906.8160000000007</v>
      </c>
      <c r="AW473" s="33">
        <f t="shared" si="503"/>
        <v>124</v>
      </c>
      <c r="AX473" s="4">
        <v>150</v>
      </c>
      <c r="AY473" s="35">
        <f t="shared" si="481"/>
        <v>5755.68</v>
      </c>
      <c r="AZ473" s="3">
        <v>50</v>
      </c>
      <c r="BA473" s="3">
        <v>77</v>
      </c>
      <c r="BB473" s="35">
        <f t="shared" si="482"/>
        <v>1918.5600000000002</v>
      </c>
      <c r="BC473" s="33">
        <f t="shared" si="483"/>
        <v>97</v>
      </c>
      <c r="BD473" s="4">
        <v>200</v>
      </c>
      <c r="BE473" s="36">
        <f t="shared" si="473"/>
        <v>7674.2400000000007</v>
      </c>
      <c r="BF473" s="3">
        <v>50</v>
      </c>
      <c r="BG473" s="3">
        <v>69</v>
      </c>
      <c r="BH473" s="35">
        <f t="shared" si="474"/>
        <v>1918.5600000000002</v>
      </c>
      <c r="BI473" s="33">
        <f t="shared" si="514"/>
        <v>78</v>
      </c>
      <c r="BJ473" s="4">
        <v>200</v>
      </c>
      <c r="BK473" s="36">
        <f t="shared" si="475"/>
        <v>7674.2400000000007</v>
      </c>
      <c r="BL473" s="3">
        <v>100</v>
      </c>
      <c r="BM473" s="3">
        <v>70</v>
      </c>
      <c r="BN473" s="36">
        <f t="shared" si="476"/>
        <v>3837.1200000000003</v>
      </c>
      <c r="BO473" s="33">
        <f t="shared" si="510"/>
        <v>108</v>
      </c>
      <c r="BP473" s="4">
        <v>200</v>
      </c>
      <c r="BQ473" s="36">
        <f t="shared" si="477"/>
        <v>7674.2400000000007</v>
      </c>
      <c r="BR473" s="204">
        <v>50</v>
      </c>
      <c r="BS473" s="305">
        <v>51</v>
      </c>
      <c r="BT473" s="36">
        <f t="shared" si="478"/>
        <v>1918.5600000000002</v>
      </c>
      <c r="BU473" s="33">
        <f t="shared" si="484"/>
        <v>107</v>
      </c>
      <c r="BV473" s="4">
        <v>100</v>
      </c>
      <c r="BW473" s="36">
        <f t="shared" si="505"/>
        <v>3837.1200000000003</v>
      </c>
      <c r="BX473" s="3">
        <v>30</v>
      </c>
      <c r="BY473" s="3">
        <v>75</v>
      </c>
      <c r="BZ473" s="36">
        <f t="shared" si="506"/>
        <v>1151.136</v>
      </c>
      <c r="CA473" s="33">
        <f t="shared" si="479"/>
        <v>62</v>
      </c>
      <c r="CB473" s="314">
        <v>130</v>
      </c>
      <c r="CC473" s="36">
        <f t="shared" si="507"/>
        <v>4988.2560000000003</v>
      </c>
      <c r="CD473" s="3">
        <f>SUMIFS('12月商业流向数据'!G:G,'12月商业流向数据'!C:C,'2019年进销存明细 '!A473,'12月商业流向数据'!E:E,'2019年进销存明细 '!H473)</f>
        <v>30</v>
      </c>
      <c r="CE473" s="3"/>
      <c r="CF473" s="36">
        <f t="shared" si="508"/>
        <v>1151.136</v>
      </c>
      <c r="CG473" s="33">
        <f t="shared" si="480"/>
        <v>92</v>
      </c>
      <c r="CH473" s="4">
        <f t="shared" si="511"/>
        <v>2630</v>
      </c>
      <c r="CI473" s="36">
        <f t="shared" si="512"/>
        <v>100916.25600000001</v>
      </c>
      <c r="CJ473" s="4">
        <f t="shared" si="513"/>
        <v>850</v>
      </c>
      <c r="CK473" s="36">
        <f t="shared" si="509"/>
        <v>32615.520000000004</v>
      </c>
      <c r="CM473" s="18" t="str">
        <f t="shared" si="504"/>
        <v>依叶-上海市静安区中心医院</v>
      </c>
      <c r="CN473" s="18" t="s">
        <v>422</v>
      </c>
    </row>
    <row r="474" spans="1:92" s="18" customFormat="1" ht="14.25" hidden="1" x14ac:dyDescent="0.3">
      <c r="A474" s="1" t="s">
        <v>6</v>
      </c>
      <c r="B474" s="6" t="s">
        <v>637</v>
      </c>
      <c r="C474" s="1" t="s">
        <v>661</v>
      </c>
      <c r="D474" s="6" t="s">
        <v>285</v>
      </c>
      <c r="E474" s="1" t="s">
        <v>689</v>
      </c>
      <c r="F474" s="1" t="s">
        <v>283</v>
      </c>
      <c r="G474" s="1" t="s">
        <v>385</v>
      </c>
      <c r="H474" s="184" t="s">
        <v>497</v>
      </c>
      <c r="I474" s="165">
        <v>36.371200000000002</v>
      </c>
      <c r="J474" s="37">
        <v>190</v>
      </c>
      <c r="K474" s="171">
        <v>181.66666666666666</v>
      </c>
      <c r="L474" s="171">
        <f t="shared" si="485"/>
        <v>6607.434666666667</v>
      </c>
      <c r="M474" s="37">
        <v>48</v>
      </c>
      <c r="N474" s="5">
        <v>300</v>
      </c>
      <c r="O474" s="34">
        <f t="shared" si="486"/>
        <v>10911.36</v>
      </c>
      <c r="P474" s="3">
        <v>800</v>
      </c>
      <c r="Q474" s="3">
        <v>158</v>
      </c>
      <c r="R474" s="35">
        <f t="shared" si="487"/>
        <v>29096.960000000003</v>
      </c>
      <c r="S474" s="33">
        <f t="shared" si="488"/>
        <v>690</v>
      </c>
      <c r="T474" s="5">
        <v>400</v>
      </c>
      <c r="U474" s="35">
        <f t="shared" si="489"/>
        <v>14548.480000000001</v>
      </c>
      <c r="V474" s="3">
        <v>0</v>
      </c>
      <c r="W474" s="3">
        <v>142</v>
      </c>
      <c r="X474" s="35">
        <f t="shared" si="490"/>
        <v>0</v>
      </c>
      <c r="Y474" s="33">
        <f t="shared" si="491"/>
        <v>548</v>
      </c>
      <c r="Z474" s="5">
        <v>390</v>
      </c>
      <c r="AA474" s="35">
        <f t="shared" si="492"/>
        <v>14184.768</v>
      </c>
      <c r="AB474" s="3">
        <v>60</v>
      </c>
      <c r="AC474" s="3">
        <v>160</v>
      </c>
      <c r="AD474" s="35">
        <f t="shared" si="493"/>
        <v>2182.2719999999999</v>
      </c>
      <c r="AE474" s="33">
        <f t="shared" si="494"/>
        <v>448</v>
      </c>
      <c r="AF474" s="5">
        <v>470</v>
      </c>
      <c r="AG474" s="35">
        <f t="shared" si="495"/>
        <v>17094.464</v>
      </c>
      <c r="AH474" s="3">
        <v>10</v>
      </c>
      <c r="AI474" s="3">
        <v>191</v>
      </c>
      <c r="AJ474" s="35">
        <f t="shared" si="496"/>
        <v>363.71199999999999</v>
      </c>
      <c r="AK474" s="33">
        <f t="shared" si="497"/>
        <v>267</v>
      </c>
      <c r="AL474" s="5">
        <v>300</v>
      </c>
      <c r="AM474" s="36">
        <f t="shared" si="498"/>
        <v>10911.36</v>
      </c>
      <c r="AN474" s="224">
        <v>680</v>
      </c>
      <c r="AO474" s="3">
        <v>160</v>
      </c>
      <c r="AP474" s="35">
        <f t="shared" si="499"/>
        <v>24732.416000000001</v>
      </c>
      <c r="AQ474" s="33">
        <f t="shared" si="500"/>
        <v>787</v>
      </c>
      <c r="AR474" s="5">
        <v>300</v>
      </c>
      <c r="AS474" s="35">
        <f t="shared" si="501"/>
        <v>10911.36</v>
      </c>
      <c r="AT474" s="3">
        <v>100</v>
      </c>
      <c r="AU474" s="3">
        <v>204</v>
      </c>
      <c r="AV474" s="35">
        <f t="shared" si="502"/>
        <v>3637.1200000000003</v>
      </c>
      <c r="AW474" s="33">
        <f t="shared" si="503"/>
        <v>683</v>
      </c>
      <c r="AX474" s="4">
        <v>200</v>
      </c>
      <c r="AY474" s="35">
        <f t="shared" si="481"/>
        <v>7274.2400000000007</v>
      </c>
      <c r="AZ474" s="3">
        <v>0</v>
      </c>
      <c r="BA474" s="3">
        <v>174</v>
      </c>
      <c r="BB474" s="35">
        <f t="shared" si="482"/>
        <v>0</v>
      </c>
      <c r="BC474" s="33">
        <f t="shared" si="483"/>
        <v>509</v>
      </c>
      <c r="BD474" s="4">
        <v>350</v>
      </c>
      <c r="BE474" s="36">
        <f t="shared" si="473"/>
        <v>12729.92</v>
      </c>
      <c r="BF474" s="3">
        <v>630</v>
      </c>
      <c r="BG474" s="3">
        <v>147</v>
      </c>
      <c r="BH474" s="35">
        <f t="shared" si="474"/>
        <v>22913.856</v>
      </c>
      <c r="BI474" s="33">
        <f t="shared" si="514"/>
        <v>992</v>
      </c>
      <c r="BJ474" s="4">
        <v>300</v>
      </c>
      <c r="BK474" s="36">
        <f t="shared" si="475"/>
        <v>10911.36</v>
      </c>
      <c r="BL474" s="3">
        <v>20</v>
      </c>
      <c r="BM474" s="3">
        <v>167</v>
      </c>
      <c r="BN474" s="36">
        <f t="shared" si="476"/>
        <v>727.42399999999998</v>
      </c>
      <c r="BO474" s="33">
        <f t="shared" si="510"/>
        <v>845</v>
      </c>
      <c r="BP474" s="4">
        <v>350</v>
      </c>
      <c r="BQ474" s="36">
        <f t="shared" si="477"/>
        <v>12729.92</v>
      </c>
      <c r="BR474" s="204">
        <v>0</v>
      </c>
      <c r="BS474" s="305">
        <v>111</v>
      </c>
      <c r="BT474" s="36">
        <f t="shared" si="478"/>
        <v>0</v>
      </c>
      <c r="BU474" s="33">
        <f t="shared" si="484"/>
        <v>734</v>
      </c>
      <c r="BV474" s="4">
        <v>300</v>
      </c>
      <c r="BW474" s="36">
        <f t="shared" si="505"/>
        <v>10911.36</v>
      </c>
      <c r="BX474" s="3">
        <v>30</v>
      </c>
      <c r="BY474" s="3">
        <v>221</v>
      </c>
      <c r="BZ474" s="36">
        <f t="shared" si="506"/>
        <v>1091.136</v>
      </c>
      <c r="CA474" s="33">
        <f t="shared" si="479"/>
        <v>543</v>
      </c>
      <c r="CB474" s="314">
        <v>300</v>
      </c>
      <c r="CC474" s="36">
        <f t="shared" si="507"/>
        <v>10911.36</v>
      </c>
      <c r="CD474" s="3">
        <f>SUMIFS('12月商业流向数据'!G:G,'12月商业流向数据'!C:C,'2019年进销存明细 '!A474,'12月商业流向数据'!E:E,'2019年进销存明细 '!H474)</f>
        <v>50</v>
      </c>
      <c r="CE474" s="3"/>
      <c r="CF474" s="36">
        <f t="shared" si="508"/>
        <v>1818.5600000000002</v>
      </c>
      <c r="CG474" s="33">
        <f t="shared" si="480"/>
        <v>593</v>
      </c>
      <c r="CH474" s="4">
        <f t="shared" si="511"/>
        <v>3960</v>
      </c>
      <c r="CI474" s="36">
        <f t="shared" si="512"/>
        <v>144029.95199999999</v>
      </c>
      <c r="CJ474" s="4">
        <f t="shared" si="513"/>
        <v>2380</v>
      </c>
      <c r="CK474" s="36">
        <f t="shared" si="509"/>
        <v>86563.456000000006</v>
      </c>
      <c r="CM474" s="18" t="str">
        <f t="shared" si="504"/>
        <v>依叶-复旦大学附属中山医院</v>
      </c>
      <c r="CN474" s="18" t="s">
        <v>422</v>
      </c>
    </row>
    <row r="475" spans="1:92" s="18" customFormat="1" ht="14.25" hidden="1" x14ac:dyDescent="0.3">
      <c r="A475" s="1" t="s">
        <v>6</v>
      </c>
      <c r="B475" s="1" t="s">
        <v>637</v>
      </c>
      <c r="C475" s="1" t="s">
        <v>661</v>
      </c>
      <c r="D475" s="1" t="s">
        <v>285</v>
      </c>
      <c r="E475" s="1" t="s">
        <v>734</v>
      </c>
      <c r="F475" s="1" t="s">
        <v>284</v>
      </c>
      <c r="G475" s="1" t="s">
        <v>384</v>
      </c>
      <c r="H475" s="7" t="s">
        <v>74</v>
      </c>
      <c r="I475" s="177">
        <v>38.371200000000002</v>
      </c>
      <c r="J475" s="37">
        <v>0</v>
      </c>
      <c r="K475" s="171">
        <v>0</v>
      </c>
      <c r="L475" s="171">
        <f t="shared" si="485"/>
        <v>0</v>
      </c>
      <c r="M475" s="37">
        <v>10</v>
      </c>
      <c r="N475" s="5"/>
      <c r="O475" s="34">
        <f t="shared" si="486"/>
        <v>0</v>
      </c>
      <c r="P475" s="3">
        <v>0</v>
      </c>
      <c r="Q475" s="3">
        <v>0</v>
      </c>
      <c r="R475" s="35">
        <f t="shared" si="487"/>
        <v>0</v>
      </c>
      <c r="S475" s="33">
        <f t="shared" si="488"/>
        <v>10</v>
      </c>
      <c r="T475" s="5"/>
      <c r="U475" s="35">
        <f t="shared" si="489"/>
        <v>0</v>
      </c>
      <c r="V475" s="3">
        <v>0</v>
      </c>
      <c r="W475" s="3">
        <v>0</v>
      </c>
      <c r="X475" s="35">
        <f t="shared" si="490"/>
        <v>0</v>
      </c>
      <c r="Y475" s="33">
        <f t="shared" si="491"/>
        <v>10</v>
      </c>
      <c r="Z475" s="5"/>
      <c r="AA475" s="35">
        <f t="shared" si="492"/>
        <v>0</v>
      </c>
      <c r="AB475" s="3">
        <v>0</v>
      </c>
      <c r="AC475" s="3">
        <v>0</v>
      </c>
      <c r="AD475" s="35">
        <f t="shared" si="493"/>
        <v>0</v>
      </c>
      <c r="AE475" s="33">
        <f t="shared" si="494"/>
        <v>10</v>
      </c>
      <c r="AF475" s="5"/>
      <c r="AG475" s="35">
        <f t="shared" si="495"/>
        <v>0</v>
      </c>
      <c r="AH475" s="3">
        <v>0</v>
      </c>
      <c r="AI475" s="3">
        <v>0</v>
      </c>
      <c r="AJ475" s="35">
        <f t="shared" si="496"/>
        <v>0</v>
      </c>
      <c r="AK475" s="33">
        <f t="shared" si="497"/>
        <v>10</v>
      </c>
      <c r="AL475" s="5">
        <v>0</v>
      </c>
      <c r="AM475" s="36">
        <f t="shared" si="498"/>
        <v>0</v>
      </c>
      <c r="AN475" s="224">
        <v>20</v>
      </c>
      <c r="AO475" s="3">
        <v>0</v>
      </c>
      <c r="AP475" s="35">
        <f t="shared" si="499"/>
        <v>767.42399999999998</v>
      </c>
      <c r="AQ475" s="33">
        <f t="shared" si="500"/>
        <v>30</v>
      </c>
      <c r="AR475" s="5">
        <v>0</v>
      </c>
      <c r="AS475" s="35">
        <f t="shared" si="501"/>
        <v>0</v>
      </c>
      <c r="AT475" s="3">
        <v>0</v>
      </c>
      <c r="AU475" s="3">
        <v>0</v>
      </c>
      <c r="AV475" s="35">
        <f t="shared" si="502"/>
        <v>0</v>
      </c>
      <c r="AW475" s="33">
        <f t="shared" si="503"/>
        <v>30</v>
      </c>
      <c r="AX475" s="4">
        <v>0</v>
      </c>
      <c r="AY475" s="35">
        <f t="shared" si="481"/>
        <v>0</v>
      </c>
      <c r="AZ475" s="3">
        <v>0</v>
      </c>
      <c r="BA475" s="3">
        <v>20</v>
      </c>
      <c r="BB475" s="35">
        <f t="shared" si="482"/>
        <v>0</v>
      </c>
      <c r="BC475" s="33">
        <f t="shared" si="483"/>
        <v>10</v>
      </c>
      <c r="BD475" s="4">
        <v>0</v>
      </c>
      <c r="BE475" s="36">
        <f t="shared" si="473"/>
        <v>0</v>
      </c>
      <c r="BF475" s="3">
        <v>20</v>
      </c>
      <c r="BG475" s="3">
        <v>14</v>
      </c>
      <c r="BH475" s="35">
        <f t="shared" si="474"/>
        <v>767.42399999999998</v>
      </c>
      <c r="BI475" s="33">
        <f t="shared" si="514"/>
        <v>16</v>
      </c>
      <c r="BJ475" s="4">
        <v>50</v>
      </c>
      <c r="BK475" s="36">
        <f t="shared" si="475"/>
        <v>1918.5600000000002</v>
      </c>
      <c r="BL475" s="3">
        <v>30</v>
      </c>
      <c r="BM475" s="3">
        <v>0</v>
      </c>
      <c r="BN475" s="36">
        <f t="shared" si="476"/>
        <v>1151.136</v>
      </c>
      <c r="BO475" s="33">
        <f t="shared" si="510"/>
        <v>46</v>
      </c>
      <c r="BP475" s="4">
        <v>50</v>
      </c>
      <c r="BQ475" s="36">
        <f t="shared" si="477"/>
        <v>1918.5600000000002</v>
      </c>
      <c r="BR475" s="204">
        <v>0</v>
      </c>
      <c r="BS475" s="305">
        <v>10</v>
      </c>
      <c r="BT475" s="36">
        <f t="shared" si="478"/>
        <v>0</v>
      </c>
      <c r="BU475" s="33">
        <f t="shared" si="484"/>
        <v>36</v>
      </c>
      <c r="BV475" s="4">
        <v>20</v>
      </c>
      <c r="BW475" s="36">
        <f t="shared" si="505"/>
        <v>767.42399999999998</v>
      </c>
      <c r="BX475" s="3">
        <v>0</v>
      </c>
      <c r="BY475" s="3">
        <v>20</v>
      </c>
      <c r="BZ475" s="36">
        <f t="shared" si="506"/>
        <v>0</v>
      </c>
      <c r="CA475" s="33">
        <f t="shared" si="479"/>
        <v>16</v>
      </c>
      <c r="CB475" s="314">
        <v>20</v>
      </c>
      <c r="CC475" s="36">
        <f t="shared" si="507"/>
        <v>767.42399999999998</v>
      </c>
      <c r="CD475" s="3">
        <f>SUMIFS('12月商业流向数据'!G:G,'12月商业流向数据'!C:C,'2019年进销存明细 '!A475,'12月商业流向数据'!E:E,'2019年进销存明细 '!H475)</f>
        <v>0</v>
      </c>
      <c r="CE475" s="3"/>
      <c r="CF475" s="36">
        <f t="shared" si="508"/>
        <v>0</v>
      </c>
      <c r="CG475" s="33">
        <f t="shared" si="480"/>
        <v>16</v>
      </c>
      <c r="CH475" s="4">
        <f t="shared" si="511"/>
        <v>140</v>
      </c>
      <c r="CI475" s="36">
        <f t="shared" si="512"/>
        <v>5371.9679999999998</v>
      </c>
      <c r="CJ475" s="4">
        <f t="shared" si="513"/>
        <v>70</v>
      </c>
      <c r="CK475" s="36">
        <f t="shared" si="509"/>
        <v>2685.9839999999999</v>
      </c>
      <c r="CL475" s="18" t="s">
        <v>747</v>
      </c>
      <c r="CM475" s="18" t="str">
        <f t="shared" si="504"/>
        <v>依叶-上海市静安区南京西路街道社区卫生服务中心</v>
      </c>
      <c r="CN475" s="18" t="s">
        <v>422</v>
      </c>
    </row>
    <row r="476" spans="1:92" s="18" customFormat="1" ht="14.25" hidden="1" x14ac:dyDescent="0.3">
      <c r="A476" s="1" t="s">
        <v>6</v>
      </c>
      <c r="B476" s="1" t="s">
        <v>637</v>
      </c>
      <c r="C476" s="1" t="s">
        <v>661</v>
      </c>
      <c r="D476" s="1" t="s">
        <v>285</v>
      </c>
      <c r="E476" s="1" t="s">
        <v>734</v>
      </c>
      <c r="F476" s="1" t="s">
        <v>284</v>
      </c>
      <c r="G476" s="1" t="s">
        <v>384</v>
      </c>
      <c r="H476" s="7" t="s">
        <v>75</v>
      </c>
      <c r="I476" s="177">
        <v>38.371200000000002</v>
      </c>
      <c r="J476" s="37">
        <v>50</v>
      </c>
      <c r="K476" s="171">
        <v>42.5</v>
      </c>
      <c r="L476" s="171">
        <f t="shared" si="485"/>
        <v>1630.7760000000001</v>
      </c>
      <c r="M476" s="37">
        <v>117</v>
      </c>
      <c r="N476" s="5">
        <v>200</v>
      </c>
      <c r="O476" s="34">
        <f t="shared" si="486"/>
        <v>7674.2400000000007</v>
      </c>
      <c r="P476" s="3">
        <v>100</v>
      </c>
      <c r="Q476" s="3">
        <v>68</v>
      </c>
      <c r="R476" s="35">
        <f t="shared" si="487"/>
        <v>3837.1200000000003</v>
      </c>
      <c r="S476" s="33">
        <f t="shared" si="488"/>
        <v>149</v>
      </c>
      <c r="T476" s="5">
        <v>150</v>
      </c>
      <c r="U476" s="35">
        <f t="shared" si="489"/>
        <v>5755.68</v>
      </c>
      <c r="V476" s="3">
        <v>0</v>
      </c>
      <c r="W476" s="3">
        <v>68</v>
      </c>
      <c r="X476" s="35">
        <f t="shared" si="490"/>
        <v>0</v>
      </c>
      <c r="Y476" s="33">
        <f t="shared" si="491"/>
        <v>81</v>
      </c>
      <c r="Z476" s="5">
        <v>150</v>
      </c>
      <c r="AA476" s="35">
        <f t="shared" si="492"/>
        <v>5755.68</v>
      </c>
      <c r="AB476" s="3">
        <v>100</v>
      </c>
      <c r="AC476" s="3">
        <v>109</v>
      </c>
      <c r="AD476" s="35">
        <f t="shared" si="493"/>
        <v>3837.1200000000003</v>
      </c>
      <c r="AE476" s="33">
        <f t="shared" si="494"/>
        <v>72</v>
      </c>
      <c r="AF476" s="5">
        <v>200</v>
      </c>
      <c r="AG476" s="35">
        <f t="shared" si="495"/>
        <v>7674.2400000000007</v>
      </c>
      <c r="AH476" s="3">
        <v>100</v>
      </c>
      <c r="AI476" s="3">
        <v>88</v>
      </c>
      <c r="AJ476" s="35">
        <f t="shared" si="496"/>
        <v>3837.1200000000003</v>
      </c>
      <c r="AK476" s="33">
        <f t="shared" si="497"/>
        <v>84</v>
      </c>
      <c r="AL476" s="5">
        <v>200</v>
      </c>
      <c r="AM476" s="36">
        <f t="shared" si="498"/>
        <v>7674.2400000000007</v>
      </c>
      <c r="AN476" s="224">
        <v>150</v>
      </c>
      <c r="AO476" s="3">
        <v>109</v>
      </c>
      <c r="AP476" s="35">
        <f t="shared" si="499"/>
        <v>5755.68</v>
      </c>
      <c r="AQ476" s="33">
        <f t="shared" si="500"/>
        <v>125</v>
      </c>
      <c r="AR476" s="5">
        <v>200</v>
      </c>
      <c r="AS476" s="35">
        <f t="shared" si="501"/>
        <v>7674.2400000000007</v>
      </c>
      <c r="AT476" s="3">
        <v>100</v>
      </c>
      <c r="AU476" s="3">
        <v>89</v>
      </c>
      <c r="AV476" s="35">
        <f t="shared" si="502"/>
        <v>3837.1200000000003</v>
      </c>
      <c r="AW476" s="33">
        <f t="shared" si="503"/>
        <v>136</v>
      </c>
      <c r="AX476" s="4">
        <v>100</v>
      </c>
      <c r="AY476" s="35">
        <f t="shared" si="481"/>
        <v>3837.1200000000003</v>
      </c>
      <c r="AZ476" s="3">
        <v>50</v>
      </c>
      <c r="BA476" s="3">
        <v>96</v>
      </c>
      <c r="BB476" s="35">
        <f t="shared" si="482"/>
        <v>1918.5600000000002</v>
      </c>
      <c r="BC476" s="33">
        <f t="shared" si="483"/>
        <v>90</v>
      </c>
      <c r="BD476" s="4">
        <v>200</v>
      </c>
      <c r="BE476" s="36">
        <f t="shared" si="473"/>
        <v>7674.2400000000007</v>
      </c>
      <c r="BF476" s="3">
        <v>200</v>
      </c>
      <c r="BG476" s="3">
        <v>97</v>
      </c>
      <c r="BH476" s="35">
        <f t="shared" si="474"/>
        <v>7674.2400000000007</v>
      </c>
      <c r="BI476" s="33">
        <f t="shared" si="514"/>
        <v>193</v>
      </c>
      <c r="BJ476" s="4">
        <v>150</v>
      </c>
      <c r="BK476" s="36">
        <f t="shared" si="475"/>
        <v>5755.68</v>
      </c>
      <c r="BL476" s="3">
        <v>0</v>
      </c>
      <c r="BM476" s="3">
        <v>97</v>
      </c>
      <c r="BN476" s="36">
        <f t="shared" si="476"/>
        <v>0</v>
      </c>
      <c r="BO476" s="33">
        <f t="shared" si="510"/>
        <v>96</v>
      </c>
      <c r="BP476" s="4">
        <v>100</v>
      </c>
      <c r="BQ476" s="36">
        <f t="shared" si="477"/>
        <v>3837.1200000000003</v>
      </c>
      <c r="BR476" s="204">
        <v>50</v>
      </c>
      <c r="BS476" s="305">
        <v>97</v>
      </c>
      <c r="BT476" s="36">
        <f t="shared" si="478"/>
        <v>1918.5600000000002</v>
      </c>
      <c r="BU476" s="33">
        <f t="shared" si="484"/>
        <v>49</v>
      </c>
      <c r="BV476" s="4">
        <v>100</v>
      </c>
      <c r="BW476" s="36">
        <f t="shared" si="505"/>
        <v>3837.1200000000003</v>
      </c>
      <c r="BX476" s="3">
        <v>150</v>
      </c>
      <c r="BY476" s="3">
        <v>87</v>
      </c>
      <c r="BZ476" s="36">
        <f t="shared" si="506"/>
        <v>5755.68</v>
      </c>
      <c r="CA476" s="33">
        <f t="shared" si="479"/>
        <v>112</v>
      </c>
      <c r="CB476" s="314">
        <v>200</v>
      </c>
      <c r="CC476" s="36">
        <f t="shared" si="507"/>
        <v>7674.2400000000007</v>
      </c>
      <c r="CD476" s="3">
        <f>SUMIFS('12月商业流向数据'!G:G,'12月商业流向数据'!C:C,'2019年进销存明细 '!A476,'12月商业流向数据'!E:E,'2019年进销存明细 '!H476)</f>
        <v>0</v>
      </c>
      <c r="CE476" s="3"/>
      <c r="CF476" s="36">
        <f t="shared" si="508"/>
        <v>0</v>
      </c>
      <c r="CG476" s="33">
        <f t="shared" si="480"/>
        <v>112</v>
      </c>
      <c r="CH476" s="4">
        <f t="shared" si="511"/>
        <v>1950</v>
      </c>
      <c r="CI476" s="36">
        <f t="shared" si="512"/>
        <v>74823.840000000011</v>
      </c>
      <c r="CJ476" s="4">
        <f t="shared" si="513"/>
        <v>1000</v>
      </c>
      <c r="CK476" s="36">
        <f t="shared" si="509"/>
        <v>38371.200000000004</v>
      </c>
      <c r="CM476" s="18" t="str">
        <f t="shared" si="504"/>
        <v>依叶-上海市静安区石门二路街道社区卫生服务中心</v>
      </c>
      <c r="CN476" s="18" t="s">
        <v>422</v>
      </c>
    </row>
    <row r="477" spans="1:92" s="18" customFormat="1" ht="14.25" hidden="1" x14ac:dyDescent="0.3">
      <c r="A477" s="1" t="s">
        <v>6</v>
      </c>
      <c r="B477" s="1" t="s">
        <v>637</v>
      </c>
      <c r="C477" s="1" t="s">
        <v>661</v>
      </c>
      <c r="D477" s="1" t="s">
        <v>142</v>
      </c>
      <c r="E477" s="1" t="s">
        <v>750</v>
      </c>
      <c r="F477" s="1" t="s">
        <v>284</v>
      </c>
      <c r="G477" s="1" t="s">
        <v>384</v>
      </c>
      <c r="H477" s="10" t="s">
        <v>73</v>
      </c>
      <c r="I477" s="177">
        <v>38.371200000000002</v>
      </c>
      <c r="J477" s="37">
        <v>20</v>
      </c>
      <c r="K477" s="171">
        <v>31.666666666666668</v>
      </c>
      <c r="L477" s="171">
        <f t="shared" si="485"/>
        <v>1215.0880000000002</v>
      </c>
      <c r="M477" s="37">
        <v>6</v>
      </c>
      <c r="N477" s="5">
        <v>50</v>
      </c>
      <c r="O477" s="34">
        <f t="shared" si="486"/>
        <v>1918.5600000000002</v>
      </c>
      <c r="P477" s="3">
        <v>120</v>
      </c>
      <c r="Q477" s="3">
        <v>87</v>
      </c>
      <c r="R477" s="35">
        <f t="shared" si="487"/>
        <v>4604.5439999999999</v>
      </c>
      <c r="S477" s="33">
        <f t="shared" si="488"/>
        <v>39</v>
      </c>
      <c r="T477" s="5">
        <v>50</v>
      </c>
      <c r="U477" s="35">
        <f t="shared" si="489"/>
        <v>1918.5600000000002</v>
      </c>
      <c r="V477" s="3">
        <v>50</v>
      </c>
      <c r="W477" s="3">
        <v>76</v>
      </c>
      <c r="X477" s="35">
        <f t="shared" si="490"/>
        <v>1918.5600000000002</v>
      </c>
      <c r="Y477" s="33">
        <f t="shared" si="491"/>
        <v>13</v>
      </c>
      <c r="Z477" s="5">
        <v>100</v>
      </c>
      <c r="AA477" s="35">
        <f t="shared" si="492"/>
        <v>3837.1200000000003</v>
      </c>
      <c r="AB477" s="3">
        <v>150</v>
      </c>
      <c r="AC477" s="3">
        <v>145</v>
      </c>
      <c r="AD477" s="35">
        <f t="shared" si="493"/>
        <v>5755.68</v>
      </c>
      <c r="AE477" s="33">
        <f t="shared" si="494"/>
        <v>18</v>
      </c>
      <c r="AF477" s="5">
        <v>100</v>
      </c>
      <c r="AG477" s="35">
        <f t="shared" si="495"/>
        <v>3837.1200000000003</v>
      </c>
      <c r="AH477" s="3">
        <v>90</v>
      </c>
      <c r="AI477" s="3">
        <v>104</v>
      </c>
      <c r="AJ477" s="35">
        <f t="shared" si="496"/>
        <v>3453.4080000000004</v>
      </c>
      <c r="AK477" s="33">
        <f t="shared" si="497"/>
        <v>4</v>
      </c>
      <c r="AL477" s="5">
        <v>300</v>
      </c>
      <c r="AM477" s="36">
        <f t="shared" si="498"/>
        <v>11511.36</v>
      </c>
      <c r="AN477" s="224">
        <v>160</v>
      </c>
      <c r="AO477" s="3">
        <v>109</v>
      </c>
      <c r="AP477" s="35">
        <f t="shared" si="499"/>
        <v>6139.3919999999998</v>
      </c>
      <c r="AQ477" s="33">
        <f t="shared" si="500"/>
        <v>55</v>
      </c>
      <c r="AR477" s="5">
        <v>1200</v>
      </c>
      <c r="AS477" s="35">
        <f t="shared" si="501"/>
        <v>46045.440000000002</v>
      </c>
      <c r="AT477" s="3">
        <v>90</v>
      </c>
      <c r="AU477" s="3">
        <v>106</v>
      </c>
      <c r="AV477" s="35">
        <f t="shared" si="502"/>
        <v>3453.4080000000004</v>
      </c>
      <c r="AW477" s="33">
        <f t="shared" si="503"/>
        <v>39</v>
      </c>
      <c r="AX477" s="4">
        <v>530</v>
      </c>
      <c r="AY477" s="35">
        <f t="shared" ref="AY477:AY508" si="515">I477*AX477</f>
        <v>20336.736000000001</v>
      </c>
      <c r="AZ477" s="3">
        <v>110</v>
      </c>
      <c r="BA477" s="3">
        <v>141</v>
      </c>
      <c r="BB477" s="35">
        <f t="shared" ref="BB477:BB508" si="516">I477*AZ477</f>
        <v>4220.8320000000003</v>
      </c>
      <c r="BC477" s="33">
        <f t="shared" ref="BC477:BC507" si="517">AW477+AZ477-BA477</f>
        <v>8</v>
      </c>
      <c r="BD477" s="4">
        <v>700</v>
      </c>
      <c r="BE477" s="36">
        <f t="shared" si="473"/>
        <v>26859.84</v>
      </c>
      <c r="BF477" s="3">
        <v>140</v>
      </c>
      <c r="BG477" s="3">
        <v>140</v>
      </c>
      <c r="BH477" s="35">
        <f t="shared" si="474"/>
        <v>5371.9679999999998</v>
      </c>
      <c r="BI477" s="33">
        <f t="shared" si="514"/>
        <v>8</v>
      </c>
      <c r="BJ477" s="4">
        <v>300</v>
      </c>
      <c r="BK477" s="36">
        <f t="shared" si="475"/>
        <v>11511.36</v>
      </c>
      <c r="BL477" s="3">
        <v>140</v>
      </c>
      <c r="BM477" s="3">
        <v>148</v>
      </c>
      <c r="BN477" s="36">
        <f t="shared" si="476"/>
        <v>5371.9679999999998</v>
      </c>
      <c r="BO477" s="33">
        <f t="shared" si="510"/>
        <v>0</v>
      </c>
      <c r="BP477" s="4">
        <v>260</v>
      </c>
      <c r="BQ477" s="36">
        <f t="shared" si="477"/>
        <v>9976.5120000000006</v>
      </c>
      <c r="BR477" s="204">
        <v>120</v>
      </c>
      <c r="BS477" s="305">
        <v>100</v>
      </c>
      <c r="BT477" s="36">
        <f t="shared" si="478"/>
        <v>4604.5439999999999</v>
      </c>
      <c r="BU477" s="33">
        <f t="shared" si="484"/>
        <v>20</v>
      </c>
      <c r="BV477" s="4">
        <v>200</v>
      </c>
      <c r="BW477" s="36">
        <f t="shared" si="505"/>
        <v>7674.2400000000007</v>
      </c>
      <c r="BX477" s="3">
        <v>210</v>
      </c>
      <c r="BY477" s="3">
        <v>159</v>
      </c>
      <c r="BZ477" s="36">
        <f t="shared" si="506"/>
        <v>8057.9520000000002</v>
      </c>
      <c r="CA477" s="33">
        <f t="shared" si="479"/>
        <v>71</v>
      </c>
      <c r="CB477" s="314">
        <v>300</v>
      </c>
      <c r="CC477" s="36">
        <f t="shared" si="507"/>
        <v>11511.36</v>
      </c>
      <c r="CD477" s="3">
        <f>SUMIFS('12月商业流向数据'!G:G,'12月商业流向数据'!C:C,'2019年进销存明细 '!A477,'12月商业流向数据'!E:E,'2019年进销存明细 '!H477)</f>
        <v>0</v>
      </c>
      <c r="CE477" s="3"/>
      <c r="CF477" s="36">
        <f t="shared" si="508"/>
        <v>0</v>
      </c>
      <c r="CG477" s="33">
        <f t="shared" si="480"/>
        <v>71</v>
      </c>
      <c r="CH477" s="4">
        <f t="shared" si="511"/>
        <v>4090</v>
      </c>
      <c r="CI477" s="36">
        <f t="shared" si="512"/>
        <v>156938.20799999998</v>
      </c>
      <c r="CJ477" s="4">
        <f t="shared" si="513"/>
        <v>1380</v>
      </c>
      <c r="CK477" s="36">
        <f t="shared" si="509"/>
        <v>52952.256000000001</v>
      </c>
      <c r="CM477" s="18" t="str">
        <f t="shared" si="504"/>
        <v>依叶-上海市静安区江宁路街道社区卫生服务中心</v>
      </c>
      <c r="CN477" s="18" t="s">
        <v>422</v>
      </c>
    </row>
    <row r="478" spans="1:92" s="18" customFormat="1" ht="14.25" hidden="1" x14ac:dyDescent="0.3">
      <c r="A478" s="1" t="s">
        <v>6</v>
      </c>
      <c r="B478" s="1" t="s">
        <v>637</v>
      </c>
      <c r="C478" s="1" t="s">
        <v>661</v>
      </c>
      <c r="D478" s="1" t="s">
        <v>285</v>
      </c>
      <c r="E478" s="1" t="s">
        <v>462</v>
      </c>
      <c r="F478" s="1" t="s">
        <v>283</v>
      </c>
      <c r="G478" s="1" t="s">
        <v>385</v>
      </c>
      <c r="H478" s="7" t="s">
        <v>151</v>
      </c>
      <c r="I478" s="177">
        <v>38.371200000000002</v>
      </c>
      <c r="J478" s="37">
        <v>230</v>
      </c>
      <c r="K478" s="171">
        <v>176.66666666666666</v>
      </c>
      <c r="L478" s="171">
        <f t="shared" si="485"/>
        <v>6778.9120000000003</v>
      </c>
      <c r="M478" s="37">
        <v>155</v>
      </c>
      <c r="N478" s="5">
        <v>350</v>
      </c>
      <c r="O478" s="34">
        <f t="shared" si="486"/>
        <v>13429.92</v>
      </c>
      <c r="P478" s="3">
        <v>350</v>
      </c>
      <c r="Q478" s="3">
        <v>300</v>
      </c>
      <c r="R478" s="35">
        <f t="shared" si="487"/>
        <v>13429.92</v>
      </c>
      <c r="S478" s="33">
        <f t="shared" si="488"/>
        <v>205</v>
      </c>
      <c r="T478" s="5">
        <v>350</v>
      </c>
      <c r="U478" s="35">
        <f t="shared" si="489"/>
        <v>13429.92</v>
      </c>
      <c r="V478" s="3">
        <v>430</v>
      </c>
      <c r="W478" s="3">
        <v>241</v>
      </c>
      <c r="X478" s="35">
        <f t="shared" si="490"/>
        <v>16499.616000000002</v>
      </c>
      <c r="Y478" s="33">
        <f t="shared" si="491"/>
        <v>394</v>
      </c>
      <c r="Z478" s="5">
        <v>400</v>
      </c>
      <c r="AA478" s="35">
        <f t="shared" si="492"/>
        <v>15348.480000000001</v>
      </c>
      <c r="AB478" s="3">
        <v>30</v>
      </c>
      <c r="AC478" s="3">
        <v>273</v>
      </c>
      <c r="AD478" s="35">
        <f t="shared" si="493"/>
        <v>1151.136</v>
      </c>
      <c r="AE478" s="33">
        <f t="shared" si="494"/>
        <v>151</v>
      </c>
      <c r="AF478" s="5">
        <v>600</v>
      </c>
      <c r="AG478" s="35">
        <f t="shared" si="495"/>
        <v>23022.720000000001</v>
      </c>
      <c r="AH478" s="3">
        <v>460</v>
      </c>
      <c r="AI478" s="3">
        <v>265</v>
      </c>
      <c r="AJ478" s="35">
        <f t="shared" si="496"/>
        <v>17650.752</v>
      </c>
      <c r="AK478" s="33">
        <f t="shared" si="497"/>
        <v>346</v>
      </c>
      <c r="AL478" s="5">
        <v>300</v>
      </c>
      <c r="AM478" s="36">
        <f t="shared" si="498"/>
        <v>11511.36</v>
      </c>
      <c r="AN478" s="224">
        <v>60</v>
      </c>
      <c r="AO478" s="3">
        <v>239</v>
      </c>
      <c r="AP478" s="35">
        <f t="shared" si="499"/>
        <v>2302.2719999999999</v>
      </c>
      <c r="AQ478" s="33">
        <f t="shared" si="500"/>
        <v>167</v>
      </c>
      <c r="AR478" s="5">
        <v>300</v>
      </c>
      <c r="AS478" s="35">
        <f t="shared" si="501"/>
        <v>11511.36</v>
      </c>
      <c r="AT478" s="3">
        <v>350</v>
      </c>
      <c r="AU478" s="3">
        <v>215</v>
      </c>
      <c r="AV478" s="35">
        <f t="shared" si="502"/>
        <v>13429.92</v>
      </c>
      <c r="AW478" s="33">
        <f t="shared" si="503"/>
        <v>302</v>
      </c>
      <c r="AX478" s="4">
        <v>200</v>
      </c>
      <c r="AY478" s="35">
        <f t="shared" si="515"/>
        <v>7674.2400000000007</v>
      </c>
      <c r="AZ478" s="3">
        <v>300</v>
      </c>
      <c r="BA478" s="3">
        <v>200</v>
      </c>
      <c r="BB478" s="35">
        <f t="shared" si="516"/>
        <v>11511.36</v>
      </c>
      <c r="BC478" s="33">
        <f t="shared" si="517"/>
        <v>402</v>
      </c>
      <c r="BD478" s="4">
        <v>300</v>
      </c>
      <c r="BE478" s="36">
        <f t="shared" si="473"/>
        <v>11511.36</v>
      </c>
      <c r="BF478" s="3">
        <v>0</v>
      </c>
      <c r="BG478" s="3">
        <v>200</v>
      </c>
      <c r="BH478" s="35">
        <f t="shared" si="474"/>
        <v>0</v>
      </c>
      <c r="BI478" s="33">
        <f t="shared" si="514"/>
        <v>202</v>
      </c>
      <c r="BJ478" s="4">
        <v>300</v>
      </c>
      <c r="BK478" s="36">
        <f t="shared" si="475"/>
        <v>11511.36</v>
      </c>
      <c r="BL478" s="3">
        <v>330</v>
      </c>
      <c r="BM478" s="3">
        <v>200</v>
      </c>
      <c r="BN478" s="36">
        <f t="shared" si="476"/>
        <v>12662.496000000001</v>
      </c>
      <c r="BO478" s="33">
        <f t="shared" si="510"/>
        <v>332</v>
      </c>
      <c r="BP478" s="4">
        <v>300</v>
      </c>
      <c r="BQ478" s="36">
        <f t="shared" si="477"/>
        <v>11511.36</v>
      </c>
      <c r="BR478" s="204">
        <v>30</v>
      </c>
      <c r="BS478" s="305">
        <v>170</v>
      </c>
      <c r="BT478" s="36">
        <f t="shared" si="478"/>
        <v>1151.136</v>
      </c>
      <c r="BU478" s="33">
        <f t="shared" si="484"/>
        <v>192</v>
      </c>
      <c r="BV478" s="4">
        <v>300</v>
      </c>
      <c r="BW478" s="36">
        <f t="shared" si="505"/>
        <v>11511.36</v>
      </c>
      <c r="BX478" s="3">
        <v>100</v>
      </c>
      <c r="BY478" s="3">
        <v>170</v>
      </c>
      <c r="BZ478" s="36">
        <f t="shared" si="506"/>
        <v>3837.1200000000003</v>
      </c>
      <c r="CA478" s="33">
        <f t="shared" si="479"/>
        <v>122</v>
      </c>
      <c r="CB478" s="314">
        <v>300</v>
      </c>
      <c r="CC478" s="36">
        <f t="shared" si="507"/>
        <v>11511.36</v>
      </c>
      <c r="CD478" s="3">
        <f>SUMIFS('12月商业流向数据'!G:G,'12月商业流向数据'!C:C,'2019年进销存明细 '!A478,'12月商业流向数据'!E:E,'2019年进销存明细 '!H478)</f>
        <v>230</v>
      </c>
      <c r="CE478" s="3"/>
      <c r="CF478" s="36">
        <f t="shared" si="508"/>
        <v>8825.3760000000002</v>
      </c>
      <c r="CG478" s="33">
        <f t="shared" si="480"/>
        <v>352</v>
      </c>
      <c r="CH478" s="4">
        <f t="shared" si="511"/>
        <v>4000</v>
      </c>
      <c r="CI478" s="36">
        <f t="shared" si="512"/>
        <v>153484.79999999999</v>
      </c>
      <c r="CJ478" s="4">
        <f t="shared" si="513"/>
        <v>2670</v>
      </c>
      <c r="CK478" s="36">
        <f t="shared" si="509"/>
        <v>102451.10399999999</v>
      </c>
      <c r="CM478" s="18" t="str">
        <f t="shared" si="504"/>
        <v>依叶-上海市第六人民医院</v>
      </c>
      <c r="CN478" s="18" t="s">
        <v>422</v>
      </c>
    </row>
    <row r="479" spans="1:92" s="18" customFormat="1" ht="14.25" hidden="1" x14ac:dyDescent="0.3">
      <c r="A479" s="1" t="s">
        <v>6</v>
      </c>
      <c r="B479" s="1" t="s">
        <v>637</v>
      </c>
      <c r="C479" s="1" t="s">
        <v>661</v>
      </c>
      <c r="D479" s="1" t="s">
        <v>285</v>
      </c>
      <c r="E479" s="1" t="s">
        <v>462</v>
      </c>
      <c r="F479" s="1" t="s">
        <v>284</v>
      </c>
      <c r="G479" s="1" t="s">
        <v>385</v>
      </c>
      <c r="H479" s="7" t="s">
        <v>243</v>
      </c>
      <c r="I479" s="178">
        <v>34.371200000000002</v>
      </c>
      <c r="J479" s="37">
        <v>0</v>
      </c>
      <c r="K479" s="171">
        <v>0</v>
      </c>
      <c r="L479" s="171">
        <f t="shared" si="485"/>
        <v>0</v>
      </c>
      <c r="M479" s="37">
        <v>0</v>
      </c>
      <c r="N479" s="5"/>
      <c r="O479" s="34">
        <f t="shared" si="486"/>
        <v>0</v>
      </c>
      <c r="P479" s="3">
        <v>0</v>
      </c>
      <c r="Q479" s="3">
        <v>0</v>
      </c>
      <c r="R479" s="35">
        <f t="shared" si="487"/>
        <v>0</v>
      </c>
      <c r="S479" s="33">
        <f t="shared" si="488"/>
        <v>0</v>
      </c>
      <c r="T479" s="5"/>
      <c r="U479" s="35">
        <f t="shared" si="489"/>
        <v>0</v>
      </c>
      <c r="V479" s="3">
        <v>0</v>
      </c>
      <c r="W479" s="3">
        <v>0</v>
      </c>
      <c r="X479" s="35">
        <f t="shared" si="490"/>
        <v>0</v>
      </c>
      <c r="Y479" s="33">
        <f t="shared" si="491"/>
        <v>0</v>
      </c>
      <c r="Z479" s="5"/>
      <c r="AA479" s="35">
        <f t="shared" si="492"/>
        <v>0</v>
      </c>
      <c r="AB479" s="3">
        <v>30</v>
      </c>
      <c r="AC479" s="3">
        <v>0</v>
      </c>
      <c r="AD479" s="35">
        <f t="shared" si="493"/>
        <v>1031.136</v>
      </c>
      <c r="AE479" s="33">
        <f t="shared" si="494"/>
        <v>30</v>
      </c>
      <c r="AF479" s="5"/>
      <c r="AG479" s="35">
        <f t="shared" si="495"/>
        <v>0</v>
      </c>
      <c r="AH479" s="3">
        <v>30</v>
      </c>
      <c r="AI479" s="3">
        <v>32</v>
      </c>
      <c r="AJ479" s="35">
        <f t="shared" si="496"/>
        <v>1031.136</v>
      </c>
      <c r="AK479" s="33">
        <f t="shared" si="497"/>
        <v>28</v>
      </c>
      <c r="AL479" s="5">
        <v>100</v>
      </c>
      <c r="AM479" s="36">
        <f t="shared" si="498"/>
        <v>3437.1200000000003</v>
      </c>
      <c r="AN479" s="224">
        <v>80</v>
      </c>
      <c r="AO479" s="3">
        <v>40</v>
      </c>
      <c r="AP479" s="35">
        <f t="shared" si="499"/>
        <v>2749.6959999999999</v>
      </c>
      <c r="AQ479" s="33">
        <f t="shared" si="500"/>
        <v>68</v>
      </c>
      <c r="AR479" s="5">
        <v>200</v>
      </c>
      <c r="AS479" s="35">
        <f t="shared" si="501"/>
        <v>6874.2400000000007</v>
      </c>
      <c r="AT479" s="3">
        <v>10</v>
      </c>
      <c r="AU479" s="3">
        <v>39</v>
      </c>
      <c r="AV479" s="35">
        <f t="shared" si="502"/>
        <v>343.71199999999999</v>
      </c>
      <c r="AW479" s="33">
        <f t="shared" si="503"/>
        <v>39</v>
      </c>
      <c r="AX479" s="4">
        <v>100</v>
      </c>
      <c r="AY479" s="35">
        <f t="shared" si="515"/>
        <v>3437.1200000000003</v>
      </c>
      <c r="AZ479" s="3">
        <v>60</v>
      </c>
      <c r="BA479" s="3">
        <v>27</v>
      </c>
      <c r="BB479" s="35">
        <f t="shared" si="516"/>
        <v>2062.2719999999999</v>
      </c>
      <c r="BC479" s="33">
        <f t="shared" si="517"/>
        <v>72</v>
      </c>
      <c r="BD479" s="4">
        <v>100</v>
      </c>
      <c r="BE479" s="36">
        <f t="shared" si="473"/>
        <v>3437.1200000000003</v>
      </c>
      <c r="BF479" s="3">
        <v>30</v>
      </c>
      <c r="BG479" s="3">
        <v>31</v>
      </c>
      <c r="BH479" s="35">
        <f t="shared" si="474"/>
        <v>1031.136</v>
      </c>
      <c r="BI479" s="33">
        <f t="shared" si="514"/>
        <v>71</v>
      </c>
      <c r="BJ479" s="4">
        <v>100</v>
      </c>
      <c r="BK479" s="36">
        <f t="shared" si="475"/>
        <v>3437.1200000000003</v>
      </c>
      <c r="BL479" s="3">
        <v>30</v>
      </c>
      <c r="BM479" s="3">
        <v>62</v>
      </c>
      <c r="BN479" s="36">
        <f t="shared" si="476"/>
        <v>1031.136</v>
      </c>
      <c r="BO479" s="33">
        <f t="shared" si="510"/>
        <v>39</v>
      </c>
      <c r="BP479" s="4">
        <v>100</v>
      </c>
      <c r="BQ479" s="36">
        <f t="shared" si="477"/>
        <v>3437.1200000000003</v>
      </c>
      <c r="BR479" s="204">
        <v>190</v>
      </c>
      <c r="BS479" s="305">
        <v>84</v>
      </c>
      <c r="BT479" s="36">
        <f t="shared" si="478"/>
        <v>6530.5280000000002</v>
      </c>
      <c r="BU479" s="33">
        <f t="shared" si="484"/>
        <v>145</v>
      </c>
      <c r="BV479" s="4">
        <v>300</v>
      </c>
      <c r="BW479" s="36">
        <f t="shared" si="505"/>
        <v>10311.36</v>
      </c>
      <c r="BX479" s="3">
        <v>270</v>
      </c>
      <c r="BY479" s="3">
        <v>158</v>
      </c>
      <c r="BZ479" s="36">
        <f t="shared" si="506"/>
        <v>9280.2240000000002</v>
      </c>
      <c r="CA479" s="33">
        <f t="shared" si="479"/>
        <v>257</v>
      </c>
      <c r="CB479" s="314">
        <v>300</v>
      </c>
      <c r="CC479" s="36">
        <f t="shared" si="507"/>
        <v>10311.36</v>
      </c>
      <c r="CD479" s="3">
        <f>SUMIFS('12月商业流向数据'!G:G,'12月商业流向数据'!C:C,'2019年进销存明细 '!A479,'12月商业流向数据'!E:E,'2019年进销存明细 '!H479)</f>
        <v>50</v>
      </c>
      <c r="CE479" s="3"/>
      <c r="CF479" s="36">
        <f t="shared" si="508"/>
        <v>1718.5600000000002</v>
      </c>
      <c r="CG479" s="33">
        <f t="shared" si="480"/>
        <v>307</v>
      </c>
      <c r="CH479" s="4">
        <f t="shared" si="511"/>
        <v>1300</v>
      </c>
      <c r="CI479" s="36">
        <f t="shared" si="512"/>
        <v>44682.559999999998</v>
      </c>
      <c r="CJ479" s="4">
        <f t="shared" si="513"/>
        <v>780</v>
      </c>
      <c r="CK479" s="36">
        <f t="shared" si="509"/>
        <v>26809.536000000004</v>
      </c>
      <c r="CL479" s="269" t="s">
        <v>723</v>
      </c>
      <c r="CM479" s="18" t="str">
        <f t="shared" si="504"/>
        <v>依叶-上海市徐汇区徐家汇街道社区卫生服务中心</v>
      </c>
      <c r="CN479" s="18" t="s">
        <v>422</v>
      </c>
    </row>
    <row r="480" spans="1:92" s="18" customFormat="1" ht="14.25" hidden="1" x14ac:dyDescent="0.3">
      <c r="A480" s="1" t="s">
        <v>6</v>
      </c>
      <c r="B480" s="1" t="s">
        <v>637</v>
      </c>
      <c r="C480" s="1" t="s">
        <v>661</v>
      </c>
      <c r="D480" s="1" t="s">
        <v>285</v>
      </c>
      <c r="E480" s="1" t="s">
        <v>87</v>
      </c>
      <c r="F480" s="1" t="s">
        <v>284</v>
      </c>
      <c r="G480" s="1" t="s">
        <v>385</v>
      </c>
      <c r="H480" s="7" t="s">
        <v>244</v>
      </c>
      <c r="I480" s="178">
        <v>34.371200000000002</v>
      </c>
      <c r="J480" s="37">
        <v>0</v>
      </c>
      <c r="K480" s="171">
        <v>0</v>
      </c>
      <c r="L480" s="171">
        <f t="shared" si="485"/>
        <v>0</v>
      </c>
      <c r="M480" s="37">
        <v>0</v>
      </c>
      <c r="N480" s="5"/>
      <c r="O480" s="34">
        <f t="shared" si="486"/>
        <v>0</v>
      </c>
      <c r="P480" s="3">
        <v>0</v>
      </c>
      <c r="Q480" s="3">
        <v>0</v>
      </c>
      <c r="R480" s="35">
        <f t="shared" si="487"/>
        <v>0</v>
      </c>
      <c r="S480" s="33">
        <f t="shared" si="488"/>
        <v>0</v>
      </c>
      <c r="T480" s="5"/>
      <c r="U480" s="35">
        <f t="shared" si="489"/>
        <v>0</v>
      </c>
      <c r="V480" s="3">
        <v>0</v>
      </c>
      <c r="W480" s="3">
        <v>0</v>
      </c>
      <c r="X480" s="35">
        <f t="shared" si="490"/>
        <v>0</v>
      </c>
      <c r="Y480" s="33">
        <f t="shared" si="491"/>
        <v>0</v>
      </c>
      <c r="Z480" s="5"/>
      <c r="AA480" s="35">
        <f t="shared" si="492"/>
        <v>0</v>
      </c>
      <c r="AB480" s="3">
        <v>0</v>
      </c>
      <c r="AC480" s="3">
        <v>0</v>
      </c>
      <c r="AD480" s="35">
        <f t="shared" si="493"/>
        <v>0</v>
      </c>
      <c r="AE480" s="33">
        <f t="shared" si="494"/>
        <v>0</v>
      </c>
      <c r="AF480" s="5"/>
      <c r="AG480" s="35">
        <f t="shared" si="495"/>
        <v>0</v>
      </c>
      <c r="AH480" s="3">
        <v>0</v>
      </c>
      <c r="AI480" s="3">
        <v>0</v>
      </c>
      <c r="AJ480" s="35">
        <f t="shared" si="496"/>
        <v>0</v>
      </c>
      <c r="AK480" s="33">
        <f t="shared" si="497"/>
        <v>0</v>
      </c>
      <c r="AL480" s="5">
        <v>0</v>
      </c>
      <c r="AM480" s="36">
        <f t="shared" si="498"/>
        <v>0</v>
      </c>
      <c r="AN480" s="224">
        <v>0</v>
      </c>
      <c r="AO480" s="3">
        <v>0</v>
      </c>
      <c r="AP480" s="35">
        <f t="shared" si="499"/>
        <v>0</v>
      </c>
      <c r="AQ480" s="33">
        <f t="shared" si="500"/>
        <v>0</v>
      </c>
      <c r="AR480" s="5">
        <v>0</v>
      </c>
      <c r="AS480" s="35">
        <f t="shared" si="501"/>
        <v>0</v>
      </c>
      <c r="AT480" s="3">
        <v>0</v>
      </c>
      <c r="AU480" s="3">
        <v>0</v>
      </c>
      <c r="AV480" s="35">
        <f t="shared" si="502"/>
        <v>0</v>
      </c>
      <c r="AW480" s="33">
        <f t="shared" si="503"/>
        <v>0</v>
      </c>
      <c r="AX480" s="4">
        <v>0</v>
      </c>
      <c r="AY480" s="35">
        <f t="shared" si="515"/>
        <v>0</v>
      </c>
      <c r="AZ480" s="3">
        <v>0</v>
      </c>
      <c r="BA480" s="3">
        <v>0</v>
      </c>
      <c r="BB480" s="35">
        <f t="shared" si="516"/>
        <v>0</v>
      </c>
      <c r="BC480" s="33">
        <f t="shared" si="517"/>
        <v>0</v>
      </c>
      <c r="BD480" s="4">
        <v>0</v>
      </c>
      <c r="BE480" s="36">
        <f t="shared" si="473"/>
        <v>0</v>
      </c>
      <c r="BF480" s="3">
        <v>0</v>
      </c>
      <c r="BG480" s="3">
        <v>0</v>
      </c>
      <c r="BH480" s="35">
        <f t="shared" si="474"/>
        <v>0</v>
      </c>
      <c r="BI480" s="33">
        <f t="shared" si="514"/>
        <v>0</v>
      </c>
      <c r="BJ480" s="4"/>
      <c r="BK480" s="36">
        <f t="shared" si="475"/>
        <v>0</v>
      </c>
      <c r="BL480" s="3">
        <v>0</v>
      </c>
      <c r="BM480" s="3">
        <v>0</v>
      </c>
      <c r="BN480" s="36">
        <f t="shared" si="476"/>
        <v>0</v>
      </c>
      <c r="BO480" s="33">
        <f t="shared" si="510"/>
        <v>0</v>
      </c>
      <c r="BP480" s="4"/>
      <c r="BQ480" s="36">
        <f t="shared" si="477"/>
        <v>0</v>
      </c>
      <c r="BR480" s="204">
        <v>0</v>
      </c>
      <c r="BS480" s="305">
        <v>0</v>
      </c>
      <c r="BT480" s="36">
        <f t="shared" si="478"/>
        <v>0</v>
      </c>
      <c r="BU480" s="33">
        <f t="shared" si="484"/>
        <v>0</v>
      </c>
      <c r="BV480" s="4">
        <v>0</v>
      </c>
      <c r="BW480" s="36">
        <f t="shared" si="505"/>
        <v>0</v>
      </c>
      <c r="BX480" s="3">
        <v>0</v>
      </c>
      <c r="BY480" s="3">
        <v>0</v>
      </c>
      <c r="BZ480" s="36">
        <f t="shared" si="506"/>
        <v>0</v>
      </c>
      <c r="CA480" s="33">
        <f t="shared" si="479"/>
        <v>0</v>
      </c>
      <c r="CB480" s="314">
        <v>0</v>
      </c>
      <c r="CC480" s="36">
        <f t="shared" si="507"/>
        <v>0</v>
      </c>
      <c r="CD480" s="3">
        <f>SUMIFS('12月商业流向数据'!G:G,'12月商业流向数据'!C:C,'2019年进销存明细 '!A480,'12月商业流向数据'!E:E,'2019年进销存明细 '!H480)</f>
        <v>0</v>
      </c>
      <c r="CE480" s="3"/>
      <c r="CF480" s="36">
        <f t="shared" si="508"/>
        <v>0</v>
      </c>
      <c r="CG480" s="33">
        <f t="shared" si="480"/>
        <v>0</v>
      </c>
      <c r="CH480" s="4">
        <f t="shared" si="511"/>
        <v>0</v>
      </c>
      <c r="CI480" s="36">
        <f t="shared" si="512"/>
        <v>0</v>
      </c>
      <c r="CJ480" s="4">
        <f t="shared" si="513"/>
        <v>0</v>
      </c>
      <c r="CK480" s="36">
        <f t="shared" si="509"/>
        <v>0</v>
      </c>
      <c r="CM480" s="18" t="str">
        <f t="shared" si="504"/>
        <v>依叶-上海市徐汇区枫林街道社区卫生服务中心</v>
      </c>
      <c r="CN480" s="18" t="s">
        <v>422</v>
      </c>
    </row>
    <row r="481" spans="1:92" s="18" customFormat="1" ht="14.25" hidden="1" x14ac:dyDescent="0.3">
      <c r="A481" s="1" t="s">
        <v>6</v>
      </c>
      <c r="B481" s="1" t="s">
        <v>637</v>
      </c>
      <c r="C481" s="1" t="s">
        <v>661</v>
      </c>
      <c r="D481" s="1" t="s">
        <v>285</v>
      </c>
      <c r="E481" s="1" t="s">
        <v>689</v>
      </c>
      <c r="F481" s="1" t="s">
        <v>284</v>
      </c>
      <c r="G481" s="1" t="s">
        <v>385</v>
      </c>
      <c r="H481" s="7" t="s">
        <v>245</v>
      </c>
      <c r="I481" s="178">
        <v>34.371200000000002</v>
      </c>
      <c r="J481" s="37">
        <v>0</v>
      </c>
      <c r="K481" s="171">
        <v>0</v>
      </c>
      <c r="L481" s="171">
        <f t="shared" ref="L481:L512" si="518">K481*I481</f>
        <v>0</v>
      </c>
      <c r="M481" s="37">
        <v>0</v>
      </c>
      <c r="N481" s="5"/>
      <c r="O481" s="34">
        <f t="shared" ref="O481:O512" si="519">N481*I481</f>
        <v>0</v>
      </c>
      <c r="P481" s="3">
        <v>0</v>
      </c>
      <c r="Q481" s="3">
        <v>0</v>
      </c>
      <c r="R481" s="35">
        <f t="shared" ref="R481:R512" si="520">P481*I481</f>
        <v>0</v>
      </c>
      <c r="S481" s="33">
        <f t="shared" ref="S481:S510" si="521">M481+P481-Q481</f>
        <v>0</v>
      </c>
      <c r="T481" s="5"/>
      <c r="U481" s="35">
        <f t="shared" ref="U481:U512" si="522">T481*I481</f>
        <v>0</v>
      </c>
      <c r="V481" s="3">
        <v>0</v>
      </c>
      <c r="W481" s="3">
        <v>0</v>
      </c>
      <c r="X481" s="35">
        <f t="shared" ref="X481:X512" si="523">V481*I481</f>
        <v>0</v>
      </c>
      <c r="Y481" s="33">
        <f t="shared" ref="Y481:Y510" si="524">S481+V481-W481</f>
        <v>0</v>
      </c>
      <c r="Z481" s="5"/>
      <c r="AA481" s="35">
        <f t="shared" ref="AA481:AA512" si="525">Z481*I481</f>
        <v>0</v>
      </c>
      <c r="AB481" s="3">
        <v>0</v>
      </c>
      <c r="AC481" s="3">
        <v>0</v>
      </c>
      <c r="AD481" s="35">
        <f t="shared" ref="AD481:AD512" si="526">AB481*I481</f>
        <v>0</v>
      </c>
      <c r="AE481" s="33">
        <f t="shared" ref="AE481:AE510" si="527">Y481+AB481-AC481</f>
        <v>0</v>
      </c>
      <c r="AF481" s="5"/>
      <c r="AG481" s="35">
        <f t="shared" ref="AG481:AG512" si="528">AF481*I481</f>
        <v>0</v>
      </c>
      <c r="AH481" s="3">
        <v>0</v>
      </c>
      <c r="AI481" s="3">
        <v>0</v>
      </c>
      <c r="AJ481" s="35">
        <f t="shared" ref="AJ481:AJ512" si="529">AH481*I481</f>
        <v>0</v>
      </c>
      <c r="AK481" s="33">
        <f t="shared" ref="AK481:AK510" si="530">AE481+AH481-AI481</f>
        <v>0</v>
      </c>
      <c r="AL481" s="5">
        <v>0</v>
      </c>
      <c r="AM481" s="36">
        <f t="shared" ref="AM481:AM512" si="531">AL481*I481</f>
        <v>0</v>
      </c>
      <c r="AN481" s="224">
        <v>0</v>
      </c>
      <c r="AO481" s="3">
        <v>0</v>
      </c>
      <c r="AP481" s="35">
        <f t="shared" ref="AP481:AP512" si="532">I481*AN481</f>
        <v>0</v>
      </c>
      <c r="AQ481" s="33">
        <f t="shared" ref="AQ481:AQ510" si="533">AK481+AN481-AO481</f>
        <v>0</v>
      </c>
      <c r="AR481" s="5">
        <v>100</v>
      </c>
      <c r="AS481" s="35">
        <f t="shared" ref="AS481:AS512" si="534">I481*AR481</f>
        <v>3437.1200000000003</v>
      </c>
      <c r="AT481" s="3">
        <v>0</v>
      </c>
      <c r="AU481" s="3">
        <v>0</v>
      </c>
      <c r="AV481" s="35">
        <f t="shared" ref="AV481:AV512" si="535">AT481*I481</f>
        <v>0</v>
      </c>
      <c r="AW481" s="33">
        <f t="shared" ref="AW481:AW510" si="536">AQ481+AT481-AU481</f>
        <v>0</v>
      </c>
      <c r="AX481" s="4">
        <v>0</v>
      </c>
      <c r="AY481" s="35">
        <f t="shared" si="515"/>
        <v>0</v>
      </c>
      <c r="AZ481" s="3">
        <v>0</v>
      </c>
      <c r="BA481" s="3">
        <v>0</v>
      </c>
      <c r="BB481" s="35">
        <f t="shared" si="516"/>
        <v>0</v>
      </c>
      <c r="BC481" s="33">
        <f t="shared" si="517"/>
        <v>0</v>
      </c>
      <c r="BD481" s="4">
        <v>0</v>
      </c>
      <c r="BE481" s="36">
        <f t="shared" si="473"/>
        <v>0</v>
      </c>
      <c r="BF481" s="3">
        <v>0</v>
      </c>
      <c r="BG481" s="3">
        <v>0</v>
      </c>
      <c r="BH481" s="35">
        <f t="shared" si="474"/>
        <v>0</v>
      </c>
      <c r="BI481" s="33">
        <f t="shared" si="514"/>
        <v>0</v>
      </c>
      <c r="BJ481" s="4"/>
      <c r="BK481" s="36">
        <f t="shared" si="475"/>
        <v>0</v>
      </c>
      <c r="BL481" s="3">
        <v>0</v>
      </c>
      <c r="BM481" s="3">
        <v>0</v>
      </c>
      <c r="BN481" s="36">
        <f t="shared" si="476"/>
        <v>0</v>
      </c>
      <c r="BO481" s="33">
        <f t="shared" si="510"/>
        <v>0</v>
      </c>
      <c r="BP481" s="4"/>
      <c r="BQ481" s="36">
        <f t="shared" si="477"/>
        <v>0</v>
      </c>
      <c r="BR481" s="204">
        <v>30</v>
      </c>
      <c r="BS481" s="305">
        <v>0</v>
      </c>
      <c r="BT481" s="36">
        <f t="shared" si="478"/>
        <v>1031.136</v>
      </c>
      <c r="BU481" s="33">
        <f t="shared" si="484"/>
        <v>30</v>
      </c>
      <c r="BV481" s="4">
        <v>20</v>
      </c>
      <c r="BW481" s="36">
        <f t="shared" si="505"/>
        <v>687.42399999999998</v>
      </c>
      <c r="BX481" s="3">
        <v>50</v>
      </c>
      <c r="BY481" s="3">
        <v>30</v>
      </c>
      <c r="BZ481" s="36">
        <f t="shared" si="506"/>
        <v>1718.5600000000002</v>
      </c>
      <c r="CA481" s="33">
        <f t="shared" si="479"/>
        <v>50</v>
      </c>
      <c r="CB481" s="314">
        <v>30</v>
      </c>
      <c r="CC481" s="36">
        <f t="shared" si="507"/>
        <v>1031.136</v>
      </c>
      <c r="CD481" s="3">
        <f>SUMIFS('12月商业流向数据'!G:G,'12月商业流向数据'!C:C,'2019年进销存明细 '!A481,'12月商业流向数据'!E:E,'2019年进销存明细 '!H481)</f>
        <v>0</v>
      </c>
      <c r="CE481" s="3"/>
      <c r="CF481" s="36">
        <f t="shared" si="508"/>
        <v>0</v>
      </c>
      <c r="CG481" s="33">
        <f t="shared" si="480"/>
        <v>50</v>
      </c>
      <c r="CH481" s="4">
        <f t="shared" si="511"/>
        <v>150</v>
      </c>
      <c r="CI481" s="36">
        <f t="shared" si="512"/>
        <v>5155.68</v>
      </c>
      <c r="CJ481" s="4">
        <f t="shared" si="513"/>
        <v>80</v>
      </c>
      <c r="CK481" s="36">
        <f t="shared" si="509"/>
        <v>2749.6959999999999</v>
      </c>
      <c r="CL481" s="18" t="s">
        <v>927</v>
      </c>
      <c r="CM481" s="18" t="str">
        <f t="shared" si="504"/>
        <v>依叶-上海市徐汇区天平街道社区卫生服务中心</v>
      </c>
      <c r="CN481" s="18" t="s">
        <v>422</v>
      </c>
    </row>
    <row r="482" spans="1:92" s="18" customFormat="1" ht="14.25" hidden="1" x14ac:dyDescent="0.3">
      <c r="A482" s="1" t="s">
        <v>6</v>
      </c>
      <c r="B482" s="1" t="s">
        <v>637</v>
      </c>
      <c r="C482" s="1" t="s">
        <v>661</v>
      </c>
      <c r="D482" s="1" t="s">
        <v>285</v>
      </c>
      <c r="E482" s="1" t="s">
        <v>480</v>
      </c>
      <c r="F482" s="1" t="s">
        <v>284</v>
      </c>
      <c r="G482" s="1" t="s">
        <v>385</v>
      </c>
      <c r="H482" s="7" t="s">
        <v>246</v>
      </c>
      <c r="I482" s="178">
        <v>34.371200000000002</v>
      </c>
      <c r="J482" s="37">
        <v>40</v>
      </c>
      <c r="K482" s="171">
        <v>7.5</v>
      </c>
      <c r="L482" s="171">
        <f t="shared" si="518"/>
        <v>257.78399999999999</v>
      </c>
      <c r="M482" s="37">
        <v>40</v>
      </c>
      <c r="N482" s="5">
        <v>150</v>
      </c>
      <c r="O482" s="34">
        <f t="shared" si="519"/>
        <v>5155.68</v>
      </c>
      <c r="P482" s="3">
        <v>270</v>
      </c>
      <c r="Q482" s="3">
        <v>69</v>
      </c>
      <c r="R482" s="35">
        <f t="shared" si="520"/>
        <v>9280.2240000000002</v>
      </c>
      <c r="S482" s="33">
        <f t="shared" si="521"/>
        <v>241</v>
      </c>
      <c r="T482" s="5">
        <v>200</v>
      </c>
      <c r="U482" s="35">
        <f t="shared" si="522"/>
        <v>6874.2400000000007</v>
      </c>
      <c r="V482" s="3">
        <v>300</v>
      </c>
      <c r="W482" s="3">
        <v>56</v>
      </c>
      <c r="X482" s="35">
        <f t="shared" si="523"/>
        <v>10311.36</v>
      </c>
      <c r="Y482" s="33">
        <f t="shared" si="524"/>
        <v>485</v>
      </c>
      <c r="Z482" s="5">
        <v>200</v>
      </c>
      <c r="AA482" s="35">
        <f t="shared" si="525"/>
        <v>6874.2400000000007</v>
      </c>
      <c r="AB482" s="3">
        <v>0</v>
      </c>
      <c r="AC482" s="3">
        <v>252</v>
      </c>
      <c r="AD482" s="35">
        <f t="shared" si="526"/>
        <v>0</v>
      </c>
      <c r="AE482" s="33">
        <f t="shared" si="527"/>
        <v>233</v>
      </c>
      <c r="AF482" s="5">
        <v>200</v>
      </c>
      <c r="AG482" s="35">
        <f t="shared" si="528"/>
        <v>6874.2400000000007</v>
      </c>
      <c r="AH482" s="3">
        <v>0</v>
      </c>
      <c r="AI482" s="3">
        <v>150</v>
      </c>
      <c r="AJ482" s="35">
        <f t="shared" si="529"/>
        <v>0</v>
      </c>
      <c r="AK482" s="33">
        <f t="shared" si="530"/>
        <v>83</v>
      </c>
      <c r="AL482" s="5">
        <v>600</v>
      </c>
      <c r="AM482" s="36">
        <f t="shared" si="531"/>
        <v>20622.72</v>
      </c>
      <c r="AN482" s="224">
        <v>900</v>
      </c>
      <c r="AO482" s="3">
        <v>302</v>
      </c>
      <c r="AP482" s="35">
        <f t="shared" si="532"/>
        <v>30934.080000000002</v>
      </c>
      <c r="AQ482" s="33">
        <f t="shared" si="533"/>
        <v>681</v>
      </c>
      <c r="AR482" s="5">
        <v>300</v>
      </c>
      <c r="AS482" s="35">
        <f t="shared" si="534"/>
        <v>10311.36</v>
      </c>
      <c r="AT482" s="3">
        <v>300</v>
      </c>
      <c r="AU482" s="3">
        <v>227</v>
      </c>
      <c r="AV482" s="35">
        <f t="shared" si="535"/>
        <v>10311.36</v>
      </c>
      <c r="AW482" s="33">
        <f t="shared" si="536"/>
        <v>754</v>
      </c>
      <c r="AX482" s="4">
        <v>0</v>
      </c>
      <c r="AY482" s="35">
        <f t="shared" si="515"/>
        <v>0</v>
      </c>
      <c r="AZ482" s="3">
        <v>0</v>
      </c>
      <c r="BA482" s="3">
        <v>285</v>
      </c>
      <c r="BB482" s="35">
        <f t="shared" si="516"/>
        <v>0</v>
      </c>
      <c r="BC482" s="33">
        <f t="shared" si="517"/>
        <v>469</v>
      </c>
      <c r="BD482" s="4">
        <v>300</v>
      </c>
      <c r="BE482" s="36">
        <f t="shared" si="473"/>
        <v>10311.36</v>
      </c>
      <c r="BF482" s="3">
        <v>0</v>
      </c>
      <c r="BG482" s="3">
        <v>262</v>
      </c>
      <c r="BH482" s="35">
        <f t="shared" si="474"/>
        <v>0</v>
      </c>
      <c r="BI482" s="33">
        <f t="shared" si="514"/>
        <v>207</v>
      </c>
      <c r="BJ482" s="4">
        <v>600</v>
      </c>
      <c r="BK482" s="36">
        <f t="shared" si="475"/>
        <v>20622.72</v>
      </c>
      <c r="BL482" s="3">
        <v>650</v>
      </c>
      <c r="BM482" s="3">
        <v>242</v>
      </c>
      <c r="BN482" s="36">
        <f t="shared" si="476"/>
        <v>22341.280000000002</v>
      </c>
      <c r="BO482" s="33">
        <f t="shared" si="510"/>
        <v>615</v>
      </c>
      <c r="BP482" s="4">
        <v>500</v>
      </c>
      <c r="BQ482" s="36">
        <f t="shared" si="477"/>
        <v>17185.600000000002</v>
      </c>
      <c r="BR482" s="204">
        <v>0</v>
      </c>
      <c r="BS482" s="305">
        <v>252</v>
      </c>
      <c r="BT482" s="36">
        <f t="shared" si="478"/>
        <v>0</v>
      </c>
      <c r="BU482" s="33">
        <f t="shared" si="484"/>
        <v>363</v>
      </c>
      <c r="BV482" s="4">
        <v>350</v>
      </c>
      <c r="BW482" s="36">
        <f t="shared" si="505"/>
        <v>12029.92</v>
      </c>
      <c r="BX482" s="3">
        <v>700</v>
      </c>
      <c r="BY482" s="3">
        <v>291</v>
      </c>
      <c r="BZ482" s="36">
        <f t="shared" si="506"/>
        <v>24059.84</v>
      </c>
      <c r="CA482" s="33">
        <f t="shared" si="479"/>
        <v>772</v>
      </c>
      <c r="CB482" s="314">
        <v>400</v>
      </c>
      <c r="CC482" s="36">
        <f t="shared" si="507"/>
        <v>13748.480000000001</v>
      </c>
      <c r="CD482" s="3">
        <f>SUMIFS('12月商业流向数据'!G:G,'12月商业流向数据'!C:C,'2019年进销存明细 '!A482,'12月商业流向数据'!E:E,'2019年进销存明细 '!H482)</f>
        <v>0</v>
      </c>
      <c r="CE482" s="3"/>
      <c r="CF482" s="36">
        <f t="shared" si="508"/>
        <v>0</v>
      </c>
      <c r="CG482" s="33">
        <f t="shared" si="480"/>
        <v>772</v>
      </c>
      <c r="CH482" s="4">
        <f t="shared" si="511"/>
        <v>3800</v>
      </c>
      <c r="CI482" s="36">
        <f t="shared" si="512"/>
        <v>130610.56000000001</v>
      </c>
      <c r="CJ482" s="4">
        <f t="shared" si="513"/>
        <v>3120</v>
      </c>
      <c r="CK482" s="36">
        <f t="shared" si="509"/>
        <v>107238.144</v>
      </c>
      <c r="CM482" s="18" t="str">
        <f t="shared" si="504"/>
        <v>依叶-上海市徐汇区龙华街道社区卫生服务中心</v>
      </c>
      <c r="CN482" s="18" t="s">
        <v>422</v>
      </c>
    </row>
    <row r="483" spans="1:92" s="18" customFormat="1" ht="14.25" hidden="1" x14ac:dyDescent="0.3">
      <c r="A483" s="1" t="s">
        <v>6</v>
      </c>
      <c r="B483" s="1" t="s">
        <v>637</v>
      </c>
      <c r="C483" s="1" t="s">
        <v>661</v>
      </c>
      <c r="D483" s="1" t="s">
        <v>285</v>
      </c>
      <c r="E483" s="1" t="s">
        <v>877</v>
      </c>
      <c r="F483" s="1" t="s">
        <v>284</v>
      </c>
      <c r="G483" s="1" t="s">
        <v>385</v>
      </c>
      <c r="H483" s="7" t="s">
        <v>247</v>
      </c>
      <c r="I483" s="178">
        <v>34.371200000000002</v>
      </c>
      <c r="J483" s="37">
        <v>0</v>
      </c>
      <c r="K483" s="171">
        <v>0</v>
      </c>
      <c r="L483" s="171">
        <f t="shared" si="518"/>
        <v>0</v>
      </c>
      <c r="M483" s="37">
        <v>0</v>
      </c>
      <c r="N483" s="5"/>
      <c r="O483" s="34">
        <f t="shared" si="519"/>
        <v>0</v>
      </c>
      <c r="P483" s="3">
        <v>0</v>
      </c>
      <c r="Q483" s="3">
        <v>0</v>
      </c>
      <c r="R483" s="35">
        <f t="shared" si="520"/>
        <v>0</v>
      </c>
      <c r="S483" s="33">
        <f t="shared" si="521"/>
        <v>0</v>
      </c>
      <c r="T483" s="5"/>
      <c r="U483" s="35">
        <f t="shared" si="522"/>
        <v>0</v>
      </c>
      <c r="V483" s="3">
        <v>0</v>
      </c>
      <c r="W483" s="3">
        <v>0</v>
      </c>
      <c r="X483" s="35">
        <f t="shared" si="523"/>
        <v>0</v>
      </c>
      <c r="Y483" s="33">
        <f t="shared" si="524"/>
        <v>0</v>
      </c>
      <c r="Z483" s="5"/>
      <c r="AA483" s="35">
        <f t="shared" si="525"/>
        <v>0</v>
      </c>
      <c r="AB483" s="3">
        <v>0</v>
      </c>
      <c r="AC483" s="3">
        <v>0</v>
      </c>
      <c r="AD483" s="35">
        <f t="shared" si="526"/>
        <v>0</v>
      </c>
      <c r="AE483" s="33">
        <f t="shared" si="527"/>
        <v>0</v>
      </c>
      <c r="AF483" s="5"/>
      <c r="AG483" s="35">
        <f t="shared" si="528"/>
        <v>0</v>
      </c>
      <c r="AH483" s="3">
        <v>0</v>
      </c>
      <c r="AI483" s="3">
        <v>0</v>
      </c>
      <c r="AJ483" s="35">
        <f t="shared" si="529"/>
        <v>0</v>
      </c>
      <c r="AK483" s="33">
        <f t="shared" si="530"/>
        <v>0</v>
      </c>
      <c r="AL483" s="5">
        <v>0</v>
      </c>
      <c r="AM483" s="36">
        <f t="shared" si="531"/>
        <v>0</v>
      </c>
      <c r="AN483" s="224">
        <v>0</v>
      </c>
      <c r="AO483" s="3">
        <v>0</v>
      </c>
      <c r="AP483" s="35">
        <f t="shared" si="532"/>
        <v>0</v>
      </c>
      <c r="AQ483" s="33">
        <f t="shared" si="533"/>
        <v>0</v>
      </c>
      <c r="AR483" s="5">
        <v>0</v>
      </c>
      <c r="AS483" s="35">
        <f t="shared" si="534"/>
        <v>0</v>
      </c>
      <c r="AT483" s="3">
        <v>0</v>
      </c>
      <c r="AU483" s="3">
        <v>0</v>
      </c>
      <c r="AV483" s="35">
        <f t="shared" si="535"/>
        <v>0</v>
      </c>
      <c r="AW483" s="33">
        <f t="shared" si="536"/>
        <v>0</v>
      </c>
      <c r="AX483" s="4">
        <v>0</v>
      </c>
      <c r="AY483" s="35">
        <f t="shared" si="515"/>
        <v>0</v>
      </c>
      <c r="AZ483" s="3">
        <v>0</v>
      </c>
      <c r="BA483" s="3">
        <v>0</v>
      </c>
      <c r="BB483" s="35">
        <f t="shared" si="516"/>
        <v>0</v>
      </c>
      <c r="BC483" s="33">
        <f t="shared" si="517"/>
        <v>0</v>
      </c>
      <c r="BD483" s="4">
        <v>0</v>
      </c>
      <c r="BE483" s="36">
        <f t="shared" si="473"/>
        <v>0</v>
      </c>
      <c r="BF483" s="3">
        <v>0</v>
      </c>
      <c r="BG483" s="3">
        <v>0</v>
      </c>
      <c r="BH483" s="35">
        <f t="shared" si="474"/>
        <v>0</v>
      </c>
      <c r="BI483" s="33">
        <f t="shared" si="514"/>
        <v>0</v>
      </c>
      <c r="BJ483" s="4"/>
      <c r="BK483" s="36">
        <f t="shared" si="475"/>
        <v>0</v>
      </c>
      <c r="BL483" s="3">
        <v>50</v>
      </c>
      <c r="BM483" s="3">
        <v>0</v>
      </c>
      <c r="BN483" s="36">
        <f t="shared" si="476"/>
        <v>1718.5600000000002</v>
      </c>
      <c r="BO483" s="33">
        <f t="shared" si="510"/>
        <v>50</v>
      </c>
      <c r="BP483" s="4"/>
      <c r="BQ483" s="36">
        <f t="shared" si="477"/>
        <v>0</v>
      </c>
      <c r="BR483" s="204">
        <v>0</v>
      </c>
      <c r="BS483" s="305">
        <v>10</v>
      </c>
      <c r="BT483" s="36">
        <f t="shared" si="478"/>
        <v>0</v>
      </c>
      <c r="BU483" s="33">
        <f t="shared" si="484"/>
        <v>40</v>
      </c>
      <c r="BV483" s="4">
        <v>10</v>
      </c>
      <c r="BW483" s="36">
        <f t="shared" si="505"/>
        <v>343.71199999999999</v>
      </c>
      <c r="BX483" s="3">
        <v>30</v>
      </c>
      <c r="BY483" s="3">
        <v>50</v>
      </c>
      <c r="BZ483" s="36">
        <f t="shared" si="506"/>
        <v>1031.136</v>
      </c>
      <c r="CA483" s="33">
        <f t="shared" si="479"/>
        <v>20</v>
      </c>
      <c r="CB483" s="314">
        <v>20</v>
      </c>
      <c r="CC483" s="36">
        <f t="shared" si="507"/>
        <v>687.42399999999998</v>
      </c>
      <c r="CD483" s="3">
        <f>SUMIFS('12月商业流向数据'!G:G,'12月商业流向数据'!C:C,'2019年进销存明细 '!A483,'12月商业流向数据'!E:E,'2019年进销存明细 '!H483)</f>
        <v>30</v>
      </c>
      <c r="CE483" s="3"/>
      <c r="CF483" s="36">
        <f t="shared" si="508"/>
        <v>1031.136</v>
      </c>
      <c r="CG483" s="33">
        <f t="shared" si="480"/>
        <v>50</v>
      </c>
      <c r="CH483" s="4">
        <f t="shared" si="511"/>
        <v>30</v>
      </c>
      <c r="CI483" s="36">
        <f t="shared" si="512"/>
        <v>1031.136</v>
      </c>
      <c r="CJ483" s="4">
        <f t="shared" si="513"/>
        <v>110</v>
      </c>
      <c r="CK483" s="36">
        <f t="shared" si="509"/>
        <v>3780.8319999999999</v>
      </c>
      <c r="CL483" s="18" t="s">
        <v>876</v>
      </c>
      <c r="CM483" s="18" t="str">
        <f t="shared" si="504"/>
        <v>依叶-上海市徐汇区虹梅街道社区卫生服务中心</v>
      </c>
      <c r="CN483" s="18" t="s">
        <v>422</v>
      </c>
    </row>
    <row r="484" spans="1:92" s="18" customFormat="1" ht="14.25" hidden="1" x14ac:dyDescent="0.3">
      <c r="A484" s="1" t="s">
        <v>6</v>
      </c>
      <c r="B484" s="1" t="s">
        <v>637</v>
      </c>
      <c r="C484" s="1" t="s">
        <v>661</v>
      </c>
      <c r="D484" s="1" t="s">
        <v>285</v>
      </c>
      <c r="E484" s="1" t="s">
        <v>87</v>
      </c>
      <c r="F484" s="1" t="s">
        <v>284</v>
      </c>
      <c r="G484" s="1" t="s">
        <v>385</v>
      </c>
      <c r="H484" s="7" t="s">
        <v>248</v>
      </c>
      <c r="I484" s="178">
        <v>34.371200000000002</v>
      </c>
      <c r="J484" s="37">
        <v>0</v>
      </c>
      <c r="K484" s="171">
        <v>0</v>
      </c>
      <c r="L484" s="171">
        <f t="shared" si="518"/>
        <v>0</v>
      </c>
      <c r="M484" s="37">
        <v>0</v>
      </c>
      <c r="N484" s="5"/>
      <c r="O484" s="34">
        <f t="shared" si="519"/>
        <v>0</v>
      </c>
      <c r="P484" s="3">
        <v>0</v>
      </c>
      <c r="Q484" s="3">
        <v>0</v>
      </c>
      <c r="R484" s="35">
        <f t="shared" si="520"/>
        <v>0</v>
      </c>
      <c r="S484" s="33">
        <f t="shared" si="521"/>
        <v>0</v>
      </c>
      <c r="T484" s="5"/>
      <c r="U484" s="35">
        <f t="shared" si="522"/>
        <v>0</v>
      </c>
      <c r="V484" s="3">
        <v>0</v>
      </c>
      <c r="W484" s="3">
        <v>0</v>
      </c>
      <c r="X484" s="35">
        <f t="shared" si="523"/>
        <v>0</v>
      </c>
      <c r="Y484" s="33">
        <f t="shared" si="524"/>
        <v>0</v>
      </c>
      <c r="Z484" s="5"/>
      <c r="AA484" s="35">
        <f t="shared" si="525"/>
        <v>0</v>
      </c>
      <c r="AB484" s="3">
        <v>0</v>
      </c>
      <c r="AC484" s="3">
        <v>0</v>
      </c>
      <c r="AD484" s="35">
        <f t="shared" si="526"/>
        <v>0</v>
      </c>
      <c r="AE484" s="33">
        <f t="shared" si="527"/>
        <v>0</v>
      </c>
      <c r="AF484" s="5"/>
      <c r="AG484" s="35">
        <f t="shared" si="528"/>
        <v>0</v>
      </c>
      <c r="AH484" s="3">
        <v>0</v>
      </c>
      <c r="AI484" s="3">
        <v>0</v>
      </c>
      <c r="AJ484" s="35">
        <f t="shared" si="529"/>
        <v>0</v>
      </c>
      <c r="AK484" s="33">
        <f t="shared" si="530"/>
        <v>0</v>
      </c>
      <c r="AL484" s="5">
        <v>0</v>
      </c>
      <c r="AM484" s="36">
        <f t="shared" si="531"/>
        <v>0</v>
      </c>
      <c r="AN484" s="224">
        <v>0</v>
      </c>
      <c r="AO484" s="3">
        <v>0</v>
      </c>
      <c r="AP484" s="35">
        <f t="shared" si="532"/>
        <v>0</v>
      </c>
      <c r="AQ484" s="33">
        <f t="shared" si="533"/>
        <v>0</v>
      </c>
      <c r="AR484" s="5">
        <v>0</v>
      </c>
      <c r="AS484" s="35">
        <f t="shared" si="534"/>
        <v>0</v>
      </c>
      <c r="AT484" s="3">
        <v>0</v>
      </c>
      <c r="AU484" s="3">
        <v>0</v>
      </c>
      <c r="AV484" s="35">
        <f t="shared" si="535"/>
        <v>0</v>
      </c>
      <c r="AW484" s="33">
        <f t="shared" si="536"/>
        <v>0</v>
      </c>
      <c r="AX484" s="4">
        <v>0</v>
      </c>
      <c r="AY484" s="35">
        <f t="shared" si="515"/>
        <v>0</v>
      </c>
      <c r="AZ484" s="3">
        <v>0</v>
      </c>
      <c r="BA484" s="3">
        <v>0</v>
      </c>
      <c r="BB484" s="35">
        <f t="shared" si="516"/>
        <v>0</v>
      </c>
      <c r="BC484" s="33">
        <f t="shared" si="517"/>
        <v>0</v>
      </c>
      <c r="BD484" s="4">
        <v>0</v>
      </c>
      <c r="BE484" s="36">
        <f t="shared" si="473"/>
        <v>0</v>
      </c>
      <c r="BF484" s="3">
        <v>0</v>
      </c>
      <c r="BG484" s="3">
        <v>0</v>
      </c>
      <c r="BH484" s="35">
        <f t="shared" si="474"/>
        <v>0</v>
      </c>
      <c r="BI484" s="33">
        <f t="shared" si="514"/>
        <v>0</v>
      </c>
      <c r="BJ484" s="4"/>
      <c r="BK484" s="36">
        <f t="shared" si="475"/>
        <v>0</v>
      </c>
      <c r="BL484" s="3">
        <v>0</v>
      </c>
      <c r="BM484" s="3">
        <v>0</v>
      </c>
      <c r="BN484" s="36">
        <f t="shared" si="476"/>
        <v>0</v>
      </c>
      <c r="BO484" s="33">
        <f t="shared" si="510"/>
        <v>0</v>
      </c>
      <c r="BP484" s="4"/>
      <c r="BQ484" s="36">
        <f t="shared" si="477"/>
        <v>0</v>
      </c>
      <c r="BR484" s="204">
        <v>0</v>
      </c>
      <c r="BS484" s="305">
        <v>0</v>
      </c>
      <c r="BT484" s="36">
        <f t="shared" si="478"/>
        <v>0</v>
      </c>
      <c r="BU484" s="33">
        <f t="shared" si="484"/>
        <v>0</v>
      </c>
      <c r="BV484" s="4">
        <v>0</v>
      </c>
      <c r="BW484" s="36">
        <f t="shared" si="505"/>
        <v>0</v>
      </c>
      <c r="BX484" s="3">
        <v>0</v>
      </c>
      <c r="BY484" s="3">
        <v>0</v>
      </c>
      <c r="BZ484" s="36">
        <f t="shared" si="506"/>
        <v>0</v>
      </c>
      <c r="CA484" s="33">
        <f t="shared" si="479"/>
        <v>0</v>
      </c>
      <c r="CB484" s="314">
        <v>0</v>
      </c>
      <c r="CC484" s="36">
        <f t="shared" si="507"/>
        <v>0</v>
      </c>
      <c r="CD484" s="3">
        <f>SUMIFS('12月商业流向数据'!G:G,'12月商业流向数据'!C:C,'2019年进销存明细 '!A484,'12月商业流向数据'!E:E,'2019年进销存明细 '!H484)</f>
        <v>0</v>
      </c>
      <c r="CE484" s="3"/>
      <c r="CF484" s="36">
        <f t="shared" si="508"/>
        <v>0</v>
      </c>
      <c r="CG484" s="33">
        <f t="shared" si="480"/>
        <v>0</v>
      </c>
      <c r="CH484" s="4">
        <f t="shared" si="511"/>
        <v>0</v>
      </c>
      <c r="CI484" s="36">
        <f t="shared" si="512"/>
        <v>0</v>
      </c>
      <c r="CJ484" s="4">
        <f t="shared" si="513"/>
        <v>0</v>
      </c>
      <c r="CK484" s="36">
        <f t="shared" si="509"/>
        <v>0</v>
      </c>
      <c r="CM484" s="18" t="str">
        <f t="shared" si="504"/>
        <v>依叶-上海市徐汇区漕河泾街道社区卫生服务中心</v>
      </c>
      <c r="CN484" s="18" t="s">
        <v>422</v>
      </c>
    </row>
    <row r="485" spans="1:92" s="18" customFormat="1" ht="14.25" hidden="1" x14ac:dyDescent="0.3">
      <c r="A485" s="1" t="s">
        <v>6</v>
      </c>
      <c r="B485" s="1" t="s">
        <v>637</v>
      </c>
      <c r="C485" s="1" t="s">
        <v>661</v>
      </c>
      <c r="D485" s="1" t="s">
        <v>285</v>
      </c>
      <c r="E485" s="1" t="s">
        <v>480</v>
      </c>
      <c r="F485" s="1" t="s">
        <v>284</v>
      </c>
      <c r="G485" s="1" t="s">
        <v>385</v>
      </c>
      <c r="H485" s="7" t="s">
        <v>249</v>
      </c>
      <c r="I485" s="178">
        <v>34.371200000000002</v>
      </c>
      <c r="J485" s="37">
        <v>0</v>
      </c>
      <c r="K485" s="171">
        <v>0</v>
      </c>
      <c r="L485" s="171">
        <f t="shared" si="518"/>
        <v>0</v>
      </c>
      <c r="M485" s="37">
        <v>0</v>
      </c>
      <c r="N485" s="5"/>
      <c r="O485" s="34">
        <f t="shared" si="519"/>
        <v>0</v>
      </c>
      <c r="P485" s="3">
        <v>0</v>
      </c>
      <c r="Q485" s="3">
        <v>0</v>
      </c>
      <c r="R485" s="35">
        <f t="shared" si="520"/>
        <v>0</v>
      </c>
      <c r="S485" s="33">
        <f t="shared" si="521"/>
        <v>0</v>
      </c>
      <c r="T485" s="5"/>
      <c r="U485" s="35">
        <f t="shared" si="522"/>
        <v>0</v>
      </c>
      <c r="V485" s="3">
        <v>0</v>
      </c>
      <c r="W485" s="3">
        <v>0</v>
      </c>
      <c r="X485" s="35">
        <f t="shared" si="523"/>
        <v>0</v>
      </c>
      <c r="Y485" s="33">
        <f t="shared" si="524"/>
        <v>0</v>
      </c>
      <c r="Z485" s="5"/>
      <c r="AA485" s="35">
        <f t="shared" si="525"/>
        <v>0</v>
      </c>
      <c r="AB485" s="3">
        <v>0</v>
      </c>
      <c r="AC485" s="3">
        <v>0</v>
      </c>
      <c r="AD485" s="35">
        <f t="shared" si="526"/>
        <v>0</v>
      </c>
      <c r="AE485" s="33">
        <f t="shared" si="527"/>
        <v>0</v>
      </c>
      <c r="AF485" s="5"/>
      <c r="AG485" s="35">
        <f t="shared" si="528"/>
        <v>0</v>
      </c>
      <c r="AH485" s="3">
        <v>20</v>
      </c>
      <c r="AI485" s="3">
        <v>18</v>
      </c>
      <c r="AJ485" s="35">
        <f t="shared" si="529"/>
        <v>687.42399999999998</v>
      </c>
      <c r="AK485" s="33">
        <f t="shared" si="530"/>
        <v>2</v>
      </c>
      <c r="AL485" s="5">
        <v>100</v>
      </c>
      <c r="AM485" s="36">
        <f t="shared" si="531"/>
        <v>3437.1200000000003</v>
      </c>
      <c r="AN485" s="224">
        <v>100</v>
      </c>
      <c r="AO485" s="3">
        <v>102</v>
      </c>
      <c r="AP485" s="35">
        <f t="shared" si="532"/>
        <v>3437.1200000000003</v>
      </c>
      <c r="AQ485" s="33">
        <f t="shared" si="533"/>
        <v>0</v>
      </c>
      <c r="AR485" s="5">
        <v>100</v>
      </c>
      <c r="AS485" s="35">
        <f t="shared" si="534"/>
        <v>3437.1200000000003</v>
      </c>
      <c r="AT485" s="3">
        <v>150</v>
      </c>
      <c r="AU485" s="3">
        <v>74</v>
      </c>
      <c r="AV485" s="35">
        <f t="shared" si="535"/>
        <v>5155.68</v>
      </c>
      <c r="AW485" s="33">
        <f t="shared" si="536"/>
        <v>76</v>
      </c>
      <c r="AX485" s="4">
        <v>300</v>
      </c>
      <c r="AY485" s="35">
        <f t="shared" si="515"/>
        <v>10311.36</v>
      </c>
      <c r="AZ485" s="3">
        <v>300</v>
      </c>
      <c r="BA485" s="3">
        <v>186</v>
      </c>
      <c r="BB485" s="35">
        <f t="shared" si="516"/>
        <v>10311.36</v>
      </c>
      <c r="BC485" s="33">
        <f t="shared" si="517"/>
        <v>190</v>
      </c>
      <c r="BD485" s="4">
        <v>300</v>
      </c>
      <c r="BE485" s="36">
        <f t="shared" si="473"/>
        <v>10311.36</v>
      </c>
      <c r="BF485" s="3">
        <v>100</v>
      </c>
      <c r="BG485" s="3">
        <v>228</v>
      </c>
      <c r="BH485" s="35">
        <f t="shared" si="474"/>
        <v>3437.1200000000003</v>
      </c>
      <c r="BI485" s="33">
        <f t="shared" si="514"/>
        <v>62</v>
      </c>
      <c r="BJ485" s="4">
        <v>500</v>
      </c>
      <c r="BK485" s="36">
        <f t="shared" si="475"/>
        <v>17185.600000000002</v>
      </c>
      <c r="BL485" s="3">
        <v>400</v>
      </c>
      <c r="BM485" s="3">
        <v>335</v>
      </c>
      <c r="BN485" s="36">
        <f t="shared" si="476"/>
        <v>13748.480000000001</v>
      </c>
      <c r="BO485" s="33">
        <f t="shared" si="510"/>
        <v>127</v>
      </c>
      <c r="BP485" s="4">
        <v>800</v>
      </c>
      <c r="BQ485" s="36">
        <f t="shared" si="477"/>
        <v>27496.960000000003</v>
      </c>
      <c r="BR485" s="204">
        <v>500</v>
      </c>
      <c r="BS485" s="305">
        <v>552</v>
      </c>
      <c r="BT485" s="36">
        <f t="shared" si="478"/>
        <v>17185.600000000002</v>
      </c>
      <c r="BU485" s="33">
        <f t="shared" si="484"/>
        <v>75</v>
      </c>
      <c r="BV485" s="4">
        <v>600</v>
      </c>
      <c r="BW485" s="36">
        <f t="shared" si="505"/>
        <v>20622.72</v>
      </c>
      <c r="BX485" s="3">
        <v>800</v>
      </c>
      <c r="BY485" s="3">
        <v>656</v>
      </c>
      <c r="BZ485" s="36">
        <f t="shared" si="506"/>
        <v>27496.960000000003</v>
      </c>
      <c r="CA485" s="33">
        <f t="shared" si="479"/>
        <v>219</v>
      </c>
      <c r="CB485" s="314">
        <v>800</v>
      </c>
      <c r="CC485" s="36">
        <f t="shared" si="507"/>
        <v>27496.960000000003</v>
      </c>
      <c r="CD485" s="3">
        <f>SUMIFS('12月商业流向数据'!G:G,'12月商业流向数据'!C:C,'2019年进销存明细 '!A485,'12月商业流向数据'!E:E,'2019年进销存明细 '!H485)</f>
        <v>300</v>
      </c>
      <c r="CE485" s="3"/>
      <c r="CF485" s="36">
        <f t="shared" si="508"/>
        <v>10311.36</v>
      </c>
      <c r="CG485" s="33">
        <f t="shared" si="480"/>
        <v>519</v>
      </c>
      <c r="CH485" s="4">
        <f t="shared" si="511"/>
        <v>3500</v>
      </c>
      <c r="CI485" s="36">
        <f t="shared" si="512"/>
        <v>120299.20000000001</v>
      </c>
      <c r="CJ485" s="4">
        <f t="shared" si="513"/>
        <v>2670</v>
      </c>
      <c r="CK485" s="36">
        <f t="shared" si="509"/>
        <v>91771.104000000007</v>
      </c>
      <c r="CL485" s="18" t="s">
        <v>723</v>
      </c>
      <c r="CM485" s="18" t="str">
        <f t="shared" si="504"/>
        <v>依叶-上海市徐汇区长桥街道社区卫生服务中心</v>
      </c>
      <c r="CN485" s="18" t="s">
        <v>422</v>
      </c>
    </row>
    <row r="486" spans="1:92" s="18" customFormat="1" ht="14.25" hidden="1" x14ac:dyDescent="0.3">
      <c r="A486" s="1" t="s">
        <v>6</v>
      </c>
      <c r="B486" s="1" t="s">
        <v>637</v>
      </c>
      <c r="C486" s="1" t="s">
        <v>661</v>
      </c>
      <c r="D486" s="1" t="s">
        <v>285</v>
      </c>
      <c r="E486" s="1" t="s">
        <v>462</v>
      </c>
      <c r="F486" s="1" t="s">
        <v>284</v>
      </c>
      <c r="G486" s="1" t="s">
        <v>385</v>
      </c>
      <c r="H486" s="7" t="s">
        <v>685</v>
      </c>
      <c r="I486" s="178">
        <v>34.371200000000002</v>
      </c>
      <c r="J486" s="37">
        <v>0</v>
      </c>
      <c r="K486" s="171">
        <v>0</v>
      </c>
      <c r="L486" s="171">
        <f t="shared" si="518"/>
        <v>0</v>
      </c>
      <c r="M486" s="37">
        <v>0</v>
      </c>
      <c r="N486" s="5"/>
      <c r="O486" s="34">
        <f t="shared" si="519"/>
        <v>0</v>
      </c>
      <c r="P486" s="3">
        <v>0</v>
      </c>
      <c r="Q486" s="3">
        <v>0</v>
      </c>
      <c r="R486" s="35">
        <f t="shared" si="520"/>
        <v>0</v>
      </c>
      <c r="S486" s="33">
        <f t="shared" si="521"/>
        <v>0</v>
      </c>
      <c r="T486" s="5"/>
      <c r="U486" s="35">
        <f t="shared" si="522"/>
        <v>0</v>
      </c>
      <c r="V486" s="3">
        <v>50</v>
      </c>
      <c r="W486" s="3">
        <v>34</v>
      </c>
      <c r="X486" s="35">
        <f t="shared" si="523"/>
        <v>1718.5600000000002</v>
      </c>
      <c r="Y486" s="33">
        <f t="shared" si="524"/>
        <v>16</v>
      </c>
      <c r="Z486" s="5">
        <v>100</v>
      </c>
      <c r="AA486" s="35">
        <f t="shared" si="525"/>
        <v>3437.1200000000003</v>
      </c>
      <c r="AB486" s="3">
        <v>300</v>
      </c>
      <c r="AC486" s="3">
        <v>271</v>
      </c>
      <c r="AD486" s="35">
        <f t="shared" si="526"/>
        <v>10311.36</v>
      </c>
      <c r="AE486" s="33">
        <f t="shared" si="527"/>
        <v>45</v>
      </c>
      <c r="AF486" s="5">
        <v>200</v>
      </c>
      <c r="AG486" s="35">
        <f t="shared" si="528"/>
        <v>6874.2400000000007</v>
      </c>
      <c r="AH486" s="3">
        <v>320</v>
      </c>
      <c r="AI486" s="3">
        <v>298</v>
      </c>
      <c r="AJ486" s="35">
        <f t="shared" si="529"/>
        <v>10998.784</v>
      </c>
      <c r="AK486" s="33">
        <f t="shared" si="530"/>
        <v>67</v>
      </c>
      <c r="AL486" s="5">
        <v>500</v>
      </c>
      <c r="AM486" s="36">
        <f t="shared" si="531"/>
        <v>17185.600000000002</v>
      </c>
      <c r="AN486" s="224">
        <v>400</v>
      </c>
      <c r="AO486" s="3">
        <v>437</v>
      </c>
      <c r="AP486" s="35">
        <f t="shared" si="532"/>
        <v>13748.480000000001</v>
      </c>
      <c r="AQ486" s="33">
        <f t="shared" si="533"/>
        <v>30</v>
      </c>
      <c r="AR486" s="5">
        <v>500</v>
      </c>
      <c r="AS486" s="35">
        <f t="shared" si="534"/>
        <v>17185.600000000002</v>
      </c>
      <c r="AT486" s="3">
        <v>600</v>
      </c>
      <c r="AU486" s="3">
        <v>465</v>
      </c>
      <c r="AV486" s="35">
        <f t="shared" si="535"/>
        <v>20622.72</v>
      </c>
      <c r="AW486" s="33">
        <f t="shared" si="536"/>
        <v>165</v>
      </c>
      <c r="AX486" s="4">
        <v>600</v>
      </c>
      <c r="AY486" s="35">
        <f t="shared" si="515"/>
        <v>20622.72</v>
      </c>
      <c r="AZ486" s="3">
        <v>600</v>
      </c>
      <c r="BA486" s="3">
        <v>639</v>
      </c>
      <c r="BB486" s="35">
        <f t="shared" si="516"/>
        <v>20622.72</v>
      </c>
      <c r="BC486" s="33">
        <f t="shared" si="517"/>
        <v>126</v>
      </c>
      <c r="BD486" s="4">
        <v>600</v>
      </c>
      <c r="BE486" s="36">
        <f t="shared" si="473"/>
        <v>20622.72</v>
      </c>
      <c r="BF486" s="3">
        <v>600</v>
      </c>
      <c r="BG486" s="3">
        <v>508</v>
      </c>
      <c r="BH486" s="35">
        <f t="shared" si="474"/>
        <v>20622.72</v>
      </c>
      <c r="BI486" s="33">
        <f t="shared" si="514"/>
        <v>218</v>
      </c>
      <c r="BJ486" s="4">
        <v>600</v>
      </c>
      <c r="BK486" s="36">
        <f t="shared" si="475"/>
        <v>20622.72</v>
      </c>
      <c r="BL486" s="3">
        <v>600</v>
      </c>
      <c r="BM486" s="3">
        <v>511</v>
      </c>
      <c r="BN486" s="36">
        <f t="shared" si="476"/>
        <v>20622.72</v>
      </c>
      <c r="BO486" s="33">
        <f t="shared" si="510"/>
        <v>307</v>
      </c>
      <c r="BP486" s="4">
        <v>800</v>
      </c>
      <c r="BQ486" s="36">
        <f t="shared" si="477"/>
        <v>27496.960000000003</v>
      </c>
      <c r="BR486" s="204">
        <v>600</v>
      </c>
      <c r="BS486" s="305">
        <v>394</v>
      </c>
      <c r="BT486" s="36">
        <f t="shared" si="478"/>
        <v>20622.72</v>
      </c>
      <c r="BU486" s="33">
        <f t="shared" si="484"/>
        <v>513</v>
      </c>
      <c r="BV486" s="4">
        <v>800</v>
      </c>
      <c r="BW486" s="36">
        <f t="shared" si="505"/>
        <v>27496.960000000003</v>
      </c>
      <c r="BX486" s="3">
        <v>600</v>
      </c>
      <c r="BY486" s="3">
        <v>381</v>
      </c>
      <c r="BZ486" s="36">
        <f t="shared" si="506"/>
        <v>20622.72</v>
      </c>
      <c r="CA486" s="33">
        <f t="shared" si="479"/>
        <v>732</v>
      </c>
      <c r="CB486" s="314">
        <v>800</v>
      </c>
      <c r="CC486" s="36">
        <f t="shared" si="507"/>
        <v>27496.960000000003</v>
      </c>
      <c r="CD486" s="3">
        <f>SUMIFS('12月商业流向数据'!G:G,'12月商业流向数据'!C:C,'2019年进销存明细 '!A486,'12月商业流向数据'!E:E,'2019年进销存明细 '!H486)</f>
        <v>0</v>
      </c>
      <c r="CE486" s="3"/>
      <c r="CF486" s="36">
        <f t="shared" si="508"/>
        <v>0</v>
      </c>
      <c r="CG486" s="33">
        <f t="shared" si="480"/>
        <v>732</v>
      </c>
      <c r="CH486" s="4">
        <f t="shared" si="511"/>
        <v>5500</v>
      </c>
      <c r="CI486" s="36">
        <f t="shared" si="512"/>
        <v>189041.59999999998</v>
      </c>
      <c r="CJ486" s="4">
        <f t="shared" si="513"/>
        <v>4670</v>
      </c>
      <c r="CK486" s="36">
        <f t="shared" si="509"/>
        <v>160513.50400000002</v>
      </c>
      <c r="CL486" s="18" t="s">
        <v>687</v>
      </c>
      <c r="CM486" s="18" t="str">
        <f t="shared" si="504"/>
        <v>依叶-上海市徐汇区田林街道社区卫生服务中心</v>
      </c>
      <c r="CN486" s="18" t="s">
        <v>422</v>
      </c>
    </row>
    <row r="487" spans="1:92" s="18" customFormat="1" ht="14.25" hidden="1" x14ac:dyDescent="0.3">
      <c r="A487" s="1" t="s">
        <v>6</v>
      </c>
      <c r="B487" s="1" t="s">
        <v>637</v>
      </c>
      <c r="C487" s="1" t="s">
        <v>661</v>
      </c>
      <c r="D487" s="1" t="s">
        <v>285</v>
      </c>
      <c r="E487" s="1" t="s">
        <v>87</v>
      </c>
      <c r="F487" s="1" t="s">
        <v>284</v>
      </c>
      <c r="G487" s="1" t="s">
        <v>385</v>
      </c>
      <c r="H487" s="7" t="s">
        <v>251</v>
      </c>
      <c r="I487" s="178">
        <v>34.371200000000002</v>
      </c>
      <c r="J487" s="37">
        <v>0</v>
      </c>
      <c r="K487" s="171">
        <v>0</v>
      </c>
      <c r="L487" s="171">
        <f t="shared" si="518"/>
        <v>0</v>
      </c>
      <c r="M487" s="37">
        <v>0</v>
      </c>
      <c r="N487" s="5"/>
      <c r="O487" s="34">
        <f t="shared" si="519"/>
        <v>0</v>
      </c>
      <c r="P487" s="3">
        <v>0</v>
      </c>
      <c r="Q487" s="3">
        <v>0</v>
      </c>
      <c r="R487" s="35">
        <f t="shared" si="520"/>
        <v>0</v>
      </c>
      <c r="S487" s="33">
        <f t="shared" si="521"/>
        <v>0</v>
      </c>
      <c r="T487" s="5"/>
      <c r="U487" s="35">
        <f t="shared" si="522"/>
        <v>0</v>
      </c>
      <c r="V487" s="3">
        <v>0</v>
      </c>
      <c r="W487" s="3">
        <v>0</v>
      </c>
      <c r="X487" s="35">
        <f t="shared" si="523"/>
        <v>0</v>
      </c>
      <c r="Y487" s="33">
        <f t="shared" si="524"/>
        <v>0</v>
      </c>
      <c r="Z487" s="5"/>
      <c r="AA487" s="35">
        <f t="shared" si="525"/>
        <v>0</v>
      </c>
      <c r="AB487" s="3">
        <v>0</v>
      </c>
      <c r="AC487" s="3">
        <v>0</v>
      </c>
      <c r="AD487" s="35">
        <f t="shared" si="526"/>
        <v>0</v>
      </c>
      <c r="AE487" s="33">
        <f t="shared" si="527"/>
        <v>0</v>
      </c>
      <c r="AF487" s="5"/>
      <c r="AG487" s="35">
        <f t="shared" si="528"/>
        <v>0</v>
      </c>
      <c r="AH487" s="3">
        <v>0</v>
      </c>
      <c r="AI487" s="3">
        <v>0</v>
      </c>
      <c r="AJ487" s="35">
        <f t="shared" si="529"/>
        <v>0</v>
      </c>
      <c r="AK487" s="33">
        <f t="shared" si="530"/>
        <v>0</v>
      </c>
      <c r="AL487" s="5">
        <v>0</v>
      </c>
      <c r="AM487" s="36">
        <f t="shared" si="531"/>
        <v>0</v>
      </c>
      <c r="AN487" s="224">
        <v>0</v>
      </c>
      <c r="AO487" s="3">
        <v>0</v>
      </c>
      <c r="AP487" s="35">
        <f t="shared" si="532"/>
        <v>0</v>
      </c>
      <c r="AQ487" s="33">
        <f t="shared" si="533"/>
        <v>0</v>
      </c>
      <c r="AR487" s="5">
        <v>0</v>
      </c>
      <c r="AS487" s="35">
        <f t="shared" si="534"/>
        <v>0</v>
      </c>
      <c r="AT487" s="3">
        <v>0</v>
      </c>
      <c r="AU487" s="3">
        <v>0</v>
      </c>
      <c r="AV487" s="35">
        <f t="shared" si="535"/>
        <v>0</v>
      </c>
      <c r="AW487" s="33">
        <f t="shared" si="536"/>
        <v>0</v>
      </c>
      <c r="AX487" s="4">
        <v>0</v>
      </c>
      <c r="AY487" s="35">
        <f t="shared" si="515"/>
        <v>0</v>
      </c>
      <c r="AZ487" s="3">
        <v>0</v>
      </c>
      <c r="BA487" s="3">
        <v>0</v>
      </c>
      <c r="BB487" s="35">
        <f t="shared" si="516"/>
        <v>0</v>
      </c>
      <c r="BC487" s="33">
        <f t="shared" si="517"/>
        <v>0</v>
      </c>
      <c r="BD487" s="4">
        <v>0</v>
      </c>
      <c r="BE487" s="36">
        <f t="shared" si="473"/>
        <v>0</v>
      </c>
      <c r="BF487" s="3">
        <v>0</v>
      </c>
      <c r="BG487" s="3">
        <v>0</v>
      </c>
      <c r="BH487" s="35">
        <f t="shared" si="474"/>
        <v>0</v>
      </c>
      <c r="BI487" s="33">
        <f t="shared" si="514"/>
        <v>0</v>
      </c>
      <c r="BJ487" s="4"/>
      <c r="BK487" s="36">
        <f t="shared" si="475"/>
        <v>0</v>
      </c>
      <c r="BL487" s="3">
        <v>0</v>
      </c>
      <c r="BM487" s="3">
        <v>0</v>
      </c>
      <c r="BN487" s="36">
        <f t="shared" si="476"/>
        <v>0</v>
      </c>
      <c r="BO487" s="33">
        <f t="shared" si="510"/>
        <v>0</v>
      </c>
      <c r="BP487" s="4"/>
      <c r="BQ487" s="36">
        <f t="shared" si="477"/>
        <v>0</v>
      </c>
      <c r="BR487" s="204">
        <v>0</v>
      </c>
      <c r="BS487" s="305">
        <v>0</v>
      </c>
      <c r="BT487" s="36">
        <f t="shared" si="478"/>
        <v>0</v>
      </c>
      <c r="BU487" s="33">
        <f t="shared" si="484"/>
        <v>0</v>
      </c>
      <c r="BV487" s="4">
        <v>0</v>
      </c>
      <c r="BW487" s="36">
        <f t="shared" si="505"/>
        <v>0</v>
      </c>
      <c r="BX487" s="3">
        <v>0</v>
      </c>
      <c r="BY487" s="3">
        <v>0</v>
      </c>
      <c r="BZ487" s="36">
        <f t="shared" si="506"/>
        <v>0</v>
      </c>
      <c r="CA487" s="33">
        <f t="shared" si="479"/>
        <v>0</v>
      </c>
      <c r="CB487" s="314">
        <v>0</v>
      </c>
      <c r="CC487" s="36">
        <f t="shared" si="507"/>
        <v>0</v>
      </c>
      <c r="CD487" s="3">
        <f>SUMIFS('12月商业流向数据'!G:G,'12月商业流向数据'!C:C,'2019年进销存明细 '!A487,'12月商业流向数据'!E:E,'2019年进销存明细 '!H487)</f>
        <v>0</v>
      </c>
      <c r="CE487" s="3"/>
      <c r="CF487" s="36">
        <f t="shared" si="508"/>
        <v>0</v>
      </c>
      <c r="CG487" s="33">
        <f t="shared" si="480"/>
        <v>0</v>
      </c>
      <c r="CH487" s="4">
        <f t="shared" si="511"/>
        <v>0</v>
      </c>
      <c r="CI487" s="36">
        <f t="shared" si="512"/>
        <v>0</v>
      </c>
      <c r="CJ487" s="4">
        <f t="shared" si="513"/>
        <v>0</v>
      </c>
      <c r="CK487" s="36">
        <f t="shared" si="509"/>
        <v>0</v>
      </c>
      <c r="CM487" s="18" t="str">
        <f t="shared" si="504"/>
        <v>依叶-上海市徐汇区康健街道社区卫生服务中心</v>
      </c>
      <c r="CN487" s="18" t="s">
        <v>422</v>
      </c>
    </row>
    <row r="488" spans="1:92" s="18" customFormat="1" ht="14.25" hidden="1" x14ac:dyDescent="0.3">
      <c r="A488" s="1" t="s">
        <v>6</v>
      </c>
      <c r="B488" s="1" t="s">
        <v>637</v>
      </c>
      <c r="C488" s="1" t="s">
        <v>661</v>
      </c>
      <c r="D488" s="1" t="s">
        <v>285</v>
      </c>
      <c r="E488" s="1" t="s">
        <v>480</v>
      </c>
      <c r="F488" s="1" t="s">
        <v>282</v>
      </c>
      <c r="G488" s="1" t="s">
        <v>385</v>
      </c>
      <c r="H488" s="7" t="s">
        <v>79</v>
      </c>
      <c r="I488" s="178">
        <v>34.371200000000002</v>
      </c>
      <c r="J488" s="37">
        <v>90</v>
      </c>
      <c r="K488" s="171">
        <v>47.5</v>
      </c>
      <c r="L488" s="171">
        <f t="shared" si="518"/>
        <v>1632.6320000000001</v>
      </c>
      <c r="M488" s="37">
        <v>45</v>
      </c>
      <c r="N488" s="5">
        <v>100</v>
      </c>
      <c r="O488" s="34">
        <f t="shared" si="519"/>
        <v>3437.1200000000003</v>
      </c>
      <c r="P488" s="3">
        <v>80</v>
      </c>
      <c r="Q488" s="3">
        <v>80</v>
      </c>
      <c r="R488" s="35">
        <f t="shared" si="520"/>
        <v>2749.6959999999999</v>
      </c>
      <c r="S488" s="33">
        <f t="shared" si="521"/>
        <v>45</v>
      </c>
      <c r="T488" s="5">
        <v>200</v>
      </c>
      <c r="U488" s="35">
        <f t="shared" si="522"/>
        <v>6874.2400000000007</v>
      </c>
      <c r="V488" s="3">
        <v>60</v>
      </c>
      <c r="W488" s="3">
        <v>54</v>
      </c>
      <c r="X488" s="35">
        <f t="shared" si="523"/>
        <v>2062.2719999999999</v>
      </c>
      <c r="Y488" s="33">
        <f t="shared" si="524"/>
        <v>51</v>
      </c>
      <c r="Z488" s="5">
        <v>100</v>
      </c>
      <c r="AA488" s="35">
        <f t="shared" si="525"/>
        <v>3437.1200000000003</v>
      </c>
      <c r="AB488" s="3">
        <v>50</v>
      </c>
      <c r="AC488" s="3">
        <v>70</v>
      </c>
      <c r="AD488" s="35">
        <f t="shared" si="526"/>
        <v>1718.5600000000002</v>
      </c>
      <c r="AE488" s="33">
        <f t="shared" si="527"/>
        <v>31</v>
      </c>
      <c r="AF488" s="5">
        <v>200</v>
      </c>
      <c r="AG488" s="35">
        <f t="shared" si="528"/>
        <v>6874.2400000000007</v>
      </c>
      <c r="AH488" s="3">
        <v>90</v>
      </c>
      <c r="AI488" s="3">
        <v>88</v>
      </c>
      <c r="AJ488" s="35">
        <f t="shared" si="529"/>
        <v>3093.4080000000004</v>
      </c>
      <c r="AK488" s="33">
        <f t="shared" si="530"/>
        <v>33</v>
      </c>
      <c r="AL488" s="5">
        <v>150</v>
      </c>
      <c r="AM488" s="36">
        <f t="shared" si="531"/>
        <v>5155.68</v>
      </c>
      <c r="AN488" s="224">
        <v>30</v>
      </c>
      <c r="AO488" s="3">
        <v>51</v>
      </c>
      <c r="AP488" s="35">
        <f t="shared" si="532"/>
        <v>1031.136</v>
      </c>
      <c r="AQ488" s="33">
        <f t="shared" si="533"/>
        <v>12</v>
      </c>
      <c r="AR488" s="5">
        <v>150</v>
      </c>
      <c r="AS488" s="35">
        <f t="shared" si="534"/>
        <v>5155.68</v>
      </c>
      <c r="AT488" s="3">
        <v>180</v>
      </c>
      <c r="AU488" s="3">
        <v>75</v>
      </c>
      <c r="AV488" s="35">
        <f t="shared" si="535"/>
        <v>6186.8160000000007</v>
      </c>
      <c r="AW488" s="33">
        <f t="shared" si="536"/>
        <v>117</v>
      </c>
      <c r="AX488" s="4">
        <v>100</v>
      </c>
      <c r="AY488" s="35">
        <f t="shared" si="515"/>
        <v>3437.1200000000003</v>
      </c>
      <c r="AZ488" s="3">
        <v>0</v>
      </c>
      <c r="BA488" s="3">
        <v>63</v>
      </c>
      <c r="BB488" s="35">
        <f t="shared" si="516"/>
        <v>0</v>
      </c>
      <c r="BC488" s="33">
        <f t="shared" si="517"/>
        <v>54</v>
      </c>
      <c r="BD488" s="4">
        <v>150</v>
      </c>
      <c r="BE488" s="36">
        <f t="shared" si="473"/>
        <v>5155.68</v>
      </c>
      <c r="BF488" s="3">
        <v>0</v>
      </c>
      <c r="BG488" s="3">
        <v>52</v>
      </c>
      <c r="BH488" s="35">
        <f t="shared" si="474"/>
        <v>0</v>
      </c>
      <c r="BI488" s="33">
        <f t="shared" si="514"/>
        <v>2</v>
      </c>
      <c r="BJ488" s="4">
        <v>400</v>
      </c>
      <c r="BK488" s="36">
        <f t="shared" si="475"/>
        <v>13748.480000000001</v>
      </c>
      <c r="BL488" s="3">
        <v>30</v>
      </c>
      <c r="BM488" s="3">
        <v>20</v>
      </c>
      <c r="BN488" s="36">
        <f t="shared" si="476"/>
        <v>1031.136</v>
      </c>
      <c r="BO488" s="33">
        <f t="shared" si="510"/>
        <v>12</v>
      </c>
      <c r="BP488" s="4">
        <v>200</v>
      </c>
      <c r="BQ488" s="36">
        <f t="shared" si="477"/>
        <v>6874.2400000000007</v>
      </c>
      <c r="BR488" s="204">
        <v>70</v>
      </c>
      <c r="BS488" s="305">
        <v>76</v>
      </c>
      <c r="BT488" s="36">
        <f t="shared" si="478"/>
        <v>2405.9839999999999</v>
      </c>
      <c r="BU488" s="33">
        <f t="shared" si="484"/>
        <v>6</v>
      </c>
      <c r="BV488" s="4">
        <v>100</v>
      </c>
      <c r="BW488" s="36">
        <f t="shared" si="505"/>
        <v>3437.1200000000003</v>
      </c>
      <c r="BX488" s="3">
        <v>80</v>
      </c>
      <c r="BY488" s="3">
        <v>73</v>
      </c>
      <c r="BZ488" s="36">
        <f t="shared" si="506"/>
        <v>2749.6959999999999</v>
      </c>
      <c r="CA488" s="33">
        <f t="shared" si="479"/>
        <v>13</v>
      </c>
      <c r="CB488" s="314">
        <v>200</v>
      </c>
      <c r="CC488" s="36">
        <f t="shared" si="507"/>
        <v>6874.2400000000007</v>
      </c>
      <c r="CD488" s="3">
        <f>SUMIFS('12月商业流向数据'!G:G,'12月商业流向数据'!C:C,'2019年进销存明细 '!A488,'12月商业流向数据'!E:E,'2019年进销存明细 '!H488)</f>
        <v>0</v>
      </c>
      <c r="CE488" s="3"/>
      <c r="CF488" s="36">
        <f t="shared" si="508"/>
        <v>0</v>
      </c>
      <c r="CG488" s="33">
        <f t="shared" si="480"/>
        <v>13</v>
      </c>
      <c r="CH488" s="4">
        <f t="shared" si="511"/>
        <v>2050</v>
      </c>
      <c r="CI488" s="36">
        <f t="shared" si="512"/>
        <v>70460.960000000006</v>
      </c>
      <c r="CJ488" s="4">
        <f t="shared" si="513"/>
        <v>670</v>
      </c>
      <c r="CK488" s="36">
        <f t="shared" si="509"/>
        <v>23028.704000000002</v>
      </c>
      <c r="CM488" s="18" t="str">
        <f t="shared" si="504"/>
        <v>依叶-上海市第八人民医院</v>
      </c>
      <c r="CN488" s="18" t="s">
        <v>422</v>
      </c>
    </row>
    <row r="489" spans="1:92" s="18" customFormat="1" ht="14.25" hidden="1" x14ac:dyDescent="0.3">
      <c r="A489" s="1" t="s">
        <v>6</v>
      </c>
      <c r="B489" s="1" t="s">
        <v>637</v>
      </c>
      <c r="C489" s="1" t="s">
        <v>661</v>
      </c>
      <c r="D489" s="1" t="s">
        <v>285</v>
      </c>
      <c r="E489" s="1" t="s">
        <v>480</v>
      </c>
      <c r="F489" s="1" t="s">
        <v>282</v>
      </c>
      <c r="G489" s="1" t="s">
        <v>385</v>
      </c>
      <c r="H489" s="7" t="s">
        <v>145</v>
      </c>
      <c r="I489" s="178">
        <v>34.371200000000002</v>
      </c>
      <c r="J489" s="37">
        <v>0</v>
      </c>
      <c r="K489" s="171">
        <v>0</v>
      </c>
      <c r="L489" s="171">
        <f t="shared" si="518"/>
        <v>0</v>
      </c>
      <c r="M489" s="37">
        <v>0</v>
      </c>
      <c r="N489" s="5"/>
      <c r="O489" s="34">
        <f t="shared" si="519"/>
        <v>0</v>
      </c>
      <c r="P489" s="3">
        <v>0</v>
      </c>
      <c r="Q489" s="3">
        <v>0</v>
      </c>
      <c r="R489" s="35">
        <f t="shared" si="520"/>
        <v>0</v>
      </c>
      <c r="S489" s="33">
        <f t="shared" si="521"/>
        <v>0</v>
      </c>
      <c r="T489" s="5"/>
      <c r="U489" s="35">
        <f t="shared" si="522"/>
        <v>0</v>
      </c>
      <c r="V489" s="3">
        <v>0</v>
      </c>
      <c r="W489" s="3">
        <v>0</v>
      </c>
      <c r="X489" s="35">
        <f t="shared" si="523"/>
        <v>0</v>
      </c>
      <c r="Y489" s="33">
        <f t="shared" si="524"/>
        <v>0</v>
      </c>
      <c r="Z489" s="5"/>
      <c r="AA489" s="35">
        <f t="shared" si="525"/>
        <v>0</v>
      </c>
      <c r="AB489" s="3">
        <v>0</v>
      </c>
      <c r="AC489" s="3">
        <v>0</v>
      </c>
      <c r="AD489" s="35">
        <f t="shared" si="526"/>
        <v>0</v>
      </c>
      <c r="AE489" s="33">
        <f t="shared" si="527"/>
        <v>0</v>
      </c>
      <c r="AF489" s="5"/>
      <c r="AG489" s="35">
        <f t="shared" si="528"/>
        <v>0</v>
      </c>
      <c r="AH489" s="3">
        <v>0</v>
      </c>
      <c r="AI489" s="3">
        <v>0</v>
      </c>
      <c r="AJ489" s="35">
        <f t="shared" si="529"/>
        <v>0</v>
      </c>
      <c r="AK489" s="33">
        <f t="shared" si="530"/>
        <v>0</v>
      </c>
      <c r="AL489" s="5">
        <v>0</v>
      </c>
      <c r="AM489" s="36">
        <f t="shared" si="531"/>
        <v>0</v>
      </c>
      <c r="AN489" s="224">
        <v>0</v>
      </c>
      <c r="AO489" s="3">
        <v>0</v>
      </c>
      <c r="AP489" s="35">
        <f t="shared" si="532"/>
        <v>0</v>
      </c>
      <c r="AQ489" s="33">
        <f t="shared" si="533"/>
        <v>0</v>
      </c>
      <c r="AR489" s="5">
        <v>0</v>
      </c>
      <c r="AS489" s="35">
        <f t="shared" si="534"/>
        <v>0</v>
      </c>
      <c r="AT489" s="3">
        <v>0</v>
      </c>
      <c r="AU489" s="3">
        <v>0</v>
      </c>
      <c r="AV489" s="35">
        <f t="shared" si="535"/>
        <v>0</v>
      </c>
      <c r="AW489" s="33">
        <f t="shared" si="536"/>
        <v>0</v>
      </c>
      <c r="AX489" s="4">
        <v>0</v>
      </c>
      <c r="AY489" s="35">
        <f t="shared" si="515"/>
        <v>0</v>
      </c>
      <c r="AZ489" s="3">
        <v>0</v>
      </c>
      <c r="BA489" s="3">
        <v>0</v>
      </c>
      <c r="BB489" s="35">
        <f t="shared" si="516"/>
        <v>0</v>
      </c>
      <c r="BC489" s="33">
        <f t="shared" si="517"/>
        <v>0</v>
      </c>
      <c r="BD489" s="4">
        <v>0</v>
      </c>
      <c r="BE489" s="36">
        <f t="shared" si="473"/>
        <v>0</v>
      </c>
      <c r="BF489" s="3">
        <v>0</v>
      </c>
      <c r="BG489" s="3">
        <v>0</v>
      </c>
      <c r="BH489" s="35">
        <f t="shared" si="474"/>
        <v>0</v>
      </c>
      <c r="BI489" s="33">
        <f t="shared" si="514"/>
        <v>0</v>
      </c>
      <c r="BJ489" s="4">
        <v>0</v>
      </c>
      <c r="BK489" s="36">
        <f t="shared" si="475"/>
        <v>0</v>
      </c>
      <c r="BL489" s="3">
        <v>0</v>
      </c>
      <c r="BM489" s="3">
        <v>0</v>
      </c>
      <c r="BN489" s="36">
        <f t="shared" si="476"/>
        <v>0</v>
      </c>
      <c r="BO489" s="33">
        <f t="shared" si="510"/>
        <v>0</v>
      </c>
      <c r="BP489" s="4">
        <v>0</v>
      </c>
      <c r="BQ489" s="36">
        <f t="shared" si="477"/>
        <v>0</v>
      </c>
      <c r="BR489" s="204">
        <v>0</v>
      </c>
      <c r="BS489" s="305">
        <v>0</v>
      </c>
      <c r="BT489" s="36">
        <f t="shared" si="478"/>
        <v>0</v>
      </c>
      <c r="BU489" s="33">
        <f t="shared" si="484"/>
        <v>0</v>
      </c>
      <c r="BV489" s="4">
        <v>0</v>
      </c>
      <c r="BW489" s="36">
        <f t="shared" si="505"/>
        <v>0</v>
      </c>
      <c r="BX489" s="3">
        <v>0</v>
      </c>
      <c r="BY489" s="3">
        <v>0</v>
      </c>
      <c r="BZ489" s="36">
        <f t="shared" si="506"/>
        <v>0</v>
      </c>
      <c r="CA489" s="33">
        <f t="shared" si="479"/>
        <v>0</v>
      </c>
      <c r="CB489" s="314">
        <v>0</v>
      </c>
      <c r="CC489" s="36">
        <f t="shared" si="507"/>
        <v>0</v>
      </c>
      <c r="CD489" s="3">
        <f>SUMIFS('12月商业流向数据'!G:G,'12月商业流向数据'!C:C,'2019年进销存明细 '!A489,'12月商业流向数据'!E:E,'2019年进销存明细 '!H489)</f>
        <v>0</v>
      </c>
      <c r="CE489" s="3"/>
      <c r="CF489" s="36">
        <f t="shared" si="508"/>
        <v>0</v>
      </c>
      <c r="CG489" s="33">
        <f t="shared" si="480"/>
        <v>0</v>
      </c>
      <c r="CH489" s="4">
        <f t="shared" si="511"/>
        <v>0</v>
      </c>
      <c r="CI489" s="36">
        <f t="shared" si="512"/>
        <v>0</v>
      </c>
      <c r="CJ489" s="4">
        <f t="shared" si="513"/>
        <v>0</v>
      </c>
      <c r="CK489" s="36">
        <f t="shared" si="509"/>
        <v>0</v>
      </c>
      <c r="CM489" s="18" t="str">
        <f t="shared" si="504"/>
        <v>依叶-上海市徐汇区大华医院</v>
      </c>
      <c r="CN489" s="18" t="s">
        <v>422</v>
      </c>
    </row>
    <row r="490" spans="1:92" s="18" customFormat="1" ht="14.25" hidden="1" x14ac:dyDescent="0.3">
      <c r="A490" s="1" t="s">
        <v>6</v>
      </c>
      <c r="B490" s="1" t="s">
        <v>637</v>
      </c>
      <c r="C490" s="1" t="s">
        <v>661</v>
      </c>
      <c r="D490" s="1" t="s">
        <v>285</v>
      </c>
      <c r="E490" s="1" t="s">
        <v>480</v>
      </c>
      <c r="F490" s="1" t="s">
        <v>284</v>
      </c>
      <c r="G490" s="1" t="s">
        <v>385</v>
      </c>
      <c r="H490" s="7" t="s">
        <v>686</v>
      </c>
      <c r="I490" s="178">
        <v>34.371200000000002</v>
      </c>
      <c r="J490" s="37">
        <v>0</v>
      </c>
      <c r="K490" s="171">
        <v>0</v>
      </c>
      <c r="L490" s="171">
        <f t="shared" si="518"/>
        <v>0</v>
      </c>
      <c r="M490" s="37">
        <v>0</v>
      </c>
      <c r="N490" s="5"/>
      <c r="O490" s="34">
        <f t="shared" si="519"/>
        <v>0</v>
      </c>
      <c r="P490" s="3">
        <v>0</v>
      </c>
      <c r="Q490" s="3">
        <v>0</v>
      </c>
      <c r="R490" s="35">
        <f t="shared" si="520"/>
        <v>0</v>
      </c>
      <c r="S490" s="33">
        <f t="shared" si="521"/>
        <v>0</v>
      </c>
      <c r="T490" s="5"/>
      <c r="U490" s="35">
        <f t="shared" si="522"/>
        <v>0</v>
      </c>
      <c r="V490" s="3">
        <v>30</v>
      </c>
      <c r="W490" s="3">
        <v>15</v>
      </c>
      <c r="X490" s="35">
        <f t="shared" si="523"/>
        <v>1031.136</v>
      </c>
      <c r="Y490" s="33">
        <f t="shared" si="524"/>
        <v>15</v>
      </c>
      <c r="Z490" s="5">
        <v>100</v>
      </c>
      <c r="AA490" s="35">
        <f t="shared" si="525"/>
        <v>3437.1200000000003</v>
      </c>
      <c r="AB490" s="3">
        <v>50</v>
      </c>
      <c r="AC490" s="3">
        <v>15</v>
      </c>
      <c r="AD490" s="35">
        <f t="shared" si="526"/>
        <v>1718.5600000000002</v>
      </c>
      <c r="AE490" s="33">
        <f t="shared" si="527"/>
        <v>50</v>
      </c>
      <c r="AF490" s="5">
        <v>100</v>
      </c>
      <c r="AG490" s="35">
        <f t="shared" si="528"/>
        <v>3437.1200000000003</v>
      </c>
      <c r="AH490" s="3">
        <v>50</v>
      </c>
      <c r="AI490" s="3">
        <v>62</v>
      </c>
      <c r="AJ490" s="35">
        <f t="shared" si="529"/>
        <v>1718.5600000000002</v>
      </c>
      <c r="AK490" s="33">
        <f t="shared" si="530"/>
        <v>38</v>
      </c>
      <c r="AL490" s="5">
        <v>200</v>
      </c>
      <c r="AM490" s="36">
        <f t="shared" si="531"/>
        <v>6874.2400000000007</v>
      </c>
      <c r="AN490" s="224">
        <v>0</v>
      </c>
      <c r="AO490" s="3">
        <v>26</v>
      </c>
      <c r="AP490" s="35">
        <f t="shared" si="532"/>
        <v>0</v>
      </c>
      <c r="AQ490" s="33">
        <f t="shared" si="533"/>
        <v>12</v>
      </c>
      <c r="AR490" s="5">
        <v>100</v>
      </c>
      <c r="AS490" s="35">
        <f t="shared" si="534"/>
        <v>3437.1200000000003</v>
      </c>
      <c r="AT490" s="3">
        <v>150</v>
      </c>
      <c r="AU490" s="3">
        <v>40</v>
      </c>
      <c r="AV490" s="35">
        <f t="shared" si="535"/>
        <v>5155.68</v>
      </c>
      <c r="AW490" s="33">
        <f t="shared" si="536"/>
        <v>122</v>
      </c>
      <c r="AX490" s="4">
        <v>100</v>
      </c>
      <c r="AY490" s="35">
        <f t="shared" si="515"/>
        <v>3437.1200000000003</v>
      </c>
      <c r="AZ490" s="3">
        <v>0</v>
      </c>
      <c r="BA490" s="3">
        <v>14</v>
      </c>
      <c r="BB490" s="35">
        <f t="shared" si="516"/>
        <v>0</v>
      </c>
      <c r="BC490" s="33">
        <f t="shared" si="517"/>
        <v>108</v>
      </c>
      <c r="BD490" s="4">
        <v>100</v>
      </c>
      <c r="BE490" s="36">
        <f t="shared" ref="BE490:BE553" si="537">BD490*I490</f>
        <v>3437.1200000000003</v>
      </c>
      <c r="BF490" s="3">
        <v>0</v>
      </c>
      <c r="BG490" s="3">
        <v>41</v>
      </c>
      <c r="BH490" s="35">
        <f t="shared" ref="BH490:BH553" si="538">BF490*I490</f>
        <v>0</v>
      </c>
      <c r="BI490" s="33">
        <f t="shared" si="514"/>
        <v>67</v>
      </c>
      <c r="BJ490" s="4">
        <v>350</v>
      </c>
      <c r="BK490" s="36">
        <f t="shared" ref="BK490:BK553" si="539">BJ490*I490</f>
        <v>12029.92</v>
      </c>
      <c r="BL490" s="3">
        <v>0</v>
      </c>
      <c r="BM490" s="3">
        <v>30</v>
      </c>
      <c r="BN490" s="36">
        <f t="shared" ref="BN490:BN553" si="540">BL490*I490</f>
        <v>0</v>
      </c>
      <c r="BO490" s="33">
        <f t="shared" si="510"/>
        <v>37</v>
      </c>
      <c r="BP490" s="4">
        <v>200</v>
      </c>
      <c r="BQ490" s="36">
        <f t="shared" ref="BQ490:BQ553" si="541">I490*BP490</f>
        <v>6874.2400000000007</v>
      </c>
      <c r="BR490" s="204">
        <v>50</v>
      </c>
      <c r="BS490" s="305">
        <v>52</v>
      </c>
      <c r="BT490" s="36">
        <f t="shared" ref="BT490:BT553" si="542">BR490*I490</f>
        <v>1718.5600000000002</v>
      </c>
      <c r="BU490" s="33">
        <f t="shared" si="484"/>
        <v>35</v>
      </c>
      <c r="BV490" s="4">
        <v>100</v>
      </c>
      <c r="BW490" s="36">
        <f t="shared" si="505"/>
        <v>3437.1200000000003</v>
      </c>
      <c r="BX490" s="3">
        <v>0</v>
      </c>
      <c r="BY490" s="3">
        <v>10</v>
      </c>
      <c r="BZ490" s="36">
        <f t="shared" si="506"/>
        <v>0</v>
      </c>
      <c r="CA490" s="33">
        <f t="shared" si="479"/>
        <v>25</v>
      </c>
      <c r="CB490" s="314">
        <v>100</v>
      </c>
      <c r="CC490" s="36">
        <f t="shared" si="507"/>
        <v>3437.1200000000003</v>
      </c>
      <c r="CD490" s="3">
        <f>SUMIFS('12月商业流向数据'!G:G,'12月商业流向数据'!C:C,'2019年进销存明细 '!A490,'12月商业流向数据'!E:E,'2019年进销存明细 '!H490)</f>
        <v>50</v>
      </c>
      <c r="CE490" s="3"/>
      <c r="CF490" s="36">
        <f t="shared" si="508"/>
        <v>1718.5600000000002</v>
      </c>
      <c r="CG490" s="33">
        <f t="shared" si="480"/>
        <v>75</v>
      </c>
      <c r="CH490" s="4">
        <f t="shared" si="511"/>
        <v>1450</v>
      </c>
      <c r="CI490" s="36">
        <f t="shared" si="512"/>
        <v>49838.240000000005</v>
      </c>
      <c r="CJ490" s="4">
        <f t="shared" si="513"/>
        <v>380</v>
      </c>
      <c r="CK490" s="36">
        <f t="shared" si="509"/>
        <v>13061.056</v>
      </c>
      <c r="CL490" s="18" t="s">
        <v>687</v>
      </c>
      <c r="CM490" s="18" t="str">
        <f t="shared" si="504"/>
        <v>依叶-上海市徐汇区华泾镇社区卫生服务中心</v>
      </c>
      <c r="CN490" s="18" t="s">
        <v>422</v>
      </c>
    </row>
    <row r="491" spans="1:92" s="18" customFormat="1" ht="14.25" hidden="1" x14ac:dyDescent="0.3">
      <c r="A491" s="1" t="s">
        <v>6</v>
      </c>
      <c r="B491" s="1" t="s">
        <v>637</v>
      </c>
      <c r="C491" s="1" t="s">
        <v>661</v>
      </c>
      <c r="D491" s="1" t="s">
        <v>285</v>
      </c>
      <c r="E491" s="1" t="s">
        <v>462</v>
      </c>
      <c r="F491" s="1" t="s">
        <v>284</v>
      </c>
      <c r="G491" s="1" t="s">
        <v>385</v>
      </c>
      <c r="H491" s="7" t="s">
        <v>69</v>
      </c>
      <c r="I491" s="178">
        <v>34.371200000000002</v>
      </c>
      <c r="J491" s="37">
        <v>300</v>
      </c>
      <c r="K491" s="171">
        <v>558.33333333333337</v>
      </c>
      <c r="L491" s="171">
        <f t="shared" si="518"/>
        <v>19190.58666666667</v>
      </c>
      <c r="M491" s="37">
        <v>552</v>
      </c>
      <c r="N491" s="5">
        <v>800</v>
      </c>
      <c r="O491" s="34">
        <f t="shared" si="519"/>
        <v>27496.960000000003</v>
      </c>
      <c r="P491" s="3">
        <v>1200</v>
      </c>
      <c r="Q491" s="3">
        <v>923</v>
      </c>
      <c r="R491" s="35">
        <f t="shared" si="520"/>
        <v>41245.440000000002</v>
      </c>
      <c r="S491" s="33">
        <f t="shared" si="521"/>
        <v>829</v>
      </c>
      <c r="T491" s="5">
        <v>850</v>
      </c>
      <c r="U491" s="35">
        <f t="shared" si="522"/>
        <v>29215.52</v>
      </c>
      <c r="V491" s="3">
        <v>300</v>
      </c>
      <c r="W491" s="3">
        <v>690</v>
      </c>
      <c r="X491" s="35">
        <f t="shared" si="523"/>
        <v>10311.36</v>
      </c>
      <c r="Y491" s="33">
        <f t="shared" si="524"/>
        <v>439</v>
      </c>
      <c r="Z491" s="5">
        <v>1440</v>
      </c>
      <c r="AA491" s="35">
        <f t="shared" si="525"/>
        <v>49494.528000000006</v>
      </c>
      <c r="AB491" s="3">
        <v>600</v>
      </c>
      <c r="AC491" s="3">
        <v>937</v>
      </c>
      <c r="AD491" s="35">
        <f t="shared" si="526"/>
        <v>20622.72</v>
      </c>
      <c r="AE491" s="33">
        <f t="shared" si="527"/>
        <v>102</v>
      </c>
      <c r="AF491" s="5">
        <v>1600</v>
      </c>
      <c r="AG491" s="35">
        <f t="shared" si="528"/>
        <v>54993.920000000006</v>
      </c>
      <c r="AH491" s="3">
        <v>900</v>
      </c>
      <c r="AI491" s="3">
        <v>799</v>
      </c>
      <c r="AJ491" s="35">
        <f t="shared" si="529"/>
        <v>30934.080000000002</v>
      </c>
      <c r="AK491" s="33">
        <f t="shared" si="530"/>
        <v>203</v>
      </c>
      <c r="AL491" s="5">
        <v>900</v>
      </c>
      <c r="AM491" s="36">
        <f t="shared" si="531"/>
        <v>30934.080000000002</v>
      </c>
      <c r="AN491" s="224">
        <v>900</v>
      </c>
      <c r="AO491" s="3">
        <v>900</v>
      </c>
      <c r="AP491" s="35">
        <f t="shared" si="532"/>
        <v>30934.080000000002</v>
      </c>
      <c r="AQ491" s="33">
        <f t="shared" si="533"/>
        <v>203</v>
      </c>
      <c r="AR491" s="5">
        <v>1200</v>
      </c>
      <c r="AS491" s="35">
        <f t="shared" si="534"/>
        <v>41245.440000000002</v>
      </c>
      <c r="AT491" s="3">
        <v>1200</v>
      </c>
      <c r="AU491" s="3">
        <v>722</v>
      </c>
      <c r="AV491" s="35">
        <f t="shared" si="535"/>
        <v>41245.440000000002</v>
      </c>
      <c r="AW491" s="33">
        <f t="shared" si="536"/>
        <v>681</v>
      </c>
      <c r="AX491" s="4">
        <v>900</v>
      </c>
      <c r="AY491" s="35">
        <f t="shared" si="515"/>
        <v>30934.080000000002</v>
      </c>
      <c r="AZ491" s="3">
        <v>600</v>
      </c>
      <c r="BA491" s="3">
        <v>983</v>
      </c>
      <c r="BB491" s="35">
        <f t="shared" si="516"/>
        <v>20622.72</v>
      </c>
      <c r="BC491" s="33">
        <f t="shared" si="517"/>
        <v>298</v>
      </c>
      <c r="BD491" s="4">
        <v>1200</v>
      </c>
      <c r="BE491" s="36">
        <f t="shared" si="537"/>
        <v>41245.440000000002</v>
      </c>
      <c r="BF491" s="3">
        <v>1200</v>
      </c>
      <c r="BG491" s="3">
        <v>971</v>
      </c>
      <c r="BH491" s="35">
        <f t="shared" si="538"/>
        <v>41245.440000000002</v>
      </c>
      <c r="BI491" s="33">
        <f t="shared" si="514"/>
        <v>527</v>
      </c>
      <c r="BJ491" s="4">
        <v>1200</v>
      </c>
      <c r="BK491" s="36">
        <f t="shared" si="539"/>
        <v>41245.440000000002</v>
      </c>
      <c r="BL491" s="3">
        <v>650</v>
      </c>
      <c r="BM491" s="3">
        <v>1000</v>
      </c>
      <c r="BN491" s="36">
        <f t="shared" si="540"/>
        <v>22341.280000000002</v>
      </c>
      <c r="BO491" s="33">
        <f t="shared" si="510"/>
        <v>177</v>
      </c>
      <c r="BP491" s="4">
        <v>900</v>
      </c>
      <c r="BQ491" s="36">
        <f t="shared" si="541"/>
        <v>30934.080000000002</v>
      </c>
      <c r="BR491" s="204">
        <v>1200</v>
      </c>
      <c r="BS491" s="305">
        <v>834</v>
      </c>
      <c r="BT491" s="36">
        <f t="shared" si="542"/>
        <v>41245.440000000002</v>
      </c>
      <c r="BU491" s="33">
        <f t="shared" si="484"/>
        <v>543</v>
      </c>
      <c r="BV491" s="4">
        <v>1000</v>
      </c>
      <c r="BW491" s="36">
        <f t="shared" si="505"/>
        <v>34371.200000000004</v>
      </c>
      <c r="BX491" s="3">
        <v>900</v>
      </c>
      <c r="BY491" s="3">
        <v>974</v>
      </c>
      <c r="BZ491" s="36">
        <f t="shared" si="506"/>
        <v>30934.080000000002</v>
      </c>
      <c r="CA491" s="33">
        <f t="shared" si="479"/>
        <v>469</v>
      </c>
      <c r="CB491" s="314">
        <v>1200</v>
      </c>
      <c r="CC491" s="36">
        <f t="shared" si="507"/>
        <v>41245.440000000002</v>
      </c>
      <c r="CD491" s="3">
        <f>SUMIFS('12月商业流向数据'!G:G,'12月商业流向数据'!C:C,'2019年进销存明细 '!A491,'12月商业流向数据'!E:E,'2019年进销存明细 '!H491)</f>
        <v>600</v>
      </c>
      <c r="CE491" s="3"/>
      <c r="CF491" s="36">
        <f t="shared" si="508"/>
        <v>20622.72</v>
      </c>
      <c r="CG491" s="33">
        <f t="shared" si="480"/>
        <v>1069</v>
      </c>
      <c r="CH491" s="4">
        <f t="shared" si="511"/>
        <v>13190</v>
      </c>
      <c r="CI491" s="36">
        <f t="shared" si="512"/>
        <v>453356.12800000008</v>
      </c>
      <c r="CJ491" s="4">
        <f t="shared" si="513"/>
        <v>10250</v>
      </c>
      <c r="CK491" s="36">
        <f t="shared" si="509"/>
        <v>352304.80000000005</v>
      </c>
      <c r="CM491" s="18" t="str">
        <f t="shared" si="504"/>
        <v>依叶-上海市徐汇区斜土街道社区卫生服务中心</v>
      </c>
      <c r="CN491" s="18" t="s">
        <v>422</v>
      </c>
    </row>
    <row r="492" spans="1:92" s="18" customFormat="1" ht="14.25" hidden="1" x14ac:dyDescent="0.3">
      <c r="A492" s="1" t="s">
        <v>6</v>
      </c>
      <c r="B492" s="1" t="s">
        <v>637</v>
      </c>
      <c r="C492" s="1" t="s">
        <v>661</v>
      </c>
      <c r="D492" s="1" t="s">
        <v>285</v>
      </c>
      <c r="E492" s="1" t="s">
        <v>462</v>
      </c>
      <c r="F492" s="1" t="s">
        <v>284</v>
      </c>
      <c r="G492" s="1" t="s">
        <v>385</v>
      </c>
      <c r="H492" s="7" t="s">
        <v>67</v>
      </c>
      <c r="I492" s="177">
        <v>38.371200000000002</v>
      </c>
      <c r="J492" s="37">
        <v>30</v>
      </c>
      <c r="K492" s="171">
        <v>35</v>
      </c>
      <c r="L492" s="171">
        <f t="shared" si="518"/>
        <v>1342.992</v>
      </c>
      <c r="M492" s="37">
        <v>19</v>
      </c>
      <c r="N492" s="5">
        <v>150</v>
      </c>
      <c r="O492" s="34">
        <f t="shared" si="519"/>
        <v>5755.68</v>
      </c>
      <c r="P492" s="3">
        <v>60</v>
      </c>
      <c r="Q492" s="3">
        <v>50</v>
      </c>
      <c r="R492" s="35">
        <f t="shared" si="520"/>
        <v>2302.2719999999999</v>
      </c>
      <c r="S492" s="33">
        <f t="shared" si="521"/>
        <v>29</v>
      </c>
      <c r="T492" s="5">
        <v>200</v>
      </c>
      <c r="U492" s="35">
        <f t="shared" si="522"/>
        <v>7674.2400000000007</v>
      </c>
      <c r="V492" s="3">
        <v>30</v>
      </c>
      <c r="W492" s="3">
        <v>25</v>
      </c>
      <c r="X492" s="35">
        <f t="shared" si="523"/>
        <v>1151.136</v>
      </c>
      <c r="Y492" s="33">
        <f t="shared" si="524"/>
        <v>34</v>
      </c>
      <c r="Z492" s="5">
        <v>200</v>
      </c>
      <c r="AA492" s="35">
        <f t="shared" si="525"/>
        <v>7674.2400000000007</v>
      </c>
      <c r="AB492" s="3">
        <v>60</v>
      </c>
      <c r="AC492" s="3">
        <v>77</v>
      </c>
      <c r="AD492" s="35">
        <f t="shared" si="526"/>
        <v>2302.2719999999999</v>
      </c>
      <c r="AE492" s="33">
        <f t="shared" si="527"/>
        <v>17</v>
      </c>
      <c r="AF492" s="5">
        <v>310</v>
      </c>
      <c r="AG492" s="35">
        <f t="shared" si="528"/>
        <v>11895.072</v>
      </c>
      <c r="AH492" s="3">
        <v>180</v>
      </c>
      <c r="AI492" s="3">
        <v>58</v>
      </c>
      <c r="AJ492" s="35">
        <f t="shared" si="529"/>
        <v>6906.8160000000007</v>
      </c>
      <c r="AK492" s="33">
        <f t="shared" si="530"/>
        <v>139</v>
      </c>
      <c r="AL492" s="5">
        <v>200</v>
      </c>
      <c r="AM492" s="36">
        <f t="shared" si="531"/>
        <v>7674.2400000000007</v>
      </c>
      <c r="AN492" s="224">
        <v>50</v>
      </c>
      <c r="AO492" s="3">
        <v>60</v>
      </c>
      <c r="AP492" s="35">
        <f t="shared" si="532"/>
        <v>1918.5600000000002</v>
      </c>
      <c r="AQ492" s="33">
        <f t="shared" si="533"/>
        <v>129</v>
      </c>
      <c r="AR492" s="5">
        <v>200</v>
      </c>
      <c r="AS492" s="35">
        <f t="shared" si="534"/>
        <v>7674.2400000000007</v>
      </c>
      <c r="AT492" s="3">
        <v>50</v>
      </c>
      <c r="AU492" s="3">
        <v>85</v>
      </c>
      <c r="AV492" s="35">
        <f t="shared" si="535"/>
        <v>1918.5600000000002</v>
      </c>
      <c r="AW492" s="33">
        <f t="shared" si="536"/>
        <v>94</v>
      </c>
      <c r="AX492" s="4">
        <v>200</v>
      </c>
      <c r="AY492" s="35">
        <f t="shared" si="515"/>
        <v>7674.2400000000007</v>
      </c>
      <c r="AZ492" s="3">
        <v>100</v>
      </c>
      <c r="BA492" s="3">
        <v>95</v>
      </c>
      <c r="BB492" s="35">
        <f t="shared" si="516"/>
        <v>3837.1200000000003</v>
      </c>
      <c r="BC492" s="33">
        <f t="shared" si="517"/>
        <v>99</v>
      </c>
      <c r="BD492" s="4">
        <v>200</v>
      </c>
      <c r="BE492" s="36">
        <f t="shared" si="537"/>
        <v>7674.2400000000007</v>
      </c>
      <c r="BF492" s="3">
        <v>100</v>
      </c>
      <c r="BG492" s="3">
        <v>88</v>
      </c>
      <c r="BH492" s="35">
        <f t="shared" si="538"/>
        <v>3837.1200000000003</v>
      </c>
      <c r="BI492" s="33">
        <f t="shared" si="514"/>
        <v>111</v>
      </c>
      <c r="BJ492" s="4">
        <v>200</v>
      </c>
      <c r="BK492" s="36">
        <f t="shared" si="539"/>
        <v>7674.2400000000007</v>
      </c>
      <c r="BL492" s="3">
        <v>150</v>
      </c>
      <c r="BM492" s="3">
        <v>96</v>
      </c>
      <c r="BN492" s="36">
        <f t="shared" si="540"/>
        <v>5755.68</v>
      </c>
      <c r="BO492" s="33">
        <f t="shared" si="510"/>
        <v>165</v>
      </c>
      <c r="BP492" s="4">
        <v>200</v>
      </c>
      <c r="BQ492" s="36">
        <f t="shared" si="541"/>
        <v>7674.2400000000007</v>
      </c>
      <c r="BR492" s="204">
        <v>100</v>
      </c>
      <c r="BS492" s="305">
        <v>129</v>
      </c>
      <c r="BT492" s="36">
        <f t="shared" si="542"/>
        <v>3837.1200000000003</v>
      </c>
      <c r="BU492" s="33">
        <f t="shared" si="484"/>
        <v>136</v>
      </c>
      <c r="BV492" s="4">
        <v>200</v>
      </c>
      <c r="BW492" s="36">
        <f t="shared" si="505"/>
        <v>7674.2400000000007</v>
      </c>
      <c r="BX492" s="3">
        <v>300</v>
      </c>
      <c r="BY492" s="3">
        <v>116</v>
      </c>
      <c r="BZ492" s="36">
        <f t="shared" si="506"/>
        <v>11511.36</v>
      </c>
      <c r="CA492" s="33">
        <f t="shared" si="479"/>
        <v>320</v>
      </c>
      <c r="CB492" s="314">
        <v>200</v>
      </c>
      <c r="CC492" s="36">
        <f t="shared" si="507"/>
        <v>7674.2400000000007</v>
      </c>
      <c r="CD492" s="3">
        <f>SUMIFS('12月商业流向数据'!G:G,'12月商业流向数据'!C:C,'2019年进销存明细 '!A492,'12月商业流向数据'!E:E,'2019年进销存明细 '!H492)</f>
        <v>0</v>
      </c>
      <c r="CE492" s="3"/>
      <c r="CF492" s="36">
        <f t="shared" si="508"/>
        <v>0</v>
      </c>
      <c r="CG492" s="33">
        <f t="shared" si="480"/>
        <v>320</v>
      </c>
      <c r="CH492" s="4">
        <f t="shared" si="511"/>
        <v>2460</v>
      </c>
      <c r="CI492" s="36">
        <f t="shared" si="512"/>
        <v>94393.152000000016</v>
      </c>
      <c r="CJ492" s="4">
        <f t="shared" si="513"/>
        <v>1180</v>
      </c>
      <c r="CK492" s="36">
        <f t="shared" si="509"/>
        <v>45278.016000000003</v>
      </c>
      <c r="CM492" s="18" t="str">
        <f t="shared" si="504"/>
        <v>依叶-上海市徐汇区凌云街道社区卫生服务中心</v>
      </c>
      <c r="CN492" s="18" t="s">
        <v>422</v>
      </c>
    </row>
    <row r="493" spans="1:92" s="18" customFormat="1" ht="14.25" hidden="1" x14ac:dyDescent="0.3">
      <c r="A493" s="1" t="s">
        <v>6</v>
      </c>
      <c r="B493" s="1" t="s">
        <v>637</v>
      </c>
      <c r="C493" s="1" t="s">
        <v>661</v>
      </c>
      <c r="D493" s="1" t="s">
        <v>142</v>
      </c>
      <c r="E493" s="1" t="s">
        <v>163</v>
      </c>
      <c r="F493" s="1" t="s">
        <v>282</v>
      </c>
      <c r="G493" s="1" t="s">
        <v>386</v>
      </c>
      <c r="H493" s="7" t="s">
        <v>85</v>
      </c>
      <c r="I493" s="177">
        <v>38.371200000000002</v>
      </c>
      <c r="J493" s="37">
        <v>61</v>
      </c>
      <c r="K493" s="171">
        <v>38.916666666666664</v>
      </c>
      <c r="L493" s="171">
        <f t="shared" si="518"/>
        <v>1493.2791999999999</v>
      </c>
      <c r="M493" s="37">
        <v>22</v>
      </c>
      <c r="N493" s="5">
        <v>50</v>
      </c>
      <c r="O493" s="34">
        <f t="shared" si="519"/>
        <v>1918.5600000000002</v>
      </c>
      <c r="P493" s="3">
        <v>69</v>
      </c>
      <c r="Q493" s="3">
        <v>50</v>
      </c>
      <c r="R493" s="35">
        <f t="shared" si="520"/>
        <v>2647.6128000000003</v>
      </c>
      <c r="S493" s="33">
        <f t="shared" si="521"/>
        <v>41</v>
      </c>
      <c r="T493" s="5">
        <v>50</v>
      </c>
      <c r="U493" s="35">
        <f t="shared" si="522"/>
        <v>1918.5600000000002</v>
      </c>
      <c r="V493" s="3">
        <v>28</v>
      </c>
      <c r="W493" s="3">
        <v>30</v>
      </c>
      <c r="X493" s="35">
        <f t="shared" si="523"/>
        <v>1074.3936000000001</v>
      </c>
      <c r="Y493" s="33">
        <f t="shared" si="524"/>
        <v>39</v>
      </c>
      <c r="Z493" s="5">
        <v>60</v>
      </c>
      <c r="AA493" s="35">
        <f t="shared" si="525"/>
        <v>2302.2719999999999</v>
      </c>
      <c r="AB493" s="3">
        <v>51</v>
      </c>
      <c r="AC493" s="3">
        <v>46</v>
      </c>
      <c r="AD493" s="35">
        <f t="shared" si="526"/>
        <v>1956.9312</v>
      </c>
      <c r="AE493" s="33">
        <f t="shared" si="527"/>
        <v>44</v>
      </c>
      <c r="AF493" s="5">
        <v>70</v>
      </c>
      <c r="AG493" s="35">
        <f t="shared" si="528"/>
        <v>2685.9839999999999</v>
      </c>
      <c r="AH493" s="3">
        <v>86</v>
      </c>
      <c r="AI493" s="3">
        <v>60</v>
      </c>
      <c r="AJ493" s="35">
        <f t="shared" si="529"/>
        <v>3299.9232000000002</v>
      </c>
      <c r="AK493" s="33">
        <f t="shared" si="530"/>
        <v>70</v>
      </c>
      <c r="AL493" s="5">
        <v>100</v>
      </c>
      <c r="AM493" s="36">
        <f t="shared" si="531"/>
        <v>3837.1200000000003</v>
      </c>
      <c r="AN493" s="224">
        <v>51</v>
      </c>
      <c r="AO493" s="3">
        <v>46</v>
      </c>
      <c r="AP493" s="35">
        <f t="shared" si="532"/>
        <v>1956.9312</v>
      </c>
      <c r="AQ493" s="33">
        <f t="shared" si="533"/>
        <v>75</v>
      </c>
      <c r="AR493" s="5">
        <v>50</v>
      </c>
      <c r="AS493" s="35">
        <f t="shared" si="534"/>
        <v>1918.5600000000002</v>
      </c>
      <c r="AT493" s="3">
        <v>13</v>
      </c>
      <c r="AU493" s="3">
        <v>46</v>
      </c>
      <c r="AV493" s="35">
        <f t="shared" si="535"/>
        <v>498.82560000000001</v>
      </c>
      <c r="AW493" s="33">
        <f t="shared" si="536"/>
        <v>42</v>
      </c>
      <c r="AX493" s="4">
        <v>50</v>
      </c>
      <c r="AY493" s="35">
        <f t="shared" si="515"/>
        <v>1918.5600000000002</v>
      </c>
      <c r="AZ493" s="3">
        <v>37</v>
      </c>
      <c r="BA493" s="3">
        <v>33</v>
      </c>
      <c r="BB493" s="35">
        <f t="shared" si="516"/>
        <v>1419.7344000000001</v>
      </c>
      <c r="BC493" s="33">
        <f t="shared" si="517"/>
        <v>46</v>
      </c>
      <c r="BD493" s="4">
        <v>50</v>
      </c>
      <c r="BE493" s="36">
        <f t="shared" si="537"/>
        <v>1918.5600000000002</v>
      </c>
      <c r="BF493" s="3">
        <v>16</v>
      </c>
      <c r="BG493" s="3">
        <v>44</v>
      </c>
      <c r="BH493" s="35">
        <f t="shared" si="538"/>
        <v>613.93920000000003</v>
      </c>
      <c r="BI493" s="33">
        <f t="shared" si="514"/>
        <v>18</v>
      </c>
      <c r="BJ493" s="4">
        <v>50</v>
      </c>
      <c r="BK493" s="36">
        <f t="shared" si="539"/>
        <v>1918.5600000000002</v>
      </c>
      <c r="BL493" s="3">
        <v>40</v>
      </c>
      <c r="BM493" s="3">
        <v>36</v>
      </c>
      <c r="BN493" s="36">
        <f t="shared" si="540"/>
        <v>1534.848</v>
      </c>
      <c r="BO493" s="33">
        <f t="shared" si="510"/>
        <v>22</v>
      </c>
      <c r="BP493" s="4">
        <v>40</v>
      </c>
      <c r="BQ493" s="36">
        <f t="shared" si="541"/>
        <v>1534.848</v>
      </c>
      <c r="BR493" s="204">
        <v>56</v>
      </c>
      <c r="BS493" s="305">
        <v>50</v>
      </c>
      <c r="BT493" s="36">
        <f t="shared" si="542"/>
        <v>2148.7872000000002</v>
      </c>
      <c r="BU493" s="33">
        <f t="shared" si="484"/>
        <v>28</v>
      </c>
      <c r="BV493" s="4">
        <v>400</v>
      </c>
      <c r="BW493" s="36">
        <f t="shared" si="505"/>
        <v>15348.480000000001</v>
      </c>
      <c r="BX493" s="3">
        <v>75</v>
      </c>
      <c r="BY493" s="3">
        <v>75</v>
      </c>
      <c r="BZ493" s="36">
        <f t="shared" si="506"/>
        <v>2877.84</v>
      </c>
      <c r="CA493" s="33">
        <f t="shared" si="479"/>
        <v>28</v>
      </c>
      <c r="CB493" s="314">
        <v>400</v>
      </c>
      <c r="CC493" s="36">
        <f t="shared" si="507"/>
        <v>15348.480000000001</v>
      </c>
      <c r="CD493" s="3">
        <f>SUMIFS('12月商业流向数据'!G:G,'12月商业流向数据'!C:C,'2019年进销存明细 '!A493,'12月商业流向数据'!E:E,'2019年进销存明细 '!H493)</f>
        <v>66</v>
      </c>
      <c r="CE493" s="3"/>
      <c r="CF493" s="36">
        <f t="shared" si="508"/>
        <v>2532.4992000000002</v>
      </c>
      <c r="CG493" s="33">
        <f t="shared" si="480"/>
        <v>94</v>
      </c>
      <c r="CH493" s="4">
        <f t="shared" si="511"/>
        <v>1370</v>
      </c>
      <c r="CI493" s="36">
        <f t="shared" si="512"/>
        <v>52568.544000000009</v>
      </c>
      <c r="CJ493" s="4">
        <f t="shared" si="513"/>
        <v>588</v>
      </c>
      <c r="CK493" s="36">
        <f t="shared" si="509"/>
        <v>22562.265599999999</v>
      </c>
      <c r="CM493" s="18" t="str">
        <f t="shared" si="504"/>
        <v>依叶-上海电力医院</v>
      </c>
      <c r="CN493" s="18" t="s">
        <v>422</v>
      </c>
    </row>
    <row r="494" spans="1:92" s="18" customFormat="1" ht="14.25" hidden="1" x14ac:dyDescent="0.3">
      <c r="A494" s="1" t="s">
        <v>6</v>
      </c>
      <c r="B494" s="1" t="s">
        <v>637</v>
      </c>
      <c r="C494" s="1" t="s">
        <v>661</v>
      </c>
      <c r="D494" s="1" t="s">
        <v>142</v>
      </c>
      <c r="E494" s="1" t="s">
        <v>68</v>
      </c>
      <c r="F494" s="1" t="s">
        <v>284</v>
      </c>
      <c r="G494" s="1" t="s">
        <v>386</v>
      </c>
      <c r="H494" s="9" t="s">
        <v>70</v>
      </c>
      <c r="I494" s="177">
        <v>38.371200000000002</v>
      </c>
      <c r="J494" s="37">
        <v>900</v>
      </c>
      <c r="K494" s="171">
        <v>505.83333333333331</v>
      </c>
      <c r="L494" s="171">
        <f t="shared" si="518"/>
        <v>19409.432000000001</v>
      </c>
      <c r="M494" s="37">
        <v>625</v>
      </c>
      <c r="N494" s="5">
        <v>800</v>
      </c>
      <c r="O494" s="34">
        <f t="shared" si="519"/>
        <v>30696.960000000003</v>
      </c>
      <c r="P494" s="3">
        <v>900</v>
      </c>
      <c r="Q494" s="3">
        <v>712</v>
      </c>
      <c r="R494" s="35">
        <f t="shared" si="520"/>
        <v>34534.080000000002</v>
      </c>
      <c r="S494" s="33">
        <f t="shared" si="521"/>
        <v>813</v>
      </c>
      <c r="T494" s="5">
        <v>850</v>
      </c>
      <c r="U494" s="35">
        <f t="shared" si="522"/>
        <v>32615.52</v>
      </c>
      <c r="V494" s="3">
        <v>600</v>
      </c>
      <c r="W494" s="3">
        <v>573</v>
      </c>
      <c r="X494" s="35">
        <f t="shared" si="523"/>
        <v>23022.720000000001</v>
      </c>
      <c r="Y494" s="33">
        <f t="shared" si="524"/>
        <v>840</v>
      </c>
      <c r="Z494" s="5">
        <v>1100</v>
      </c>
      <c r="AA494" s="35">
        <f t="shared" si="525"/>
        <v>42208.32</v>
      </c>
      <c r="AB494" s="3">
        <v>300</v>
      </c>
      <c r="AC494" s="3">
        <v>611</v>
      </c>
      <c r="AD494" s="35">
        <f t="shared" si="526"/>
        <v>11511.36</v>
      </c>
      <c r="AE494" s="33">
        <f t="shared" si="527"/>
        <v>529</v>
      </c>
      <c r="AF494" s="5">
        <v>1200</v>
      </c>
      <c r="AG494" s="35">
        <f t="shared" si="528"/>
        <v>46045.440000000002</v>
      </c>
      <c r="AH494" s="3">
        <v>700</v>
      </c>
      <c r="AI494" s="3">
        <v>642</v>
      </c>
      <c r="AJ494" s="35">
        <f t="shared" si="529"/>
        <v>26859.84</v>
      </c>
      <c r="AK494" s="33">
        <f t="shared" si="530"/>
        <v>587</v>
      </c>
      <c r="AL494" s="5">
        <v>1000</v>
      </c>
      <c r="AM494" s="36">
        <f t="shared" si="531"/>
        <v>38371.200000000004</v>
      </c>
      <c r="AN494" s="224">
        <v>900</v>
      </c>
      <c r="AO494" s="3">
        <v>735</v>
      </c>
      <c r="AP494" s="35">
        <f t="shared" si="532"/>
        <v>34534.080000000002</v>
      </c>
      <c r="AQ494" s="33">
        <f t="shared" si="533"/>
        <v>752</v>
      </c>
      <c r="AR494" s="5">
        <v>600</v>
      </c>
      <c r="AS494" s="35">
        <f t="shared" si="534"/>
        <v>23022.720000000001</v>
      </c>
      <c r="AT494" s="3">
        <v>300</v>
      </c>
      <c r="AU494" s="3">
        <v>698</v>
      </c>
      <c r="AV494" s="35">
        <f t="shared" si="535"/>
        <v>11511.36</v>
      </c>
      <c r="AW494" s="33">
        <f t="shared" si="536"/>
        <v>354</v>
      </c>
      <c r="AX494" s="4">
        <v>800</v>
      </c>
      <c r="AY494" s="35">
        <f t="shared" si="515"/>
        <v>30696.960000000003</v>
      </c>
      <c r="AZ494" s="3">
        <v>900</v>
      </c>
      <c r="BA494" s="3">
        <v>868</v>
      </c>
      <c r="BB494" s="35">
        <f t="shared" si="516"/>
        <v>34534.080000000002</v>
      </c>
      <c r="BC494" s="33">
        <f t="shared" si="517"/>
        <v>386</v>
      </c>
      <c r="BD494" s="4">
        <v>840</v>
      </c>
      <c r="BE494" s="36">
        <f t="shared" si="537"/>
        <v>32231.808000000001</v>
      </c>
      <c r="BF494" s="3">
        <v>900</v>
      </c>
      <c r="BG494" s="3">
        <v>734</v>
      </c>
      <c r="BH494" s="35">
        <f t="shared" si="538"/>
        <v>34534.080000000002</v>
      </c>
      <c r="BI494" s="33">
        <f t="shared" si="514"/>
        <v>552</v>
      </c>
      <c r="BJ494" s="4">
        <v>800</v>
      </c>
      <c r="BK494" s="36">
        <f t="shared" si="539"/>
        <v>30696.960000000003</v>
      </c>
      <c r="BL494" s="3">
        <v>320</v>
      </c>
      <c r="BM494" s="3">
        <v>751</v>
      </c>
      <c r="BN494" s="36">
        <f t="shared" si="540"/>
        <v>12278.784</v>
      </c>
      <c r="BO494" s="33">
        <f t="shared" si="510"/>
        <v>121</v>
      </c>
      <c r="BP494" s="4">
        <v>700</v>
      </c>
      <c r="BQ494" s="36">
        <f t="shared" si="541"/>
        <v>26859.84</v>
      </c>
      <c r="BR494" s="204">
        <v>1230</v>
      </c>
      <c r="BS494" s="305">
        <v>1188</v>
      </c>
      <c r="BT494" s="36">
        <f t="shared" si="542"/>
        <v>47196.576000000001</v>
      </c>
      <c r="BU494" s="33">
        <f t="shared" si="484"/>
        <v>163</v>
      </c>
      <c r="BV494" s="4">
        <v>800</v>
      </c>
      <c r="BW494" s="36">
        <f t="shared" si="505"/>
        <v>30696.960000000003</v>
      </c>
      <c r="BX494" s="3">
        <v>950</v>
      </c>
      <c r="BY494" s="3">
        <v>736</v>
      </c>
      <c r="BZ494" s="36">
        <f t="shared" si="506"/>
        <v>36452.639999999999</v>
      </c>
      <c r="CA494" s="33">
        <f t="shared" si="479"/>
        <v>377</v>
      </c>
      <c r="CB494" s="314">
        <v>900</v>
      </c>
      <c r="CC494" s="36">
        <f t="shared" si="507"/>
        <v>34534.080000000002</v>
      </c>
      <c r="CD494" s="3">
        <f>SUMIFS('12月商业流向数据'!G:G,'12月商业流向数据'!C:C,'2019年进销存明细 '!A494,'12月商业流向数据'!E:E,'2019年进销存明细 '!H494)</f>
        <v>0</v>
      </c>
      <c r="CE494" s="3"/>
      <c r="CF494" s="36">
        <f t="shared" si="508"/>
        <v>0</v>
      </c>
      <c r="CG494" s="33">
        <f t="shared" si="480"/>
        <v>377</v>
      </c>
      <c r="CH494" s="4">
        <f t="shared" si="511"/>
        <v>10390</v>
      </c>
      <c r="CI494" s="36">
        <f t="shared" si="512"/>
        <v>398676.7680000001</v>
      </c>
      <c r="CJ494" s="4">
        <f t="shared" si="513"/>
        <v>8000</v>
      </c>
      <c r="CK494" s="36">
        <f t="shared" si="509"/>
        <v>306969.60000000003</v>
      </c>
      <c r="CM494" s="18" t="str">
        <f t="shared" si="504"/>
        <v>依叶-上海市长宁区北新泾街道社区卫生服务中心</v>
      </c>
      <c r="CN494" s="18" t="s">
        <v>422</v>
      </c>
    </row>
    <row r="495" spans="1:92" s="18" customFormat="1" ht="14.25" hidden="1" x14ac:dyDescent="0.3">
      <c r="A495" s="1" t="s">
        <v>6</v>
      </c>
      <c r="B495" s="1" t="s">
        <v>637</v>
      </c>
      <c r="C495" s="1" t="s">
        <v>661</v>
      </c>
      <c r="D495" s="1" t="s">
        <v>142</v>
      </c>
      <c r="E495" s="1" t="s">
        <v>68</v>
      </c>
      <c r="F495" s="1" t="s">
        <v>284</v>
      </c>
      <c r="G495" s="1" t="s">
        <v>386</v>
      </c>
      <c r="H495" s="9" t="s">
        <v>71</v>
      </c>
      <c r="I495" s="177">
        <v>38.371200000000002</v>
      </c>
      <c r="J495" s="37">
        <v>600</v>
      </c>
      <c r="K495" s="171">
        <v>445.83333333333331</v>
      </c>
      <c r="L495" s="171">
        <f t="shared" si="518"/>
        <v>17107.16</v>
      </c>
      <c r="M495" s="37">
        <v>593</v>
      </c>
      <c r="N495" s="5">
        <v>600</v>
      </c>
      <c r="O495" s="34">
        <f t="shared" si="519"/>
        <v>23022.720000000001</v>
      </c>
      <c r="P495" s="3">
        <v>900</v>
      </c>
      <c r="Q495" s="3">
        <v>1018</v>
      </c>
      <c r="R495" s="35">
        <f t="shared" si="520"/>
        <v>34534.080000000002</v>
      </c>
      <c r="S495" s="33">
        <f t="shared" si="521"/>
        <v>475</v>
      </c>
      <c r="T495" s="5">
        <v>700</v>
      </c>
      <c r="U495" s="35">
        <f t="shared" si="522"/>
        <v>26859.84</v>
      </c>
      <c r="V495" s="3">
        <v>600</v>
      </c>
      <c r="W495" s="3">
        <v>434</v>
      </c>
      <c r="X495" s="35">
        <f t="shared" si="523"/>
        <v>23022.720000000001</v>
      </c>
      <c r="Y495" s="33">
        <f t="shared" si="524"/>
        <v>641</v>
      </c>
      <c r="Z495" s="5">
        <v>1100</v>
      </c>
      <c r="AA495" s="35">
        <f t="shared" si="525"/>
        <v>42208.32</v>
      </c>
      <c r="AB495" s="3">
        <v>930</v>
      </c>
      <c r="AC495" s="3">
        <v>1285</v>
      </c>
      <c r="AD495" s="35">
        <f t="shared" si="526"/>
        <v>35685.216</v>
      </c>
      <c r="AE495" s="33">
        <f t="shared" si="527"/>
        <v>286</v>
      </c>
      <c r="AF495" s="5">
        <v>1200</v>
      </c>
      <c r="AG495" s="35">
        <f t="shared" si="528"/>
        <v>46045.440000000002</v>
      </c>
      <c r="AH495" s="3">
        <v>950</v>
      </c>
      <c r="AI495" s="3">
        <v>1045</v>
      </c>
      <c r="AJ495" s="35">
        <f t="shared" si="529"/>
        <v>36452.639999999999</v>
      </c>
      <c r="AK495" s="33">
        <f t="shared" si="530"/>
        <v>191</v>
      </c>
      <c r="AL495" s="5">
        <v>1200</v>
      </c>
      <c r="AM495" s="36">
        <f t="shared" si="531"/>
        <v>46045.440000000002</v>
      </c>
      <c r="AN495" s="224">
        <v>1550</v>
      </c>
      <c r="AO495" s="3">
        <v>812</v>
      </c>
      <c r="AP495" s="35">
        <f t="shared" si="532"/>
        <v>59475.360000000001</v>
      </c>
      <c r="AQ495" s="33">
        <f t="shared" si="533"/>
        <v>929</v>
      </c>
      <c r="AR495" s="5">
        <v>900</v>
      </c>
      <c r="AS495" s="35">
        <f t="shared" si="534"/>
        <v>34534.080000000002</v>
      </c>
      <c r="AT495" s="3">
        <v>650</v>
      </c>
      <c r="AU495" s="3">
        <v>1155</v>
      </c>
      <c r="AV495" s="35">
        <f t="shared" si="535"/>
        <v>24941.280000000002</v>
      </c>
      <c r="AW495" s="33">
        <f t="shared" si="536"/>
        <v>424</v>
      </c>
      <c r="AX495" s="4">
        <v>600</v>
      </c>
      <c r="AY495" s="35">
        <f t="shared" si="515"/>
        <v>23022.720000000001</v>
      </c>
      <c r="AZ495" s="3">
        <v>1200</v>
      </c>
      <c r="BA495" s="3">
        <v>1149</v>
      </c>
      <c r="BB495" s="35">
        <f t="shared" si="516"/>
        <v>46045.440000000002</v>
      </c>
      <c r="BC495" s="33">
        <f t="shared" si="517"/>
        <v>475</v>
      </c>
      <c r="BD495" s="4">
        <v>700</v>
      </c>
      <c r="BE495" s="36">
        <f t="shared" si="537"/>
        <v>26859.84</v>
      </c>
      <c r="BF495" s="3">
        <v>650</v>
      </c>
      <c r="BG495" s="3">
        <v>802</v>
      </c>
      <c r="BH495" s="35">
        <f t="shared" si="538"/>
        <v>24941.280000000002</v>
      </c>
      <c r="BI495" s="33">
        <f t="shared" si="514"/>
        <v>323</v>
      </c>
      <c r="BJ495" s="4">
        <v>900</v>
      </c>
      <c r="BK495" s="36">
        <f t="shared" si="539"/>
        <v>34534.080000000002</v>
      </c>
      <c r="BL495" s="3">
        <v>1300</v>
      </c>
      <c r="BM495" s="3">
        <v>1014</v>
      </c>
      <c r="BN495" s="36">
        <f t="shared" si="540"/>
        <v>49882.560000000005</v>
      </c>
      <c r="BO495" s="33">
        <f t="shared" si="510"/>
        <v>609</v>
      </c>
      <c r="BP495" s="4">
        <v>800</v>
      </c>
      <c r="BQ495" s="36">
        <f t="shared" si="541"/>
        <v>30696.960000000003</v>
      </c>
      <c r="BR495" s="204">
        <v>1250</v>
      </c>
      <c r="BS495" s="305">
        <v>1530</v>
      </c>
      <c r="BT495" s="36">
        <f t="shared" si="542"/>
        <v>47964</v>
      </c>
      <c r="BU495" s="33">
        <f t="shared" si="484"/>
        <v>329</v>
      </c>
      <c r="BV495" s="4">
        <v>800</v>
      </c>
      <c r="BW495" s="36">
        <f t="shared" si="505"/>
        <v>30696.960000000003</v>
      </c>
      <c r="BX495" s="3">
        <v>1000</v>
      </c>
      <c r="BY495" s="3">
        <v>935</v>
      </c>
      <c r="BZ495" s="36">
        <f t="shared" si="506"/>
        <v>38371.200000000004</v>
      </c>
      <c r="CA495" s="33">
        <f t="shared" si="479"/>
        <v>394</v>
      </c>
      <c r="CB495" s="314">
        <v>900</v>
      </c>
      <c r="CC495" s="36">
        <f t="shared" si="507"/>
        <v>34534.080000000002</v>
      </c>
      <c r="CD495" s="3">
        <f>SUMIFS('12月商业流向数据'!G:G,'12月商业流向数据'!C:C,'2019年进销存明细 '!A495,'12月商业流向数据'!E:E,'2019年进销存明细 '!H495)</f>
        <v>0</v>
      </c>
      <c r="CE495" s="3"/>
      <c r="CF495" s="36">
        <f t="shared" si="508"/>
        <v>0</v>
      </c>
      <c r="CG495" s="33">
        <f t="shared" si="480"/>
        <v>394</v>
      </c>
      <c r="CH495" s="4">
        <f t="shared" si="511"/>
        <v>10400</v>
      </c>
      <c r="CI495" s="36">
        <f t="shared" si="512"/>
        <v>399060.4800000001</v>
      </c>
      <c r="CJ495" s="4">
        <f t="shared" si="513"/>
        <v>10980</v>
      </c>
      <c r="CK495" s="36">
        <f t="shared" si="509"/>
        <v>421315.77600000001</v>
      </c>
      <c r="CM495" s="18" t="str">
        <f t="shared" si="504"/>
        <v>依叶-上海市长宁区新泾镇社区卫生服务中心</v>
      </c>
      <c r="CN495" s="18" t="s">
        <v>422</v>
      </c>
    </row>
    <row r="496" spans="1:92" s="18" customFormat="1" ht="14.25" hidden="1" x14ac:dyDescent="0.3">
      <c r="A496" s="1" t="s">
        <v>6</v>
      </c>
      <c r="B496" s="1" t="s">
        <v>637</v>
      </c>
      <c r="C496" s="1" t="s">
        <v>661</v>
      </c>
      <c r="D496" s="1" t="s">
        <v>142</v>
      </c>
      <c r="E496" s="1" t="s">
        <v>164</v>
      </c>
      <c r="F496" s="1" t="s">
        <v>283</v>
      </c>
      <c r="G496" s="1" t="s">
        <v>387</v>
      </c>
      <c r="H496" s="7" t="s">
        <v>95</v>
      </c>
      <c r="I496" s="177">
        <v>38.371200000000002</v>
      </c>
      <c r="J496" s="37">
        <v>50</v>
      </c>
      <c r="K496" s="171">
        <v>65.833333333333329</v>
      </c>
      <c r="L496" s="171">
        <f t="shared" si="518"/>
        <v>2526.1039999999998</v>
      </c>
      <c r="M496" s="37">
        <v>54</v>
      </c>
      <c r="N496" s="5">
        <v>100</v>
      </c>
      <c r="O496" s="34">
        <f t="shared" si="519"/>
        <v>3837.1200000000003</v>
      </c>
      <c r="P496" s="3">
        <v>0</v>
      </c>
      <c r="Q496" s="3">
        <v>50</v>
      </c>
      <c r="R496" s="35">
        <f t="shared" si="520"/>
        <v>0</v>
      </c>
      <c r="S496" s="33">
        <f t="shared" si="521"/>
        <v>4</v>
      </c>
      <c r="T496" s="5">
        <v>50</v>
      </c>
      <c r="U496" s="35">
        <f t="shared" si="522"/>
        <v>1918.5600000000002</v>
      </c>
      <c r="V496" s="3">
        <v>150</v>
      </c>
      <c r="W496" s="3">
        <v>128</v>
      </c>
      <c r="X496" s="35">
        <f t="shared" si="523"/>
        <v>5755.68</v>
      </c>
      <c r="Y496" s="33">
        <f t="shared" si="524"/>
        <v>26</v>
      </c>
      <c r="Z496" s="5">
        <v>100</v>
      </c>
      <c r="AA496" s="35">
        <f t="shared" si="525"/>
        <v>3837.1200000000003</v>
      </c>
      <c r="AB496" s="3">
        <v>100</v>
      </c>
      <c r="AC496" s="3">
        <v>100</v>
      </c>
      <c r="AD496" s="35">
        <f t="shared" si="526"/>
        <v>3837.1200000000003</v>
      </c>
      <c r="AE496" s="33">
        <f t="shared" si="527"/>
        <v>26</v>
      </c>
      <c r="AF496" s="5">
        <v>100</v>
      </c>
      <c r="AG496" s="35">
        <f t="shared" si="528"/>
        <v>3837.1200000000003</v>
      </c>
      <c r="AH496" s="3">
        <v>50</v>
      </c>
      <c r="AI496" s="3">
        <v>30</v>
      </c>
      <c r="AJ496" s="35">
        <f t="shared" si="529"/>
        <v>1918.5600000000002</v>
      </c>
      <c r="AK496" s="33">
        <f t="shared" si="530"/>
        <v>46</v>
      </c>
      <c r="AL496" s="5">
        <v>100</v>
      </c>
      <c r="AM496" s="36">
        <f t="shared" si="531"/>
        <v>3837.1200000000003</v>
      </c>
      <c r="AN496" s="224">
        <v>0</v>
      </c>
      <c r="AO496" s="3">
        <v>30</v>
      </c>
      <c r="AP496" s="35">
        <f t="shared" si="532"/>
        <v>0</v>
      </c>
      <c r="AQ496" s="33">
        <f t="shared" si="533"/>
        <v>16</v>
      </c>
      <c r="AR496" s="5">
        <v>100</v>
      </c>
      <c r="AS496" s="35">
        <f t="shared" si="534"/>
        <v>3837.1200000000003</v>
      </c>
      <c r="AT496" s="3">
        <v>0</v>
      </c>
      <c r="AU496" s="3">
        <v>10</v>
      </c>
      <c r="AV496" s="35">
        <f t="shared" si="535"/>
        <v>0</v>
      </c>
      <c r="AW496" s="33">
        <f t="shared" si="536"/>
        <v>6</v>
      </c>
      <c r="AX496" s="4">
        <v>50</v>
      </c>
      <c r="AY496" s="35">
        <f t="shared" si="515"/>
        <v>1918.5600000000002</v>
      </c>
      <c r="AZ496" s="3">
        <v>50</v>
      </c>
      <c r="BA496" s="3">
        <v>20</v>
      </c>
      <c r="BB496" s="35">
        <f t="shared" si="516"/>
        <v>1918.5600000000002</v>
      </c>
      <c r="BC496" s="33">
        <f t="shared" si="517"/>
        <v>36</v>
      </c>
      <c r="BD496" s="4">
        <v>50</v>
      </c>
      <c r="BE496" s="36">
        <f t="shared" si="537"/>
        <v>1918.5600000000002</v>
      </c>
      <c r="BF496" s="3">
        <v>50</v>
      </c>
      <c r="BG496" s="3">
        <v>40</v>
      </c>
      <c r="BH496" s="35">
        <f t="shared" si="538"/>
        <v>1918.5600000000002</v>
      </c>
      <c r="BI496" s="33">
        <f t="shared" si="514"/>
        <v>46</v>
      </c>
      <c r="BJ496" s="4">
        <v>50</v>
      </c>
      <c r="BK496" s="36">
        <f t="shared" si="539"/>
        <v>1918.5600000000002</v>
      </c>
      <c r="BL496" s="3">
        <v>100</v>
      </c>
      <c r="BM496" s="3">
        <v>70</v>
      </c>
      <c r="BN496" s="36">
        <f t="shared" si="540"/>
        <v>3837.1200000000003</v>
      </c>
      <c r="BO496" s="33">
        <f t="shared" si="510"/>
        <v>76</v>
      </c>
      <c r="BP496" s="4">
        <v>50</v>
      </c>
      <c r="BQ496" s="36">
        <f t="shared" si="541"/>
        <v>1918.5600000000002</v>
      </c>
      <c r="BR496" s="204">
        <v>50</v>
      </c>
      <c r="BS496" s="305">
        <v>80</v>
      </c>
      <c r="BT496" s="36">
        <f t="shared" si="542"/>
        <v>1918.5600000000002</v>
      </c>
      <c r="BU496" s="33">
        <f t="shared" si="484"/>
        <v>46</v>
      </c>
      <c r="BV496" s="4">
        <v>100</v>
      </c>
      <c r="BW496" s="36">
        <f t="shared" si="505"/>
        <v>3837.1200000000003</v>
      </c>
      <c r="BX496" s="3">
        <v>100</v>
      </c>
      <c r="BY496" s="3">
        <v>80</v>
      </c>
      <c r="BZ496" s="36">
        <f t="shared" si="506"/>
        <v>3837.1200000000003</v>
      </c>
      <c r="CA496" s="33">
        <f t="shared" si="479"/>
        <v>66</v>
      </c>
      <c r="CB496" s="314">
        <v>100</v>
      </c>
      <c r="CC496" s="36">
        <f t="shared" si="507"/>
        <v>3837.1200000000003</v>
      </c>
      <c r="CD496" s="3">
        <f>SUMIFS('12月商业流向数据'!G:G,'12月商业流向数据'!C:C,'2019年进销存明细 '!A496,'12月商业流向数据'!E:E,'2019年进销存明细 '!H496)</f>
        <v>0</v>
      </c>
      <c r="CE496" s="3"/>
      <c r="CF496" s="36">
        <f t="shared" si="508"/>
        <v>0</v>
      </c>
      <c r="CG496" s="33">
        <f t="shared" si="480"/>
        <v>66</v>
      </c>
      <c r="CH496" s="4">
        <f t="shared" si="511"/>
        <v>950</v>
      </c>
      <c r="CI496" s="36">
        <f t="shared" si="512"/>
        <v>36452.640000000007</v>
      </c>
      <c r="CJ496" s="4">
        <f t="shared" si="513"/>
        <v>650</v>
      </c>
      <c r="CK496" s="36">
        <f t="shared" si="509"/>
        <v>24941.279999999999</v>
      </c>
      <c r="CM496" s="18" t="str">
        <f t="shared" si="504"/>
        <v>依叶-上海市皮肤病医院</v>
      </c>
      <c r="CN496" s="18" t="s">
        <v>422</v>
      </c>
    </row>
    <row r="497" spans="1:92" s="18" customFormat="1" ht="14.25" hidden="1" x14ac:dyDescent="0.3">
      <c r="A497" s="1" t="s">
        <v>6</v>
      </c>
      <c r="B497" s="1" t="s">
        <v>637</v>
      </c>
      <c r="C497" s="1" t="s">
        <v>661</v>
      </c>
      <c r="D497" s="1" t="s">
        <v>142</v>
      </c>
      <c r="E497" s="1" t="s">
        <v>87</v>
      </c>
      <c r="F497" s="1" t="s">
        <v>283</v>
      </c>
      <c r="G497" s="1" t="s">
        <v>387</v>
      </c>
      <c r="H497" s="7" t="s">
        <v>557</v>
      </c>
      <c r="I497" s="177">
        <v>38.371200000000002</v>
      </c>
      <c r="J497" s="37">
        <v>0</v>
      </c>
      <c r="K497" s="171">
        <v>0</v>
      </c>
      <c r="L497" s="171">
        <f t="shared" si="518"/>
        <v>0</v>
      </c>
      <c r="M497" s="37">
        <v>0</v>
      </c>
      <c r="N497" s="5"/>
      <c r="O497" s="34">
        <f t="shared" si="519"/>
        <v>0</v>
      </c>
      <c r="P497" s="3">
        <v>0</v>
      </c>
      <c r="Q497" s="3">
        <v>0</v>
      </c>
      <c r="R497" s="35">
        <f t="shared" si="520"/>
        <v>0</v>
      </c>
      <c r="S497" s="33">
        <f t="shared" si="521"/>
        <v>0</v>
      </c>
      <c r="T497" s="5"/>
      <c r="U497" s="35">
        <f t="shared" si="522"/>
        <v>0</v>
      </c>
      <c r="V497" s="3">
        <v>0</v>
      </c>
      <c r="W497" s="3">
        <v>0</v>
      </c>
      <c r="X497" s="35">
        <f t="shared" si="523"/>
        <v>0</v>
      </c>
      <c r="Y497" s="33">
        <f t="shared" si="524"/>
        <v>0</v>
      </c>
      <c r="Z497" s="5"/>
      <c r="AA497" s="35">
        <f t="shared" si="525"/>
        <v>0</v>
      </c>
      <c r="AB497" s="3">
        <v>0</v>
      </c>
      <c r="AC497" s="3">
        <v>0</v>
      </c>
      <c r="AD497" s="35">
        <f t="shared" si="526"/>
        <v>0</v>
      </c>
      <c r="AE497" s="33">
        <f t="shared" si="527"/>
        <v>0</v>
      </c>
      <c r="AF497" s="5"/>
      <c r="AG497" s="35">
        <f t="shared" si="528"/>
        <v>0</v>
      </c>
      <c r="AH497" s="3">
        <v>0</v>
      </c>
      <c r="AI497" s="3">
        <v>0</v>
      </c>
      <c r="AJ497" s="35">
        <f t="shared" si="529"/>
        <v>0</v>
      </c>
      <c r="AK497" s="33">
        <f t="shared" si="530"/>
        <v>0</v>
      </c>
      <c r="AL497" s="5">
        <v>0</v>
      </c>
      <c r="AM497" s="36">
        <f t="shared" si="531"/>
        <v>0</v>
      </c>
      <c r="AN497" s="224">
        <v>0</v>
      </c>
      <c r="AO497" s="3">
        <v>0</v>
      </c>
      <c r="AP497" s="35">
        <f t="shared" si="532"/>
        <v>0</v>
      </c>
      <c r="AQ497" s="33">
        <f t="shared" si="533"/>
        <v>0</v>
      </c>
      <c r="AR497" s="5">
        <v>0</v>
      </c>
      <c r="AS497" s="35">
        <f t="shared" si="534"/>
        <v>0</v>
      </c>
      <c r="AT497" s="3">
        <v>0</v>
      </c>
      <c r="AU497" s="3">
        <v>0</v>
      </c>
      <c r="AV497" s="35">
        <f t="shared" si="535"/>
        <v>0</v>
      </c>
      <c r="AW497" s="33">
        <f t="shared" si="536"/>
        <v>0</v>
      </c>
      <c r="AX497" s="4"/>
      <c r="AY497" s="35">
        <f t="shared" si="515"/>
        <v>0</v>
      </c>
      <c r="AZ497" s="3">
        <v>0</v>
      </c>
      <c r="BA497" s="3">
        <v>0</v>
      </c>
      <c r="BB497" s="35">
        <f t="shared" si="516"/>
        <v>0</v>
      </c>
      <c r="BC497" s="33">
        <f t="shared" si="517"/>
        <v>0</v>
      </c>
      <c r="BD497" s="4"/>
      <c r="BE497" s="36">
        <f t="shared" si="537"/>
        <v>0</v>
      </c>
      <c r="BF497" s="3">
        <v>0</v>
      </c>
      <c r="BG497" s="3">
        <v>0</v>
      </c>
      <c r="BH497" s="35">
        <f t="shared" si="538"/>
        <v>0</v>
      </c>
      <c r="BI497" s="33">
        <f t="shared" si="514"/>
        <v>0</v>
      </c>
      <c r="BJ497" s="4"/>
      <c r="BK497" s="36">
        <f t="shared" si="539"/>
        <v>0</v>
      </c>
      <c r="BL497" s="3">
        <v>0</v>
      </c>
      <c r="BM497" s="3">
        <v>0</v>
      </c>
      <c r="BN497" s="36">
        <f t="shared" si="540"/>
        <v>0</v>
      </c>
      <c r="BO497" s="33">
        <f t="shared" si="510"/>
        <v>0</v>
      </c>
      <c r="BP497" s="4"/>
      <c r="BQ497" s="36">
        <f t="shared" si="541"/>
        <v>0</v>
      </c>
      <c r="BR497" s="204">
        <v>0</v>
      </c>
      <c r="BS497" s="305">
        <v>0</v>
      </c>
      <c r="BT497" s="36">
        <f t="shared" si="542"/>
        <v>0</v>
      </c>
      <c r="BU497" s="33">
        <f t="shared" si="484"/>
        <v>0</v>
      </c>
      <c r="BV497" s="4"/>
      <c r="BW497" s="36">
        <f t="shared" si="505"/>
        <v>0</v>
      </c>
      <c r="BX497" s="3">
        <v>0</v>
      </c>
      <c r="BY497" s="3">
        <v>0</v>
      </c>
      <c r="BZ497" s="36">
        <f t="shared" si="506"/>
        <v>0</v>
      </c>
      <c r="CA497" s="33">
        <f t="shared" si="479"/>
        <v>0</v>
      </c>
      <c r="CB497" s="314"/>
      <c r="CC497" s="36">
        <f t="shared" si="507"/>
        <v>0</v>
      </c>
      <c r="CD497" s="3">
        <f>SUMIFS('12月商业流向数据'!G:G,'12月商业流向数据'!C:C,'2019年进销存明细 '!A497,'12月商业流向数据'!E:E,'2019年进销存明细 '!H497)</f>
        <v>0</v>
      </c>
      <c r="CE497" s="3"/>
      <c r="CF497" s="36">
        <f t="shared" si="508"/>
        <v>0</v>
      </c>
      <c r="CG497" s="33">
        <f t="shared" si="480"/>
        <v>0</v>
      </c>
      <c r="CH497" s="4">
        <f t="shared" si="511"/>
        <v>0</v>
      </c>
      <c r="CI497" s="36">
        <f t="shared" si="512"/>
        <v>0</v>
      </c>
      <c r="CJ497" s="4">
        <f t="shared" si="513"/>
        <v>0</v>
      </c>
      <c r="CK497" s="36">
        <f t="shared" si="509"/>
        <v>0</v>
      </c>
      <c r="CM497" s="18" t="str">
        <f t="shared" si="504"/>
        <v>依叶-上海市中医医院</v>
      </c>
      <c r="CN497" s="18" t="s">
        <v>422</v>
      </c>
    </row>
    <row r="498" spans="1:92" s="18" customFormat="1" ht="14.25" hidden="1" x14ac:dyDescent="0.3">
      <c r="A498" s="1" t="s">
        <v>6</v>
      </c>
      <c r="B498" s="1" t="s">
        <v>637</v>
      </c>
      <c r="C498" s="1" t="s">
        <v>661</v>
      </c>
      <c r="D498" s="1" t="s">
        <v>142</v>
      </c>
      <c r="E498" s="1" t="s">
        <v>750</v>
      </c>
      <c r="F498" s="1" t="s">
        <v>283</v>
      </c>
      <c r="G498" s="1" t="s">
        <v>387</v>
      </c>
      <c r="H498" s="7" t="s">
        <v>94</v>
      </c>
      <c r="I498" s="177">
        <v>38.371200000000002</v>
      </c>
      <c r="J498" s="37">
        <v>4100</v>
      </c>
      <c r="K498" s="171">
        <v>3014.25</v>
      </c>
      <c r="L498" s="171">
        <f t="shared" si="518"/>
        <v>115660.38960000001</v>
      </c>
      <c r="M498" s="37">
        <v>3037</v>
      </c>
      <c r="N498" s="5">
        <v>4200</v>
      </c>
      <c r="O498" s="34">
        <f t="shared" si="519"/>
        <v>161159.04000000001</v>
      </c>
      <c r="P498" s="3">
        <v>1904</v>
      </c>
      <c r="Q498" s="3">
        <v>2500</v>
      </c>
      <c r="R498" s="35">
        <f t="shared" si="520"/>
        <v>73058.764800000004</v>
      </c>
      <c r="S498" s="33">
        <f t="shared" si="521"/>
        <v>2441</v>
      </c>
      <c r="T498" s="5">
        <v>4300</v>
      </c>
      <c r="U498" s="35">
        <f t="shared" si="522"/>
        <v>164996.16</v>
      </c>
      <c r="V498" s="3">
        <v>1218</v>
      </c>
      <c r="W498" s="3">
        <v>1810</v>
      </c>
      <c r="X498" s="35">
        <f t="shared" si="523"/>
        <v>46736.121599999999</v>
      </c>
      <c r="Y498" s="33">
        <f t="shared" si="524"/>
        <v>1849</v>
      </c>
      <c r="Z498" s="5">
        <v>6500</v>
      </c>
      <c r="AA498" s="35">
        <f t="shared" si="525"/>
        <v>249412.80000000002</v>
      </c>
      <c r="AB498" s="3">
        <v>2734</v>
      </c>
      <c r="AC498" s="3">
        <v>2700</v>
      </c>
      <c r="AD498" s="35">
        <f t="shared" si="526"/>
        <v>104906.86080000001</v>
      </c>
      <c r="AE498" s="33">
        <f t="shared" si="527"/>
        <v>1883</v>
      </c>
      <c r="AF498" s="5">
        <v>8080</v>
      </c>
      <c r="AG498" s="35">
        <f t="shared" si="528"/>
        <v>310039.29600000003</v>
      </c>
      <c r="AH498" s="3">
        <v>2737</v>
      </c>
      <c r="AI498" s="3">
        <v>2400</v>
      </c>
      <c r="AJ498" s="35">
        <f t="shared" si="529"/>
        <v>105021.97440000001</v>
      </c>
      <c r="AK498" s="33">
        <f t="shared" si="530"/>
        <v>2220</v>
      </c>
      <c r="AL498" s="5">
        <v>3500</v>
      </c>
      <c r="AM498" s="36">
        <f t="shared" si="531"/>
        <v>134299.20000000001</v>
      </c>
      <c r="AN498" s="224">
        <v>26</v>
      </c>
      <c r="AO498" s="3">
        <v>1500</v>
      </c>
      <c r="AP498" s="35">
        <f t="shared" si="532"/>
        <v>997.65120000000002</v>
      </c>
      <c r="AQ498" s="33">
        <f t="shared" si="533"/>
        <v>746</v>
      </c>
      <c r="AR498" s="5">
        <v>5500</v>
      </c>
      <c r="AS498" s="35">
        <f t="shared" si="534"/>
        <v>211041.6</v>
      </c>
      <c r="AT498" s="3">
        <v>1822</v>
      </c>
      <c r="AU498" s="3">
        <v>1806</v>
      </c>
      <c r="AV498" s="35">
        <f t="shared" si="535"/>
        <v>69912.326400000005</v>
      </c>
      <c r="AW498" s="33">
        <f t="shared" si="536"/>
        <v>762</v>
      </c>
      <c r="AX498" s="4">
        <v>5000</v>
      </c>
      <c r="AY498" s="35">
        <f t="shared" si="515"/>
        <v>191856</v>
      </c>
      <c r="AZ498" s="3">
        <v>2221</v>
      </c>
      <c r="BA498" s="3">
        <v>2020</v>
      </c>
      <c r="BB498" s="35">
        <f t="shared" si="516"/>
        <v>85222.435200000007</v>
      </c>
      <c r="BC498" s="33">
        <f t="shared" si="517"/>
        <v>963</v>
      </c>
      <c r="BD498" s="4">
        <v>5500</v>
      </c>
      <c r="BE498" s="36">
        <f t="shared" si="537"/>
        <v>211041.6</v>
      </c>
      <c r="BF498" s="3">
        <v>2517</v>
      </c>
      <c r="BG498" s="3">
        <v>2224</v>
      </c>
      <c r="BH498" s="35">
        <f t="shared" si="538"/>
        <v>96580.310400000002</v>
      </c>
      <c r="BI498" s="33">
        <f t="shared" si="514"/>
        <v>1256</v>
      </c>
      <c r="BJ498" s="4">
        <v>5350</v>
      </c>
      <c r="BK498" s="36">
        <f t="shared" si="539"/>
        <v>205285.92</v>
      </c>
      <c r="BL498" s="3">
        <v>2100</v>
      </c>
      <c r="BM498" s="3">
        <v>2563</v>
      </c>
      <c r="BN498" s="36">
        <f t="shared" si="540"/>
        <v>80579.520000000004</v>
      </c>
      <c r="BO498" s="33">
        <f t="shared" si="510"/>
        <v>793</v>
      </c>
      <c r="BP498" s="4">
        <v>5350</v>
      </c>
      <c r="BQ498" s="36">
        <f t="shared" si="541"/>
        <v>205285.92</v>
      </c>
      <c r="BR498" s="204">
        <v>2216</v>
      </c>
      <c r="BS498" s="305">
        <v>2002</v>
      </c>
      <c r="BT498" s="36">
        <f t="shared" si="542"/>
        <v>85030.579200000007</v>
      </c>
      <c r="BU498" s="33">
        <f t="shared" si="484"/>
        <v>1007</v>
      </c>
      <c r="BV498" s="4">
        <v>2400</v>
      </c>
      <c r="BW498" s="36">
        <f t="shared" si="505"/>
        <v>92090.880000000005</v>
      </c>
      <c r="BX498" s="3">
        <v>4021</v>
      </c>
      <c r="BY498" s="3">
        <v>2850</v>
      </c>
      <c r="BZ498" s="36">
        <f t="shared" si="506"/>
        <v>154290.59520000001</v>
      </c>
      <c r="CA498" s="33">
        <f t="shared" si="479"/>
        <v>2178</v>
      </c>
      <c r="CB498" s="314">
        <v>2400</v>
      </c>
      <c r="CC498" s="36">
        <f t="shared" si="507"/>
        <v>92090.880000000005</v>
      </c>
      <c r="CD498" s="3">
        <f>SUMIFS('12月商业流向数据'!G:G,'12月商业流向数据'!C:C,'2019年进销存明细 '!A498,'12月商业流向数据'!E:E,'2019年进销存明细 '!H498)</f>
        <v>11</v>
      </c>
      <c r="CE498" s="3"/>
      <c r="CF498" s="36">
        <f t="shared" si="508"/>
        <v>422.08320000000003</v>
      </c>
      <c r="CG498" s="33">
        <f t="shared" si="480"/>
        <v>2189</v>
      </c>
      <c r="CH498" s="4">
        <f t="shared" si="511"/>
        <v>58080</v>
      </c>
      <c r="CI498" s="36">
        <f t="shared" si="512"/>
        <v>2228599.2960000001</v>
      </c>
      <c r="CJ498" s="4">
        <f t="shared" si="513"/>
        <v>23527</v>
      </c>
      <c r="CK498" s="36">
        <f t="shared" si="509"/>
        <v>902759.22240000009</v>
      </c>
      <c r="CM498" s="18" t="str">
        <f t="shared" si="504"/>
        <v>依叶-上海市第十人民医院</v>
      </c>
      <c r="CN498" s="18" t="s">
        <v>422</v>
      </c>
    </row>
    <row r="499" spans="1:92" s="18" customFormat="1" ht="14.25" hidden="1" x14ac:dyDescent="0.3">
      <c r="A499" s="1" t="s">
        <v>6</v>
      </c>
      <c r="B499" s="1" t="s">
        <v>637</v>
      </c>
      <c r="C499" s="1" t="s">
        <v>661</v>
      </c>
      <c r="D499" s="1" t="s">
        <v>142</v>
      </c>
      <c r="E499" s="1" t="s">
        <v>752</v>
      </c>
      <c r="F499" s="1" t="s">
        <v>282</v>
      </c>
      <c r="G499" s="1" t="s">
        <v>387</v>
      </c>
      <c r="H499" s="7" t="s">
        <v>98</v>
      </c>
      <c r="I499" s="177">
        <v>38.371200000000002</v>
      </c>
      <c r="J499" s="37">
        <v>1260</v>
      </c>
      <c r="K499" s="171">
        <v>1059.1666666666667</v>
      </c>
      <c r="L499" s="171">
        <f t="shared" si="518"/>
        <v>40641.496000000006</v>
      </c>
      <c r="M499" s="37">
        <v>756</v>
      </c>
      <c r="N499" s="5">
        <v>1800</v>
      </c>
      <c r="O499" s="34">
        <f t="shared" si="519"/>
        <v>69068.160000000003</v>
      </c>
      <c r="P499" s="3">
        <v>1600</v>
      </c>
      <c r="Q499" s="3">
        <v>1730</v>
      </c>
      <c r="R499" s="35">
        <f t="shared" si="520"/>
        <v>61393.920000000006</v>
      </c>
      <c r="S499" s="33">
        <f t="shared" si="521"/>
        <v>626</v>
      </c>
      <c r="T499" s="5">
        <v>1800</v>
      </c>
      <c r="U499" s="35">
        <f t="shared" si="522"/>
        <v>69068.160000000003</v>
      </c>
      <c r="V499" s="3">
        <v>1400</v>
      </c>
      <c r="W499" s="3">
        <v>1023</v>
      </c>
      <c r="X499" s="35">
        <f t="shared" si="523"/>
        <v>53719.68</v>
      </c>
      <c r="Y499" s="33">
        <f t="shared" si="524"/>
        <v>1003</v>
      </c>
      <c r="Z499" s="5">
        <v>3670</v>
      </c>
      <c r="AA499" s="35">
        <f t="shared" si="525"/>
        <v>140822.304</v>
      </c>
      <c r="AB499" s="3">
        <v>1700</v>
      </c>
      <c r="AC499" s="3">
        <v>1774</v>
      </c>
      <c r="AD499" s="35">
        <f t="shared" si="526"/>
        <v>65231.040000000001</v>
      </c>
      <c r="AE499" s="33">
        <f t="shared" si="527"/>
        <v>929</v>
      </c>
      <c r="AF499" s="5">
        <v>4900</v>
      </c>
      <c r="AG499" s="35">
        <f t="shared" si="528"/>
        <v>188018.88</v>
      </c>
      <c r="AH499" s="3">
        <v>1560</v>
      </c>
      <c r="AI499" s="3">
        <v>1413</v>
      </c>
      <c r="AJ499" s="35">
        <f t="shared" si="529"/>
        <v>59859.072</v>
      </c>
      <c r="AK499" s="33">
        <f t="shared" si="530"/>
        <v>1076</v>
      </c>
      <c r="AL499" s="5">
        <v>2000</v>
      </c>
      <c r="AM499" s="36">
        <f t="shared" si="531"/>
        <v>76742.400000000009</v>
      </c>
      <c r="AN499" s="224">
        <v>1420</v>
      </c>
      <c r="AO499" s="3">
        <v>1592</v>
      </c>
      <c r="AP499" s="35">
        <f t="shared" si="532"/>
        <v>54487.103999999999</v>
      </c>
      <c r="AQ499" s="33">
        <f t="shared" si="533"/>
        <v>904</v>
      </c>
      <c r="AR499" s="5">
        <v>1600</v>
      </c>
      <c r="AS499" s="35">
        <f t="shared" si="534"/>
        <v>61393.920000000006</v>
      </c>
      <c r="AT499" s="3">
        <v>1560</v>
      </c>
      <c r="AU499" s="3">
        <v>1438</v>
      </c>
      <c r="AV499" s="35">
        <f t="shared" si="535"/>
        <v>59859.072</v>
      </c>
      <c r="AW499" s="33">
        <f t="shared" si="536"/>
        <v>1026</v>
      </c>
      <c r="AX499" s="4">
        <v>1500</v>
      </c>
      <c r="AY499" s="35">
        <f t="shared" si="515"/>
        <v>57556.800000000003</v>
      </c>
      <c r="AZ499" s="3">
        <v>1320</v>
      </c>
      <c r="BA499" s="3">
        <v>1571</v>
      </c>
      <c r="BB499" s="35">
        <f t="shared" si="516"/>
        <v>50649.984000000004</v>
      </c>
      <c r="BC499" s="33">
        <f t="shared" si="517"/>
        <v>775</v>
      </c>
      <c r="BD499" s="4">
        <v>1550</v>
      </c>
      <c r="BE499" s="36">
        <f t="shared" si="537"/>
        <v>59475.360000000001</v>
      </c>
      <c r="BF499" s="3">
        <v>1320</v>
      </c>
      <c r="BG499" s="3">
        <v>1525</v>
      </c>
      <c r="BH499" s="35">
        <f t="shared" si="538"/>
        <v>50649.984000000004</v>
      </c>
      <c r="BI499" s="33">
        <f t="shared" si="514"/>
        <v>570</v>
      </c>
      <c r="BJ499" s="4">
        <v>1500</v>
      </c>
      <c r="BK499" s="36">
        <f t="shared" si="539"/>
        <v>57556.800000000003</v>
      </c>
      <c r="BL499" s="3">
        <v>1960</v>
      </c>
      <c r="BM499" s="3">
        <v>1734</v>
      </c>
      <c r="BN499" s="36">
        <f t="shared" si="540"/>
        <v>75207.552000000011</v>
      </c>
      <c r="BO499" s="33">
        <f t="shared" si="510"/>
        <v>796</v>
      </c>
      <c r="BP499" s="4">
        <v>1500</v>
      </c>
      <c r="BQ499" s="36">
        <f t="shared" si="541"/>
        <v>57556.800000000003</v>
      </c>
      <c r="BR499" s="204">
        <v>1360</v>
      </c>
      <c r="BS499" s="305">
        <v>1293</v>
      </c>
      <c r="BT499" s="36">
        <f t="shared" si="542"/>
        <v>52184.832000000002</v>
      </c>
      <c r="BU499" s="33">
        <f t="shared" si="484"/>
        <v>863</v>
      </c>
      <c r="BV499" s="4">
        <v>1700</v>
      </c>
      <c r="BW499" s="36">
        <f t="shared" si="505"/>
        <v>65231.040000000001</v>
      </c>
      <c r="BX499" s="3">
        <v>1320</v>
      </c>
      <c r="BY499" s="3">
        <v>1526</v>
      </c>
      <c r="BZ499" s="36">
        <f t="shared" si="506"/>
        <v>50649.984000000004</v>
      </c>
      <c r="CA499" s="33">
        <f t="shared" si="479"/>
        <v>657</v>
      </c>
      <c r="CB499" s="314">
        <v>1800</v>
      </c>
      <c r="CC499" s="36">
        <f t="shared" si="507"/>
        <v>69068.160000000003</v>
      </c>
      <c r="CD499" s="3">
        <f>SUMIFS('12月商业流向数据'!G:G,'12月商业流向数据'!C:C,'2019年进销存明细 '!A499,'12月商业流向数据'!E:E,'2019年进销存明细 '!H499)</f>
        <v>580</v>
      </c>
      <c r="CE499" s="3"/>
      <c r="CF499" s="36">
        <f t="shared" si="508"/>
        <v>22255.296000000002</v>
      </c>
      <c r="CG499" s="33">
        <f t="shared" si="480"/>
        <v>1237</v>
      </c>
      <c r="CH499" s="4">
        <f t="shared" si="511"/>
        <v>25320</v>
      </c>
      <c r="CI499" s="36">
        <f t="shared" si="512"/>
        <v>971558.78400000022</v>
      </c>
      <c r="CJ499" s="4">
        <f t="shared" si="513"/>
        <v>17100</v>
      </c>
      <c r="CK499" s="36">
        <f t="shared" si="509"/>
        <v>656147.52</v>
      </c>
      <c r="CM499" s="18" t="str">
        <f t="shared" si="504"/>
        <v>依叶-上海市静安区市北医院</v>
      </c>
      <c r="CN499" s="18" t="s">
        <v>422</v>
      </c>
    </row>
    <row r="500" spans="1:92" s="18" customFormat="1" ht="14.25" hidden="1" x14ac:dyDescent="0.3">
      <c r="A500" s="1" t="s">
        <v>6</v>
      </c>
      <c r="B500" s="1" t="s">
        <v>637</v>
      </c>
      <c r="C500" s="1" t="s">
        <v>661</v>
      </c>
      <c r="D500" s="1" t="s">
        <v>142</v>
      </c>
      <c r="E500" s="1" t="s">
        <v>164</v>
      </c>
      <c r="F500" s="1" t="s">
        <v>284</v>
      </c>
      <c r="G500" s="1" t="s">
        <v>387</v>
      </c>
      <c r="H500" s="7" t="s">
        <v>722</v>
      </c>
      <c r="I500" s="177">
        <v>38.371200000000002</v>
      </c>
      <c r="J500" s="37">
        <v>700</v>
      </c>
      <c r="K500" s="171">
        <v>399.5</v>
      </c>
      <c r="L500" s="171">
        <f t="shared" si="518"/>
        <v>15329.294400000001</v>
      </c>
      <c r="M500" s="37">
        <v>576</v>
      </c>
      <c r="N500" s="5">
        <v>600</v>
      </c>
      <c r="O500" s="34">
        <f t="shared" si="519"/>
        <v>23022.720000000001</v>
      </c>
      <c r="P500" s="3">
        <v>410</v>
      </c>
      <c r="Q500" s="3">
        <v>574</v>
      </c>
      <c r="R500" s="35">
        <f t="shared" si="520"/>
        <v>15732.192000000001</v>
      </c>
      <c r="S500" s="33">
        <f t="shared" si="521"/>
        <v>412</v>
      </c>
      <c r="T500" s="5">
        <v>650</v>
      </c>
      <c r="U500" s="35">
        <f t="shared" si="522"/>
        <v>24941.280000000002</v>
      </c>
      <c r="V500" s="3">
        <v>620</v>
      </c>
      <c r="W500" s="3">
        <v>427</v>
      </c>
      <c r="X500" s="35">
        <f t="shared" si="523"/>
        <v>23790.144</v>
      </c>
      <c r="Y500" s="33">
        <f t="shared" si="524"/>
        <v>605</v>
      </c>
      <c r="Z500" s="5">
        <v>800</v>
      </c>
      <c r="AA500" s="35">
        <f t="shared" si="525"/>
        <v>30696.960000000003</v>
      </c>
      <c r="AB500" s="3">
        <v>810</v>
      </c>
      <c r="AC500" s="3">
        <v>796</v>
      </c>
      <c r="AD500" s="35">
        <f t="shared" si="526"/>
        <v>31080.672000000002</v>
      </c>
      <c r="AE500" s="33">
        <f t="shared" si="527"/>
        <v>619</v>
      </c>
      <c r="AF500" s="5">
        <v>900</v>
      </c>
      <c r="AG500" s="35">
        <f t="shared" si="528"/>
        <v>34534.080000000002</v>
      </c>
      <c r="AH500" s="3">
        <v>600</v>
      </c>
      <c r="AI500" s="3">
        <v>722</v>
      </c>
      <c r="AJ500" s="35">
        <f t="shared" si="529"/>
        <v>23022.720000000001</v>
      </c>
      <c r="AK500" s="33">
        <f t="shared" si="530"/>
        <v>497</v>
      </c>
      <c r="AL500" s="5">
        <v>600</v>
      </c>
      <c r="AM500" s="36">
        <f t="shared" si="531"/>
        <v>23022.720000000001</v>
      </c>
      <c r="AN500" s="224">
        <v>850</v>
      </c>
      <c r="AO500" s="3">
        <v>800</v>
      </c>
      <c r="AP500" s="35">
        <f t="shared" si="532"/>
        <v>32615.52</v>
      </c>
      <c r="AQ500" s="33">
        <f t="shared" si="533"/>
        <v>547</v>
      </c>
      <c r="AR500" s="5">
        <v>700</v>
      </c>
      <c r="AS500" s="35">
        <f t="shared" si="534"/>
        <v>26859.84</v>
      </c>
      <c r="AT500" s="3">
        <v>920</v>
      </c>
      <c r="AU500" s="3">
        <v>663</v>
      </c>
      <c r="AV500" s="35">
        <f t="shared" si="535"/>
        <v>35301.504000000001</v>
      </c>
      <c r="AW500" s="33">
        <f t="shared" si="536"/>
        <v>804</v>
      </c>
      <c r="AX500" s="4">
        <v>600</v>
      </c>
      <c r="AY500" s="35">
        <f t="shared" si="515"/>
        <v>23022.720000000001</v>
      </c>
      <c r="AZ500" s="3">
        <v>600</v>
      </c>
      <c r="BA500" s="3">
        <v>752</v>
      </c>
      <c r="BB500" s="35">
        <f t="shared" si="516"/>
        <v>23022.720000000001</v>
      </c>
      <c r="BC500" s="33">
        <f t="shared" si="517"/>
        <v>652</v>
      </c>
      <c r="BD500" s="4">
        <v>800</v>
      </c>
      <c r="BE500" s="36">
        <f t="shared" si="537"/>
        <v>30696.960000000003</v>
      </c>
      <c r="BF500" s="3">
        <v>520</v>
      </c>
      <c r="BG500" s="3">
        <v>742</v>
      </c>
      <c r="BH500" s="35">
        <f t="shared" si="538"/>
        <v>19953.024000000001</v>
      </c>
      <c r="BI500" s="33">
        <f t="shared" si="514"/>
        <v>430</v>
      </c>
      <c r="BJ500" s="4">
        <v>800</v>
      </c>
      <c r="BK500" s="36">
        <f t="shared" si="539"/>
        <v>30696.960000000003</v>
      </c>
      <c r="BL500" s="3">
        <v>860</v>
      </c>
      <c r="BM500" s="3">
        <v>772</v>
      </c>
      <c r="BN500" s="36">
        <f t="shared" si="540"/>
        <v>32999.232000000004</v>
      </c>
      <c r="BO500" s="33">
        <f t="shared" si="510"/>
        <v>518</v>
      </c>
      <c r="BP500" s="4">
        <v>800</v>
      </c>
      <c r="BQ500" s="36">
        <f t="shared" si="541"/>
        <v>30696.960000000003</v>
      </c>
      <c r="BR500" s="204">
        <v>680</v>
      </c>
      <c r="BS500" s="305">
        <v>592</v>
      </c>
      <c r="BT500" s="36">
        <f t="shared" si="542"/>
        <v>26092.416000000001</v>
      </c>
      <c r="BU500" s="33">
        <f t="shared" si="484"/>
        <v>606</v>
      </c>
      <c r="BV500" s="4">
        <v>900</v>
      </c>
      <c r="BW500" s="36">
        <f t="shared" si="505"/>
        <v>34534.080000000002</v>
      </c>
      <c r="BX500" s="3">
        <v>730</v>
      </c>
      <c r="BY500" s="3">
        <v>586</v>
      </c>
      <c r="BZ500" s="36">
        <f t="shared" si="506"/>
        <v>28010.976000000002</v>
      </c>
      <c r="CA500" s="33">
        <f t="shared" si="479"/>
        <v>750</v>
      </c>
      <c r="CB500" s="314">
        <v>900</v>
      </c>
      <c r="CC500" s="36">
        <f t="shared" si="507"/>
        <v>34534.080000000002</v>
      </c>
      <c r="CD500" s="3">
        <f>SUMIFS('12月商业流向数据'!G:G,'12月商业流向数据'!C:C,'2019年进销存明细 '!A500,'12月商业流向数据'!E:E,'2019年进销存明细 '!H500)</f>
        <v>250</v>
      </c>
      <c r="CE500" s="3"/>
      <c r="CF500" s="36">
        <f t="shared" si="508"/>
        <v>9592.8000000000011</v>
      </c>
      <c r="CG500" s="33">
        <f t="shared" si="480"/>
        <v>1000</v>
      </c>
      <c r="CH500" s="4">
        <f t="shared" si="511"/>
        <v>9050</v>
      </c>
      <c r="CI500" s="36">
        <f t="shared" si="512"/>
        <v>347259.36000000004</v>
      </c>
      <c r="CJ500" s="4">
        <f t="shared" si="513"/>
        <v>7850</v>
      </c>
      <c r="CK500" s="36">
        <f t="shared" si="509"/>
        <v>301213.92000000004</v>
      </c>
      <c r="CM500" s="18" t="str">
        <f t="shared" si="504"/>
        <v>依叶-上海市静安区彭浦镇社区卫生服务中心</v>
      </c>
      <c r="CN500" s="18" t="s">
        <v>422</v>
      </c>
    </row>
    <row r="501" spans="1:92" s="18" customFormat="1" ht="14.25" hidden="1" x14ac:dyDescent="0.3">
      <c r="A501" s="1" t="s">
        <v>6</v>
      </c>
      <c r="B501" s="1" t="s">
        <v>637</v>
      </c>
      <c r="C501" s="1" t="s">
        <v>661</v>
      </c>
      <c r="D501" s="1" t="s">
        <v>142</v>
      </c>
      <c r="E501" s="1" t="s">
        <v>750</v>
      </c>
      <c r="F501" s="1" t="s">
        <v>284</v>
      </c>
      <c r="G501" s="1" t="s">
        <v>387</v>
      </c>
      <c r="H501" s="7" t="s">
        <v>78</v>
      </c>
      <c r="I501" s="177">
        <v>38.371200000000002</v>
      </c>
      <c r="J501" s="37">
        <v>900</v>
      </c>
      <c r="K501" s="171">
        <v>873.33333333333337</v>
      </c>
      <c r="L501" s="171">
        <f t="shared" si="518"/>
        <v>33510.848000000005</v>
      </c>
      <c r="M501" s="37">
        <v>715</v>
      </c>
      <c r="N501" s="5">
        <v>1100</v>
      </c>
      <c r="O501" s="34">
        <f t="shared" si="519"/>
        <v>42208.32</v>
      </c>
      <c r="P501" s="3">
        <v>1000</v>
      </c>
      <c r="Q501" s="3">
        <v>1209</v>
      </c>
      <c r="R501" s="35">
        <f t="shared" si="520"/>
        <v>38371.200000000004</v>
      </c>
      <c r="S501" s="33">
        <f t="shared" si="521"/>
        <v>506</v>
      </c>
      <c r="T501" s="5">
        <v>1200</v>
      </c>
      <c r="U501" s="35">
        <f t="shared" si="522"/>
        <v>46045.440000000002</v>
      </c>
      <c r="V501" s="3">
        <v>1800</v>
      </c>
      <c r="W501" s="3">
        <v>805</v>
      </c>
      <c r="X501" s="35">
        <f t="shared" si="523"/>
        <v>69068.160000000003</v>
      </c>
      <c r="Y501" s="33">
        <f t="shared" si="524"/>
        <v>1501</v>
      </c>
      <c r="Z501" s="5">
        <v>1920</v>
      </c>
      <c r="AA501" s="35">
        <f t="shared" si="525"/>
        <v>73672.703999999998</v>
      </c>
      <c r="AB501" s="3">
        <v>400</v>
      </c>
      <c r="AC501" s="3">
        <v>1267</v>
      </c>
      <c r="AD501" s="35">
        <f t="shared" si="526"/>
        <v>15348.480000000001</v>
      </c>
      <c r="AE501" s="33">
        <f t="shared" si="527"/>
        <v>634</v>
      </c>
      <c r="AF501" s="5">
        <v>3000</v>
      </c>
      <c r="AG501" s="35">
        <f t="shared" si="528"/>
        <v>115113.60000000001</v>
      </c>
      <c r="AH501" s="3">
        <v>1200</v>
      </c>
      <c r="AI501" s="3">
        <v>949</v>
      </c>
      <c r="AJ501" s="35">
        <f t="shared" si="529"/>
        <v>46045.440000000002</v>
      </c>
      <c r="AK501" s="33">
        <f t="shared" si="530"/>
        <v>885</v>
      </c>
      <c r="AL501" s="5">
        <v>1300</v>
      </c>
      <c r="AM501" s="36">
        <f t="shared" si="531"/>
        <v>49882.560000000005</v>
      </c>
      <c r="AN501" s="224">
        <v>680</v>
      </c>
      <c r="AO501" s="3">
        <v>949</v>
      </c>
      <c r="AP501" s="35">
        <f t="shared" si="532"/>
        <v>26092.416000000001</v>
      </c>
      <c r="AQ501" s="33">
        <f t="shared" si="533"/>
        <v>616</v>
      </c>
      <c r="AR501" s="5">
        <v>2000</v>
      </c>
      <c r="AS501" s="35">
        <f t="shared" si="534"/>
        <v>76742.400000000009</v>
      </c>
      <c r="AT501" s="3">
        <v>600</v>
      </c>
      <c r="AU501" s="3">
        <v>934</v>
      </c>
      <c r="AV501" s="35">
        <f t="shared" si="535"/>
        <v>23022.720000000001</v>
      </c>
      <c r="AW501" s="33">
        <f t="shared" si="536"/>
        <v>282</v>
      </c>
      <c r="AX501" s="4">
        <v>2000</v>
      </c>
      <c r="AY501" s="35">
        <f t="shared" si="515"/>
        <v>76742.400000000009</v>
      </c>
      <c r="AZ501" s="3">
        <v>1500</v>
      </c>
      <c r="BA501" s="3">
        <v>1007</v>
      </c>
      <c r="BB501" s="35">
        <f t="shared" si="516"/>
        <v>57556.800000000003</v>
      </c>
      <c r="BC501" s="33">
        <f t="shared" si="517"/>
        <v>775</v>
      </c>
      <c r="BD501" s="4">
        <v>2000</v>
      </c>
      <c r="BE501" s="36">
        <f t="shared" si="537"/>
        <v>76742.400000000009</v>
      </c>
      <c r="BF501" s="3">
        <v>600</v>
      </c>
      <c r="BG501" s="3">
        <v>1014</v>
      </c>
      <c r="BH501" s="35">
        <f t="shared" si="538"/>
        <v>23022.720000000001</v>
      </c>
      <c r="BI501" s="33">
        <f t="shared" si="514"/>
        <v>361</v>
      </c>
      <c r="BJ501" s="4">
        <v>1200</v>
      </c>
      <c r="BK501" s="36">
        <f t="shared" si="539"/>
        <v>46045.440000000002</v>
      </c>
      <c r="BL501" s="3">
        <v>1310</v>
      </c>
      <c r="BM501" s="3">
        <v>1162</v>
      </c>
      <c r="BN501" s="36">
        <f t="shared" si="540"/>
        <v>50266.272000000004</v>
      </c>
      <c r="BO501" s="33">
        <f t="shared" si="510"/>
        <v>509</v>
      </c>
      <c r="BP501" s="4">
        <v>1200</v>
      </c>
      <c r="BQ501" s="36">
        <f t="shared" si="541"/>
        <v>46045.440000000002</v>
      </c>
      <c r="BR501" s="204">
        <v>900</v>
      </c>
      <c r="BS501" s="305">
        <v>945</v>
      </c>
      <c r="BT501" s="36">
        <f t="shared" si="542"/>
        <v>34534.080000000002</v>
      </c>
      <c r="BU501" s="33">
        <f t="shared" si="484"/>
        <v>464</v>
      </c>
      <c r="BV501" s="4">
        <v>900</v>
      </c>
      <c r="BW501" s="36">
        <f t="shared" si="505"/>
        <v>34534.080000000002</v>
      </c>
      <c r="BX501" s="3">
        <v>1280</v>
      </c>
      <c r="BY501" s="3">
        <v>965</v>
      </c>
      <c r="BZ501" s="36">
        <f t="shared" si="506"/>
        <v>49115.135999999999</v>
      </c>
      <c r="CA501" s="33">
        <f t="shared" si="479"/>
        <v>779</v>
      </c>
      <c r="CB501" s="314">
        <v>900</v>
      </c>
      <c r="CC501" s="36">
        <f t="shared" si="507"/>
        <v>34534.080000000002</v>
      </c>
      <c r="CD501" s="3">
        <f>SUMIFS('12月商业流向数据'!G:G,'12月商业流向数据'!C:C,'2019年进销存明细 '!A501,'12月商业流向数据'!E:E,'2019年进销存明细 '!H501)</f>
        <v>300</v>
      </c>
      <c r="CE501" s="3"/>
      <c r="CF501" s="36">
        <f t="shared" si="508"/>
        <v>11511.36</v>
      </c>
      <c r="CG501" s="33">
        <f t="shared" si="480"/>
        <v>1079</v>
      </c>
      <c r="CH501" s="4">
        <f t="shared" si="511"/>
        <v>18720</v>
      </c>
      <c r="CI501" s="36">
        <f t="shared" si="512"/>
        <v>718308.86399999983</v>
      </c>
      <c r="CJ501" s="4">
        <f t="shared" si="513"/>
        <v>11570</v>
      </c>
      <c r="CK501" s="36">
        <f t="shared" si="509"/>
        <v>443954.78399999999</v>
      </c>
      <c r="CM501" s="18" t="str">
        <f t="shared" si="504"/>
        <v>依叶-上海市静安区临汾路街道社区卫生服务中心</v>
      </c>
      <c r="CN501" s="18" t="s">
        <v>422</v>
      </c>
    </row>
    <row r="502" spans="1:92" s="18" customFormat="1" ht="14.25" hidden="1" x14ac:dyDescent="0.3">
      <c r="A502" s="1" t="s">
        <v>6</v>
      </c>
      <c r="B502" s="1" t="s">
        <v>637</v>
      </c>
      <c r="C502" s="1" t="s">
        <v>661</v>
      </c>
      <c r="D502" s="1" t="s">
        <v>142</v>
      </c>
      <c r="E502" s="1" t="s">
        <v>750</v>
      </c>
      <c r="F502" s="1" t="s">
        <v>282</v>
      </c>
      <c r="G502" s="1" t="s">
        <v>387</v>
      </c>
      <c r="H502" s="201" t="s">
        <v>479</v>
      </c>
      <c r="I502" s="177">
        <v>38.371200000000002</v>
      </c>
      <c r="J502" s="37">
        <v>100</v>
      </c>
      <c r="K502" s="171">
        <v>52.5</v>
      </c>
      <c r="L502" s="171">
        <f t="shared" si="518"/>
        <v>2014.4880000000001</v>
      </c>
      <c r="M502" s="37">
        <v>50</v>
      </c>
      <c r="N502" s="5">
        <v>100</v>
      </c>
      <c r="O502" s="34">
        <f t="shared" si="519"/>
        <v>3837.1200000000003</v>
      </c>
      <c r="P502" s="3">
        <v>50</v>
      </c>
      <c r="Q502" s="3">
        <v>50</v>
      </c>
      <c r="R502" s="35">
        <f t="shared" si="520"/>
        <v>1918.5600000000002</v>
      </c>
      <c r="S502" s="33">
        <f t="shared" si="521"/>
        <v>50</v>
      </c>
      <c r="T502" s="5">
        <v>100</v>
      </c>
      <c r="U502" s="35">
        <f t="shared" si="522"/>
        <v>3837.1200000000003</v>
      </c>
      <c r="V502" s="3">
        <v>50</v>
      </c>
      <c r="W502" s="3">
        <v>50</v>
      </c>
      <c r="X502" s="35">
        <f t="shared" si="523"/>
        <v>1918.5600000000002</v>
      </c>
      <c r="Y502" s="33">
        <f t="shared" si="524"/>
        <v>50</v>
      </c>
      <c r="Z502" s="5">
        <v>150</v>
      </c>
      <c r="AA502" s="35">
        <f t="shared" si="525"/>
        <v>5755.68</v>
      </c>
      <c r="AB502" s="3">
        <v>100</v>
      </c>
      <c r="AC502" s="3">
        <v>100</v>
      </c>
      <c r="AD502" s="35">
        <f t="shared" si="526"/>
        <v>3837.1200000000003</v>
      </c>
      <c r="AE502" s="33">
        <f t="shared" si="527"/>
        <v>50</v>
      </c>
      <c r="AF502" s="5">
        <v>280</v>
      </c>
      <c r="AG502" s="35">
        <f t="shared" si="528"/>
        <v>10743.936</v>
      </c>
      <c r="AH502" s="3">
        <v>50</v>
      </c>
      <c r="AI502" s="3">
        <v>50</v>
      </c>
      <c r="AJ502" s="35">
        <f t="shared" si="529"/>
        <v>1918.5600000000002</v>
      </c>
      <c r="AK502" s="33">
        <f t="shared" si="530"/>
        <v>50</v>
      </c>
      <c r="AL502" s="5">
        <v>100</v>
      </c>
      <c r="AM502" s="36">
        <f t="shared" si="531"/>
        <v>3837.1200000000003</v>
      </c>
      <c r="AN502" s="224">
        <v>50</v>
      </c>
      <c r="AO502" s="3">
        <v>50</v>
      </c>
      <c r="AP502" s="35">
        <f t="shared" si="532"/>
        <v>1918.5600000000002</v>
      </c>
      <c r="AQ502" s="33">
        <f t="shared" si="533"/>
        <v>50</v>
      </c>
      <c r="AR502" s="5">
        <v>100</v>
      </c>
      <c r="AS502" s="35">
        <f t="shared" si="534"/>
        <v>3837.1200000000003</v>
      </c>
      <c r="AT502" s="3">
        <v>50</v>
      </c>
      <c r="AU502" s="3">
        <v>68</v>
      </c>
      <c r="AV502" s="35">
        <f t="shared" si="535"/>
        <v>1918.5600000000002</v>
      </c>
      <c r="AW502" s="33">
        <f t="shared" si="536"/>
        <v>32</v>
      </c>
      <c r="AX502" s="4">
        <v>600</v>
      </c>
      <c r="AY502" s="35">
        <f t="shared" si="515"/>
        <v>23022.720000000001</v>
      </c>
      <c r="AZ502" s="3">
        <v>30</v>
      </c>
      <c r="BA502" s="3">
        <v>46</v>
      </c>
      <c r="BB502" s="35">
        <f t="shared" si="516"/>
        <v>1151.136</v>
      </c>
      <c r="BC502" s="33">
        <f t="shared" si="517"/>
        <v>16</v>
      </c>
      <c r="BD502" s="4">
        <v>600</v>
      </c>
      <c r="BE502" s="36">
        <f t="shared" si="537"/>
        <v>23022.720000000001</v>
      </c>
      <c r="BF502" s="3">
        <v>80</v>
      </c>
      <c r="BG502" s="3">
        <v>58</v>
      </c>
      <c r="BH502" s="35">
        <f t="shared" si="538"/>
        <v>3069.6959999999999</v>
      </c>
      <c r="BI502" s="33">
        <f t="shared" si="514"/>
        <v>38</v>
      </c>
      <c r="BJ502" s="4">
        <v>100</v>
      </c>
      <c r="BK502" s="36">
        <f t="shared" si="539"/>
        <v>3837.1200000000003</v>
      </c>
      <c r="BL502" s="3">
        <v>50</v>
      </c>
      <c r="BM502" s="3">
        <v>64</v>
      </c>
      <c r="BN502" s="36">
        <f t="shared" si="540"/>
        <v>1918.5600000000002</v>
      </c>
      <c r="BO502" s="33">
        <f t="shared" si="510"/>
        <v>24</v>
      </c>
      <c r="BP502" s="4">
        <v>80</v>
      </c>
      <c r="BQ502" s="36">
        <f t="shared" si="541"/>
        <v>3069.6959999999999</v>
      </c>
      <c r="BR502" s="204">
        <v>50</v>
      </c>
      <c r="BS502" s="305">
        <v>53</v>
      </c>
      <c r="BT502" s="36">
        <f t="shared" si="542"/>
        <v>1918.5600000000002</v>
      </c>
      <c r="BU502" s="33">
        <f t="shared" si="484"/>
        <v>21</v>
      </c>
      <c r="BV502" s="4">
        <v>100</v>
      </c>
      <c r="BW502" s="36">
        <f t="shared" si="505"/>
        <v>3837.1200000000003</v>
      </c>
      <c r="BX502" s="3">
        <v>50</v>
      </c>
      <c r="BY502" s="3">
        <v>59</v>
      </c>
      <c r="BZ502" s="36">
        <f t="shared" si="506"/>
        <v>1918.5600000000002</v>
      </c>
      <c r="CA502" s="33">
        <f t="shared" ref="CA502:CA567" si="543">BU502+BX502-BY502</f>
        <v>12</v>
      </c>
      <c r="CB502" s="314">
        <v>100</v>
      </c>
      <c r="CC502" s="36">
        <f t="shared" si="507"/>
        <v>3837.1200000000003</v>
      </c>
      <c r="CD502" s="3">
        <f>SUMIFS('12月商业流向数据'!G:G,'12月商业流向数据'!C:C,'2019年进销存明细 '!A502,'12月商业流向数据'!E:E,'2019年进销存明细 '!H502)</f>
        <v>50</v>
      </c>
      <c r="CE502" s="3"/>
      <c r="CF502" s="36">
        <f t="shared" si="508"/>
        <v>1918.5600000000002</v>
      </c>
      <c r="CG502" s="33">
        <f t="shared" ref="CG502:CG567" si="544">CA502+CD502-CE502</f>
        <v>62</v>
      </c>
      <c r="CH502" s="4">
        <f t="shared" si="511"/>
        <v>2410</v>
      </c>
      <c r="CI502" s="36">
        <f t="shared" si="512"/>
        <v>92474.591999999975</v>
      </c>
      <c r="CJ502" s="4">
        <f t="shared" si="513"/>
        <v>660</v>
      </c>
      <c r="CK502" s="36">
        <f t="shared" si="509"/>
        <v>25324.992000000006</v>
      </c>
      <c r="CM502" s="18" t="str">
        <f t="shared" si="504"/>
        <v>依叶-上海市静安区中医医院</v>
      </c>
      <c r="CN502" s="18" t="s">
        <v>422</v>
      </c>
    </row>
    <row r="503" spans="1:92" s="18" customFormat="1" ht="14.25" hidden="1" x14ac:dyDescent="0.3">
      <c r="A503" s="1" t="s">
        <v>6</v>
      </c>
      <c r="B503" s="1" t="s">
        <v>637</v>
      </c>
      <c r="C503" s="1" t="s">
        <v>661</v>
      </c>
      <c r="D503" s="1" t="s">
        <v>142</v>
      </c>
      <c r="E503" s="1" t="s">
        <v>752</v>
      </c>
      <c r="F503" s="1" t="s">
        <v>284</v>
      </c>
      <c r="G503" s="1" t="s">
        <v>387</v>
      </c>
      <c r="H503" s="2" t="s">
        <v>253</v>
      </c>
      <c r="I503" s="177">
        <v>38.371200000000002</v>
      </c>
      <c r="J503" s="37">
        <v>200</v>
      </c>
      <c r="K503" s="171">
        <v>62.916666666666664</v>
      </c>
      <c r="L503" s="171">
        <f t="shared" si="518"/>
        <v>2414.1880000000001</v>
      </c>
      <c r="M503" s="37">
        <v>126</v>
      </c>
      <c r="N503" s="5">
        <v>200</v>
      </c>
      <c r="O503" s="34">
        <f t="shared" si="519"/>
        <v>7674.2400000000007</v>
      </c>
      <c r="P503" s="3">
        <v>650</v>
      </c>
      <c r="Q503" s="3">
        <v>475</v>
      </c>
      <c r="R503" s="35">
        <f t="shared" si="520"/>
        <v>24941.280000000002</v>
      </c>
      <c r="S503" s="33">
        <f t="shared" si="521"/>
        <v>301</v>
      </c>
      <c r="T503" s="5">
        <v>300</v>
      </c>
      <c r="U503" s="35">
        <f t="shared" si="522"/>
        <v>11511.36</v>
      </c>
      <c r="V503" s="3">
        <v>100</v>
      </c>
      <c r="W503" s="3">
        <v>225</v>
      </c>
      <c r="X503" s="35">
        <f t="shared" si="523"/>
        <v>3837.1200000000003</v>
      </c>
      <c r="Y503" s="33">
        <f t="shared" si="524"/>
        <v>176</v>
      </c>
      <c r="Z503" s="5">
        <v>1300</v>
      </c>
      <c r="AA503" s="35">
        <f t="shared" si="525"/>
        <v>49882.560000000005</v>
      </c>
      <c r="AB503" s="3">
        <v>350</v>
      </c>
      <c r="AC503" s="3">
        <v>379</v>
      </c>
      <c r="AD503" s="35">
        <f t="shared" si="526"/>
        <v>13429.92</v>
      </c>
      <c r="AE503" s="33">
        <f t="shared" si="527"/>
        <v>147</v>
      </c>
      <c r="AF503" s="5">
        <v>2000</v>
      </c>
      <c r="AG503" s="35">
        <f t="shared" si="528"/>
        <v>76742.400000000009</v>
      </c>
      <c r="AH503" s="3">
        <v>400</v>
      </c>
      <c r="AI503" s="3">
        <v>429</v>
      </c>
      <c r="AJ503" s="35">
        <f t="shared" si="529"/>
        <v>15348.480000000001</v>
      </c>
      <c r="AK503" s="33">
        <f t="shared" si="530"/>
        <v>118</v>
      </c>
      <c r="AL503" s="5">
        <v>1000</v>
      </c>
      <c r="AM503" s="36">
        <f t="shared" si="531"/>
        <v>38371.200000000004</v>
      </c>
      <c r="AN503" s="224">
        <v>650</v>
      </c>
      <c r="AO503" s="3">
        <v>517</v>
      </c>
      <c r="AP503" s="35">
        <f t="shared" si="532"/>
        <v>24941.280000000002</v>
      </c>
      <c r="AQ503" s="33">
        <f t="shared" si="533"/>
        <v>251</v>
      </c>
      <c r="AR503" s="5">
        <v>600</v>
      </c>
      <c r="AS503" s="35">
        <f t="shared" si="534"/>
        <v>23022.720000000001</v>
      </c>
      <c r="AT503" s="3">
        <v>400</v>
      </c>
      <c r="AU503" s="3">
        <v>382</v>
      </c>
      <c r="AV503" s="35">
        <f t="shared" si="535"/>
        <v>15348.480000000001</v>
      </c>
      <c r="AW503" s="33">
        <f t="shared" si="536"/>
        <v>269</v>
      </c>
      <c r="AX503" s="4">
        <v>500</v>
      </c>
      <c r="AY503" s="35">
        <f t="shared" si="515"/>
        <v>19185.600000000002</v>
      </c>
      <c r="AZ503" s="3">
        <v>500</v>
      </c>
      <c r="BA503" s="3">
        <v>554</v>
      </c>
      <c r="BB503" s="35">
        <f t="shared" si="516"/>
        <v>19185.600000000002</v>
      </c>
      <c r="BC503" s="33">
        <f t="shared" si="517"/>
        <v>215</v>
      </c>
      <c r="BD503" s="4">
        <v>550</v>
      </c>
      <c r="BE503" s="36">
        <f t="shared" si="537"/>
        <v>21104.16</v>
      </c>
      <c r="BF503" s="3">
        <v>550</v>
      </c>
      <c r="BG503" s="3">
        <v>537</v>
      </c>
      <c r="BH503" s="35">
        <f t="shared" si="538"/>
        <v>21104.16</v>
      </c>
      <c r="BI503" s="33">
        <f t="shared" si="514"/>
        <v>228</v>
      </c>
      <c r="BJ503" s="4">
        <v>700</v>
      </c>
      <c r="BK503" s="36">
        <f t="shared" si="539"/>
        <v>26859.84</v>
      </c>
      <c r="BL503" s="3">
        <v>600</v>
      </c>
      <c r="BM503" s="3">
        <v>683</v>
      </c>
      <c r="BN503" s="36">
        <f t="shared" si="540"/>
        <v>23022.720000000001</v>
      </c>
      <c r="BO503" s="33">
        <f t="shared" si="510"/>
        <v>145</v>
      </c>
      <c r="BP503" s="4">
        <v>600</v>
      </c>
      <c r="BQ503" s="36">
        <f t="shared" si="541"/>
        <v>23022.720000000001</v>
      </c>
      <c r="BR503" s="204">
        <v>500</v>
      </c>
      <c r="BS503" s="305">
        <v>526</v>
      </c>
      <c r="BT503" s="36">
        <f t="shared" si="542"/>
        <v>19185.600000000002</v>
      </c>
      <c r="BU503" s="33">
        <f t="shared" si="484"/>
        <v>119</v>
      </c>
      <c r="BV503" s="4">
        <v>700</v>
      </c>
      <c r="BW503" s="36">
        <f t="shared" si="505"/>
        <v>26859.84</v>
      </c>
      <c r="BX503" s="3">
        <v>800</v>
      </c>
      <c r="BY503" s="3">
        <v>673</v>
      </c>
      <c r="BZ503" s="36">
        <f t="shared" si="506"/>
        <v>30696.960000000003</v>
      </c>
      <c r="CA503" s="33">
        <f t="shared" si="543"/>
        <v>246</v>
      </c>
      <c r="CB503" s="314">
        <v>800</v>
      </c>
      <c r="CC503" s="36">
        <f t="shared" si="507"/>
        <v>30696.960000000003</v>
      </c>
      <c r="CD503" s="3">
        <f>SUMIFS('12月商业流向数据'!G:G,'12月商业流向数据'!C:C,'2019年进销存明细 '!A503,'12月商业流向数据'!E:E,'2019年进销存明细 '!H503)</f>
        <v>600</v>
      </c>
      <c r="CE503" s="3"/>
      <c r="CF503" s="36">
        <f t="shared" si="508"/>
        <v>23022.720000000001</v>
      </c>
      <c r="CG503" s="33">
        <f t="shared" si="544"/>
        <v>846</v>
      </c>
      <c r="CH503" s="4">
        <f t="shared" si="511"/>
        <v>9250</v>
      </c>
      <c r="CI503" s="36">
        <f t="shared" si="512"/>
        <v>354933.60000000009</v>
      </c>
      <c r="CJ503" s="4">
        <f t="shared" si="513"/>
        <v>6100</v>
      </c>
      <c r="CK503" s="36">
        <f t="shared" si="509"/>
        <v>234064.32</v>
      </c>
      <c r="CM503" s="18" t="str">
        <f t="shared" si="504"/>
        <v>依叶-上海市静安区彭浦新村街道社区卫生服务中心</v>
      </c>
      <c r="CN503" s="18" t="s">
        <v>422</v>
      </c>
    </row>
    <row r="504" spans="1:92" s="18" customFormat="1" ht="14.25" hidden="1" x14ac:dyDescent="0.3">
      <c r="A504" s="1" t="s">
        <v>6</v>
      </c>
      <c r="B504" s="1" t="s">
        <v>637</v>
      </c>
      <c r="C504" s="1" t="s">
        <v>661</v>
      </c>
      <c r="D504" s="1" t="s">
        <v>142</v>
      </c>
      <c r="E504" s="1" t="s">
        <v>752</v>
      </c>
      <c r="F504" s="1" t="s">
        <v>282</v>
      </c>
      <c r="G504" s="1" t="s">
        <v>387</v>
      </c>
      <c r="H504" s="7" t="s">
        <v>675</v>
      </c>
      <c r="I504" s="177">
        <v>38.371200000000002</v>
      </c>
      <c r="J504" s="37">
        <v>1087</v>
      </c>
      <c r="K504" s="171">
        <v>853.91666666666663</v>
      </c>
      <c r="L504" s="171">
        <f t="shared" si="518"/>
        <v>32765.807199999999</v>
      </c>
      <c r="M504" s="37">
        <v>632</v>
      </c>
      <c r="N504" s="5">
        <v>1000</v>
      </c>
      <c r="O504" s="34">
        <f t="shared" si="519"/>
        <v>38371.200000000004</v>
      </c>
      <c r="P504" s="3">
        <v>600</v>
      </c>
      <c r="Q504" s="3">
        <v>872</v>
      </c>
      <c r="R504" s="35">
        <f t="shared" si="520"/>
        <v>23022.720000000001</v>
      </c>
      <c r="S504" s="33">
        <f t="shared" si="521"/>
        <v>360</v>
      </c>
      <c r="T504" s="5">
        <v>1200</v>
      </c>
      <c r="U504" s="35">
        <f t="shared" si="522"/>
        <v>46045.440000000002</v>
      </c>
      <c r="V504" s="3">
        <v>200</v>
      </c>
      <c r="W504" s="3">
        <v>362</v>
      </c>
      <c r="X504" s="35">
        <f t="shared" si="523"/>
        <v>7674.2400000000007</v>
      </c>
      <c r="Y504" s="33">
        <f t="shared" si="524"/>
        <v>198</v>
      </c>
      <c r="Z504" s="5">
        <v>2000</v>
      </c>
      <c r="AA504" s="35">
        <f t="shared" si="525"/>
        <v>76742.400000000009</v>
      </c>
      <c r="AB504" s="3">
        <v>560</v>
      </c>
      <c r="AC504" s="3">
        <v>646</v>
      </c>
      <c r="AD504" s="35">
        <f t="shared" si="526"/>
        <v>21487.871999999999</v>
      </c>
      <c r="AE504" s="33">
        <f t="shared" si="527"/>
        <v>112</v>
      </c>
      <c r="AF504" s="5">
        <v>2300</v>
      </c>
      <c r="AG504" s="35">
        <f t="shared" si="528"/>
        <v>88253.760000000009</v>
      </c>
      <c r="AH504" s="3">
        <v>650</v>
      </c>
      <c r="AI504" s="3">
        <v>499</v>
      </c>
      <c r="AJ504" s="35">
        <f t="shared" si="529"/>
        <v>24941.280000000002</v>
      </c>
      <c r="AK504" s="33">
        <f t="shared" si="530"/>
        <v>263</v>
      </c>
      <c r="AL504" s="5">
        <v>800</v>
      </c>
      <c r="AM504" s="36">
        <f t="shared" si="531"/>
        <v>30696.960000000003</v>
      </c>
      <c r="AN504" s="224">
        <v>630</v>
      </c>
      <c r="AO504" s="3">
        <v>550</v>
      </c>
      <c r="AP504" s="35">
        <f t="shared" si="532"/>
        <v>24173.856</v>
      </c>
      <c r="AQ504" s="33">
        <f t="shared" si="533"/>
        <v>343</v>
      </c>
      <c r="AR504" s="5">
        <v>600</v>
      </c>
      <c r="AS504" s="35">
        <f t="shared" si="534"/>
        <v>23022.720000000001</v>
      </c>
      <c r="AT504" s="3">
        <v>410</v>
      </c>
      <c r="AU504" s="3">
        <v>562</v>
      </c>
      <c r="AV504" s="35">
        <f t="shared" si="535"/>
        <v>15732.192000000001</v>
      </c>
      <c r="AW504" s="33">
        <f t="shared" si="536"/>
        <v>191</v>
      </c>
      <c r="AX504" s="4">
        <v>500</v>
      </c>
      <c r="AY504" s="35">
        <f t="shared" si="515"/>
        <v>19185.600000000002</v>
      </c>
      <c r="AZ504" s="3">
        <v>650</v>
      </c>
      <c r="BA504" s="3">
        <v>664</v>
      </c>
      <c r="BB504" s="35">
        <f t="shared" si="516"/>
        <v>24941.280000000002</v>
      </c>
      <c r="BC504" s="33">
        <f t="shared" si="517"/>
        <v>177</v>
      </c>
      <c r="BD504" s="4">
        <v>500</v>
      </c>
      <c r="BE504" s="36">
        <f t="shared" si="537"/>
        <v>19185.600000000002</v>
      </c>
      <c r="BF504" s="3">
        <v>550</v>
      </c>
      <c r="BG504" s="3">
        <v>646</v>
      </c>
      <c r="BH504" s="35">
        <f t="shared" si="538"/>
        <v>21104.16</v>
      </c>
      <c r="BI504" s="33">
        <f t="shared" si="514"/>
        <v>81</v>
      </c>
      <c r="BJ504" s="4">
        <v>600</v>
      </c>
      <c r="BK504" s="36">
        <f t="shared" si="539"/>
        <v>23022.720000000001</v>
      </c>
      <c r="BL504" s="3">
        <v>1200</v>
      </c>
      <c r="BM504" s="3">
        <v>868</v>
      </c>
      <c r="BN504" s="36">
        <f t="shared" si="540"/>
        <v>46045.440000000002</v>
      </c>
      <c r="BO504" s="33">
        <f t="shared" si="510"/>
        <v>413</v>
      </c>
      <c r="BP504" s="4">
        <v>600</v>
      </c>
      <c r="BQ504" s="36">
        <f t="shared" si="541"/>
        <v>23022.720000000001</v>
      </c>
      <c r="BR504" s="204">
        <v>760</v>
      </c>
      <c r="BS504" s="305">
        <v>868</v>
      </c>
      <c r="BT504" s="36">
        <f t="shared" si="542"/>
        <v>29162.112000000001</v>
      </c>
      <c r="BU504" s="33">
        <f t="shared" si="484"/>
        <v>305</v>
      </c>
      <c r="BV504" s="4">
        <v>600</v>
      </c>
      <c r="BW504" s="36">
        <f t="shared" si="505"/>
        <v>23022.720000000001</v>
      </c>
      <c r="BX504" s="3">
        <v>2550</v>
      </c>
      <c r="BY504" s="3">
        <v>2013</v>
      </c>
      <c r="BZ504" s="36">
        <f t="shared" si="506"/>
        <v>97846.56</v>
      </c>
      <c r="CA504" s="33">
        <f t="shared" si="543"/>
        <v>842</v>
      </c>
      <c r="CB504" s="314">
        <v>700</v>
      </c>
      <c r="CC504" s="36">
        <f t="shared" si="507"/>
        <v>26859.84</v>
      </c>
      <c r="CD504" s="3">
        <f>SUMIFS('12月商业流向数据'!G:G,'12月商业流向数据'!C:C,'2019年进销存明细 '!A504,'12月商业流向数据'!E:E,'2019年进销存明细 '!H504)</f>
        <v>1250</v>
      </c>
      <c r="CE504" s="3"/>
      <c r="CF504" s="36">
        <f t="shared" si="508"/>
        <v>47964</v>
      </c>
      <c r="CG504" s="33">
        <f t="shared" si="544"/>
        <v>2092</v>
      </c>
      <c r="CH504" s="4">
        <f t="shared" si="511"/>
        <v>11400</v>
      </c>
      <c r="CI504" s="36">
        <f t="shared" si="512"/>
        <v>437431.68</v>
      </c>
      <c r="CJ504" s="4">
        <f t="shared" si="513"/>
        <v>10010</v>
      </c>
      <c r="CK504" s="36">
        <f t="shared" si="509"/>
        <v>384095.712</v>
      </c>
      <c r="CM504" s="18" t="str">
        <f t="shared" si="504"/>
        <v>依叶-上海市静安区闸北中心医院</v>
      </c>
      <c r="CN504" s="18" t="s">
        <v>422</v>
      </c>
    </row>
    <row r="505" spans="1:92" s="18" customFormat="1" ht="14.25" hidden="1" x14ac:dyDescent="0.3">
      <c r="A505" s="1" t="s">
        <v>6</v>
      </c>
      <c r="B505" s="1" t="s">
        <v>637</v>
      </c>
      <c r="C505" s="1" t="s">
        <v>661</v>
      </c>
      <c r="D505" s="1" t="s">
        <v>142</v>
      </c>
      <c r="E505" s="1" t="s">
        <v>163</v>
      </c>
      <c r="F505" s="1" t="s">
        <v>283</v>
      </c>
      <c r="G505" s="1" t="s">
        <v>386</v>
      </c>
      <c r="H505" s="7" t="s">
        <v>926</v>
      </c>
      <c r="I505" s="177">
        <v>38.371200000000002</v>
      </c>
      <c r="J505" s="37">
        <v>100</v>
      </c>
      <c r="K505" s="171">
        <v>149.16666666666666</v>
      </c>
      <c r="L505" s="171">
        <f t="shared" si="518"/>
        <v>5723.7039999999997</v>
      </c>
      <c r="M505" s="37">
        <v>78</v>
      </c>
      <c r="N505" s="5">
        <v>200</v>
      </c>
      <c r="O505" s="34">
        <f t="shared" si="519"/>
        <v>7674.2400000000007</v>
      </c>
      <c r="P505" s="3">
        <v>200</v>
      </c>
      <c r="Q505" s="3">
        <v>199</v>
      </c>
      <c r="R505" s="35">
        <f t="shared" si="520"/>
        <v>7674.2400000000007</v>
      </c>
      <c r="S505" s="33">
        <f t="shared" si="521"/>
        <v>79</v>
      </c>
      <c r="T505" s="5">
        <v>200</v>
      </c>
      <c r="U505" s="35">
        <f t="shared" si="522"/>
        <v>7674.2400000000007</v>
      </c>
      <c r="V505" s="3">
        <v>0</v>
      </c>
      <c r="W505" s="3">
        <v>69</v>
      </c>
      <c r="X505" s="35">
        <f t="shared" si="523"/>
        <v>0</v>
      </c>
      <c r="Y505" s="33">
        <f t="shared" si="524"/>
        <v>10</v>
      </c>
      <c r="Z505" s="5">
        <v>250</v>
      </c>
      <c r="AA505" s="35">
        <f t="shared" si="525"/>
        <v>9592.8000000000011</v>
      </c>
      <c r="AB505" s="3">
        <v>200</v>
      </c>
      <c r="AC505" s="3">
        <v>146</v>
      </c>
      <c r="AD505" s="35">
        <f t="shared" si="526"/>
        <v>7674.2400000000007</v>
      </c>
      <c r="AE505" s="33">
        <f t="shared" si="527"/>
        <v>64</v>
      </c>
      <c r="AF505" s="5">
        <v>280</v>
      </c>
      <c r="AG505" s="35">
        <f t="shared" si="528"/>
        <v>10743.936</v>
      </c>
      <c r="AH505" s="3">
        <v>150</v>
      </c>
      <c r="AI505" s="3">
        <v>102</v>
      </c>
      <c r="AJ505" s="35">
        <f t="shared" si="529"/>
        <v>5755.68</v>
      </c>
      <c r="AK505" s="33">
        <f t="shared" si="530"/>
        <v>112</v>
      </c>
      <c r="AL505" s="5">
        <v>200</v>
      </c>
      <c r="AM505" s="36">
        <f t="shared" si="531"/>
        <v>7674.2400000000007</v>
      </c>
      <c r="AN505" s="224">
        <v>0</v>
      </c>
      <c r="AO505" s="3">
        <v>102</v>
      </c>
      <c r="AP505" s="35">
        <f t="shared" si="532"/>
        <v>0</v>
      </c>
      <c r="AQ505" s="33">
        <f t="shared" si="533"/>
        <v>10</v>
      </c>
      <c r="AR505" s="5">
        <v>50</v>
      </c>
      <c r="AS505" s="35">
        <f t="shared" si="534"/>
        <v>1918.5600000000002</v>
      </c>
      <c r="AT505" s="3">
        <v>100</v>
      </c>
      <c r="AU505" s="3">
        <v>24</v>
      </c>
      <c r="AV505" s="35">
        <f t="shared" si="535"/>
        <v>3837.1200000000003</v>
      </c>
      <c r="AW505" s="33">
        <f t="shared" si="536"/>
        <v>86</v>
      </c>
      <c r="AX505" s="4">
        <v>50</v>
      </c>
      <c r="AY505" s="35">
        <f t="shared" si="515"/>
        <v>1918.5600000000002</v>
      </c>
      <c r="AZ505" s="3">
        <v>0</v>
      </c>
      <c r="BA505" s="3">
        <v>72</v>
      </c>
      <c r="BB505" s="35">
        <f t="shared" si="516"/>
        <v>0</v>
      </c>
      <c r="BC505" s="33">
        <f t="shared" si="517"/>
        <v>14</v>
      </c>
      <c r="BD505" s="4">
        <v>50</v>
      </c>
      <c r="BE505" s="36">
        <f t="shared" si="537"/>
        <v>1918.5600000000002</v>
      </c>
      <c r="BF505" s="3">
        <v>200</v>
      </c>
      <c r="BG505" s="3">
        <v>72</v>
      </c>
      <c r="BH505" s="35">
        <f t="shared" si="538"/>
        <v>7674.2400000000007</v>
      </c>
      <c r="BI505" s="33">
        <f t="shared" si="514"/>
        <v>142</v>
      </c>
      <c r="BJ505" s="4">
        <v>200</v>
      </c>
      <c r="BK505" s="36">
        <f t="shared" si="539"/>
        <v>7674.2400000000007</v>
      </c>
      <c r="BL505" s="3">
        <v>0</v>
      </c>
      <c r="BM505" s="3">
        <v>72</v>
      </c>
      <c r="BN505" s="36">
        <f t="shared" si="540"/>
        <v>0</v>
      </c>
      <c r="BO505" s="33">
        <f t="shared" si="510"/>
        <v>70</v>
      </c>
      <c r="BP505" s="4">
        <v>100</v>
      </c>
      <c r="BQ505" s="36">
        <f t="shared" si="541"/>
        <v>3837.1200000000003</v>
      </c>
      <c r="BR505" s="204">
        <v>0</v>
      </c>
      <c r="BS505" s="305">
        <v>60</v>
      </c>
      <c r="BT505" s="36">
        <f t="shared" si="542"/>
        <v>0</v>
      </c>
      <c r="BU505" s="33">
        <f t="shared" si="484"/>
        <v>10</v>
      </c>
      <c r="BV505" s="4">
        <v>600</v>
      </c>
      <c r="BW505" s="36">
        <f t="shared" si="505"/>
        <v>23022.720000000001</v>
      </c>
      <c r="BX505" s="3">
        <v>130</v>
      </c>
      <c r="BY505" s="3">
        <v>100</v>
      </c>
      <c r="BZ505" s="36">
        <f t="shared" si="506"/>
        <v>4988.2560000000003</v>
      </c>
      <c r="CA505" s="33">
        <f t="shared" si="543"/>
        <v>40</v>
      </c>
      <c r="CB505" s="314">
        <v>600</v>
      </c>
      <c r="CC505" s="36">
        <f t="shared" si="507"/>
        <v>23022.720000000001</v>
      </c>
      <c r="CD505" s="3">
        <f>SUMIFS('12月商业流向数据'!G:G,'12月商业流向数据'!C:C,'2019年进销存明细 '!A505,'12月商业流向数据'!E:E,'2019年进销存明细 '!H505)</f>
        <v>0</v>
      </c>
      <c r="CE505" s="3"/>
      <c r="CF505" s="36">
        <f t="shared" si="508"/>
        <v>0</v>
      </c>
      <c r="CG505" s="33">
        <f t="shared" si="544"/>
        <v>40</v>
      </c>
      <c r="CH505" s="4">
        <f t="shared" si="511"/>
        <v>2780</v>
      </c>
      <c r="CI505" s="36">
        <f t="shared" si="512"/>
        <v>106671.93599999999</v>
      </c>
      <c r="CJ505" s="4">
        <f t="shared" si="513"/>
        <v>980</v>
      </c>
      <c r="CK505" s="36">
        <f t="shared" si="509"/>
        <v>37603.776000000005</v>
      </c>
      <c r="CM505" s="18" t="str">
        <f t="shared" si="504"/>
        <v>依叶-中国人民解放军第八五医院总院</v>
      </c>
      <c r="CN505" s="18" t="s">
        <v>422</v>
      </c>
    </row>
    <row r="506" spans="1:92" s="18" customFormat="1" ht="14.25" hidden="1" x14ac:dyDescent="0.3">
      <c r="A506" s="1" t="s">
        <v>6</v>
      </c>
      <c r="B506" s="1" t="s">
        <v>637</v>
      </c>
      <c r="C506" s="1" t="s">
        <v>661</v>
      </c>
      <c r="D506" s="1" t="s">
        <v>142</v>
      </c>
      <c r="E506" s="1" t="s">
        <v>68</v>
      </c>
      <c r="F506" s="1" t="s">
        <v>282</v>
      </c>
      <c r="G506" s="1" t="s">
        <v>386</v>
      </c>
      <c r="H506" s="47" t="s">
        <v>490</v>
      </c>
      <c r="I506" s="177">
        <v>38.371200000000002</v>
      </c>
      <c r="J506" s="37">
        <v>1823</v>
      </c>
      <c r="K506" s="171">
        <v>1285.25</v>
      </c>
      <c r="L506" s="171">
        <f t="shared" si="518"/>
        <v>49316.584800000004</v>
      </c>
      <c r="M506" s="37">
        <v>891</v>
      </c>
      <c r="N506" s="5">
        <v>2000</v>
      </c>
      <c r="O506" s="34">
        <f t="shared" si="519"/>
        <v>76742.400000000009</v>
      </c>
      <c r="P506" s="3">
        <v>1850</v>
      </c>
      <c r="Q506" s="3">
        <v>1792</v>
      </c>
      <c r="R506" s="35">
        <f t="shared" si="520"/>
        <v>70986.720000000001</v>
      </c>
      <c r="S506" s="33">
        <f t="shared" si="521"/>
        <v>949</v>
      </c>
      <c r="T506" s="5">
        <v>2050</v>
      </c>
      <c r="U506" s="35">
        <f t="shared" si="522"/>
        <v>78660.960000000006</v>
      </c>
      <c r="V506" s="3">
        <v>1230</v>
      </c>
      <c r="W506" s="3">
        <v>1236</v>
      </c>
      <c r="X506" s="35">
        <f t="shared" si="523"/>
        <v>47196.576000000001</v>
      </c>
      <c r="Y506" s="33">
        <f t="shared" si="524"/>
        <v>943</v>
      </c>
      <c r="Z506" s="5">
        <v>2600</v>
      </c>
      <c r="AA506" s="35">
        <f t="shared" si="525"/>
        <v>99765.12000000001</v>
      </c>
      <c r="AB506" s="3">
        <v>1820</v>
      </c>
      <c r="AC506" s="3">
        <v>1823</v>
      </c>
      <c r="AD506" s="35">
        <f t="shared" si="526"/>
        <v>69835.584000000003</v>
      </c>
      <c r="AE506" s="33">
        <f t="shared" si="527"/>
        <v>940</v>
      </c>
      <c r="AF506" s="5">
        <v>2700</v>
      </c>
      <c r="AG506" s="35">
        <f t="shared" si="528"/>
        <v>103602.24000000001</v>
      </c>
      <c r="AH506" s="3">
        <v>1800</v>
      </c>
      <c r="AI506" s="3">
        <v>1676</v>
      </c>
      <c r="AJ506" s="35">
        <f t="shared" si="529"/>
        <v>69068.160000000003</v>
      </c>
      <c r="AK506" s="33">
        <f t="shared" si="530"/>
        <v>1064</v>
      </c>
      <c r="AL506" s="5">
        <v>2100</v>
      </c>
      <c r="AM506" s="36">
        <f t="shared" si="531"/>
        <v>80579.520000000004</v>
      </c>
      <c r="AN506" s="224">
        <v>1800</v>
      </c>
      <c r="AO506" s="3">
        <v>1842</v>
      </c>
      <c r="AP506" s="35">
        <f t="shared" si="532"/>
        <v>69068.160000000003</v>
      </c>
      <c r="AQ506" s="33">
        <f t="shared" si="533"/>
        <v>1022</v>
      </c>
      <c r="AR506" s="5">
        <v>1700</v>
      </c>
      <c r="AS506" s="35">
        <f t="shared" si="534"/>
        <v>65231.040000000001</v>
      </c>
      <c r="AT506" s="3">
        <v>1520</v>
      </c>
      <c r="AU506" s="3">
        <v>1608</v>
      </c>
      <c r="AV506" s="35">
        <f t="shared" si="535"/>
        <v>58324.224000000002</v>
      </c>
      <c r="AW506" s="33">
        <f t="shared" si="536"/>
        <v>934</v>
      </c>
      <c r="AX506" s="4">
        <v>1500</v>
      </c>
      <c r="AY506" s="35">
        <f t="shared" si="515"/>
        <v>57556.800000000003</v>
      </c>
      <c r="AZ506" s="3">
        <v>1535</v>
      </c>
      <c r="BA506" s="3">
        <v>1948</v>
      </c>
      <c r="BB506" s="35">
        <f t="shared" si="516"/>
        <v>58899.792000000001</v>
      </c>
      <c r="BC506" s="33">
        <f t="shared" si="517"/>
        <v>521</v>
      </c>
      <c r="BD506" s="4">
        <v>1600</v>
      </c>
      <c r="BE506" s="36">
        <f t="shared" si="537"/>
        <v>61393.920000000006</v>
      </c>
      <c r="BF506" s="3">
        <v>1825</v>
      </c>
      <c r="BG506" s="3">
        <v>1658</v>
      </c>
      <c r="BH506" s="35">
        <f t="shared" si="538"/>
        <v>70027.44</v>
      </c>
      <c r="BI506" s="33">
        <f t="shared" si="514"/>
        <v>688</v>
      </c>
      <c r="BJ506" s="4">
        <v>2100</v>
      </c>
      <c r="BK506" s="36">
        <f t="shared" si="539"/>
        <v>80579.520000000004</v>
      </c>
      <c r="BL506" s="3">
        <v>2420</v>
      </c>
      <c r="BM506" s="3">
        <v>1932</v>
      </c>
      <c r="BN506" s="36">
        <f t="shared" si="540"/>
        <v>92858.304000000004</v>
      </c>
      <c r="BO506" s="33">
        <f t="shared" si="510"/>
        <v>1176</v>
      </c>
      <c r="BP506" s="4">
        <v>1800</v>
      </c>
      <c r="BQ506" s="36">
        <f t="shared" si="541"/>
        <v>69068.160000000003</v>
      </c>
      <c r="BR506" s="204">
        <v>300</v>
      </c>
      <c r="BS506" s="305">
        <v>1475</v>
      </c>
      <c r="BT506" s="36">
        <f t="shared" si="542"/>
        <v>11511.36</v>
      </c>
      <c r="BU506" s="33">
        <f t="shared" si="484"/>
        <v>1</v>
      </c>
      <c r="BV506" s="4">
        <v>1400</v>
      </c>
      <c r="BW506" s="36">
        <f t="shared" si="505"/>
        <v>53719.68</v>
      </c>
      <c r="BX506" s="3">
        <v>1510</v>
      </c>
      <c r="BY506" s="3">
        <v>1492</v>
      </c>
      <c r="BZ506" s="36">
        <f t="shared" si="506"/>
        <v>57940.512000000002</v>
      </c>
      <c r="CA506" s="33">
        <f t="shared" si="543"/>
        <v>19</v>
      </c>
      <c r="CB506" s="314">
        <v>1400</v>
      </c>
      <c r="CC506" s="36">
        <f t="shared" si="507"/>
        <v>53719.68</v>
      </c>
      <c r="CD506" s="3">
        <f>SUMIFS('12月商业流向数据'!G:G,'12月商业流向数据'!C:C,'2019年进销存明细 '!A506,'12月商业流向数据'!E:E,'2019年进销存明细 '!H506)</f>
        <v>1230</v>
      </c>
      <c r="CE506" s="3"/>
      <c r="CF506" s="36">
        <f t="shared" si="508"/>
        <v>47196.576000000001</v>
      </c>
      <c r="CG506" s="33">
        <f t="shared" si="544"/>
        <v>1249</v>
      </c>
      <c r="CH506" s="4">
        <f t="shared" si="511"/>
        <v>22950</v>
      </c>
      <c r="CI506" s="36">
        <f t="shared" si="512"/>
        <v>880619.04000000027</v>
      </c>
      <c r="CJ506" s="4">
        <f t="shared" si="513"/>
        <v>18840</v>
      </c>
      <c r="CK506" s="36">
        <f t="shared" si="509"/>
        <v>722913.40799999994</v>
      </c>
      <c r="CM506" s="18" t="str">
        <f t="shared" si="504"/>
        <v>依叶-上海市同仁医院</v>
      </c>
      <c r="CN506" s="18" t="s">
        <v>422</v>
      </c>
    </row>
    <row r="507" spans="1:92" s="18" customFormat="1" ht="14.25" hidden="1" x14ac:dyDescent="0.3">
      <c r="A507" s="1" t="s">
        <v>6</v>
      </c>
      <c r="B507" s="1" t="s">
        <v>637</v>
      </c>
      <c r="C507" s="1" t="s">
        <v>661</v>
      </c>
      <c r="D507" s="1" t="s">
        <v>142</v>
      </c>
      <c r="E507" s="1" t="s">
        <v>163</v>
      </c>
      <c r="F507" s="1" t="s">
        <v>284</v>
      </c>
      <c r="G507" s="1" t="s">
        <v>387</v>
      </c>
      <c r="H507" s="7" t="s">
        <v>910</v>
      </c>
      <c r="I507" s="177">
        <v>38.371200000000002</v>
      </c>
      <c r="J507" s="37">
        <v>30</v>
      </c>
      <c r="K507" s="171">
        <v>2.5</v>
      </c>
      <c r="L507" s="171">
        <f t="shared" si="518"/>
        <v>95.927999999999997</v>
      </c>
      <c r="M507" s="37">
        <v>30</v>
      </c>
      <c r="N507" s="5">
        <v>100</v>
      </c>
      <c r="O507" s="34">
        <f t="shared" si="519"/>
        <v>3837.1200000000003</v>
      </c>
      <c r="P507" s="3">
        <v>230</v>
      </c>
      <c r="Q507" s="3">
        <v>180</v>
      </c>
      <c r="R507" s="35">
        <f t="shared" si="520"/>
        <v>8825.3760000000002</v>
      </c>
      <c r="S507" s="33">
        <f t="shared" si="521"/>
        <v>80</v>
      </c>
      <c r="T507" s="5">
        <v>150</v>
      </c>
      <c r="U507" s="35">
        <f t="shared" si="522"/>
        <v>5755.68</v>
      </c>
      <c r="V507" s="3">
        <v>230</v>
      </c>
      <c r="W507" s="3">
        <v>189</v>
      </c>
      <c r="X507" s="35">
        <f t="shared" si="523"/>
        <v>8825.3760000000002</v>
      </c>
      <c r="Y507" s="33">
        <f t="shared" si="524"/>
        <v>121</v>
      </c>
      <c r="Z507" s="5">
        <v>240</v>
      </c>
      <c r="AA507" s="35">
        <f t="shared" si="525"/>
        <v>9209.0879999999997</v>
      </c>
      <c r="AB507" s="3">
        <v>480</v>
      </c>
      <c r="AC507" s="3">
        <v>423</v>
      </c>
      <c r="AD507" s="35">
        <f t="shared" si="526"/>
        <v>18418.175999999999</v>
      </c>
      <c r="AE507" s="33">
        <f t="shared" si="527"/>
        <v>178</v>
      </c>
      <c r="AF507" s="5">
        <v>300</v>
      </c>
      <c r="AG507" s="35">
        <f t="shared" si="528"/>
        <v>11511.36</v>
      </c>
      <c r="AH507" s="3">
        <v>350</v>
      </c>
      <c r="AI507" s="3">
        <v>301</v>
      </c>
      <c r="AJ507" s="35">
        <f t="shared" si="529"/>
        <v>13429.92</v>
      </c>
      <c r="AK507" s="33">
        <f t="shared" si="530"/>
        <v>227</v>
      </c>
      <c r="AL507" s="5">
        <v>500</v>
      </c>
      <c r="AM507" s="36">
        <f t="shared" si="531"/>
        <v>19185.600000000002</v>
      </c>
      <c r="AN507" s="224">
        <v>400</v>
      </c>
      <c r="AO507" s="3">
        <v>351</v>
      </c>
      <c r="AP507" s="35">
        <f t="shared" si="532"/>
        <v>15348.480000000001</v>
      </c>
      <c r="AQ507" s="33">
        <f t="shared" si="533"/>
        <v>276</v>
      </c>
      <c r="AR507" s="5">
        <v>140</v>
      </c>
      <c r="AS507" s="35">
        <f t="shared" si="534"/>
        <v>5371.9679999999998</v>
      </c>
      <c r="AT507" s="3">
        <v>200</v>
      </c>
      <c r="AU507" s="3">
        <v>310</v>
      </c>
      <c r="AV507" s="35">
        <f t="shared" si="535"/>
        <v>7674.2400000000007</v>
      </c>
      <c r="AW507" s="33">
        <f t="shared" si="536"/>
        <v>166</v>
      </c>
      <c r="AX507" s="4">
        <v>200</v>
      </c>
      <c r="AY507" s="35">
        <f t="shared" si="515"/>
        <v>7674.2400000000007</v>
      </c>
      <c r="AZ507" s="3">
        <v>350</v>
      </c>
      <c r="BA507" s="3">
        <v>279</v>
      </c>
      <c r="BB507" s="35">
        <f t="shared" si="516"/>
        <v>13429.92</v>
      </c>
      <c r="BC507" s="33">
        <f t="shared" si="517"/>
        <v>237</v>
      </c>
      <c r="BD507" s="4">
        <v>200</v>
      </c>
      <c r="BE507" s="36">
        <f t="shared" si="537"/>
        <v>7674.2400000000007</v>
      </c>
      <c r="BF507" s="3">
        <v>150</v>
      </c>
      <c r="BG507" s="3">
        <v>271</v>
      </c>
      <c r="BH507" s="35">
        <f t="shared" si="538"/>
        <v>5755.68</v>
      </c>
      <c r="BI507" s="33">
        <f t="shared" si="514"/>
        <v>116</v>
      </c>
      <c r="BJ507" s="4">
        <v>200</v>
      </c>
      <c r="BK507" s="36">
        <f t="shared" si="539"/>
        <v>7674.2400000000007</v>
      </c>
      <c r="BL507" s="3">
        <v>450</v>
      </c>
      <c r="BM507" s="3">
        <v>331</v>
      </c>
      <c r="BN507" s="36">
        <f t="shared" si="540"/>
        <v>17267.04</v>
      </c>
      <c r="BO507" s="33">
        <f t="shared" si="510"/>
        <v>235</v>
      </c>
      <c r="BP507" s="4">
        <v>200</v>
      </c>
      <c r="BQ507" s="36">
        <f t="shared" si="541"/>
        <v>7674.2400000000007</v>
      </c>
      <c r="BR507" s="204">
        <v>250</v>
      </c>
      <c r="BS507" s="305">
        <v>330</v>
      </c>
      <c r="BT507" s="36">
        <f t="shared" si="542"/>
        <v>9592.8000000000011</v>
      </c>
      <c r="BU507" s="33">
        <f t="shared" si="484"/>
        <v>155</v>
      </c>
      <c r="BV507" s="4">
        <v>700</v>
      </c>
      <c r="BW507" s="36">
        <f t="shared" si="505"/>
        <v>26859.84</v>
      </c>
      <c r="BX507" s="3">
        <v>200</v>
      </c>
      <c r="BY507" s="3">
        <v>255</v>
      </c>
      <c r="BZ507" s="36">
        <f t="shared" si="506"/>
        <v>7674.2400000000007</v>
      </c>
      <c r="CA507" s="33">
        <f t="shared" si="543"/>
        <v>100</v>
      </c>
      <c r="CB507" s="314">
        <v>700</v>
      </c>
      <c r="CC507" s="36">
        <f t="shared" si="507"/>
        <v>26859.84</v>
      </c>
      <c r="CD507" s="3">
        <f>SUMIFS('12月商业流向数据'!G:G,'12月商业流向数据'!C:C,'2019年进销存明细 '!A507,'12月商业流向数据'!E:E,'2019年进销存明细 '!H507)</f>
        <v>300</v>
      </c>
      <c r="CE507" s="3"/>
      <c r="CF507" s="36">
        <f t="shared" si="508"/>
        <v>11511.36</v>
      </c>
      <c r="CG507" s="33">
        <f t="shared" si="544"/>
        <v>400</v>
      </c>
      <c r="CH507" s="4">
        <f t="shared" si="511"/>
        <v>3630</v>
      </c>
      <c r="CI507" s="36">
        <f t="shared" si="512"/>
        <v>139287.45600000001</v>
      </c>
      <c r="CJ507" s="4">
        <f t="shared" si="513"/>
        <v>3590</v>
      </c>
      <c r="CK507" s="36">
        <f t="shared" si="509"/>
        <v>137752.60800000001</v>
      </c>
      <c r="CM507" s="18" t="str">
        <f t="shared" si="504"/>
        <v>依叶-上海市静安区宝山路街道社区卫生服务中心</v>
      </c>
      <c r="CN507" s="18" t="s">
        <v>422</v>
      </c>
    </row>
    <row r="508" spans="1:92" s="18" customFormat="1" ht="14.25" hidden="1" x14ac:dyDescent="0.3">
      <c r="A508" s="1" t="s">
        <v>6</v>
      </c>
      <c r="B508" s="1" t="s">
        <v>637</v>
      </c>
      <c r="C508" s="1" t="s">
        <v>661</v>
      </c>
      <c r="D508" s="1" t="s">
        <v>142</v>
      </c>
      <c r="E508" s="1" t="s">
        <v>163</v>
      </c>
      <c r="F508" s="1" t="s">
        <v>284</v>
      </c>
      <c r="G508" s="1" t="s">
        <v>387</v>
      </c>
      <c r="H508" s="7" t="s">
        <v>911</v>
      </c>
      <c r="I508" s="177">
        <v>38.371200000000002</v>
      </c>
      <c r="J508" s="37">
        <v>0</v>
      </c>
      <c r="K508" s="171">
        <v>0</v>
      </c>
      <c r="L508" s="171">
        <f t="shared" si="518"/>
        <v>0</v>
      </c>
      <c r="M508" s="37">
        <v>0</v>
      </c>
      <c r="N508" s="5"/>
      <c r="O508" s="34">
        <f t="shared" si="519"/>
        <v>0</v>
      </c>
      <c r="P508" s="3">
        <v>0</v>
      </c>
      <c r="Q508" s="3">
        <v>0</v>
      </c>
      <c r="R508" s="35">
        <f t="shared" si="520"/>
        <v>0</v>
      </c>
      <c r="S508" s="33">
        <f t="shared" si="521"/>
        <v>0</v>
      </c>
      <c r="T508" s="5"/>
      <c r="U508" s="35">
        <f t="shared" si="522"/>
        <v>0</v>
      </c>
      <c r="V508" s="3">
        <v>0</v>
      </c>
      <c r="W508" s="3">
        <v>0</v>
      </c>
      <c r="X508" s="35">
        <f t="shared" si="523"/>
        <v>0</v>
      </c>
      <c r="Y508" s="33">
        <f t="shared" si="524"/>
        <v>0</v>
      </c>
      <c r="Z508" s="5"/>
      <c r="AA508" s="35">
        <f t="shared" si="525"/>
        <v>0</v>
      </c>
      <c r="AB508" s="3">
        <v>0</v>
      </c>
      <c r="AC508" s="3">
        <v>0</v>
      </c>
      <c r="AD508" s="35">
        <f t="shared" si="526"/>
        <v>0</v>
      </c>
      <c r="AE508" s="33">
        <f t="shared" si="527"/>
        <v>0</v>
      </c>
      <c r="AF508" s="5"/>
      <c r="AG508" s="35">
        <f t="shared" si="528"/>
        <v>0</v>
      </c>
      <c r="AH508" s="3">
        <v>30</v>
      </c>
      <c r="AI508" s="3">
        <v>0</v>
      </c>
      <c r="AJ508" s="35">
        <f t="shared" si="529"/>
        <v>1151.136</v>
      </c>
      <c r="AK508" s="33">
        <f t="shared" si="530"/>
        <v>30</v>
      </c>
      <c r="AL508" s="5">
        <v>100</v>
      </c>
      <c r="AM508" s="36">
        <f t="shared" si="531"/>
        <v>3837.1200000000003</v>
      </c>
      <c r="AN508" s="224">
        <v>20</v>
      </c>
      <c r="AO508" s="3">
        <v>21</v>
      </c>
      <c r="AP508" s="35">
        <f t="shared" si="532"/>
        <v>767.42399999999998</v>
      </c>
      <c r="AQ508" s="33">
        <f t="shared" si="533"/>
        <v>29</v>
      </c>
      <c r="AR508" s="5">
        <v>20</v>
      </c>
      <c r="AS508" s="35">
        <f t="shared" si="534"/>
        <v>767.42399999999998</v>
      </c>
      <c r="AT508" s="3">
        <v>0</v>
      </c>
      <c r="AU508" s="3">
        <v>23</v>
      </c>
      <c r="AV508" s="35">
        <f t="shared" si="535"/>
        <v>0</v>
      </c>
      <c r="AW508" s="33">
        <f t="shared" si="536"/>
        <v>6</v>
      </c>
      <c r="AX508" s="4">
        <v>20</v>
      </c>
      <c r="AY508" s="35">
        <f t="shared" si="515"/>
        <v>767.42399999999998</v>
      </c>
      <c r="AZ508" s="3">
        <v>80</v>
      </c>
      <c r="BA508" s="3">
        <v>65</v>
      </c>
      <c r="BB508" s="35">
        <f t="shared" si="516"/>
        <v>3069.6959999999999</v>
      </c>
      <c r="BC508" s="33">
        <f t="shared" ref="BC508:BC538" si="545">AW508+AZ508-BA508</f>
        <v>21</v>
      </c>
      <c r="BD508" s="4">
        <v>30</v>
      </c>
      <c r="BE508" s="36">
        <f t="shared" si="537"/>
        <v>1151.136</v>
      </c>
      <c r="BF508" s="3">
        <v>70</v>
      </c>
      <c r="BG508" s="3">
        <v>74</v>
      </c>
      <c r="BH508" s="35">
        <f t="shared" si="538"/>
        <v>2685.9839999999999</v>
      </c>
      <c r="BI508" s="33">
        <f t="shared" si="514"/>
        <v>17</v>
      </c>
      <c r="BJ508" s="4">
        <v>100</v>
      </c>
      <c r="BK508" s="36">
        <f t="shared" si="539"/>
        <v>3837.1200000000003</v>
      </c>
      <c r="BL508" s="3">
        <v>100</v>
      </c>
      <c r="BM508" s="3">
        <v>50</v>
      </c>
      <c r="BN508" s="36">
        <f t="shared" si="540"/>
        <v>3837.1200000000003</v>
      </c>
      <c r="BO508" s="33">
        <f t="shared" si="510"/>
        <v>67</v>
      </c>
      <c r="BP508" s="4">
        <v>80</v>
      </c>
      <c r="BQ508" s="36">
        <f t="shared" si="541"/>
        <v>3069.6959999999999</v>
      </c>
      <c r="BR508" s="204">
        <v>50</v>
      </c>
      <c r="BS508" s="305">
        <v>100</v>
      </c>
      <c r="BT508" s="36">
        <f t="shared" si="542"/>
        <v>1918.5600000000002</v>
      </c>
      <c r="BU508" s="33">
        <f t="shared" si="484"/>
        <v>17</v>
      </c>
      <c r="BV508" s="4">
        <v>600</v>
      </c>
      <c r="BW508" s="36">
        <f t="shared" si="505"/>
        <v>23022.720000000001</v>
      </c>
      <c r="BX508" s="3">
        <v>80</v>
      </c>
      <c r="BY508" s="3">
        <v>60</v>
      </c>
      <c r="BZ508" s="36">
        <f t="shared" si="506"/>
        <v>3069.6959999999999</v>
      </c>
      <c r="CA508" s="33">
        <f t="shared" si="543"/>
        <v>37</v>
      </c>
      <c r="CB508" s="314">
        <v>600</v>
      </c>
      <c r="CC508" s="36">
        <f t="shared" si="507"/>
        <v>23022.720000000001</v>
      </c>
      <c r="CD508" s="3">
        <f>SUMIFS('12月商业流向数据'!G:G,'12月商业流向数据'!C:C,'2019年进销存明细 '!A508,'12月商业流向数据'!E:E,'2019年进销存明细 '!H508)</f>
        <v>100</v>
      </c>
      <c r="CE508" s="3"/>
      <c r="CF508" s="36">
        <f t="shared" si="508"/>
        <v>3837.1200000000003</v>
      </c>
      <c r="CG508" s="33">
        <f t="shared" si="544"/>
        <v>137</v>
      </c>
      <c r="CH508" s="4">
        <f t="shared" si="511"/>
        <v>1550</v>
      </c>
      <c r="CI508" s="36">
        <f t="shared" si="512"/>
        <v>59475.360000000001</v>
      </c>
      <c r="CJ508" s="4">
        <f t="shared" si="513"/>
        <v>530</v>
      </c>
      <c r="CK508" s="36">
        <f t="shared" si="509"/>
        <v>20336.736000000001</v>
      </c>
      <c r="CL508" s="18" t="s">
        <v>731</v>
      </c>
      <c r="CM508" s="18" t="str">
        <f t="shared" si="504"/>
        <v>依叶-上海市静安区天目西路街道社区卫生服务中心</v>
      </c>
      <c r="CN508" s="18" t="s">
        <v>422</v>
      </c>
    </row>
    <row r="509" spans="1:92" s="18" customFormat="1" ht="14.25" hidden="1" x14ac:dyDescent="0.3">
      <c r="A509" s="1" t="s">
        <v>6</v>
      </c>
      <c r="B509" s="1" t="s">
        <v>637</v>
      </c>
      <c r="C509" s="1" t="s">
        <v>661</v>
      </c>
      <c r="D509" s="1" t="s">
        <v>142</v>
      </c>
      <c r="E509" s="1" t="s">
        <v>87</v>
      </c>
      <c r="F509" s="1" t="s">
        <v>284</v>
      </c>
      <c r="G509" s="1" t="s">
        <v>387</v>
      </c>
      <c r="H509" s="7" t="s">
        <v>915</v>
      </c>
      <c r="I509" s="177">
        <v>38.371199999999995</v>
      </c>
      <c r="J509" s="37">
        <v>0</v>
      </c>
      <c r="K509" s="171">
        <v>0</v>
      </c>
      <c r="L509" s="171">
        <f t="shared" si="518"/>
        <v>0</v>
      </c>
      <c r="M509" s="37">
        <v>0</v>
      </c>
      <c r="N509" s="5"/>
      <c r="O509" s="34">
        <f t="shared" si="519"/>
        <v>0</v>
      </c>
      <c r="P509" s="3">
        <v>0</v>
      </c>
      <c r="Q509" s="3">
        <v>0</v>
      </c>
      <c r="R509" s="35">
        <f t="shared" si="520"/>
        <v>0</v>
      </c>
      <c r="S509" s="33">
        <f t="shared" si="521"/>
        <v>0</v>
      </c>
      <c r="T509" s="5"/>
      <c r="U509" s="35">
        <f t="shared" si="522"/>
        <v>0</v>
      </c>
      <c r="V509" s="3">
        <v>0</v>
      </c>
      <c r="W509" s="3">
        <v>0</v>
      </c>
      <c r="X509" s="35">
        <f t="shared" si="523"/>
        <v>0</v>
      </c>
      <c r="Y509" s="33">
        <f t="shared" si="524"/>
        <v>0</v>
      </c>
      <c r="Z509" s="5"/>
      <c r="AA509" s="35">
        <f t="shared" si="525"/>
        <v>0</v>
      </c>
      <c r="AB509" s="3">
        <v>0</v>
      </c>
      <c r="AC509" s="3">
        <v>0</v>
      </c>
      <c r="AD509" s="35">
        <f t="shared" si="526"/>
        <v>0</v>
      </c>
      <c r="AE509" s="33">
        <f t="shared" si="527"/>
        <v>0</v>
      </c>
      <c r="AF509" s="5"/>
      <c r="AG509" s="35">
        <f t="shared" si="528"/>
        <v>0</v>
      </c>
      <c r="AH509" s="3">
        <v>0</v>
      </c>
      <c r="AI509" s="3">
        <v>0</v>
      </c>
      <c r="AJ509" s="35">
        <f t="shared" si="529"/>
        <v>0</v>
      </c>
      <c r="AK509" s="33">
        <f t="shared" si="530"/>
        <v>0</v>
      </c>
      <c r="AL509" s="5">
        <v>0</v>
      </c>
      <c r="AM509" s="36">
        <f t="shared" si="531"/>
        <v>0</v>
      </c>
      <c r="AN509" s="224">
        <v>0</v>
      </c>
      <c r="AO509" s="3">
        <v>0</v>
      </c>
      <c r="AP509" s="35">
        <f t="shared" si="532"/>
        <v>0</v>
      </c>
      <c r="AQ509" s="33">
        <f t="shared" si="533"/>
        <v>0</v>
      </c>
      <c r="AR509" s="5">
        <v>0</v>
      </c>
      <c r="AS509" s="35">
        <f t="shared" si="534"/>
        <v>0</v>
      </c>
      <c r="AT509" s="3">
        <v>0</v>
      </c>
      <c r="AU509" s="3">
        <v>0</v>
      </c>
      <c r="AV509" s="35">
        <f t="shared" si="535"/>
        <v>0</v>
      </c>
      <c r="AW509" s="33">
        <f t="shared" si="536"/>
        <v>0</v>
      </c>
      <c r="AX509" s="4"/>
      <c r="AY509" s="35">
        <f t="shared" ref="AY509:AY540" si="546">I509*AX509</f>
        <v>0</v>
      </c>
      <c r="AZ509" s="3">
        <v>0</v>
      </c>
      <c r="BA509" s="3">
        <v>0</v>
      </c>
      <c r="BB509" s="35">
        <f t="shared" ref="BB509:BB540" si="547">I509*AZ509</f>
        <v>0</v>
      </c>
      <c r="BC509" s="33">
        <f t="shared" si="545"/>
        <v>0</v>
      </c>
      <c r="BD509" s="4"/>
      <c r="BE509" s="36">
        <f t="shared" si="537"/>
        <v>0</v>
      </c>
      <c r="BF509" s="3">
        <v>0</v>
      </c>
      <c r="BG509" s="3">
        <v>0</v>
      </c>
      <c r="BH509" s="35">
        <f t="shared" si="538"/>
        <v>0</v>
      </c>
      <c r="BI509" s="33">
        <f t="shared" si="514"/>
        <v>0</v>
      </c>
      <c r="BJ509" s="4"/>
      <c r="BK509" s="36">
        <f t="shared" si="539"/>
        <v>0</v>
      </c>
      <c r="BL509" s="3">
        <v>0</v>
      </c>
      <c r="BM509" s="3">
        <v>0</v>
      </c>
      <c r="BN509" s="36">
        <f t="shared" si="540"/>
        <v>0</v>
      </c>
      <c r="BO509" s="33">
        <f t="shared" si="510"/>
        <v>0</v>
      </c>
      <c r="BP509" s="4"/>
      <c r="BQ509" s="36">
        <f t="shared" si="541"/>
        <v>0</v>
      </c>
      <c r="BR509" s="204">
        <v>0</v>
      </c>
      <c r="BS509" s="305">
        <v>0</v>
      </c>
      <c r="BT509" s="36">
        <f t="shared" si="542"/>
        <v>0</v>
      </c>
      <c r="BU509" s="33">
        <f t="shared" si="484"/>
        <v>0</v>
      </c>
      <c r="BV509" s="4"/>
      <c r="BW509" s="36">
        <f t="shared" si="505"/>
        <v>0</v>
      </c>
      <c r="BX509" s="3">
        <v>0</v>
      </c>
      <c r="BY509" s="3">
        <v>0</v>
      </c>
      <c r="BZ509" s="36">
        <f t="shared" si="506"/>
        <v>0</v>
      </c>
      <c r="CA509" s="33">
        <f t="shared" si="543"/>
        <v>0</v>
      </c>
      <c r="CB509" s="314"/>
      <c r="CC509" s="36">
        <f t="shared" si="507"/>
        <v>0</v>
      </c>
      <c r="CD509" s="3">
        <f>SUMIFS('12月商业流向数据'!G:G,'12月商业流向数据'!C:C,'2019年进销存明细 '!A509,'12月商业流向数据'!E:E,'2019年进销存明细 '!H509)</f>
        <v>0</v>
      </c>
      <c r="CE509" s="3"/>
      <c r="CF509" s="36">
        <f t="shared" si="508"/>
        <v>0</v>
      </c>
      <c r="CG509" s="33">
        <f t="shared" si="544"/>
        <v>0</v>
      </c>
      <c r="CH509" s="4">
        <f t="shared" si="511"/>
        <v>0</v>
      </c>
      <c r="CI509" s="36">
        <f t="shared" si="512"/>
        <v>0</v>
      </c>
      <c r="CJ509" s="4">
        <f t="shared" si="513"/>
        <v>0</v>
      </c>
      <c r="CK509" s="36">
        <f t="shared" si="509"/>
        <v>0</v>
      </c>
      <c r="CM509" s="18" t="str">
        <f t="shared" si="504"/>
        <v>依叶-上海市静安区芷江西路街道社区卫生服务中心</v>
      </c>
      <c r="CN509" s="18" t="s">
        <v>422</v>
      </c>
    </row>
    <row r="510" spans="1:92" s="18" customFormat="1" ht="14.25" hidden="1" x14ac:dyDescent="0.3">
      <c r="A510" s="1" t="s">
        <v>6</v>
      </c>
      <c r="B510" s="1" t="s">
        <v>637</v>
      </c>
      <c r="C510" s="1" t="s">
        <v>661</v>
      </c>
      <c r="D510" s="1" t="s">
        <v>142</v>
      </c>
      <c r="E510" s="1" t="s">
        <v>87</v>
      </c>
      <c r="F510" s="1" t="s">
        <v>284</v>
      </c>
      <c r="G510" s="1" t="s">
        <v>387</v>
      </c>
      <c r="H510" s="7" t="s">
        <v>916</v>
      </c>
      <c r="I510" s="177">
        <v>38.371199999999995</v>
      </c>
      <c r="J510" s="37">
        <v>0</v>
      </c>
      <c r="K510" s="171">
        <v>0</v>
      </c>
      <c r="L510" s="171">
        <f t="shared" si="518"/>
        <v>0</v>
      </c>
      <c r="M510" s="37">
        <v>0</v>
      </c>
      <c r="N510" s="5"/>
      <c r="O510" s="34">
        <f t="shared" si="519"/>
        <v>0</v>
      </c>
      <c r="P510" s="3">
        <v>0</v>
      </c>
      <c r="Q510" s="3">
        <v>0</v>
      </c>
      <c r="R510" s="35">
        <f t="shared" si="520"/>
        <v>0</v>
      </c>
      <c r="S510" s="33">
        <f t="shared" si="521"/>
        <v>0</v>
      </c>
      <c r="T510" s="5"/>
      <c r="U510" s="35">
        <f t="shared" si="522"/>
        <v>0</v>
      </c>
      <c r="V510" s="3">
        <v>0</v>
      </c>
      <c r="W510" s="3">
        <v>0</v>
      </c>
      <c r="X510" s="35">
        <f t="shared" si="523"/>
        <v>0</v>
      </c>
      <c r="Y510" s="33">
        <f t="shared" si="524"/>
        <v>0</v>
      </c>
      <c r="Z510" s="5"/>
      <c r="AA510" s="35">
        <f t="shared" si="525"/>
        <v>0</v>
      </c>
      <c r="AB510" s="3">
        <v>0</v>
      </c>
      <c r="AC510" s="3">
        <v>0</v>
      </c>
      <c r="AD510" s="35">
        <f t="shared" si="526"/>
        <v>0</v>
      </c>
      <c r="AE510" s="33">
        <f t="shared" si="527"/>
        <v>0</v>
      </c>
      <c r="AF510" s="5"/>
      <c r="AG510" s="35">
        <f t="shared" si="528"/>
        <v>0</v>
      </c>
      <c r="AH510" s="3">
        <v>0</v>
      </c>
      <c r="AI510" s="3">
        <v>0</v>
      </c>
      <c r="AJ510" s="35">
        <f t="shared" si="529"/>
        <v>0</v>
      </c>
      <c r="AK510" s="33">
        <f t="shared" si="530"/>
        <v>0</v>
      </c>
      <c r="AL510" s="5">
        <v>0</v>
      </c>
      <c r="AM510" s="36">
        <f t="shared" si="531"/>
        <v>0</v>
      </c>
      <c r="AN510" s="224">
        <v>0</v>
      </c>
      <c r="AO510" s="3">
        <v>0</v>
      </c>
      <c r="AP510" s="35">
        <f t="shared" si="532"/>
        <v>0</v>
      </c>
      <c r="AQ510" s="33">
        <f t="shared" si="533"/>
        <v>0</v>
      </c>
      <c r="AR510" s="5">
        <v>0</v>
      </c>
      <c r="AS510" s="35">
        <f t="shared" si="534"/>
        <v>0</v>
      </c>
      <c r="AT510" s="3">
        <v>0</v>
      </c>
      <c r="AU510" s="3">
        <v>0</v>
      </c>
      <c r="AV510" s="35">
        <f t="shared" si="535"/>
        <v>0</v>
      </c>
      <c r="AW510" s="33">
        <f t="shared" si="536"/>
        <v>0</v>
      </c>
      <c r="AX510" s="4"/>
      <c r="AY510" s="35">
        <f t="shared" si="546"/>
        <v>0</v>
      </c>
      <c r="AZ510" s="3">
        <v>0</v>
      </c>
      <c r="BA510" s="3">
        <v>0</v>
      </c>
      <c r="BB510" s="35">
        <f t="shared" si="547"/>
        <v>0</v>
      </c>
      <c r="BC510" s="33">
        <f t="shared" si="545"/>
        <v>0</v>
      </c>
      <c r="BD510" s="4"/>
      <c r="BE510" s="36">
        <f t="shared" si="537"/>
        <v>0</v>
      </c>
      <c r="BF510" s="3">
        <v>0</v>
      </c>
      <c r="BG510" s="3">
        <v>0</v>
      </c>
      <c r="BH510" s="35">
        <f t="shared" si="538"/>
        <v>0</v>
      </c>
      <c r="BI510" s="33">
        <f t="shared" si="514"/>
        <v>0</v>
      </c>
      <c r="BJ510" s="4"/>
      <c r="BK510" s="36">
        <f t="shared" si="539"/>
        <v>0</v>
      </c>
      <c r="BL510" s="3">
        <v>0</v>
      </c>
      <c r="BM510" s="3">
        <v>0</v>
      </c>
      <c r="BN510" s="36">
        <f t="shared" si="540"/>
        <v>0</v>
      </c>
      <c r="BO510" s="33">
        <f t="shared" si="510"/>
        <v>0</v>
      </c>
      <c r="BP510" s="4"/>
      <c r="BQ510" s="36">
        <f t="shared" si="541"/>
        <v>0</v>
      </c>
      <c r="BR510" s="204">
        <v>0</v>
      </c>
      <c r="BS510" s="305">
        <v>0</v>
      </c>
      <c r="BT510" s="36">
        <f t="shared" si="542"/>
        <v>0</v>
      </c>
      <c r="BU510" s="33">
        <f t="shared" si="484"/>
        <v>0</v>
      </c>
      <c r="BV510" s="4"/>
      <c r="BW510" s="36">
        <f t="shared" si="505"/>
        <v>0</v>
      </c>
      <c r="BX510" s="3">
        <v>0</v>
      </c>
      <c r="BY510" s="3">
        <v>0</v>
      </c>
      <c r="BZ510" s="36">
        <f t="shared" si="506"/>
        <v>0</v>
      </c>
      <c r="CA510" s="33">
        <f t="shared" si="543"/>
        <v>0</v>
      </c>
      <c r="CB510" s="314"/>
      <c r="CC510" s="36">
        <f t="shared" si="507"/>
        <v>0</v>
      </c>
      <c r="CD510" s="3">
        <f>SUMIFS('12月商业流向数据'!G:G,'12月商业流向数据'!C:C,'2019年进销存明细 '!A510,'12月商业流向数据'!E:E,'2019年进销存明细 '!H510)</f>
        <v>0</v>
      </c>
      <c r="CE510" s="3"/>
      <c r="CF510" s="36">
        <f t="shared" si="508"/>
        <v>0</v>
      </c>
      <c r="CG510" s="33">
        <f t="shared" si="544"/>
        <v>0</v>
      </c>
      <c r="CH510" s="4">
        <f t="shared" si="511"/>
        <v>0</v>
      </c>
      <c r="CI510" s="36">
        <f t="shared" si="512"/>
        <v>0</v>
      </c>
      <c r="CJ510" s="4">
        <f t="shared" si="513"/>
        <v>0</v>
      </c>
      <c r="CK510" s="36">
        <f t="shared" si="509"/>
        <v>0</v>
      </c>
      <c r="CM510" s="18" t="str">
        <f t="shared" si="504"/>
        <v>依叶-上海市静安区北站街道社区卫生服务中心</v>
      </c>
      <c r="CN510" s="18" t="s">
        <v>422</v>
      </c>
    </row>
    <row r="511" spans="1:92" s="18" customFormat="1" ht="14.25" hidden="1" x14ac:dyDescent="0.3">
      <c r="A511" s="1" t="s">
        <v>6</v>
      </c>
      <c r="B511" s="1" t="s">
        <v>637</v>
      </c>
      <c r="C511" s="1" t="s">
        <v>661</v>
      </c>
      <c r="D511" s="1" t="s">
        <v>142</v>
      </c>
      <c r="E511" s="1" t="s">
        <v>87</v>
      </c>
      <c r="F511" s="1" t="s">
        <v>282</v>
      </c>
      <c r="G511" s="1" t="s">
        <v>386</v>
      </c>
      <c r="H511" s="7" t="s">
        <v>232</v>
      </c>
      <c r="I511" s="177">
        <v>38.371200000000002</v>
      </c>
      <c r="J511" s="37">
        <v>0</v>
      </c>
      <c r="K511" s="171">
        <v>0</v>
      </c>
      <c r="L511" s="171">
        <f t="shared" si="518"/>
        <v>0</v>
      </c>
      <c r="M511" s="37">
        <v>0</v>
      </c>
      <c r="N511" s="5"/>
      <c r="O511" s="34">
        <f t="shared" si="519"/>
        <v>0</v>
      </c>
      <c r="P511" s="3">
        <v>0</v>
      </c>
      <c r="Q511" s="3">
        <v>0</v>
      </c>
      <c r="R511" s="35">
        <f t="shared" si="520"/>
        <v>0</v>
      </c>
      <c r="S511" s="33">
        <f t="shared" ref="S511:S542" si="548">M511+P511-Q511</f>
        <v>0</v>
      </c>
      <c r="T511" s="5"/>
      <c r="U511" s="35">
        <f t="shared" si="522"/>
        <v>0</v>
      </c>
      <c r="V511" s="3">
        <v>0</v>
      </c>
      <c r="W511" s="3">
        <v>0</v>
      </c>
      <c r="X511" s="35">
        <f t="shared" si="523"/>
        <v>0</v>
      </c>
      <c r="Y511" s="33">
        <f t="shared" ref="Y511:Y542" si="549">S511+V511-W511</f>
        <v>0</v>
      </c>
      <c r="Z511" s="5"/>
      <c r="AA511" s="35">
        <f t="shared" si="525"/>
        <v>0</v>
      </c>
      <c r="AB511" s="3">
        <v>0</v>
      </c>
      <c r="AC511" s="3">
        <v>0</v>
      </c>
      <c r="AD511" s="35">
        <f t="shared" si="526"/>
        <v>0</v>
      </c>
      <c r="AE511" s="33">
        <f t="shared" ref="AE511:AE542" si="550">Y511+AB511-AC511</f>
        <v>0</v>
      </c>
      <c r="AF511" s="5"/>
      <c r="AG511" s="35">
        <f t="shared" si="528"/>
        <v>0</v>
      </c>
      <c r="AH511" s="3">
        <v>0</v>
      </c>
      <c r="AI511" s="3">
        <v>0</v>
      </c>
      <c r="AJ511" s="35">
        <f t="shared" si="529"/>
        <v>0</v>
      </c>
      <c r="AK511" s="33">
        <f t="shared" ref="AK511:AK542" si="551">AE511+AH511-AI511</f>
        <v>0</v>
      </c>
      <c r="AL511" s="5">
        <v>0</v>
      </c>
      <c r="AM511" s="36">
        <f t="shared" si="531"/>
        <v>0</v>
      </c>
      <c r="AN511" s="224">
        <v>0</v>
      </c>
      <c r="AO511" s="3">
        <v>0</v>
      </c>
      <c r="AP511" s="35">
        <f t="shared" si="532"/>
        <v>0</v>
      </c>
      <c r="AQ511" s="33">
        <f t="shared" ref="AQ511:AQ542" si="552">AK511+AN511-AO511</f>
        <v>0</v>
      </c>
      <c r="AR511" s="5">
        <v>0</v>
      </c>
      <c r="AS511" s="35">
        <f t="shared" si="534"/>
        <v>0</v>
      </c>
      <c r="AT511" s="3">
        <v>0</v>
      </c>
      <c r="AU511" s="3">
        <v>0</v>
      </c>
      <c r="AV511" s="35">
        <f t="shared" si="535"/>
        <v>0</v>
      </c>
      <c r="AW511" s="33">
        <f t="shared" ref="AW511:AW542" si="553">AQ511+AT511-AU511</f>
        <v>0</v>
      </c>
      <c r="AX511" s="4"/>
      <c r="AY511" s="35">
        <f t="shared" si="546"/>
        <v>0</v>
      </c>
      <c r="AZ511" s="3">
        <v>0</v>
      </c>
      <c r="BA511" s="3">
        <v>0</v>
      </c>
      <c r="BB511" s="35">
        <f t="shared" si="547"/>
        <v>0</v>
      </c>
      <c r="BC511" s="33">
        <f t="shared" si="545"/>
        <v>0</v>
      </c>
      <c r="BD511" s="4"/>
      <c r="BE511" s="36">
        <f t="shared" si="537"/>
        <v>0</v>
      </c>
      <c r="BF511" s="3">
        <v>0</v>
      </c>
      <c r="BG511" s="3">
        <v>0</v>
      </c>
      <c r="BH511" s="35">
        <f t="shared" si="538"/>
        <v>0</v>
      </c>
      <c r="BI511" s="33">
        <f t="shared" si="514"/>
        <v>0</v>
      </c>
      <c r="BJ511" s="4"/>
      <c r="BK511" s="36">
        <f t="shared" si="539"/>
        <v>0</v>
      </c>
      <c r="BL511" s="3">
        <v>0</v>
      </c>
      <c r="BM511" s="3">
        <v>0</v>
      </c>
      <c r="BN511" s="36">
        <f t="shared" si="540"/>
        <v>0</v>
      </c>
      <c r="BO511" s="33">
        <f t="shared" si="510"/>
        <v>0</v>
      </c>
      <c r="BP511" s="4"/>
      <c r="BQ511" s="36">
        <f t="shared" si="541"/>
        <v>0</v>
      </c>
      <c r="BR511" s="204">
        <v>0</v>
      </c>
      <c r="BS511" s="305">
        <v>0</v>
      </c>
      <c r="BT511" s="36">
        <f t="shared" si="542"/>
        <v>0</v>
      </c>
      <c r="BU511" s="33">
        <f t="shared" si="484"/>
        <v>0</v>
      </c>
      <c r="BV511" s="4"/>
      <c r="BW511" s="36">
        <f t="shared" si="505"/>
        <v>0</v>
      </c>
      <c r="BX511" s="3">
        <v>0</v>
      </c>
      <c r="BY511" s="3">
        <v>0</v>
      </c>
      <c r="BZ511" s="36">
        <f t="shared" si="506"/>
        <v>0</v>
      </c>
      <c r="CA511" s="33">
        <f t="shared" si="543"/>
        <v>0</v>
      </c>
      <c r="CB511" s="314"/>
      <c r="CC511" s="36">
        <f t="shared" si="507"/>
        <v>0</v>
      </c>
      <c r="CD511" s="3">
        <f>SUMIFS('12月商业流向数据'!G:G,'12月商业流向数据'!C:C,'2019年进销存明细 '!A511,'12月商业流向数据'!E:E,'2019年进销存明细 '!H511)</f>
        <v>0</v>
      </c>
      <c r="CE511" s="3"/>
      <c r="CF511" s="36">
        <f t="shared" si="508"/>
        <v>0</v>
      </c>
      <c r="CG511" s="33">
        <f t="shared" si="544"/>
        <v>0</v>
      </c>
      <c r="CH511" s="4">
        <f t="shared" si="511"/>
        <v>0</v>
      </c>
      <c r="CI511" s="36">
        <f t="shared" si="512"/>
        <v>0</v>
      </c>
      <c r="CJ511" s="4">
        <f t="shared" si="513"/>
        <v>0</v>
      </c>
      <c r="CK511" s="36">
        <f t="shared" si="509"/>
        <v>0</v>
      </c>
      <c r="CM511" s="18" t="str">
        <f t="shared" si="504"/>
        <v>依叶-中国人民武装警察部队上海市总队医院</v>
      </c>
      <c r="CN511" s="18" t="s">
        <v>422</v>
      </c>
    </row>
    <row r="512" spans="1:92" s="18" customFormat="1" ht="14.25" hidden="1" x14ac:dyDescent="0.3">
      <c r="A512" s="1" t="s">
        <v>6</v>
      </c>
      <c r="B512" s="1" t="s">
        <v>637</v>
      </c>
      <c r="C512" s="1" t="s">
        <v>661</v>
      </c>
      <c r="D512" s="1" t="s">
        <v>142</v>
      </c>
      <c r="E512" s="1" t="s">
        <v>87</v>
      </c>
      <c r="F512" s="1" t="s">
        <v>284</v>
      </c>
      <c r="G512" s="1" t="s">
        <v>386</v>
      </c>
      <c r="H512" s="7" t="s">
        <v>168</v>
      </c>
      <c r="I512" s="177">
        <v>38.371200000000002</v>
      </c>
      <c r="J512" s="37">
        <v>0</v>
      </c>
      <c r="K512" s="171">
        <v>0</v>
      </c>
      <c r="L512" s="171">
        <f t="shared" si="518"/>
        <v>0</v>
      </c>
      <c r="M512" s="37">
        <v>0</v>
      </c>
      <c r="N512" s="5"/>
      <c r="O512" s="34">
        <f t="shared" si="519"/>
        <v>0</v>
      </c>
      <c r="P512" s="3">
        <v>0</v>
      </c>
      <c r="Q512" s="3">
        <v>0</v>
      </c>
      <c r="R512" s="35">
        <f t="shared" si="520"/>
        <v>0</v>
      </c>
      <c r="S512" s="33">
        <f t="shared" si="548"/>
        <v>0</v>
      </c>
      <c r="T512" s="5"/>
      <c r="U512" s="35">
        <f t="shared" si="522"/>
        <v>0</v>
      </c>
      <c r="V512" s="3">
        <v>0</v>
      </c>
      <c r="W512" s="3">
        <v>0</v>
      </c>
      <c r="X512" s="35">
        <f t="shared" si="523"/>
        <v>0</v>
      </c>
      <c r="Y512" s="33">
        <f t="shared" si="549"/>
        <v>0</v>
      </c>
      <c r="Z512" s="5"/>
      <c r="AA512" s="35">
        <f t="shared" si="525"/>
        <v>0</v>
      </c>
      <c r="AB512" s="3">
        <v>0</v>
      </c>
      <c r="AC512" s="3">
        <v>0</v>
      </c>
      <c r="AD512" s="35">
        <f t="shared" si="526"/>
        <v>0</v>
      </c>
      <c r="AE512" s="33">
        <f t="shared" si="550"/>
        <v>0</v>
      </c>
      <c r="AF512" s="5"/>
      <c r="AG512" s="35">
        <f t="shared" si="528"/>
        <v>0</v>
      </c>
      <c r="AH512" s="3">
        <v>0</v>
      </c>
      <c r="AI512" s="3">
        <v>0</v>
      </c>
      <c r="AJ512" s="35">
        <f t="shared" si="529"/>
        <v>0</v>
      </c>
      <c r="AK512" s="33">
        <f t="shared" si="551"/>
        <v>0</v>
      </c>
      <c r="AL512" s="5">
        <v>0</v>
      </c>
      <c r="AM512" s="36">
        <f t="shared" si="531"/>
        <v>0</v>
      </c>
      <c r="AN512" s="224">
        <v>0</v>
      </c>
      <c r="AO512" s="3">
        <v>0</v>
      </c>
      <c r="AP512" s="35">
        <f t="shared" si="532"/>
        <v>0</v>
      </c>
      <c r="AQ512" s="33">
        <f t="shared" si="552"/>
        <v>0</v>
      </c>
      <c r="AR512" s="5">
        <v>0</v>
      </c>
      <c r="AS512" s="35">
        <f t="shared" si="534"/>
        <v>0</v>
      </c>
      <c r="AT512" s="3">
        <v>0</v>
      </c>
      <c r="AU512" s="3">
        <v>0</v>
      </c>
      <c r="AV512" s="35">
        <f t="shared" si="535"/>
        <v>0</v>
      </c>
      <c r="AW512" s="33">
        <f t="shared" si="553"/>
        <v>0</v>
      </c>
      <c r="AX512" s="4"/>
      <c r="AY512" s="35">
        <f t="shared" si="546"/>
        <v>0</v>
      </c>
      <c r="AZ512" s="3">
        <v>0</v>
      </c>
      <c r="BA512" s="3">
        <v>0</v>
      </c>
      <c r="BB512" s="35">
        <f t="shared" si="547"/>
        <v>0</v>
      </c>
      <c r="BC512" s="33">
        <f t="shared" si="545"/>
        <v>0</v>
      </c>
      <c r="BD512" s="4"/>
      <c r="BE512" s="36">
        <f t="shared" si="537"/>
        <v>0</v>
      </c>
      <c r="BF512" s="3">
        <v>0</v>
      </c>
      <c r="BG512" s="3">
        <v>0</v>
      </c>
      <c r="BH512" s="35">
        <f t="shared" si="538"/>
        <v>0</v>
      </c>
      <c r="BI512" s="33">
        <f t="shared" si="514"/>
        <v>0</v>
      </c>
      <c r="BJ512" s="4"/>
      <c r="BK512" s="36">
        <f t="shared" si="539"/>
        <v>0</v>
      </c>
      <c r="BL512" s="3">
        <v>0</v>
      </c>
      <c r="BM512" s="3">
        <v>0</v>
      </c>
      <c r="BN512" s="36">
        <f t="shared" si="540"/>
        <v>0</v>
      </c>
      <c r="BO512" s="33">
        <f t="shared" si="510"/>
        <v>0</v>
      </c>
      <c r="BP512" s="4"/>
      <c r="BQ512" s="36">
        <f t="shared" si="541"/>
        <v>0</v>
      </c>
      <c r="BR512" s="204">
        <v>0</v>
      </c>
      <c r="BS512" s="305">
        <v>0</v>
      </c>
      <c r="BT512" s="36">
        <f t="shared" si="542"/>
        <v>0</v>
      </c>
      <c r="BU512" s="33">
        <f t="shared" ref="BU512:BU572" si="554">BO512+BR512-BS512</f>
        <v>0</v>
      </c>
      <c r="BV512" s="4"/>
      <c r="BW512" s="36">
        <f t="shared" si="505"/>
        <v>0</v>
      </c>
      <c r="BX512" s="3">
        <v>0</v>
      </c>
      <c r="BY512" s="3">
        <v>0</v>
      </c>
      <c r="BZ512" s="36">
        <f t="shared" si="506"/>
        <v>0</v>
      </c>
      <c r="CA512" s="33">
        <f t="shared" si="543"/>
        <v>0</v>
      </c>
      <c r="CB512" s="314"/>
      <c r="CC512" s="36">
        <f t="shared" si="507"/>
        <v>0</v>
      </c>
      <c r="CD512" s="3">
        <f>SUMIFS('12月商业流向数据'!G:G,'12月商业流向数据'!C:C,'2019年进销存明细 '!A512,'12月商业流向数据'!E:E,'2019年进销存明细 '!H512)</f>
        <v>10</v>
      </c>
      <c r="CE512" s="3"/>
      <c r="CF512" s="36">
        <f t="shared" si="508"/>
        <v>383.71199999999999</v>
      </c>
      <c r="CG512" s="33">
        <f t="shared" si="544"/>
        <v>10</v>
      </c>
      <c r="CH512" s="4">
        <f t="shared" si="511"/>
        <v>0</v>
      </c>
      <c r="CI512" s="36">
        <f t="shared" si="512"/>
        <v>0</v>
      </c>
      <c r="CJ512" s="4">
        <f t="shared" si="513"/>
        <v>10</v>
      </c>
      <c r="CK512" s="36">
        <f t="shared" si="509"/>
        <v>383.71199999999999</v>
      </c>
      <c r="CM512" s="18" t="str">
        <f t="shared" si="504"/>
        <v>依叶-上海市长宁区天山路街道社区卫生服务中心</v>
      </c>
      <c r="CN512" s="18" t="s">
        <v>422</v>
      </c>
    </row>
    <row r="513" spans="1:92" s="18" customFormat="1" ht="14.25" hidden="1" x14ac:dyDescent="0.3">
      <c r="A513" s="1" t="s">
        <v>6</v>
      </c>
      <c r="B513" s="1" t="s">
        <v>637</v>
      </c>
      <c r="C513" s="1" t="s">
        <v>661</v>
      </c>
      <c r="D513" s="1" t="s">
        <v>142</v>
      </c>
      <c r="E513" s="1" t="s">
        <v>164</v>
      </c>
      <c r="F513" s="1" t="s">
        <v>284</v>
      </c>
      <c r="G513" s="1" t="s">
        <v>386</v>
      </c>
      <c r="H513" s="7" t="s">
        <v>233</v>
      </c>
      <c r="I513" s="177">
        <v>38.371200000000002</v>
      </c>
      <c r="J513" s="37">
        <v>0</v>
      </c>
      <c r="K513" s="171">
        <v>0</v>
      </c>
      <c r="L513" s="171">
        <f t="shared" ref="L513:L544" si="555">K513*I513</f>
        <v>0</v>
      </c>
      <c r="M513" s="37">
        <v>0</v>
      </c>
      <c r="N513" s="5"/>
      <c r="O513" s="34">
        <f t="shared" ref="O513:O544" si="556">N513*I513</f>
        <v>0</v>
      </c>
      <c r="P513" s="3">
        <v>0</v>
      </c>
      <c r="Q513" s="3">
        <v>0</v>
      </c>
      <c r="R513" s="35">
        <f t="shared" ref="R513:R544" si="557">P513*I513</f>
        <v>0</v>
      </c>
      <c r="S513" s="33">
        <f t="shared" si="548"/>
        <v>0</v>
      </c>
      <c r="T513" s="5"/>
      <c r="U513" s="35">
        <f t="shared" ref="U513:U544" si="558">T513*I513</f>
        <v>0</v>
      </c>
      <c r="V513" s="3">
        <v>0</v>
      </c>
      <c r="W513" s="3">
        <v>0</v>
      </c>
      <c r="X513" s="35">
        <f t="shared" ref="X513:X544" si="559">V513*I513</f>
        <v>0</v>
      </c>
      <c r="Y513" s="33">
        <f t="shared" si="549"/>
        <v>0</v>
      </c>
      <c r="Z513" s="5"/>
      <c r="AA513" s="35">
        <f t="shared" ref="AA513:AA544" si="560">Z513*I513</f>
        <v>0</v>
      </c>
      <c r="AB513" s="3">
        <v>0</v>
      </c>
      <c r="AC513" s="3">
        <v>0</v>
      </c>
      <c r="AD513" s="35">
        <f t="shared" ref="AD513:AD544" si="561">AB513*I513</f>
        <v>0</v>
      </c>
      <c r="AE513" s="33">
        <f t="shared" si="550"/>
        <v>0</v>
      </c>
      <c r="AF513" s="5"/>
      <c r="AG513" s="35">
        <f t="shared" ref="AG513:AG544" si="562">AF513*I513</f>
        <v>0</v>
      </c>
      <c r="AH513" s="3">
        <v>0</v>
      </c>
      <c r="AI513" s="3">
        <v>0</v>
      </c>
      <c r="AJ513" s="35">
        <f t="shared" ref="AJ513:AJ544" si="563">AH513*I513</f>
        <v>0</v>
      </c>
      <c r="AK513" s="33">
        <f t="shared" si="551"/>
        <v>0</v>
      </c>
      <c r="AL513" s="5">
        <v>0</v>
      </c>
      <c r="AM513" s="36">
        <f t="shared" ref="AM513:AM544" si="564">AL513*I513</f>
        <v>0</v>
      </c>
      <c r="AN513" s="224">
        <v>0</v>
      </c>
      <c r="AO513" s="3">
        <v>0</v>
      </c>
      <c r="AP513" s="35">
        <f t="shared" ref="AP513:AP544" si="565">I513*AN513</f>
        <v>0</v>
      </c>
      <c r="AQ513" s="33">
        <f t="shared" si="552"/>
        <v>0</v>
      </c>
      <c r="AR513" s="5">
        <v>0</v>
      </c>
      <c r="AS513" s="35">
        <f t="shared" ref="AS513:AS544" si="566">I513*AR513</f>
        <v>0</v>
      </c>
      <c r="AT513" s="3">
        <v>0</v>
      </c>
      <c r="AU513" s="3">
        <v>0</v>
      </c>
      <c r="AV513" s="35">
        <f t="shared" ref="AV513:AV544" si="567">AT513*I513</f>
        <v>0</v>
      </c>
      <c r="AW513" s="33">
        <f t="shared" si="553"/>
        <v>0</v>
      </c>
      <c r="AX513" s="4"/>
      <c r="AY513" s="35">
        <f t="shared" si="546"/>
        <v>0</v>
      </c>
      <c r="AZ513" s="3">
        <v>0</v>
      </c>
      <c r="BA513" s="3">
        <v>0</v>
      </c>
      <c r="BB513" s="35">
        <f t="shared" si="547"/>
        <v>0</v>
      </c>
      <c r="BC513" s="33">
        <f t="shared" si="545"/>
        <v>0</v>
      </c>
      <c r="BD513" s="4"/>
      <c r="BE513" s="36">
        <f t="shared" si="537"/>
        <v>0</v>
      </c>
      <c r="BF513" s="3">
        <v>0</v>
      </c>
      <c r="BG513" s="3">
        <v>0</v>
      </c>
      <c r="BH513" s="35">
        <f t="shared" si="538"/>
        <v>0</v>
      </c>
      <c r="BI513" s="33">
        <f t="shared" si="514"/>
        <v>0</v>
      </c>
      <c r="BJ513" s="4"/>
      <c r="BK513" s="36">
        <f t="shared" si="539"/>
        <v>0</v>
      </c>
      <c r="BL513" s="3">
        <v>0</v>
      </c>
      <c r="BM513" s="3">
        <v>0</v>
      </c>
      <c r="BN513" s="36">
        <f t="shared" si="540"/>
        <v>0</v>
      </c>
      <c r="BO513" s="33">
        <f t="shared" si="510"/>
        <v>0</v>
      </c>
      <c r="BP513" s="4"/>
      <c r="BQ513" s="36">
        <f t="shared" si="541"/>
        <v>0</v>
      </c>
      <c r="BR513" s="204">
        <v>10</v>
      </c>
      <c r="BS513" s="305">
        <v>0</v>
      </c>
      <c r="BT513" s="36">
        <f t="shared" si="542"/>
        <v>383.71199999999999</v>
      </c>
      <c r="BU513" s="33">
        <f t="shared" si="554"/>
        <v>10</v>
      </c>
      <c r="BV513" s="4">
        <v>100</v>
      </c>
      <c r="BW513" s="36">
        <f t="shared" si="505"/>
        <v>3837.1200000000003</v>
      </c>
      <c r="BX513" s="3">
        <v>0</v>
      </c>
      <c r="BY513" s="3">
        <v>0</v>
      </c>
      <c r="BZ513" s="36">
        <f t="shared" si="506"/>
        <v>0</v>
      </c>
      <c r="CA513" s="33">
        <f t="shared" si="543"/>
        <v>10</v>
      </c>
      <c r="CB513" s="314">
        <v>100</v>
      </c>
      <c r="CC513" s="36">
        <f t="shared" si="507"/>
        <v>3837.1200000000003</v>
      </c>
      <c r="CD513" s="3">
        <f>SUMIFS('12月商业流向数据'!G:G,'12月商业流向数据'!C:C,'2019年进销存明细 '!A513,'12月商业流向数据'!E:E,'2019年进销存明细 '!H513)</f>
        <v>30</v>
      </c>
      <c r="CE513" s="3"/>
      <c r="CF513" s="36">
        <f t="shared" si="508"/>
        <v>1151.136</v>
      </c>
      <c r="CG513" s="33">
        <f t="shared" si="544"/>
        <v>40</v>
      </c>
      <c r="CH513" s="4">
        <f t="shared" si="511"/>
        <v>200</v>
      </c>
      <c r="CI513" s="36">
        <f t="shared" si="512"/>
        <v>7674.2400000000007</v>
      </c>
      <c r="CJ513" s="4">
        <f t="shared" si="513"/>
        <v>40</v>
      </c>
      <c r="CK513" s="36">
        <f t="shared" si="509"/>
        <v>1534.848</v>
      </c>
      <c r="CL513" s="18" t="s">
        <v>927</v>
      </c>
      <c r="CM513" s="18" t="str">
        <f t="shared" si="504"/>
        <v>依叶-上海市长宁区虹桥街道社区卫生服务中心</v>
      </c>
      <c r="CN513" s="18" t="s">
        <v>422</v>
      </c>
    </row>
    <row r="514" spans="1:92" s="18" customFormat="1" ht="14.25" hidden="1" x14ac:dyDescent="0.3">
      <c r="A514" s="1" t="s">
        <v>6</v>
      </c>
      <c r="B514" s="1" t="s">
        <v>637</v>
      </c>
      <c r="C514" s="1" t="s">
        <v>661</v>
      </c>
      <c r="D514" s="1" t="s">
        <v>142</v>
      </c>
      <c r="E514" s="1" t="s">
        <v>68</v>
      </c>
      <c r="F514" s="1" t="s">
        <v>284</v>
      </c>
      <c r="G514" s="1" t="s">
        <v>386</v>
      </c>
      <c r="H514" s="7" t="s">
        <v>671</v>
      </c>
      <c r="I514" s="177">
        <v>38.371200000000002</v>
      </c>
      <c r="J514" s="37">
        <v>0</v>
      </c>
      <c r="K514" s="171">
        <v>0</v>
      </c>
      <c r="L514" s="171">
        <f t="shared" si="555"/>
        <v>0</v>
      </c>
      <c r="M514" s="37">
        <v>0</v>
      </c>
      <c r="N514" s="5"/>
      <c r="O514" s="34">
        <f t="shared" si="556"/>
        <v>0</v>
      </c>
      <c r="P514" s="3">
        <v>20</v>
      </c>
      <c r="Q514" s="3">
        <v>8</v>
      </c>
      <c r="R514" s="35">
        <f t="shared" si="557"/>
        <v>767.42399999999998</v>
      </c>
      <c r="S514" s="33">
        <f t="shared" si="548"/>
        <v>12</v>
      </c>
      <c r="T514" s="5"/>
      <c r="U514" s="35">
        <f t="shared" si="558"/>
        <v>0</v>
      </c>
      <c r="V514" s="3">
        <v>0</v>
      </c>
      <c r="W514" s="3">
        <v>10</v>
      </c>
      <c r="X514" s="35">
        <f t="shared" si="559"/>
        <v>0</v>
      </c>
      <c r="Y514" s="33">
        <f t="shared" si="549"/>
        <v>2</v>
      </c>
      <c r="Z514" s="5">
        <v>100</v>
      </c>
      <c r="AA514" s="35">
        <f t="shared" si="560"/>
        <v>3837.1200000000003</v>
      </c>
      <c r="AB514" s="3">
        <v>110</v>
      </c>
      <c r="AC514" s="3">
        <v>108</v>
      </c>
      <c r="AD514" s="35">
        <f t="shared" si="561"/>
        <v>4220.8320000000003</v>
      </c>
      <c r="AE514" s="33">
        <f t="shared" si="550"/>
        <v>4</v>
      </c>
      <c r="AF514" s="5">
        <v>150</v>
      </c>
      <c r="AG514" s="35">
        <f t="shared" si="562"/>
        <v>5755.68</v>
      </c>
      <c r="AH514" s="3">
        <v>200</v>
      </c>
      <c r="AI514" s="3">
        <v>176</v>
      </c>
      <c r="AJ514" s="35">
        <f t="shared" si="563"/>
        <v>7674.2400000000007</v>
      </c>
      <c r="AK514" s="33">
        <f t="shared" si="551"/>
        <v>28</v>
      </c>
      <c r="AL514" s="5">
        <v>200</v>
      </c>
      <c r="AM514" s="36">
        <f t="shared" si="564"/>
        <v>7674.2400000000007</v>
      </c>
      <c r="AN514" s="224">
        <v>150</v>
      </c>
      <c r="AO514" s="3">
        <v>153</v>
      </c>
      <c r="AP514" s="35">
        <f t="shared" si="565"/>
        <v>5755.68</v>
      </c>
      <c r="AQ514" s="33">
        <f t="shared" si="552"/>
        <v>25</v>
      </c>
      <c r="AR514" s="5">
        <v>200</v>
      </c>
      <c r="AS514" s="35">
        <f t="shared" si="566"/>
        <v>7674.2400000000007</v>
      </c>
      <c r="AT514" s="3">
        <v>150</v>
      </c>
      <c r="AU514" s="3">
        <v>141</v>
      </c>
      <c r="AV514" s="35">
        <f t="shared" si="567"/>
        <v>5755.68</v>
      </c>
      <c r="AW514" s="33">
        <f t="shared" si="553"/>
        <v>34</v>
      </c>
      <c r="AX514" s="4">
        <v>200</v>
      </c>
      <c r="AY514" s="35">
        <f t="shared" si="546"/>
        <v>7674.2400000000007</v>
      </c>
      <c r="AZ514" s="3">
        <v>200</v>
      </c>
      <c r="BA514" s="3">
        <v>181</v>
      </c>
      <c r="BB514" s="35">
        <f t="shared" si="547"/>
        <v>7674.2400000000007</v>
      </c>
      <c r="BC514" s="33">
        <f t="shared" si="545"/>
        <v>53</v>
      </c>
      <c r="BD514" s="4">
        <v>200</v>
      </c>
      <c r="BE514" s="36">
        <f t="shared" si="537"/>
        <v>7674.2400000000007</v>
      </c>
      <c r="BF514" s="3">
        <v>200</v>
      </c>
      <c r="BG514" s="3">
        <v>199</v>
      </c>
      <c r="BH514" s="35">
        <f t="shared" si="538"/>
        <v>7674.2400000000007</v>
      </c>
      <c r="BI514" s="33">
        <f t="shared" si="514"/>
        <v>54</v>
      </c>
      <c r="BJ514" s="4">
        <v>200</v>
      </c>
      <c r="BK514" s="36">
        <f t="shared" si="539"/>
        <v>7674.2400000000007</v>
      </c>
      <c r="BL514" s="3">
        <v>150</v>
      </c>
      <c r="BM514" s="3">
        <v>149</v>
      </c>
      <c r="BN514" s="36">
        <f t="shared" si="540"/>
        <v>5755.68</v>
      </c>
      <c r="BO514" s="33">
        <f t="shared" si="510"/>
        <v>55</v>
      </c>
      <c r="BP514" s="4">
        <v>200</v>
      </c>
      <c r="BQ514" s="36">
        <f t="shared" si="541"/>
        <v>7674.2400000000007</v>
      </c>
      <c r="BR514" s="204">
        <v>150</v>
      </c>
      <c r="BS514" s="305">
        <v>200</v>
      </c>
      <c r="BT514" s="36">
        <f t="shared" si="542"/>
        <v>5755.68</v>
      </c>
      <c r="BU514" s="33">
        <f t="shared" si="554"/>
        <v>5</v>
      </c>
      <c r="BV514" s="4">
        <v>200</v>
      </c>
      <c r="BW514" s="36">
        <f t="shared" si="505"/>
        <v>7674.2400000000007</v>
      </c>
      <c r="BX514" s="3">
        <v>200</v>
      </c>
      <c r="BY514" s="3">
        <v>198</v>
      </c>
      <c r="BZ514" s="36">
        <f t="shared" si="506"/>
        <v>7674.2400000000007</v>
      </c>
      <c r="CA514" s="33">
        <f t="shared" si="543"/>
        <v>7</v>
      </c>
      <c r="CB514" s="314">
        <v>200</v>
      </c>
      <c r="CC514" s="36">
        <f t="shared" si="507"/>
        <v>7674.2400000000007</v>
      </c>
      <c r="CD514" s="3">
        <f>SUMIFS('12月商业流向数据'!G:G,'12月商业流向数据'!C:C,'2019年进销存明细 '!A514,'12月商业流向数据'!E:E,'2019年进销存明细 '!H514)</f>
        <v>200</v>
      </c>
      <c r="CE514" s="3"/>
      <c r="CF514" s="36">
        <f t="shared" si="508"/>
        <v>7674.2400000000007</v>
      </c>
      <c r="CG514" s="33">
        <f t="shared" si="544"/>
        <v>207</v>
      </c>
      <c r="CH514" s="4">
        <f t="shared" si="511"/>
        <v>1850</v>
      </c>
      <c r="CI514" s="36">
        <f t="shared" si="512"/>
        <v>70986.720000000001</v>
      </c>
      <c r="CJ514" s="4">
        <f t="shared" si="513"/>
        <v>1730</v>
      </c>
      <c r="CK514" s="36">
        <f t="shared" si="509"/>
        <v>66382.176000000007</v>
      </c>
      <c r="CL514" s="18" t="s">
        <v>663</v>
      </c>
      <c r="CM514" s="18" t="str">
        <f t="shared" ref="CM514:CM572" si="568">A514&amp;"-"&amp;H514</f>
        <v>依叶-上海市长宁区周家桥街道社区卫生服务中心</v>
      </c>
      <c r="CN514" s="18" t="s">
        <v>422</v>
      </c>
    </row>
    <row r="515" spans="1:92" s="18" customFormat="1" ht="14.25" hidden="1" x14ac:dyDescent="0.3">
      <c r="A515" s="1" t="s">
        <v>6</v>
      </c>
      <c r="B515" s="1" t="s">
        <v>637</v>
      </c>
      <c r="C515" s="1" t="s">
        <v>661</v>
      </c>
      <c r="D515" s="1" t="s">
        <v>142</v>
      </c>
      <c r="E515" s="1" t="s">
        <v>87</v>
      </c>
      <c r="F515" s="1" t="s">
        <v>283</v>
      </c>
      <c r="G515" s="1" t="s">
        <v>386</v>
      </c>
      <c r="H515" s="7" t="s">
        <v>178</v>
      </c>
      <c r="I515" s="177">
        <v>38.371200000000002</v>
      </c>
      <c r="J515" s="37">
        <v>0</v>
      </c>
      <c r="K515" s="171">
        <v>0</v>
      </c>
      <c r="L515" s="171">
        <f t="shared" si="555"/>
        <v>0</v>
      </c>
      <c r="M515" s="37">
        <v>0</v>
      </c>
      <c r="N515" s="5"/>
      <c r="O515" s="34">
        <f t="shared" si="556"/>
        <v>0</v>
      </c>
      <c r="P515" s="3">
        <v>0</v>
      </c>
      <c r="Q515" s="3">
        <v>0</v>
      </c>
      <c r="R515" s="35">
        <f t="shared" si="557"/>
        <v>0</v>
      </c>
      <c r="S515" s="33">
        <f t="shared" si="548"/>
        <v>0</v>
      </c>
      <c r="T515" s="5"/>
      <c r="U515" s="35">
        <f t="shared" si="558"/>
        <v>0</v>
      </c>
      <c r="V515" s="3">
        <v>0</v>
      </c>
      <c r="W515" s="3">
        <v>0</v>
      </c>
      <c r="X515" s="35">
        <f t="shared" si="559"/>
        <v>0</v>
      </c>
      <c r="Y515" s="33">
        <f t="shared" si="549"/>
        <v>0</v>
      </c>
      <c r="Z515" s="5"/>
      <c r="AA515" s="35">
        <f t="shared" si="560"/>
        <v>0</v>
      </c>
      <c r="AB515" s="3">
        <v>0</v>
      </c>
      <c r="AC515" s="3">
        <v>0</v>
      </c>
      <c r="AD515" s="35">
        <f t="shared" si="561"/>
        <v>0</v>
      </c>
      <c r="AE515" s="33">
        <f t="shared" si="550"/>
        <v>0</v>
      </c>
      <c r="AF515" s="5"/>
      <c r="AG515" s="35">
        <f t="shared" si="562"/>
        <v>0</v>
      </c>
      <c r="AH515" s="3">
        <v>0</v>
      </c>
      <c r="AI515" s="3">
        <v>0</v>
      </c>
      <c r="AJ515" s="35">
        <f t="shared" si="563"/>
        <v>0</v>
      </c>
      <c r="AK515" s="33">
        <f t="shared" si="551"/>
        <v>0</v>
      </c>
      <c r="AL515" s="5">
        <v>0</v>
      </c>
      <c r="AM515" s="36">
        <f t="shared" si="564"/>
        <v>0</v>
      </c>
      <c r="AN515" s="224">
        <v>0</v>
      </c>
      <c r="AO515" s="3">
        <v>0</v>
      </c>
      <c r="AP515" s="35">
        <f t="shared" si="565"/>
        <v>0</v>
      </c>
      <c r="AQ515" s="33">
        <f t="shared" si="552"/>
        <v>0</v>
      </c>
      <c r="AR515" s="5">
        <v>0</v>
      </c>
      <c r="AS515" s="35">
        <f t="shared" si="566"/>
        <v>0</v>
      </c>
      <c r="AT515" s="3">
        <v>0</v>
      </c>
      <c r="AU515" s="3">
        <v>0</v>
      </c>
      <c r="AV515" s="35">
        <f t="shared" si="567"/>
        <v>0</v>
      </c>
      <c r="AW515" s="33">
        <f t="shared" si="553"/>
        <v>0</v>
      </c>
      <c r="AX515" s="4"/>
      <c r="AY515" s="35">
        <f t="shared" si="546"/>
        <v>0</v>
      </c>
      <c r="AZ515" s="3">
        <v>0</v>
      </c>
      <c r="BA515" s="3">
        <v>0</v>
      </c>
      <c r="BB515" s="35">
        <f t="shared" si="547"/>
        <v>0</v>
      </c>
      <c r="BC515" s="33">
        <f t="shared" si="545"/>
        <v>0</v>
      </c>
      <c r="BD515" s="4"/>
      <c r="BE515" s="36">
        <f t="shared" si="537"/>
        <v>0</v>
      </c>
      <c r="BF515" s="3">
        <v>0</v>
      </c>
      <c r="BG515" s="3">
        <v>0</v>
      </c>
      <c r="BH515" s="35">
        <f t="shared" si="538"/>
        <v>0</v>
      </c>
      <c r="BI515" s="33">
        <f t="shared" si="514"/>
        <v>0</v>
      </c>
      <c r="BJ515" s="4"/>
      <c r="BK515" s="36">
        <f t="shared" si="539"/>
        <v>0</v>
      </c>
      <c r="BL515" s="3">
        <v>0</v>
      </c>
      <c r="BM515" s="3">
        <v>0</v>
      </c>
      <c r="BN515" s="36">
        <f t="shared" si="540"/>
        <v>0</v>
      </c>
      <c r="BO515" s="33">
        <f t="shared" si="510"/>
        <v>0</v>
      </c>
      <c r="BP515" s="4"/>
      <c r="BQ515" s="36">
        <f t="shared" si="541"/>
        <v>0</v>
      </c>
      <c r="BR515" s="204">
        <v>0</v>
      </c>
      <c r="BS515" s="305">
        <v>0</v>
      </c>
      <c r="BT515" s="36">
        <f t="shared" si="542"/>
        <v>0</v>
      </c>
      <c r="BU515" s="33">
        <f t="shared" si="554"/>
        <v>0</v>
      </c>
      <c r="BV515" s="4"/>
      <c r="BW515" s="36">
        <f t="shared" ref="BW515:BW572" si="569">I515*BV515</f>
        <v>0</v>
      </c>
      <c r="BX515" s="3">
        <v>0</v>
      </c>
      <c r="BY515" s="3">
        <v>0</v>
      </c>
      <c r="BZ515" s="36">
        <f t="shared" ref="BZ515:BZ572" si="570">I515*BX515</f>
        <v>0</v>
      </c>
      <c r="CA515" s="33">
        <f t="shared" si="543"/>
        <v>0</v>
      </c>
      <c r="CB515" s="314"/>
      <c r="CC515" s="36">
        <f t="shared" ref="CC515:CC572" si="571">I515*CB515</f>
        <v>0</v>
      </c>
      <c r="CD515" s="3">
        <f>SUMIFS('12月商业流向数据'!G:G,'12月商业流向数据'!C:C,'2019年进销存明细 '!A515,'12月商业流向数据'!E:E,'2019年进销存明细 '!H515)</f>
        <v>0</v>
      </c>
      <c r="CE515" s="3"/>
      <c r="CF515" s="36">
        <f t="shared" ref="CF515:CF572" si="572">I515*CD515</f>
        <v>0</v>
      </c>
      <c r="CG515" s="33">
        <f t="shared" si="544"/>
        <v>0</v>
      </c>
      <c r="CH515" s="4">
        <f t="shared" si="511"/>
        <v>0</v>
      </c>
      <c r="CI515" s="36">
        <f t="shared" si="512"/>
        <v>0</v>
      </c>
      <c r="CJ515" s="4">
        <f t="shared" si="513"/>
        <v>0</v>
      </c>
      <c r="CK515" s="36">
        <f t="shared" ref="CK515:CK572" si="573">R515+X515+AD515+AJ515+AP515+AV515+BB515+BH515+BN515+BT515+BZ515+CF515</f>
        <v>0</v>
      </c>
      <c r="CM515" s="18" t="str">
        <f t="shared" si="568"/>
        <v>依叶-中国人民解放军第四五五医院</v>
      </c>
      <c r="CN515" s="18" t="s">
        <v>422</v>
      </c>
    </row>
    <row r="516" spans="1:92" s="18" customFormat="1" ht="14.25" hidden="1" x14ac:dyDescent="0.3">
      <c r="A516" s="1" t="s">
        <v>6</v>
      </c>
      <c r="B516" s="1" t="s">
        <v>637</v>
      </c>
      <c r="C516" s="1" t="s">
        <v>661</v>
      </c>
      <c r="D516" s="1" t="s">
        <v>142</v>
      </c>
      <c r="E516" s="1" t="s">
        <v>87</v>
      </c>
      <c r="F516" s="1" t="s">
        <v>284</v>
      </c>
      <c r="G516" s="1" t="s">
        <v>386</v>
      </c>
      <c r="H516" s="7" t="s">
        <v>235</v>
      </c>
      <c r="I516" s="177">
        <v>38.371200000000002</v>
      </c>
      <c r="J516" s="37">
        <v>0</v>
      </c>
      <c r="K516" s="171">
        <v>0</v>
      </c>
      <c r="L516" s="171">
        <f t="shared" si="555"/>
        <v>0</v>
      </c>
      <c r="M516" s="37">
        <v>0</v>
      </c>
      <c r="N516" s="5"/>
      <c r="O516" s="34">
        <f t="shared" si="556"/>
        <v>0</v>
      </c>
      <c r="P516" s="3">
        <v>0</v>
      </c>
      <c r="Q516" s="3">
        <v>0</v>
      </c>
      <c r="R516" s="35">
        <f t="shared" si="557"/>
        <v>0</v>
      </c>
      <c r="S516" s="33">
        <f t="shared" si="548"/>
        <v>0</v>
      </c>
      <c r="T516" s="5"/>
      <c r="U516" s="35">
        <f t="shared" si="558"/>
        <v>0</v>
      </c>
      <c r="V516" s="3">
        <v>0</v>
      </c>
      <c r="W516" s="3">
        <v>0</v>
      </c>
      <c r="X516" s="35">
        <f t="shared" si="559"/>
        <v>0</v>
      </c>
      <c r="Y516" s="33">
        <f t="shared" si="549"/>
        <v>0</v>
      </c>
      <c r="Z516" s="5"/>
      <c r="AA516" s="35">
        <f t="shared" si="560"/>
        <v>0</v>
      </c>
      <c r="AB516" s="3">
        <v>0</v>
      </c>
      <c r="AC516" s="3">
        <v>0</v>
      </c>
      <c r="AD516" s="35">
        <f t="shared" si="561"/>
        <v>0</v>
      </c>
      <c r="AE516" s="33">
        <f t="shared" si="550"/>
        <v>0</v>
      </c>
      <c r="AF516" s="5"/>
      <c r="AG516" s="35">
        <f t="shared" si="562"/>
        <v>0</v>
      </c>
      <c r="AH516" s="3">
        <v>0</v>
      </c>
      <c r="AI516" s="3">
        <v>0</v>
      </c>
      <c r="AJ516" s="35">
        <f t="shared" si="563"/>
        <v>0</v>
      </c>
      <c r="AK516" s="33">
        <f t="shared" si="551"/>
        <v>0</v>
      </c>
      <c r="AL516" s="5">
        <v>0</v>
      </c>
      <c r="AM516" s="36">
        <f t="shared" si="564"/>
        <v>0</v>
      </c>
      <c r="AN516" s="224">
        <v>0</v>
      </c>
      <c r="AO516" s="3">
        <v>0</v>
      </c>
      <c r="AP516" s="35">
        <f t="shared" si="565"/>
        <v>0</v>
      </c>
      <c r="AQ516" s="33">
        <f t="shared" si="552"/>
        <v>0</v>
      </c>
      <c r="AR516" s="5">
        <v>0</v>
      </c>
      <c r="AS516" s="35">
        <f t="shared" si="566"/>
        <v>0</v>
      </c>
      <c r="AT516" s="3">
        <v>0</v>
      </c>
      <c r="AU516" s="3">
        <v>0</v>
      </c>
      <c r="AV516" s="35">
        <f t="shared" si="567"/>
        <v>0</v>
      </c>
      <c r="AW516" s="33">
        <f t="shared" si="553"/>
        <v>0</v>
      </c>
      <c r="AX516" s="4"/>
      <c r="AY516" s="35">
        <f t="shared" si="546"/>
        <v>0</v>
      </c>
      <c r="AZ516" s="3">
        <v>0</v>
      </c>
      <c r="BA516" s="3">
        <v>0</v>
      </c>
      <c r="BB516" s="35">
        <f t="shared" si="547"/>
        <v>0</v>
      </c>
      <c r="BC516" s="33">
        <f t="shared" si="545"/>
        <v>0</v>
      </c>
      <c r="BD516" s="4"/>
      <c r="BE516" s="36">
        <f t="shared" si="537"/>
        <v>0</v>
      </c>
      <c r="BF516" s="3">
        <v>0</v>
      </c>
      <c r="BG516" s="3">
        <v>0</v>
      </c>
      <c r="BH516" s="35">
        <f t="shared" si="538"/>
        <v>0</v>
      </c>
      <c r="BI516" s="33">
        <f t="shared" si="514"/>
        <v>0</v>
      </c>
      <c r="BJ516" s="4"/>
      <c r="BK516" s="36">
        <f t="shared" si="539"/>
        <v>0</v>
      </c>
      <c r="BL516" s="3">
        <v>0</v>
      </c>
      <c r="BM516" s="3">
        <v>0</v>
      </c>
      <c r="BN516" s="36">
        <f t="shared" si="540"/>
        <v>0</v>
      </c>
      <c r="BO516" s="33">
        <f t="shared" ref="BO516:BO572" si="574">BI516+BL516-BM516</f>
        <v>0</v>
      </c>
      <c r="BP516" s="4"/>
      <c r="BQ516" s="36">
        <f t="shared" si="541"/>
        <v>0</v>
      </c>
      <c r="BR516" s="204">
        <v>0</v>
      </c>
      <c r="BS516" s="305">
        <v>0</v>
      </c>
      <c r="BT516" s="36">
        <f t="shared" si="542"/>
        <v>0</v>
      </c>
      <c r="BU516" s="33">
        <f t="shared" si="554"/>
        <v>0</v>
      </c>
      <c r="BV516" s="4"/>
      <c r="BW516" s="36">
        <f t="shared" si="569"/>
        <v>0</v>
      </c>
      <c r="BX516" s="3">
        <v>0</v>
      </c>
      <c r="BY516" s="3">
        <v>0</v>
      </c>
      <c r="BZ516" s="36">
        <f t="shared" si="570"/>
        <v>0</v>
      </c>
      <c r="CA516" s="33">
        <f t="shared" si="543"/>
        <v>0</v>
      </c>
      <c r="CB516" s="314"/>
      <c r="CC516" s="36">
        <f t="shared" si="571"/>
        <v>0</v>
      </c>
      <c r="CD516" s="3">
        <f>SUMIFS('12月商业流向数据'!G:G,'12月商业流向数据'!C:C,'2019年进销存明细 '!A516,'12月商业流向数据'!E:E,'2019年进销存明细 '!H516)</f>
        <v>0</v>
      </c>
      <c r="CE516" s="3"/>
      <c r="CF516" s="36">
        <f t="shared" si="572"/>
        <v>0</v>
      </c>
      <c r="CG516" s="33">
        <f t="shared" si="544"/>
        <v>0</v>
      </c>
      <c r="CH516" s="4">
        <f t="shared" ref="CH516:CH572" si="575">N516+T516+Z516+AF516+AL516+AR516+AX516+BD516+BJ516+BP516+BV516+CB516</f>
        <v>0</v>
      </c>
      <c r="CI516" s="36">
        <f t="shared" ref="CI516:CI572" si="576">O516+U516+AA516+AG516+AM516+AS516+AY516+BE516+BK516+BQ516+BW516+CC516</f>
        <v>0</v>
      </c>
      <c r="CJ516" s="4">
        <f t="shared" ref="CJ516:CJ572" si="577">P516+V516+AB516+AH516+AN516+AT516+AZ516+BF516+BL516+BR516+BX516+CD516</f>
        <v>0</v>
      </c>
      <c r="CK516" s="36">
        <f t="shared" si="573"/>
        <v>0</v>
      </c>
      <c r="CM516" s="18" t="str">
        <f t="shared" si="568"/>
        <v>依叶-上海市长宁区江苏街道社区卫生服务中心</v>
      </c>
      <c r="CN516" s="18" t="s">
        <v>422</v>
      </c>
    </row>
    <row r="517" spans="1:92" s="18" customFormat="1" ht="14.25" hidden="1" x14ac:dyDescent="0.3">
      <c r="A517" s="1" t="s">
        <v>6</v>
      </c>
      <c r="B517" s="1" t="s">
        <v>637</v>
      </c>
      <c r="C517" s="1" t="s">
        <v>661</v>
      </c>
      <c r="D517" s="1" t="s">
        <v>142</v>
      </c>
      <c r="E517" s="1" t="s">
        <v>163</v>
      </c>
      <c r="F517" s="1" t="s">
        <v>284</v>
      </c>
      <c r="G517" s="1" t="s">
        <v>386</v>
      </c>
      <c r="H517" s="7" t="s">
        <v>745</v>
      </c>
      <c r="I517" s="177">
        <v>38.371200000000002</v>
      </c>
      <c r="J517" s="37">
        <v>0</v>
      </c>
      <c r="K517" s="171">
        <v>0</v>
      </c>
      <c r="L517" s="171">
        <f t="shared" si="555"/>
        <v>0</v>
      </c>
      <c r="M517" s="37">
        <v>0</v>
      </c>
      <c r="N517" s="5"/>
      <c r="O517" s="34">
        <f t="shared" si="556"/>
        <v>0</v>
      </c>
      <c r="P517" s="3">
        <v>0</v>
      </c>
      <c r="Q517" s="3">
        <v>0</v>
      </c>
      <c r="R517" s="35">
        <f t="shared" si="557"/>
        <v>0</v>
      </c>
      <c r="S517" s="33">
        <f t="shared" si="548"/>
        <v>0</v>
      </c>
      <c r="T517" s="5"/>
      <c r="U517" s="35">
        <f t="shared" si="558"/>
        <v>0</v>
      </c>
      <c r="V517" s="3">
        <v>0</v>
      </c>
      <c r="W517" s="3">
        <v>0</v>
      </c>
      <c r="X517" s="35">
        <f t="shared" si="559"/>
        <v>0</v>
      </c>
      <c r="Y517" s="33">
        <f t="shared" si="549"/>
        <v>0</v>
      </c>
      <c r="Z517" s="5"/>
      <c r="AA517" s="35">
        <f t="shared" si="560"/>
        <v>0</v>
      </c>
      <c r="AB517" s="3">
        <v>0</v>
      </c>
      <c r="AC517" s="3">
        <v>0</v>
      </c>
      <c r="AD517" s="35">
        <f t="shared" si="561"/>
        <v>0</v>
      </c>
      <c r="AE517" s="33">
        <f t="shared" si="550"/>
        <v>0</v>
      </c>
      <c r="AF517" s="5"/>
      <c r="AG517" s="35">
        <f t="shared" si="562"/>
        <v>0</v>
      </c>
      <c r="AH517" s="3">
        <v>0</v>
      </c>
      <c r="AI517" s="3">
        <v>0</v>
      </c>
      <c r="AJ517" s="35">
        <f t="shared" si="563"/>
        <v>0</v>
      </c>
      <c r="AK517" s="33">
        <f t="shared" si="551"/>
        <v>0</v>
      </c>
      <c r="AL517" s="5">
        <v>0</v>
      </c>
      <c r="AM517" s="36">
        <f t="shared" si="564"/>
        <v>0</v>
      </c>
      <c r="AN517" s="224">
        <v>30</v>
      </c>
      <c r="AO517" s="3">
        <v>18</v>
      </c>
      <c r="AP517" s="35">
        <f t="shared" si="565"/>
        <v>1151.136</v>
      </c>
      <c r="AQ517" s="33">
        <f t="shared" si="552"/>
        <v>12</v>
      </c>
      <c r="AR517" s="5">
        <v>20</v>
      </c>
      <c r="AS517" s="35">
        <f t="shared" si="566"/>
        <v>767.42399999999998</v>
      </c>
      <c r="AT517" s="3">
        <v>20</v>
      </c>
      <c r="AU517" s="3">
        <v>30</v>
      </c>
      <c r="AV517" s="35">
        <f t="shared" si="567"/>
        <v>767.42399999999998</v>
      </c>
      <c r="AW517" s="33">
        <f t="shared" si="553"/>
        <v>2</v>
      </c>
      <c r="AX517" s="4">
        <v>50</v>
      </c>
      <c r="AY517" s="35">
        <f t="shared" si="546"/>
        <v>1918.5600000000002</v>
      </c>
      <c r="AZ517" s="3">
        <v>50</v>
      </c>
      <c r="BA517" s="3">
        <v>41</v>
      </c>
      <c r="BB517" s="35">
        <f t="shared" si="547"/>
        <v>1918.5600000000002</v>
      </c>
      <c r="BC517" s="33">
        <f t="shared" si="545"/>
        <v>11</v>
      </c>
      <c r="BD517" s="4">
        <v>80</v>
      </c>
      <c r="BE517" s="36">
        <f t="shared" si="537"/>
        <v>3069.6959999999999</v>
      </c>
      <c r="BF517" s="3">
        <v>30</v>
      </c>
      <c r="BG517" s="3">
        <v>36</v>
      </c>
      <c r="BH517" s="35">
        <f t="shared" si="538"/>
        <v>1151.136</v>
      </c>
      <c r="BI517" s="33">
        <f t="shared" si="514"/>
        <v>5</v>
      </c>
      <c r="BJ517" s="4">
        <v>50</v>
      </c>
      <c r="BK517" s="36">
        <f t="shared" si="539"/>
        <v>1918.5600000000002</v>
      </c>
      <c r="BL517" s="3">
        <v>10</v>
      </c>
      <c r="BM517" s="3">
        <v>10</v>
      </c>
      <c r="BN517" s="36">
        <f t="shared" si="540"/>
        <v>383.71199999999999</v>
      </c>
      <c r="BO517" s="33">
        <f t="shared" si="574"/>
        <v>5</v>
      </c>
      <c r="BP517" s="4">
        <v>30</v>
      </c>
      <c r="BQ517" s="36">
        <f t="shared" si="541"/>
        <v>1151.136</v>
      </c>
      <c r="BR517" s="204">
        <v>20</v>
      </c>
      <c r="BS517" s="305">
        <v>20</v>
      </c>
      <c r="BT517" s="36">
        <f t="shared" si="542"/>
        <v>767.42399999999998</v>
      </c>
      <c r="BU517" s="33">
        <f t="shared" si="554"/>
        <v>5</v>
      </c>
      <c r="BV517" s="4">
        <v>300</v>
      </c>
      <c r="BW517" s="36">
        <f t="shared" si="569"/>
        <v>11511.36</v>
      </c>
      <c r="BX517" s="3">
        <v>35</v>
      </c>
      <c r="BY517" s="3">
        <v>20</v>
      </c>
      <c r="BZ517" s="36">
        <f t="shared" si="570"/>
        <v>1342.992</v>
      </c>
      <c r="CA517" s="33">
        <f t="shared" si="543"/>
        <v>20</v>
      </c>
      <c r="CB517" s="314">
        <v>400</v>
      </c>
      <c r="CC517" s="36">
        <f t="shared" si="571"/>
        <v>15348.480000000001</v>
      </c>
      <c r="CD517" s="3">
        <f>SUMIFS('12月商业流向数据'!G:G,'12月商业流向数据'!C:C,'2019年进销存明细 '!A517,'12月商业流向数据'!E:E,'2019年进销存明细 '!H517)</f>
        <v>10</v>
      </c>
      <c r="CE517" s="3"/>
      <c r="CF517" s="36">
        <f t="shared" si="572"/>
        <v>383.71199999999999</v>
      </c>
      <c r="CG517" s="33">
        <f t="shared" si="544"/>
        <v>30</v>
      </c>
      <c r="CH517" s="4">
        <f t="shared" si="575"/>
        <v>930</v>
      </c>
      <c r="CI517" s="36">
        <f t="shared" si="576"/>
        <v>35685.216</v>
      </c>
      <c r="CJ517" s="4">
        <f t="shared" si="577"/>
        <v>205</v>
      </c>
      <c r="CK517" s="36">
        <f t="shared" si="573"/>
        <v>7866.0959999999995</v>
      </c>
      <c r="CL517" s="18" t="s">
        <v>747</v>
      </c>
      <c r="CM517" s="18" t="str">
        <f t="shared" si="568"/>
        <v>依叶-上海市长宁区新华街道社区卫生服务中心</v>
      </c>
      <c r="CN517" s="18" t="s">
        <v>422</v>
      </c>
    </row>
    <row r="518" spans="1:92" s="18" customFormat="1" ht="14.25" hidden="1" x14ac:dyDescent="0.3">
      <c r="A518" s="1" t="s">
        <v>6</v>
      </c>
      <c r="B518" s="1" t="s">
        <v>637</v>
      </c>
      <c r="C518" s="1" t="s">
        <v>661</v>
      </c>
      <c r="D518" s="1" t="s">
        <v>142</v>
      </c>
      <c r="E518" s="1" t="s">
        <v>898</v>
      </c>
      <c r="F518" s="1" t="s">
        <v>284</v>
      </c>
      <c r="G518" s="1" t="s">
        <v>386</v>
      </c>
      <c r="H518" s="7" t="s">
        <v>239</v>
      </c>
      <c r="I518" s="177">
        <v>38.371200000000002</v>
      </c>
      <c r="J518" s="37">
        <v>0</v>
      </c>
      <c r="K518" s="171">
        <v>0</v>
      </c>
      <c r="L518" s="171">
        <f t="shared" si="555"/>
        <v>0</v>
      </c>
      <c r="M518" s="37">
        <v>0</v>
      </c>
      <c r="N518" s="5"/>
      <c r="O518" s="34">
        <f t="shared" si="556"/>
        <v>0</v>
      </c>
      <c r="P518" s="3">
        <v>0</v>
      </c>
      <c r="Q518" s="3">
        <v>0</v>
      </c>
      <c r="R518" s="35">
        <f t="shared" si="557"/>
        <v>0</v>
      </c>
      <c r="S518" s="33">
        <f t="shared" si="548"/>
        <v>0</v>
      </c>
      <c r="T518" s="5"/>
      <c r="U518" s="35">
        <f t="shared" si="558"/>
        <v>0</v>
      </c>
      <c r="V518" s="3">
        <v>0</v>
      </c>
      <c r="W518" s="3">
        <v>0</v>
      </c>
      <c r="X518" s="35">
        <f t="shared" si="559"/>
        <v>0</v>
      </c>
      <c r="Y518" s="33">
        <f t="shared" si="549"/>
        <v>0</v>
      </c>
      <c r="Z518" s="5"/>
      <c r="AA518" s="35">
        <f t="shared" si="560"/>
        <v>0</v>
      </c>
      <c r="AB518" s="3">
        <v>0</v>
      </c>
      <c r="AC518" s="3">
        <v>0</v>
      </c>
      <c r="AD518" s="35">
        <f t="shared" si="561"/>
        <v>0</v>
      </c>
      <c r="AE518" s="33">
        <f t="shared" si="550"/>
        <v>0</v>
      </c>
      <c r="AF518" s="5"/>
      <c r="AG518" s="35">
        <f t="shared" si="562"/>
        <v>0</v>
      </c>
      <c r="AH518" s="3">
        <v>0</v>
      </c>
      <c r="AI518" s="3">
        <v>0</v>
      </c>
      <c r="AJ518" s="35">
        <f t="shared" si="563"/>
        <v>0</v>
      </c>
      <c r="AK518" s="33">
        <f t="shared" si="551"/>
        <v>0</v>
      </c>
      <c r="AL518" s="5">
        <v>0</v>
      </c>
      <c r="AM518" s="36">
        <f t="shared" si="564"/>
        <v>0</v>
      </c>
      <c r="AN518" s="224">
        <v>0</v>
      </c>
      <c r="AO518" s="3">
        <v>0</v>
      </c>
      <c r="AP518" s="35">
        <f t="shared" si="565"/>
        <v>0</v>
      </c>
      <c r="AQ518" s="33">
        <f t="shared" si="552"/>
        <v>0</v>
      </c>
      <c r="AR518" s="5">
        <v>0</v>
      </c>
      <c r="AS518" s="35">
        <f t="shared" si="566"/>
        <v>0</v>
      </c>
      <c r="AT518" s="3">
        <v>0</v>
      </c>
      <c r="AU518" s="3">
        <v>0</v>
      </c>
      <c r="AV518" s="35">
        <f t="shared" si="567"/>
        <v>0</v>
      </c>
      <c r="AW518" s="33">
        <f t="shared" si="553"/>
        <v>0</v>
      </c>
      <c r="AX518" s="4"/>
      <c r="AY518" s="35">
        <f t="shared" si="546"/>
        <v>0</v>
      </c>
      <c r="AZ518" s="3">
        <v>0</v>
      </c>
      <c r="BA518" s="3">
        <v>0</v>
      </c>
      <c r="BB518" s="35">
        <f t="shared" si="547"/>
        <v>0</v>
      </c>
      <c r="BC518" s="33">
        <f t="shared" si="545"/>
        <v>0</v>
      </c>
      <c r="BD518" s="4"/>
      <c r="BE518" s="36">
        <f t="shared" si="537"/>
        <v>0</v>
      </c>
      <c r="BF518" s="3">
        <v>100</v>
      </c>
      <c r="BG518" s="3">
        <v>5</v>
      </c>
      <c r="BH518" s="35">
        <f t="shared" si="538"/>
        <v>3837.1200000000003</v>
      </c>
      <c r="BI518" s="33">
        <f t="shared" si="514"/>
        <v>95</v>
      </c>
      <c r="BJ518" s="4">
        <v>200</v>
      </c>
      <c r="BK518" s="36">
        <f t="shared" si="539"/>
        <v>7674.2400000000007</v>
      </c>
      <c r="BL518" s="3">
        <v>0</v>
      </c>
      <c r="BM518" s="3">
        <v>5</v>
      </c>
      <c r="BN518" s="36">
        <f t="shared" si="540"/>
        <v>0</v>
      </c>
      <c r="BO518" s="33">
        <f t="shared" si="574"/>
        <v>90</v>
      </c>
      <c r="BP518" s="4">
        <v>100</v>
      </c>
      <c r="BQ518" s="36">
        <f t="shared" si="541"/>
        <v>3837.1200000000003</v>
      </c>
      <c r="BR518" s="204">
        <v>100</v>
      </c>
      <c r="BS518" s="305">
        <v>0</v>
      </c>
      <c r="BT518" s="36">
        <f t="shared" si="542"/>
        <v>3837.1200000000003</v>
      </c>
      <c r="BU518" s="33">
        <f t="shared" si="554"/>
        <v>190</v>
      </c>
      <c r="BV518" s="4">
        <v>100</v>
      </c>
      <c r="BW518" s="36">
        <f t="shared" si="569"/>
        <v>3837.1200000000003</v>
      </c>
      <c r="BX518" s="3">
        <v>100</v>
      </c>
      <c r="BY518" s="3">
        <v>214</v>
      </c>
      <c r="BZ518" s="36">
        <f t="shared" si="570"/>
        <v>3837.1200000000003</v>
      </c>
      <c r="CA518" s="33">
        <f t="shared" si="543"/>
        <v>76</v>
      </c>
      <c r="CB518" s="314">
        <v>200</v>
      </c>
      <c r="CC518" s="36">
        <f t="shared" si="571"/>
        <v>7674.2400000000007</v>
      </c>
      <c r="CD518" s="3">
        <f>SUMIFS('12月商业流向数据'!G:G,'12月商业流向数据'!C:C,'2019年进销存明细 '!A518,'12月商业流向数据'!E:E,'2019年进销存明细 '!H518)</f>
        <v>200</v>
      </c>
      <c r="CE518" s="3"/>
      <c r="CF518" s="36">
        <f t="shared" si="572"/>
        <v>7674.2400000000007</v>
      </c>
      <c r="CG518" s="33">
        <f t="shared" si="544"/>
        <v>276</v>
      </c>
      <c r="CH518" s="4">
        <f t="shared" si="575"/>
        <v>600</v>
      </c>
      <c r="CI518" s="36">
        <f t="shared" si="576"/>
        <v>23022.720000000001</v>
      </c>
      <c r="CJ518" s="4">
        <f t="shared" si="577"/>
        <v>500</v>
      </c>
      <c r="CK518" s="36">
        <f t="shared" si="573"/>
        <v>19185.600000000002</v>
      </c>
      <c r="CL518" s="269" t="s">
        <v>864</v>
      </c>
      <c r="CM518" s="18" t="str">
        <f t="shared" si="568"/>
        <v>依叶-上海市长宁区仙霞街道社区卫生服务中心</v>
      </c>
      <c r="CN518" s="18" t="s">
        <v>422</v>
      </c>
    </row>
    <row r="519" spans="1:92" s="18" customFormat="1" ht="14.25" hidden="1" x14ac:dyDescent="0.3">
      <c r="A519" s="1" t="s">
        <v>6</v>
      </c>
      <c r="B519" s="1" t="s">
        <v>637</v>
      </c>
      <c r="C519" s="1" t="s">
        <v>661</v>
      </c>
      <c r="D519" s="1" t="s">
        <v>142</v>
      </c>
      <c r="E519" s="1" t="s">
        <v>87</v>
      </c>
      <c r="F519" s="1" t="s">
        <v>284</v>
      </c>
      <c r="G519" s="1" t="s">
        <v>386</v>
      </c>
      <c r="H519" s="7" t="s">
        <v>240</v>
      </c>
      <c r="I519" s="177">
        <v>38.371200000000002</v>
      </c>
      <c r="J519" s="37">
        <v>0</v>
      </c>
      <c r="K519" s="171">
        <v>0</v>
      </c>
      <c r="L519" s="171">
        <f t="shared" si="555"/>
        <v>0</v>
      </c>
      <c r="M519" s="37">
        <v>0</v>
      </c>
      <c r="N519" s="5"/>
      <c r="O519" s="34">
        <f t="shared" si="556"/>
        <v>0</v>
      </c>
      <c r="P519" s="3">
        <v>0</v>
      </c>
      <c r="Q519" s="3">
        <v>0</v>
      </c>
      <c r="R519" s="35">
        <f t="shared" si="557"/>
        <v>0</v>
      </c>
      <c r="S519" s="33">
        <f t="shared" si="548"/>
        <v>0</v>
      </c>
      <c r="T519" s="5"/>
      <c r="U519" s="35">
        <f t="shared" si="558"/>
        <v>0</v>
      </c>
      <c r="V519" s="3">
        <v>0</v>
      </c>
      <c r="W519" s="3">
        <v>0</v>
      </c>
      <c r="X519" s="35">
        <f t="shared" si="559"/>
        <v>0</v>
      </c>
      <c r="Y519" s="33">
        <f t="shared" si="549"/>
        <v>0</v>
      </c>
      <c r="Z519" s="5"/>
      <c r="AA519" s="35">
        <f t="shared" si="560"/>
        <v>0</v>
      </c>
      <c r="AB519" s="3">
        <v>0</v>
      </c>
      <c r="AC519" s="3">
        <v>0</v>
      </c>
      <c r="AD519" s="35">
        <f t="shared" si="561"/>
        <v>0</v>
      </c>
      <c r="AE519" s="33">
        <f t="shared" si="550"/>
        <v>0</v>
      </c>
      <c r="AF519" s="5"/>
      <c r="AG519" s="35">
        <f t="shared" si="562"/>
        <v>0</v>
      </c>
      <c r="AH519" s="3">
        <v>0</v>
      </c>
      <c r="AI519" s="3">
        <v>0</v>
      </c>
      <c r="AJ519" s="35">
        <f t="shared" si="563"/>
        <v>0</v>
      </c>
      <c r="AK519" s="33">
        <f t="shared" si="551"/>
        <v>0</v>
      </c>
      <c r="AL519" s="5">
        <v>0</v>
      </c>
      <c r="AM519" s="36">
        <f t="shared" si="564"/>
        <v>0</v>
      </c>
      <c r="AN519" s="224">
        <v>0</v>
      </c>
      <c r="AO519" s="3">
        <v>0</v>
      </c>
      <c r="AP519" s="35">
        <f t="shared" si="565"/>
        <v>0</v>
      </c>
      <c r="AQ519" s="33">
        <f t="shared" si="552"/>
        <v>0</v>
      </c>
      <c r="AR519" s="5">
        <v>0</v>
      </c>
      <c r="AS519" s="35">
        <f t="shared" si="566"/>
        <v>0</v>
      </c>
      <c r="AT519" s="3">
        <v>0</v>
      </c>
      <c r="AU519" s="3">
        <v>0</v>
      </c>
      <c r="AV519" s="35">
        <f t="shared" si="567"/>
        <v>0</v>
      </c>
      <c r="AW519" s="33">
        <f t="shared" si="553"/>
        <v>0</v>
      </c>
      <c r="AX519" s="4"/>
      <c r="AY519" s="35">
        <f t="shared" si="546"/>
        <v>0</v>
      </c>
      <c r="AZ519" s="3">
        <v>0</v>
      </c>
      <c r="BA519" s="3">
        <v>0</v>
      </c>
      <c r="BB519" s="35">
        <f t="shared" si="547"/>
        <v>0</v>
      </c>
      <c r="BC519" s="33">
        <f t="shared" si="545"/>
        <v>0</v>
      </c>
      <c r="BD519" s="4"/>
      <c r="BE519" s="36">
        <f t="shared" si="537"/>
        <v>0</v>
      </c>
      <c r="BF519" s="3">
        <v>0</v>
      </c>
      <c r="BG519" s="3">
        <v>0</v>
      </c>
      <c r="BH519" s="35">
        <f t="shared" si="538"/>
        <v>0</v>
      </c>
      <c r="BI519" s="33">
        <f t="shared" si="514"/>
        <v>0</v>
      </c>
      <c r="BJ519" s="4"/>
      <c r="BK519" s="36">
        <f t="shared" si="539"/>
        <v>0</v>
      </c>
      <c r="BL519" s="3">
        <v>0</v>
      </c>
      <c r="BM519" s="3">
        <v>0</v>
      </c>
      <c r="BN519" s="36">
        <f t="shared" si="540"/>
        <v>0</v>
      </c>
      <c r="BO519" s="33">
        <f t="shared" si="574"/>
        <v>0</v>
      </c>
      <c r="BP519" s="4"/>
      <c r="BQ519" s="36">
        <f t="shared" si="541"/>
        <v>0</v>
      </c>
      <c r="BR519" s="204">
        <v>0</v>
      </c>
      <c r="BS519" s="305">
        <v>0</v>
      </c>
      <c r="BT519" s="36">
        <f t="shared" si="542"/>
        <v>0</v>
      </c>
      <c r="BU519" s="33">
        <f t="shared" si="554"/>
        <v>0</v>
      </c>
      <c r="BV519" s="4"/>
      <c r="BW519" s="36">
        <f t="shared" si="569"/>
        <v>0</v>
      </c>
      <c r="BX519" s="3">
        <v>0</v>
      </c>
      <c r="BY519" s="3">
        <v>0</v>
      </c>
      <c r="BZ519" s="36">
        <f t="shared" si="570"/>
        <v>0</v>
      </c>
      <c r="CA519" s="33">
        <f t="shared" si="543"/>
        <v>0</v>
      </c>
      <c r="CB519" s="314"/>
      <c r="CC519" s="36">
        <f t="shared" si="571"/>
        <v>0</v>
      </c>
      <c r="CD519" s="3">
        <f>SUMIFS('12月商业流向数据'!G:G,'12月商业流向数据'!C:C,'2019年进销存明细 '!A519,'12月商业流向数据'!E:E,'2019年进销存明细 '!H519)</f>
        <v>0</v>
      </c>
      <c r="CE519" s="3"/>
      <c r="CF519" s="36">
        <f t="shared" si="572"/>
        <v>0</v>
      </c>
      <c r="CG519" s="33">
        <f t="shared" si="544"/>
        <v>0</v>
      </c>
      <c r="CH519" s="4">
        <f t="shared" si="575"/>
        <v>0</v>
      </c>
      <c r="CI519" s="36">
        <f t="shared" si="576"/>
        <v>0</v>
      </c>
      <c r="CJ519" s="4">
        <f t="shared" si="577"/>
        <v>0</v>
      </c>
      <c r="CK519" s="36">
        <f t="shared" si="573"/>
        <v>0</v>
      </c>
      <c r="CM519" s="18" t="str">
        <f t="shared" si="568"/>
        <v>依叶-上海市长宁区程家桥街道社区卫生服务中心</v>
      </c>
      <c r="CN519" s="18" t="s">
        <v>422</v>
      </c>
    </row>
    <row r="520" spans="1:92" s="18" customFormat="1" ht="14.25" hidden="1" x14ac:dyDescent="0.3">
      <c r="A520" s="1" t="s">
        <v>6</v>
      </c>
      <c r="B520" s="1" t="s">
        <v>637</v>
      </c>
      <c r="C520" s="1" t="s">
        <v>661</v>
      </c>
      <c r="D520" s="1" t="s">
        <v>142</v>
      </c>
      <c r="E520" s="1" t="s">
        <v>68</v>
      </c>
      <c r="F520" s="1" t="s">
        <v>284</v>
      </c>
      <c r="G520" s="1" t="s">
        <v>386</v>
      </c>
      <c r="H520" s="7" t="s">
        <v>672</v>
      </c>
      <c r="I520" s="177">
        <v>38.371200000000002</v>
      </c>
      <c r="J520" s="37">
        <v>0</v>
      </c>
      <c r="K520" s="171">
        <v>0</v>
      </c>
      <c r="L520" s="171">
        <f t="shared" si="555"/>
        <v>0</v>
      </c>
      <c r="M520" s="37">
        <v>0</v>
      </c>
      <c r="N520" s="5">
        <v>50</v>
      </c>
      <c r="O520" s="34">
        <f t="shared" si="556"/>
        <v>1918.5600000000002</v>
      </c>
      <c r="P520" s="3">
        <v>120</v>
      </c>
      <c r="Q520" s="3">
        <v>20</v>
      </c>
      <c r="R520" s="35">
        <f t="shared" si="557"/>
        <v>4604.5439999999999</v>
      </c>
      <c r="S520" s="33">
        <f t="shared" si="548"/>
        <v>100</v>
      </c>
      <c r="T520" s="5">
        <v>150</v>
      </c>
      <c r="U520" s="35">
        <f t="shared" si="558"/>
        <v>5755.68</v>
      </c>
      <c r="V520" s="3">
        <v>500</v>
      </c>
      <c r="W520" s="3">
        <v>476</v>
      </c>
      <c r="X520" s="35">
        <f t="shared" si="559"/>
        <v>19185.600000000002</v>
      </c>
      <c r="Y520" s="33">
        <f t="shared" si="549"/>
        <v>124</v>
      </c>
      <c r="Z520" s="5">
        <v>240</v>
      </c>
      <c r="AA520" s="35">
        <f t="shared" si="560"/>
        <v>9209.0879999999997</v>
      </c>
      <c r="AB520" s="3">
        <v>1100</v>
      </c>
      <c r="AC520" s="3">
        <v>1098</v>
      </c>
      <c r="AD520" s="35">
        <f t="shared" si="561"/>
        <v>42208.32</v>
      </c>
      <c r="AE520" s="33">
        <f t="shared" si="550"/>
        <v>126</v>
      </c>
      <c r="AF520" s="5">
        <v>300</v>
      </c>
      <c r="AG520" s="35">
        <f t="shared" si="562"/>
        <v>11511.36</v>
      </c>
      <c r="AH520" s="3">
        <v>700</v>
      </c>
      <c r="AI520" s="3">
        <v>717</v>
      </c>
      <c r="AJ520" s="35">
        <f t="shared" si="563"/>
        <v>26859.84</v>
      </c>
      <c r="AK520" s="33">
        <f t="shared" si="551"/>
        <v>109</v>
      </c>
      <c r="AL520" s="5">
        <v>1000</v>
      </c>
      <c r="AM520" s="36">
        <f t="shared" si="564"/>
        <v>38371.200000000004</v>
      </c>
      <c r="AN520" s="224">
        <v>600</v>
      </c>
      <c r="AO520" s="3">
        <v>588</v>
      </c>
      <c r="AP520" s="35">
        <f t="shared" si="565"/>
        <v>23022.720000000001</v>
      </c>
      <c r="AQ520" s="33">
        <f t="shared" si="552"/>
        <v>121</v>
      </c>
      <c r="AR520" s="5">
        <v>600</v>
      </c>
      <c r="AS520" s="35">
        <f t="shared" si="566"/>
        <v>23022.720000000001</v>
      </c>
      <c r="AT520" s="3">
        <v>400</v>
      </c>
      <c r="AU520" s="3">
        <v>498</v>
      </c>
      <c r="AV520" s="35">
        <f t="shared" si="567"/>
        <v>15348.480000000001</v>
      </c>
      <c r="AW520" s="33">
        <f t="shared" si="553"/>
        <v>23</v>
      </c>
      <c r="AX520" s="4">
        <v>500</v>
      </c>
      <c r="AY520" s="35">
        <f t="shared" si="546"/>
        <v>19185.600000000002</v>
      </c>
      <c r="AZ520" s="3">
        <v>600</v>
      </c>
      <c r="BA520" s="3">
        <v>599</v>
      </c>
      <c r="BB520" s="35">
        <f t="shared" si="547"/>
        <v>23022.720000000001</v>
      </c>
      <c r="BC520" s="33">
        <f t="shared" si="545"/>
        <v>24</v>
      </c>
      <c r="BD520" s="4">
        <v>500</v>
      </c>
      <c r="BE520" s="36">
        <f t="shared" si="537"/>
        <v>19185.600000000002</v>
      </c>
      <c r="BF520" s="3">
        <v>500</v>
      </c>
      <c r="BG520" s="3">
        <v>498</v>
      </c>
      <c r="BH520" s="35">
        <f t="shared" si="538"/>
        <v>19185.600000000002</v>
      </c>
      <c r="BI520" s="33">
        <f t="shared" si="514"/>
        <v>26</v>
      </c>
      <c r="BJ520" s="4">
        <v>600</v>
      </c>
      <c r="BK520" s="36">
        <f t="shared" si="539"/>
        <v>23022.720000000001</v>
      </c>
      <c r="BL520" s="3">
        <v>700</v>
      </c>
      <c r="BM520" s="3">
        <v>699</v>
      </c>
      <c r="BN520" s="36">
        <f t="shared" si="540"/>
        <v>26859.84</v>
      </c>
      <c r="BO520" s="33">
        <f t="shared" si="574"/>
        <v>27</v>
      </c>
      <c r="BP520" s="4">
        <v>500</v>
      </c>
      <c r="BQ520" s="36">
        <f t="shared" si="541"/>
        <v>19185.600000000002</v>
      </c>
      <c r="BR520" s="204">
        <v>600</v>
      </c>
      <c r="BS520" s="305">
        <v>599</v>
      </c>
      <c r="BT520" s="36">
        <f t="shared" si="542"/>
        <v>23022.720000000001</v>
      </c>
      <c r="BU520" s="33">
        <f t="shared" si="554"/>
        <v>28</v>
      </c>
      <c r="BV520" s="4">
        <v>500</v>
      </c>
      <c r="BW520" s="36">
        <f t="shared" si="569"/>
        <v>19185.600000000002</v>
      </c>
      <c r="BX520" s="3">
        <v>400</v>
      </c>
      <c r="BY520" s="3">
        <v>399</v>
      </c>
      <c r="BZ520" s="36">
        <f t="shared" si="570"/>
        <v>15348.480000000001</v>
      </c>
      <c r="CA520" s="33">
        <f t="shared" si="543"/>
        <v>29</v>
      </c>
      <c r="CB520" s="314">
        <v>600</v>
      </c>
      <c r="CC520" s="36">
        <f t="shared" si="571"/>
        <v>23022.720000000001</v>
      </c>
      <c r="CD520" s="3">
        <f>SUMIFS('12月商业流向数据'!G:G,'12月商业流向数据'!C:C,'2019年进销存明细 '!A520,'12月商业流向数据'!E:E,'2019年进销存明细 '!H520)</f>
        <v>200</v>
      </c>
      <c r="CE520" s="3"/>
      <c r="CF520" s="36">
        <f t="shared" si="572"/>
        <v>7674.2400000000007</v>
      </c>
      <c r="CG520" s="33">
        <f t="shared" si="544"/>
        <v>229</v>
      </c>
      <c r="CH520" s="4">
        <f t="shared" si="575"/>
        <v>5540</v>
      </c>
      <c r="CI520" s="36">
        <f t="shared" si="576"/>
        <v>212576.44800000003</v>
      </c>
      <c r="CJ520" s="4">
        <f t="shared" si="577"/>
        <v>6420</v>
      </c>
      <c r="CK520" s="36">
        <f t="shared" si="573"/>
        <v>246343.10400000002</v>
      </c>
      <c r="CL520" s="18" t="s">
        <v>663</v>
      </c>
      <c r="CM520" s="18" t="str">
        <f t="shared" si="568"/>
        <v>依叶-上海市长宁区华阳街道社区卫生服务中心</v>
      </c>
      <c r="CN520" s="18" t="s">
        <v>422</v>
      </c>
    </row>
    <row r="521" spans="1:92" s="18" customFormat="1" ht="14.25" hidden="1" x14ac:dyDescent="0.3">
      <c r="A521" s="1" t="s">
        <v>189</v>
      </c>
      <c r="B521" s="6" t="s">
        <v>725</v>
      </c>
      <c r="C521" s="1" t="s">
        <v>661</v>
      </c>
      <c r="D521" s="1" t="s">
        <v>756</v>
      </c>
      <c r="E521" s="1" t="s">
        <v>484</v>
      </c>
      <c r="F521" s="1" t="s">
        <v>283</v>
      </c>
      <c r="G521" s="1" t="s">
        <v>383</v>
      </c>
      <c r="H521" s="2" t="s">
        <v>29</v>
      </c>
      <c r="I521" s="177">
        <v>15.997999999999999</v>
      </c>
      <c r="J521" s="37">
        <v>1020</v>
      </c>
      <c r="K521" s="171">
        <v>785</v>
      </c>
      <c r="L521" s="171">
        <f t="shared" si="555"/>
        <v>12558.43</v>
      </c>
      <c r="M521" s="37">
        <v>189</v>
      </c>
      <c r="N521" s="5">
        <v>800</v>
      </c>
      <c r="O521" s="34">
        <f t="shared" si="556"/>
        <v>12798.4</v>
      </c>
      <c r="P521" s="3">
        <v>800</v>
      </c>
      <c r="Q521" s="3">
        <v>900</v>
      </c>
      <c r="R521" s="35">
        <f t="shared" si="557"/>
        <v>12798.4</v>
      </c>
      <c r="S521" s="33">
        <f t="shared" si="548"/>
        <v>89</v>
      </c>
      <c r="T521" s="5">
        <v>600</v>
      </c>
      <c r="U521" s="35">
        <f t="shared" si="558"/>
        <v>9598.7999999999993</v>
      </c>
      <c r="V521" s="3">
        <v>400</v>
      </c>
      <c r="W521" s="3">
        <v>480</v>
      </c>
      <c r="X521" s="35">
        <f t="shared" si="559"/>
        <v>6399.2</v>
      </c>
      <c r="Y521" s="33">
        <f t="shared" si="549"/>
        <v>9</v>
      </c>
      <c r="Z521" s="5">
        <v>800</v>
      </c>
      <c r="AA521" s="35">
        <f t="shared" si="560"/>
        <v>12798.4</v>
      </c>
      <c r="AB521" s="3">
        <v>1200</v>
      </c>
      <c r="AC521" s="3">
        <v>1200</v>
      </c>
      <c r="AD521" s="35">
        <f t="shared" si="561"/>
        <v>19197.599999999999</v>
      </c>
      <c r="AE521" s="33">
        <f t="shared" si="550"/>
        <v>9</v>
      </c>
      <c r="AF521" s="5">
        <v>750</v>
      </c>
      <c r="AG521" s="35">
        <f t="shared" si="562"/>
        <v>11998.5</v>
      </c>
      <c r="AH521" s="3">
        <v>800</v>
      </c>
      <c r="AI521" s="3">
        <v>806</v>
      </c>
      <c r="AJ521" s="35">
        <f t="shared" si="563"/>
        <v>12798.4</v>
      </c>
      <c r="AK521" s="33">
        <f t="shared" si="551"/>
        <v>3</v>
      </c>
      <c r="AL521" s="5">
        <v>750</v>
      </c>
      <c r="AM521" s="36">
        <f t="shared" si="564"/>
        <v>11998.5</v>
      </c>
      <c r="AN521" s="224">
        <v>600</v>
      </c>
      <c r="AO521" s="3">
        <v>593</v>
      </c>
      <c r="AP521" s="35">
        <f t="shared" si="565"/>
        <v>9598.7999999999993</v>
      </c>
      <c r="AQ521" s="33">
        <f t="shared" si="552"/>
        <v>10</v>
      </c>
      <c r="AR521" s="5">
        <v>750</v>
      </c>
      <c r="AS521" s="35">
        <f t="shared" si="566"/>
        <v>11998.5</v>
      </c>
      <c r="AT521" s="3">
        <v>800</v>
      </c>
      <c r="AU521" s="3">
        <v>806</v>
      </c>
      <c r="AV521" s="35">
        <f t="shared" si="567"/>
        <v>12798.4</v>
      </c>
      <c r="AW521" s="33">
        <f t="shared" si="553"/>
        <v>4</v>
      </c>
      <c r="AX521" s="4">
        <v>750</v>
      </c>
      <c r="AY521" s="35">
        <f t="shared" si="546"/>
        <v>11998.5</v>
      </c>
      <c r="AZ521" s="3">
        <v>1200</v>
      </c>
      <c r="BA521" s="3">
        <v>1195</v>
      </c>
      <c r="BB521" s="35">
        <f t="shared" si="547"/>
        <v>19197.599999999999</v>
      </c>
      <c r="BC521" s="33">
        <f t="shared" si="545"/>
        <v>9</v>
      </c>
      <c r="BD521" s="4">
        <v>750</v>
      </c>
      <c r="BE521" s="36">
        <f t="shared" si="537"/>
        <v>11998.5</v>
      </c>
      <c r="BF521" s="3">
        <v>800</v>
      </c>
      <c r="BG521" s="3">
        <v>803</v>
      </c>
      <c r="BH521" s="35">
        <f t="shared" si="538"/>
        <v>12798.4</v>
      </c>
      <c r="BI521" s="33">
        <f t="shared" si="514"/>
        <v>6</v>
      </c>
      <c r="BJ521" s="4">
        <v>750</v>
      </c>
      <c r="BK521" s="36">
        <f t="shared" si="539"/>
        <v>11998.5</v>
      </c>
      <c r="BL521" s="3">
        <v>1400</v>
      </c>
      <c r="BM521" s="3">
        <v>1289</v>
      </c>
      <c r="BN521" s="36">
        <f t="shared" si="540"/>
        <v>22397.200000000001</v>
      </c>
      <c r="BO521" s="33">
        <f t="shared" si="574"/>
        <v>117</v>
      </c>
      <c r="BP521" s="4">
        <v>750</v>
      </c>
      <c r="BQ521" s="36">
        <f t="shared" si="541"/>
        <v>11998.5</v>
      </c>
      <c r="BR521" s="204">
        <v>400</v>
      </c>
      <c r="BS521" s="305">
        <v>489</v>
      </c>
      <c r="BT521" s="36">
        <f t="shared" si="542"/>
        <v>6399.2</v>
      </c>
      <c r="BU521" s="33">
        <f t="shared" si="554"/>
        <v>28</v>
      </c>
      <c r="BV521" s="4">
        <v>750</v>
      </c>
      <c r="BW521" s="36">
        <f t="shared" si="569"/>
        <v>11998.5</v>
      </c>
      <c r="BX521" s="3">
        <v>800</v>
      </c>
      <c r="BY521" s="3">
        <v>820</v>
      </c>
      <c r="BZ521" s="36">
        <f t="shared" si="570"/>
        <v>12798.4</v>
      </c>
      <c r="CA521" s="33">
        <f t="shared" si="543"/>
        <v>8</v>
      </c>
      <c r="CB521" s="314">
        <v>800</v>
      </c>
      <c r="CC521" s="36">
        <f t="shared" si="571"/>
        <v>12798.4</v>
      </c>
      <c r="CD521" s="3">
        <f>SUMIFS('12月商业流向数据'!G:G,'12月商业流向数据'!C:C,'2019年进销存明细 '!A521,'12月商业流向数据'!E:E,'2019年进销存明细 '!H521)</f>
        <v>600</v>
      </c>
      <c r="CE521" s="3"/>
      <c r="CF521" s="36">
        <f t="shared" si="572"/>
        <v>9598.7999999999993</v>
      </c>
      <c r="CG521" s="33">
        <f t="shared" si="544"/>
        <v>608</v>
      </c>
      <c r="CH521" s="4">
        <f t="shared" si="575"/>
        <v>9000</v>
      </c>
      <c r="CI521" s="36">
        <f t="shared" si="576"/>
        <v>143982</v>
      </c>
      <c r="CJ521" s="4">
        <f t="shared" si="577"/>
        <v>9800</v>
      </c>
      <c r="CK521" s="36">
        <f t="shared" si="573"/>
        <v>156780.39999999997</v>
      </c>
      <c r="CM521" s="18" t="str">
        <f t="shared" si="568"/>
        <v>伊迈格-复旦大学附属中山医院青浦分院</v>
      </c>
      <c r="CN521" s="18" t="s">
        <v>422</v>
      </c>
    </row>
    <row r="522" spans="1:92" s="18" customFormat="1" ht="14.25" hidden="1" x14ac:dyDescent="0.3">
      <c r="A522" s="1" t="s">
        <v>473</v>
      </c>
      <c r="B522" s="6" t="s">
        <v>725</v>
      </c>
      <c r="C522" s="1" t="s">
        <v>661</v>
      </c>
      <c r="D522" s="1" t="s">
        <v>756</v>
      </c>
      <c r="E522" s="1" t="s">
        <v>484</v>
      </c>
      <c r="F522" s="1" t="s">
        <v>283</v>
      </c>
      <c r="G522" s="1" t="s">
        <v>383</v>
      </c>
      <c r="H522" s="2" t="s">
        <v>29</v>
      </c>
      <c r="I522" s="177">
        <v>198.75839999999999</v>
      </c>
      <c r="J522" s="37">
        <v>100</v>
      </c>
      <c r="K522" s="171">
        <v>25</v>
      </c>
      <c r="L522" s="171">
        <f t="shared" si="555"/>
        <v>4968.96</v>
      </c>
      <c r="M522" s="37">
        <v>75</v>
      </c>
      <c r="N522" s="5"/>
      <c r="O522" s="34">
        <f t="shared" si="556"/>
        <v>0</v>
      </c>
      <c r="P522" s="3">
        <v>0</v>
      </c>
      <c r="Q522" s="3">
        <v>0</v>
      </c>
      <c r="R522" s="35">
        <f t="shared" si="557"/>
        <v>0</v>
      </c>
      <c r="S522" s="33">
        <f t="shared" si="548"/>
        <v>75</v>
      </c>
      <c r="T522" s="5"/>
      <c r="U522" s="35">
        <f t="shared" si="558"/>
        <v>0</v>
      </c>
      <c r="V522" s="3">
        <v>0</v>
      </c>
      <c r="W522" s="3">
        <v>0</v>
      </c>
      <c r="X522" s="35">
        <f t="shared" si="559"/>
        <v>0</v>
      </c>
      <c r="Y522" s="33">
        <f t="shared" si="549"/>
        <v>75</v>
      </c>
      <c r="Z522" s="5"/>
      <c r="AA522" s="35">
        <f t="shared" si="560"/>
        <v>0</v>
      </c>
      <c r="AB522" s="3">
        <v>0</v>
      </c>
      <c r="AC522" s="3">
        <v>0</v>
      </c>
      <c r="AD522" s="35">
        <f t="shared" si="561"/>
        <v>0</v>
      </c>
      <c r="AE522" s="33">
        <f t="shared" si="550"/>
        <v>75</v>
      </c>
      <c r="AF522" s="5"/>
      <c r="AG522" s="35">
        <f t="shared" si="562"/>
        <v>0</v>
      </c>
      <c r="AH522" s="3">
        <v>0</v>
      </c>
      <c r="AI522" s="3">
        <v>0</v>
      </c>
      <c r="AJ522" s="35">
        <f t="shared" si="563"/>
        <v>0</v>
      </c>
      <c r="AK522" s="33">
        <f t="shared" si="551"/>
        <v>75</v>
      </c>
      <c r="AL522" s="5">
        <v>0</v>
      </c>
      <c r="AM522" s="36">
        <f t="shared" si="564"/>
        <v>0</v>
      </c>
      <c r="AN522" s="224">
        <v>0</v>
      </c>
      <c r="AO522" s="3">
        <v>0</v>
      </c>
      <c r="AP522" s="35">
        <f t="shared" si="565"/>
        <v>0</v>
      </c>
      <c r="AQ522" s="33">
        <f t="shared" si="552"/>
        <v>75</v>
      </c>
      <c r="AR522" s="5">
        <v>0</v>
      </c>
      <c r="AS522" s="35">
        <f t="shared" si="566"/>
        <v>0</v>
      </c>
      <c r="AT522" s="3">
        <v>0</v>
      </c>
      <c r="AU522" s="3">
        <v>0</v>
      </c>
      <c r="AV522" s="35">
        <f t="shared" si="567"/>
        <v>0</v>
      </c>
      <c r="AW522" s="33">
        <f t="shared" si="553"/>
        <v>75</v>
      </c>
      <c r="AX522" s="4">
        <v>0</v>
      </c>
      <c r="AY522" s="35">
        <f t="shared" si="546"/>
        <v>0</v>
      </c>
      <c r="AZ522" s="3">
        <v>0</v>
      </c>
      <c r="BA522" s="3">
        <v>0</v>
      </c>
      <c r="BB522" s="35">
        <f t="shared" si="547"/>
        <v>0</v>
      </c>
      <c r="BC522" s="33">
        <f t="shared" si="545"/>
        <v>75</v>
      </c>
      <c r="BD522" s="4">
        <v>0</v>
      </c>
      <c r="BE522" s="36">
        <f t="shared" si="537"/>
        <v>0</v>
      </c>
      <c r="BF522" s="3">
        <v>0</v>
      </c>
      <c r="BG522" s="3">
        <v>0</v>
      </c>
      <c r="BH522" s="35">
        <f t="shared" si="538"/>
        <v>0</v>
      </c>
      <c r="BI522" s="33">
        <f t="shared" si="514"/>
        <v>75</v>
      </c>
      <c r="BJ522" s="4">
        <v>0</v>
      </c>
      <c r="BK522" s="36">
        <f t="shared" si="539"/>
        <v>0</v>
      </c>
      <c r="BL522" s="3">
        <v>0</v>
      </c>
      <c r="BM522" s="3">
        <v>0</v>
      </c>
      <c r="BN522" s="36">
        <f t="shared" si="540"/>
        <v>0</v>
      </c>
      <c r="BO522" s="33">
        <f t="shared" si="574"/>
        <v>75</v>
      </c>
      <c r="BP522" s="4">
        <v>0</v>
      </c>
      <c r="BQ522" s="36">
        <f t="shared" si="541"/>
        <v>0</v>
      </c>
      <c r="BR522" s="204">
        <v>0</v>
      </c>
      <c r="BS522" s="305">
        <v>0</v>
      </c>
      <c r="BT522" s="36">
        <f t="shared" si="542"/>
        <v>0</v>
      </c>
      <c r="BU522" s="33">
        <f t="shared" si="554"/>
        <v>75</v>
      </c>
      <c r="BV522" s="4">
        <v>0</v>
      </c>
      <c r="BW522" s="36">
        <f t="shared" si="569"/>
        <v>0</v>
      </c>
      <c r="BX522" s="3">
        <v>0</v>
      </c>
      <c r="BY522" s="3"/>
      <c r="BZ522" s="36">
        <f t="shared" si="570"/>
        <v>0</v>
      </c>
      <c r="CA522" s="33">
        <f t="shared" si="543"/>
        <v>75</v>
      </c>
      <c r="CB522" s="314"/>
      <c r="CC522" s="36">
        <f t="shared" si="571"/>
        <v>0</v>
      </c>
      <c r="CD522" s="3">
        <f>SUMIFS('12月商业流向数据'!G:G,'12月商业流向数据'!C:C,'2019年进销存明细 '!A522,'12月商业流向数据'!E:E,'2019年进销存明细 '!H522)</f>
        <v>0</v>
      </c>
      <c r="CE522" s="3"/>
      <c r="CF522" s="36">
        <f t="shared" si="572"/>
        <v>0</v>
      </c>
      <c r="CG522" s="33">
        <f t="shared" si="544"/>
        <v>75</v>
      </c>
      <c r="CH522" s="4">
        <f t="shared" si="575"/>
        <v>0</v>
      </c>
      <c r="CI522" s="36">
        <f t="shared" si="576"/>
        <v>0</v>
      </c>
      <c r="CJ522" s="4">
        <f t="shared" si="577"/>
        <v>0</v>
      </c>
      <c r="CK522" s="36">
        <f t="shared" si="573"/>
        <v>0</v>
      </c>
      <c r="CL522" s="18" t="s">
        <v>447</v>
      </c>
      <c r="CM522" s="18" t="str">
        <f t="shared" si="568"/>
        <v>苏肽生-复旦大学附属中山医院青浦分院</v>
      </c>
      <c r="CN522" s="18" t="s">
        <v>422</v>
      </c>
    </row>
    <row r="523" spans="1:92" s="18" customFormat="1" ht="14.25" hidden="1" x14ac:dyDescent="0.3">
      <c r="A523" s="1" t="s">
        <v>162</v>
      </c>
      <c r="B523" s="1" t="s">
        <v>637</v>
      </c>
      <c r="C523" s="1" t="s">
        <v>661</v>
      </c>
      <c r="D523" s="1" t="s">
        <v>142</v>
      </c>
      <c r="E523" s="1" t="s">
        <v>68</v>
      </c>
      <c r="F523" s="1" t="s">
        <v>282</v>
      </c>
      <c r="G523" s="1" t="s">
        <v>386</v>
      </c>
      <c r="H523" s="47" t="s">
        <v>917</v>
      </c>
      <c r="I523" s="175">
        <v>58.185600000000001</v>
      </c>
      <c r="J523" s="37">
        <v>720</v>
      </c>
      <c r="K523" s="171">
        <v>395</v>
      </c>
      <c r="L523" s="171">
        <f t="shared" si="555"/>
        <v>22983.312000000002</v>
      </c>
      <c r="M523" s="37">
        <v>334</v>
      </c>
      <c r="N523" s="5">
        <v>1200</v>
      </c>
      <c r="O523" s="34">
        <f t="shared" si="556"/>
        <v>69822.720000000001</v>
      </c>
      <c r="P523" s="3">
        <v>240</v>
      </c>
      <c r="Q523" s="3">
        <v>337</v>
      </c>
      <c r="R523" s="35">
        <f t="shared" si="557"/>
        <v>13964.544</v>
      </c>
      <c r="S523" s="33">
        <f t="shared" si="548"/>
        <v>237</v>
      </c>
      <c r="T523" s="5">
        <v>800</v>
      </c>
      <c r="U523" s="35">
        <f t="shared" si="558"/>
        <v>46548.480000000003</v>
      </c>
      <c r="V523" s="3">
        <v>0</v>
      </c>
      <c r="W523" s="3">
        <v>140</v>
      </c>
      <c r="X523" s="35">
        <f t="shared" si="559"/>
        <v>0</v>
      </c>
      <c r="Y523" s="33">
        <f t="shared" si="549"/>
        <v>97</v>
      </c>
      <c r="Z523" s="5">
        <v>1300</v>
      </c>
      <c r="AA523" s="35">
        <f t="shared" si="560"/>
        <v>75641.279999999999</v>
      </c>
      <c r="AB523" s="3">
        <v>240</v>
      </c>
      <c r="AC523" s="3">
        <v>318</v>
      </c>
      <c r="AD523" s="35">
        <f t="shared" si="561"/>
        <v>13964.544</v>
      </c>
      <c r="AE523" s="33">
        <f t="shared" si="550"/>
        <v>19</v>
      </c>
      <c r="AF523" s="5">
        <v>1300</v>
      </c>
      <c r="AG523" s="35">
        <f t="shared" si="562"/>
        <v>75641.279999999999</v>
      </c>
      <c r="AH523" s="3">
        <v>300</v>
      </c>
      <c r="AI523" s="3">
        <v>210</v>
      </c>
      <c r="AJ523" s="35">
        <f t="shared" si="563"/>
        <v>17455.68</v>
      </c>
      <c r="AK523" s="33">
        <f t="shared" si="551"/>
        <v>109</v>
      </c>
      <c r="AL523" s="5">
        <v>1300</v>
      </c>
      <c r="AM523" s="36">
        <f t="shared" si="564"/>
        <v>75641.279999999999</v>
      </c>
      <c r="AN523" s="224">
        <v>120</v>
      </c>
      <c r="AO523" s="3">
        <v>228</v>
      </c>
      <c r="AP523" s="35">
        <f t="shared" si="565"/>
        <v>6982.2719999999999</v>
      </c>
      <c r="AQ523" s="33">
        <f t="shared" si="552"/>
        <v>1</v>
      </c>
      <c r="AR523" s="5">
        <v>1300</v>
      </c>
      <c r="AS523" s="35">
        <f t="shared" si="566"/>
        <v>75641.279999999999</v>
      </c>
      <c r="AT523" s="3">
        <v>420</v>
      </c>
      <c r="AU523" s="3">
        <v>370</v>
      </c>
      <c r="AV523" s="35">
        <f t="shared" si="567"/>
        <v>24437.952000000001</v>
      </c>
      <c r="AW523" s="33">
        <f t="shared" si="553"/>
        <v>51</v>
      </c>
      <c r="AX523" s="4">
        <v>1300</v>
      </c>
      <c r="AY523" s="35">
        <f t="shared" si="546"/>
        <v>75641.279999999999</v>
      </c>
      <c r="AZ523" s="268">
        <v>300</v>
      </c>
      <c r="BA523" s="3">
        <v>185</v>
      </c>
      <c r="BB523" s="35">
        <f t="shared" si="547"/>
        <v>17455.68</v>
      </c>
      <c r="BC523" s="33">
        <f t="shared" si="545"/>
        <v>166</v>
      </c>
      <c r="BD523" s="4">
        <v>1300</v>
      </c>
      <c r="BE523" s="36">
        <f t="shared" si="537"/>
        <v>75641.279999999999</v>
      </c>
      <c r="BF523" s="3">
        <v>0</v>
      </c>
      <c r="BG523" s="3">
        <v>135</v>
      </c>
      <c r="BH523" s="35">
        <f t="shared" si="538"/>
        <v>0</v>
      </c>
      <c r="BI523" s="33">
        <f t="shared" si="514"/>
        <v>31</v>
      </c>
      <c r="BJ523" s="4">
        <v>1300</v>
      </c>
      <c r="BK523" s="36">
        <f t="shared" si="539"/>
        <v>75641.279999999999</v>
      </c>
      <c r="BL523" s="3">
        <v>0</v>
      </c>
      <c r="BM523" s="3">
        <v>30</v>
      </c>
      <c r="BN523" s="36">
        <f t="shared" si="540"/>
        <v>0</v>
      </c>
      <c r="BO523" s="33">
        <f t="shared" si="574"/>
        <v>1</v>
      </c>
      <c r="BP523" s="4">
        <v>1200</v>
      </c>
      <c r="BQ523" s="36">
        <f t="shared" si="541"/>
        <v>69822.720000000001</v>
      </c>
      <c r="BR523" s="204">
        <v>0</v>
      </c>
      <c r="BS523" s="305">
        <v>0</v>
      </c>
      <c r="BT523" s="36">
        <f t="shared" si="542"/>
        <v>0</v>
      </c>
      <c r="BU523" s="33">
        <f t="shared" si="554"/>
        <v>1</v>
      </c>
      <c r="BV523" s="4">
        <v>1300</v>
      </c>
      <c r="BW523" s="36">
        <f t="shared" si="569"/>
        <v>75641.279999999999</v>
      </c>
      <c r="BX523" s="3">
        <v>0</v>
      </c>
      <c r="BY523" s="3">
        <v>0</v>
      </c>
      <c r="BZ523" s="36">
        <f t="shared" si="570"/>
        <v>0</v>
      </c>
      <c r="CA523" s="33">
        <f t="shared" si="543"/>
        <v>1</v>
      </c>
      <c r="CB523" s="314">
        <v>1400</v>
      </c>
      <c r="CC523" s="36">
        <f t="shared" si="571"/>
        <v>81459.839999999997</v>
      </c>
      <c r="CD523" s="3">
        <f>SUMIFS('12月商业流向数据'!G:G,'12月商业流向数据'!C:C,'2019年进销存明细 '!A523,'12月商业流向数据'!E:E,'2019年进销存明细 '!H523)</f>
        <v>0</v>
      </c>
      <c r="CE523" s="3"/>
      <c r="CF523" s="36">
        <f t="shared" si="572"/>
        <v>0</v>
      </c>
      <c r="CG523" s="33">
        <f t="shared" si="544"/>
        <v>1</v>
      </c>
      <c r="CH523" s="4">
        <f t="shared" si="575"/>
        <v>15000</v>
      </c>
      <c r="CI523" s="36">
        <f t="shared" si="576"/>
        <v>872784.00000000012</v>
      </c>
      <c r="CJ523" s="4">
        <f t="shared" si="577"/>
        <v>1620</v>
      </c>
      <c r="CK523" s="36">
        <f t="shared" si="573"/>
        <v>94260.671999999991</v>
      </c>
      <c r="CL523" s="18" t="s">
        <v>447</v>
      </c>
      <c r="CM523" s="18" t="str">
        <f t="shared" si="568"/>
        <v>润坦2-上海市同仁医院</v>
      </c>
      <c r="CN523" s="18" t="s">
        <v>422</v>
      </c>
    </row>
    <row r="524" spans="1:92" s="18" customFormat="1" ht="14.25" hidden="1" x14ac:dyDescent="0.3">
      <c r="A524" s="1" t="s">
        <v>161</v>
      </c>
      <c r="B524" s="6" t="s">
        <v>725</v>
      </c>
      <c r="C524" s="1" t="s">
        <v>661</v>
      </c>
      <c r="D524" s="1" t="s">
        <v>756</v>
      </c>
      <c r="E524" s="1" t="s">
        <v>122</v>
      </c>
      <c r="F524" s="1" t="s">
        <v>282</v>
      </c>
      <c r="G524" s="1" t="s">
        <v>383</v>
      </c>
      <c r="H524" s="2" t="s">
        <v>28</v>
      </c>
      <c r="I524" s="177">
        <v>31.581849999999999</v>
      </c>
      <c r="J524" s="37">
        <v>1200</v>
      </c>
      <c r="K524" s="171">
        <v>800</v>
      </c>
      <c r="L524" s="171">
        <f t="shared" si="555"/>
        <v>25265.48</v>
      </c>
      <c r="M524" s="37">
        <v>31</v>
      </c>
      <c r="N524" s="5">
        <v>900</v>
      </c>
      <c r="O524" s="34">
        <f t="shared" si="556"/>
        <v>28423.665000000001</v>
      </c>
      <c r="P524" s="3">
        <v>600</v>
      </c>
      <c r="Q524" s="3">
        <v>597</v>
      </c>
      <c r="R524" s="35">
        <f t="shared" si="557"/>
        <v>18949.11</v>
      </c>
      <c r="S524" s="33">
        <f t="shared" si="548"/>
        <v>34</v>
      </c>
      <c r="T524" s="5">
        <v>500</v>
      </c>
      <c r="U524" s="35">
        <f t="shared" si="558"/>
        <v>15790.924999999999</v>
      </c>
      <c r="V524" s="3">
        <v>0</v>
      </c>
      <c r="W524" s="3">
        <v>0</v>
      </c>
      <c r="X524" s="35">
        <f t="shared" si="559"/>
        <v>0</v>
      </c>
      <c r="Y524" s="33">
        <f t="shared" si="549"/>
        <v>34</v>
      </c>
      <c r="Z524" s="5">
        <v>900</v>
      </c>
      <c r="AA524" s="35">
        <f t="shared" si="560"/>
        <v>28423.665000000001</v>
      </c>
      <c r="AB524" s="3">
        <v>600</v>
      </c>
      <c r="AC524" s="3">
        <v>612</v>
      </c>
      <c r="AD524" s="35">
        <f t="shared" si="561"/>
        <v>18949.11</v>
      </c>
      <c r="AE524" s="33">
        <f t="shared" si="550"/>
        <v>22</v>
      </c>
      <c r="AF524" s="5">
        <v>900</v>
      </c>
      <c r="AG524" s="35">
        <f t="shared" si="562"/>
        <v>28423.665000000001</v>
      </c>
      <c r="AH524" s="3">
        <v>600</v>
      </c>
      <c r="AI524" s="3">
        <v>612</v>
      </c>
      <c r="AJ524" s="35">
        <f t="shared" si="563"/>
        <v>18949.11</v>
      </c>
      <c r="AK524" s="33">
        <f t="shared" si="551"/>
        <v>10</v>
      </c>
      <c r="AL524" s="5">
        <v>800</v>
      </c>
      <c r="AM524" s="36">
        <f t="shared" si="564"/>
        <v>25265.48</v>
      </c>
      <c r="AN524" s="224">
        <v>600</v>
      </c>
      <c r="AO524" s="3">
        <v>605</v>
      </c>
      <c r="AP524" s="35">
        <f t="shared" si="565"/>
        <v>18949.11</v>
      </c>
      <c r="AQ524" s="33">
        <f t="shared" si="552"/>
        <v>5</v>
      </c>
      <c r="AR524" s="5">
        <v>900</v>
      </c>
      <c r="AS524" s="35">
        <f t="shared" si="566"/>
        <v>28423.665000000001</v>
      </c>
      <c r="AT524" s="3">
        <v>600</v>
      </c>
      <c r="AU524" s="3">
        <v>603</v>
      </c>
      <c r="AV524" s="35">
        <f t="shared" si="567"/>
        <v>18949.11</v>
      </c>
      <c r="AW524" s="33">
        <f t="shared" si="553"/>
        <v>2</v>
      </c>
      <c r="AX524" s="4">
        <v>900</v>
      </c>
      <c r="AY524" s="35">
        <f t="shared" si="546"/>
        <v>28423.665000000001</v>
      </c>
      <c r="AZ524" s="268">
        <v>600</v>
      </c>
      <c r="BA524" s="3">
        <v>600</v>
      </c>
      <c r="BB524" s="35">
        <f t="shared" si="547"/>
        <v>18949.11</v>
      </c>
      <c r="BC524" s="33">
        <f t="shared" si="545"/>
        <v>2</v>
      </c>
      <c r="BD524" s="4">
        <v>900</v>
      </c>
      <c r="BE524" s="36">
        <f t="shared" si="537"/>
        <v>28423.665000000001</v>
      </c>
      <c r="BF524" s="268">
        <v>600</v>
      </c>
      <c r="BG524" s="3">
        <v>600</v>
      </c>
      <c r="BH524" s="35">
        <f t="shared" si="538"/>
        <v>18949.11</v>
      </c>
      <c r="BI524" s="33">
        <f t="shared" si="514"/>
        <v>2</v>
      </c>
      <c r="BJ524" s="4">
        <v>900</v>
      </c>
      <c r="BK524" s="36">
        <f t="shared" si="539"/>
        <v>28423.665000000001</v>
      </c>
      <c r="BL524" s="3">
        <v>0</v>
      </c>
      <c r="BM524" s="3">
        <v>0</v>
      </c>
      <c r="BN524" s="36">
        <f t="shared" si="540"/>
        <v>0</v>
      </c>
      <c r="BO524" s="33">
        <f t="shared" si="574"/>
        <v>2</v>
      </c>
      <c r="BP524" s="4">
        <v>600</v>
      </c>
      <c r="BQ524" s="36">
        <f t="shared" si="541"/>
        <v>18949.11</v>
      </c>
      <c r="BR524" s="204">
        <v>600</v>
      </c>
      <c r="BS524" s="305">
        <v>589</v>
      </c>
      <c r="BT524" s="36">
        <f t="shared" si="542"/>
        <v>18949.11</v>
      </c>
      <c r="BU524" s="33">
        <f t="shared" si="554"/>
        <v>13</v>
      </c>
      <c r="BV524" s="4">
        <v>900</v>
      </c>
      <c r="BW524" s="36">
        <f t="shared" si="569"/>
        <v>28423.665000000001</v>
      </c>
      <c r="BX524" s="3">
        <v>0</v>
      </c>
      <c r="BY524" s="3">
        <v>0</v>
      </c>
      <c r="BZ524" s="36">
        <f t="shared" si="570"/>
        <v>0</v>
      </c>
      <c r="CA524" s="33">
        <f t="shared" si="543"/>
        <v>13</v>
      </c>
      <c r="CB524" s="314">
        <v>900</v>
      </c>
      <c r="CC524" s="36">
        <f t="shared" si="571"/>
        <v>28423.665000000001</v>
      </c>
      <c r="CD524" s="3">
        <f>SUMIFS('12月商业流向数据'!G:G,'12月商业流向数据'!C:C,'2019年进销存明细 '!A524,'12月商业流向数据'!E:E,'2019年进销存明细 '!H524)</f>
        <v>0</v>
      </c>
      <c r="CE524" s="3"/>
      <c r="CF524" s="36">
        <f t="shared" si="572"/>
        <v>0</v>
      </c>
      <c r="CG524" s="33">
        <f t="shared" si="544"/>
        <v>13</v>
      </c>
      <c r="CH524" s="4">
        <f t="shared" si="575"/>
        <v>10000</v>
      </c>
      <c r="CI524" s="36">
        <f t="shared" si="576"/>
        <v>315818.5</v>
      </c>
      <c r="CJ524" s="4">
        <f t="shared" si="577"/>
        <v>4800</v>
      </c>
      <c r="CK524" s="36">
        <f t="shared" si="573"/>
        <v>151592.88</v>
      </c>
      <c r="CL524" s="18" t="s">
        <v>447</v>
      </c>
      <c r="CM524" s="18" t="str">
        <f t="shared" si="568"/>
        <v>润坦1-上海市青浦区中医医院</v>
      </c>
      <c r="CN524" s="18" t="s">
        <v>422</v>
      </c>
    </row>
    <row r="525" spans="1:92" s="18" customFormat="1" ht="14.25" hidden="1" x14ac:dyDescent="0.3">
      <c r="A525" s="1" t="s">
        <v>161</v>
      </c>
      <c r="B525" s="6" t="s">
        <v>725</v>
      </c>
      <c r="C525" s="1" t="s">
        <v>661</v>
      </c>
      <c r="D525" s="1" t="s">
        <v>756</v>
      </c>
      <c r="E525" s="1" t="s">
        <v>122</v>
      </c>
      <c r="F525" s="1" t="s">
        <v>283</v>
      </c>
      <c r="G525" s="1" t="s">
        <v>383</v>
      </c>
      <c r="H525" s="2" t="s">
        <v>29</v>
      </c>
      <c r="I525" s="177">
        <v>31.581849999999999</v>
      </c>
      <c r="J525" s="37">
        <v>3000</v>
      </c>
      <c r="K525" s="171">
        <v>2250</v>
      </c>
      <c r="L525" s="171">
        <f t="shared" si="555"/>
        <v>71059.162499999991</v>
      </c>
      <c r="M525" s="37">
        <v>242</v>
      </c>
      <c r="N525" s="5">
        <v>2400</v>
      </c>
      <c r="O525" s="34">
        <f t="shared" si="556"/>
        <v>75796.44</v>
      </c>
      <c r="P525" s="3">
        <v>1800</v>
      </c>
      <c r="Q525" s="3">
        <v>1872</v>
      </c>
      <c r="R525" s="35">
        <f t="shared" si="557"/>
        <v>56847.33</v>
      </c>
      <c r="S525" s="33">
        <f t="shared" si="548"/>
        <v>170</v>
      </c>
      <c r="T525" s="5">
        <v>1800</v>
      </c>
      <c r="U525" s="35">
        <f t="shared" si="558"/>
        <v>56847.33</v>
      </c>
      <c r="V525" s="3">
        <v>1800</v>
      </c>
      <c r="W525" s="3">
        <v>1832</v>
      </c>
      <c r="X525" s="35">
        <f t="shared" si="559"/>
        <v>56847.33</v>
      </c>
      <c r="Y525" s="33">
        <f t="shared" si="549"/>
        <v>138</v>
      </c>
      <c r="Z525" s="5">
        <v>2600</v>
      </c>
      <c r="AA525" s="35">
        <f t="shared" si="560"/>
        <v>82112.81</v>
      </c>
      <c r="AB525" s="3">
        <v>2400</v>
      </c>
      <c r="AC525" s="3">
        <v>2413</v>
      </c>
      <c r="AD525" s="35">
        <f t="shared" si="561"/>
        <v>75796.44</v>
      </c>
      <c r="AE525" s="33">
        <f t="shared" si="550"/>
        <v>125</v>
      </c>
      <c r="AF525" s="5">
        <v>2500</v>
      </c>
      <c r="AG525" s="35">
        <f t="shared" si="562"/>
        <v>78954.625</v>
      </c>
      <c r="AH525" s="3">
        <v>1800</v>
      </c>
      <c r="AI525" s="3">
        <v>1914</v>
      </c>
      <c r="AJ525" s="35">
        <f t="shared" si="563"/>
        <v>56847.33</v>
      </c>
      <c r="AK525" s="33">
        <f t="shared" si="551"/>
        <v>11</v>
      </c>
      <c r="AL525" s="5">
        <v>2300</v>
      </c>
      <c r="AM525" s="36">
        <f t="shared" si="564"/>
        <v>72638.255000000005</v>
      </c>
      <c r="AN525" s="224">
        <v>1800</v>
      </c>
      <c r="AO525" s="3">
        <v>1806</v>
      </c>
      <c r="AP525" s="35">
        <f t="shared" si="565"/>
        <v>56847.33</v>
      </c>
      <c r="AQ525" s="33">
        <f t="shared" si="552"/>
        <v>5</v>
      </c>
      <c r="AR525" s="5">
        <v>2500</v>
      </c>
      <c r="AS525" s="35">
        <f t="shared" si="566"/>
        <v>78954.625</v>
      </c>
      <c r="AT525" s="3">
        <v>2400</v>
      </c>
      <c r="AU525" s="3">
        <v>2400</v>
      </c>
      <c r="AV525" s="35">
        <f t="shared" si="567"/>
        <v>75796.44</v>
      </c>
      <c r="AW525" s="33">
        <f t="shared" si="553"/>
        <v>5</v>
      </c>
      <c r="AX525" s="4">
        <v>2500</v>
      </c>
      <c r="AY525" s="35">
        <f t="shared" si="546"/>
        <v>78954.625</v>
      </c>
      <c r="AZ525" s="3">
        <v>2400</v>
      </c>
      <c r="BA525" s="3">
        <v>2389</v>
      </c>
      <c r="BB525" s="35">
        <f t="shared" si="547"/>
        <v>75796.44</v>
      </c>
      <c r="BC525" s="33">
        <f t="shared" si="545"/>
        <v>16</v>
      </c>
      <c r="BD525" s="4">
        <v>2500</v>
      </c>
      <c r="BE525" s="36">
        <f t="shared" si="537"/>
        <v>78954.625</v>
      </c>
      <c r="BF525" s="3">
        <v>1800</v>
      </c>
      <c r="BG525" s="3">
        <v>1812</v>
      </c>
      <c r="BH525" s="35">
        <f t="shared" si="538"/>
        <v>56847.33</v>
      </c>
      <c r="BI525" s="33">
        <f t="shared" si="514"/>
        <v>4</v>
      </c>
      <c r="BJ525" s="4">
        <v>2500</v>
      </c>
      <c r="BK525" s="36">
        <f t="shared" si="539"/>
        <v>78954.625</v>
      </c>
      <c r="BL525" s="3">
        <v>1800</v>
      </c>
      <c r="BM525" s="3">
        <v>1800</v>
      </c>
      <c r="BN525" s="36">
        <f t="shared" si="540"/>
        <v>56847.33</v>
      </c>
      <c r="BO525" s="33">
        <f t="shared" si="574"/>
        <v>4</v>
      </c>
      <c r="BP525" s="4">
        <v>2200</v>
      </c>
      <c r="BQ525" s="36">
        <f t="shared" si="541"/>
        <v>69480.069999999992</v>
      </c>
      <c r="BR525" s="204">
        <v>-570</v>
      </c>
      <c r="BS525" s="305">
        <v>0</v>
      </c>
      <c r="BT525" s="36">
        <f t="shared" si="542"/>
        <v>-18001.654500000001</v>
      </c>
      <c r="BU525" s="33">
        <f t="shared" si="554"/>
        <v>-566</v>
      </c>
      <c r="BV525" s="4">
        <v>2500</v>
      </c>
      <c r="BW525" s="36">
        <f t="shared" si="569"/>
        <v>78954.625</v>
      </c>
      <c r="BX525" s="3">
        <v>0</v>
      </c>
      <c r="BY525" s="3">
        <v>0</v>
      </c>
      <c r="BZ525" s="36">
        <f t="shared" si="570"/>
        <v>0</v>
      </c>
      <c r="CA525" s="33">
        <f t="shared" si="543"/>
        <v>-566</v>
      </c>
      <c r="CB525" s="314">
        <v>2500</v>
      </c>
      <c r="CC525" s="36">
        <f t="shared" si="571"/>
        <v>78954.625</v>
      </c>
      <c r="CD525" s="3">
        <f>SUMIFS('12月商业流向数据'!G:G,'12月商业流向数据'!C:C,'2019年进销存明细 '!A525,'12月商业流向数据'!E:E,'2019年进销存明细 '!H525)</f>
        <v>0</v>
      </c>
      <c r="CE525" s="3"/>
      <c r="CF525" s="36">
        <f t="shared" si="572"/>
        <v>0</v>
      </c>
      <c r="CG525" s="33">
        <f t="shared" si="544"/>
        <v>-566</v>
      </c>
      <c r="CH525" s="4">
        <f t="shared" si="575"/>
        <v>28800</v>
      </c>
      <c r="CI525" s="36">
        <f t="shared" si="576"/>
        <v>909557.27999999991</v>
      </c>
      <c r="CJ525" s="4">
        <f t="shared" si="577"/>
        <v>17430</v>
      </c>
      <c r="CK525" s="36">
        <f t="shared" si="573"/>
        <v>550471.6455000001</v>
      </c>
      <c r="CM525" s="18" t="str">
        <f t="shared" si="568"/>
        <v>润坦1-复旦大学附属中山医院青浦分院</v>
      </c>
      <c r="CN525" s="18" t="s">
        <v>422</v>
      </c>
    </row>
    <row r="526" spans="1:92" s="18" customFormat="1" ht="14.25" hidden="1" x14ac:dyDescent="0.3">
      <c r="A526" s="1" t="s">
        <v>161</v>
      </c>
      <c r="B526" s="1" t="s">
        <v>637</v>
      </c>
      <c r="C526" s="1" t="s">
        <v>661</v>
      </c>
      <c r="D526" s="1" t="s">
        <v>285</v>
      </c>
      <c r="E526" s="1" t="s">
        <v>87</v>
      </c>
      <c r="F526" s="1" t="s">
        <v>283</v>
      </c>
      <c r="G526" s="1" t="s">
        <v>385</v>
      </c>
      <c r="H526" s="2" t="s">
        <v>554</v>
      </c>
      <c r="I526" s="177">
        <v>29.931850000000001</v>
      </c>
      <c r="J526" s="37">
        <v>0</v>
      </c>
      <c r="K526" s="171">
        <v>0</v>
      </c>
      <c r="L526" s="171">
        <f t="shared" si="555"/>
        <v>0</v>
      </c>
      <c r="M526" s="37">
        <v>0</v>
      </c>
      <c r="N526" s="5"/>
      <c r="O526" s="34">
        <f t="shared" si="556"/>
        <v>0</v>
      </c>
      <c r="P526" s="3">
        <v>0</v>
      </c>
      <c r="Q526" s="3">
        <v>0</v>
      </c>
      <c r="R526" s="35">
        <f t="shared" si="557"/>
        <v>0</v>
      </c>
      <c r="S526" s="33">
        <f t="shared" si="548"/>
        <v>0</v>
      </c>
      <c r="T526" s="5"/>
      <c r="U526" s="35">
        <f t="shared" si="558"/>
        <v>0</v>
      </c>
      <c r="V526" s="3">
        <v>0</v>
      </c>
      <c r="W526" s="3">
        <v>0</v>
      </c>
      <c r="X526" s="35">
        <f t="shared" si="559"/>
        <v>0</v>
      </c>
      <c r="Y526" s="33">
        <f t="shared" si="549"/>
        <v>0</v>
      </c>
      <c r="Z526" s="5"/>
      <c r="AA526" s="35">
        <f t="shared" si="560"/>
        <v>0</v>
      </c>
      <c r="AB526" s="3">
        <v>0</v>
      </c>
      <c r="AC526" s="3">
        <v>0</v>
      </c>
      <c r="AD526" s="35">
        <f t="shared" si="561"/>
        <v>0</v>
      </c>
      <c r="AE526" s="33">
        <f t="shared" si="550"/>
        <v>0</v>
      </c>
      <c r="AF526" s="5"/>
      <c r="AG526" s="35">
        <f t="shared" si="562"/>
        <v>0</v>
      </c>
      <c r="AH526" s="3">
        <v>0</v>
      </c>
      <c r="AI526" s="3">
        <v>0</v>
      </c>
      <c r="AJ526" s="35">
        <f t="shared" si="563"/>
        <v>0</v>
      </c>
      <c r="AK526" s="33">
        <f t="shared" si="551"/>
        <v>0</v>
      </c>
      <c r="AL526" s="5">
        <v>0</v>
      </c>
      <c r="AM526" s="36">
        <f t="shared" si="564"/>
        <v>0</v>
      </c>
      <c r="AN526" s="224">
        <v>0</v>
      </c>
      <c r="AO526" s="3">
        <v>0</v>
      </c>
      <c r="AP526" s="35">
        <f t="shared" si="565"/>
        <v>0</v>
      </c>
      <c r="AQ526" s="33">
        <f t="shared" si="552"/>
        <v>0</v>
      </c>
      <c r="AR526" s="5">
        <v>0</v>
      </c>
      <c r="AS526" s="35">
        <f t="shared" si="566"/>
        <v>0</v>
      </c>
      <c r="AT526" s="3"/>
      <c r="AU526" s="3">
        <v>0</v>
      </c>
      <c r="AV526" s="35">
        <f t="shared" si="567"/>
        <v>0</v>
      </c>
      <c r="AW526" s="33">
        <f t="shared" si="553"/>
        <v>0</v>
      </c>
      <c r="AX526" s="4">
        <v>0</v>
      </c>
      <c r="AY526" s="35">
        <f t="shared" si="546"/>
        <v>0</v>
      </c>
      <c r="AZ526" s="3">
        <v>0</v>
      </c>
      <c r="BA526" s="3">
        <v>0</v>
      </c>
      <c r="BB526" s="35">
        <f t="shared" si="547"/>
        <v>0</v>
      </c>
      <c r="BC526" s="33">
        <f t="shared" si="545"/>
        <v>0</v>
      </c>
      <c r="BD526" s="4">
        <v>0</v>
      </c>
      <c r="BE526" s="36">
        <f t="shared" si="537"/>
        <v>0</v>
      </c>
      <c r="BF526" s="3">
        <v>0</v>
      </c>
      <c r="BG526" s="3">
        <v>0</v>
      </c>
      <c r="BH526" s="35">
        <f t="shared" si="538"/>
        <v>0</v>
      </c>
      <c r="BI526" s="33">
        <f t="shared" ref="BI526:BI568" si="578">BC526+BF526-BG526</f>
        <v>0</v>
      </c>
      <c r="BJ526" s="4">
        <v>0</v>
      </c>
      <c r="BK526" s="36">
        <f t="shared" si="539"/>
        <v>0</v>
      </c>
      <c r="BL526" s="3">
        <v>0</v>
      </c>
      <c r="BM526" s="3">
        <v>0</v>
      </c>
      <c r="BN526" s="36">
        <f t="shared" si="540"/>
        <v>0</v>
      </c>
      <c r="BO526" s="33">
        <f t="shared" si="574"/>
        <v>0</v>
      </c>
      <c r="BP526" s="4">
        <v>0</v>
      </c>
      <c r="BQ526" s="36">
        <f t="shared" si="541"/>
        <v>0</v>
      </c>
      <c r="BR526" s="204">
        <v>0</v>
      </c>
      <c r="BS526" s="305">
        <v>0</v>
      </c>
      <c r="BT526" s="36">
        <f t="shared" si="542"/>
        <v>0</v>
      </c>
      <c r="BU526" s="33">
        <f t="shared" si="554"/>
        <v>0</v>
      </c>
      <c r="BV526" s="4">
        <v>0</v>
      </c>
      <c r="BW526" s="36">
        <f t="shared" si="569"/>
        <v>0</v>
      </c>
      <c r="BX526" s="3">
        <v>0</v>
      </c>
      <c r="BY526" s="3">
        <v>0</v>
      </c>
      <c r="BZ526" s="36">
        <f t="shared" si="570"/>
        <v>0</v>
      </c>
      <c r="CA526" s="33">
        <f t="shared" si="543"/>
        <v>0</v>
      </c>
      <c r="CB526" s="314">
        <v>0</v>
      </c>
      <c r="CC526" s="36">
        <f t="shared" si="571"/>
        <v>0</v>
      </c>
      <c r="CD526" s="3">
        <f>SUMIFS('12月商业流向数据'!G:G,'12月商业流向数据'!C:C,'2019年进销存明细 '!A526,'12月商业流向数据'!E:E,'2019年进销存明细 '!H526)</f>
        <v>0</v>
      </c>
      <c r="CE526" s="3"/>
      <c r="CF526" s="36">
        <f t="shared" si="572"/>
        <v>0</v>
      </c>
      <c r="CG526" s="33">
        <f t="shared" si="544"/>
        <v>0</v>
      </c>
      <c r="CH526" s="4">
        <f t="shared" si="575"/>
        <v>0</v>
      </c>
      <c r="CI526" s="36">
        <f t="shared" si="576"/>
        <v>0</v>
      </c>
      <c r="CJ526" s="4">
        <f t="shared" si="577"/>
        <v>0</v>
      </c>
      <c r="CK526" s="36">
        <f t="shared" si="573"/>
        <v>0</v>
      </c>
      <c r="CM526" s="18" t="str">
        <f t="shared" si="568"/>
        <v>润坦1-复旦大学附属眼耳鼻喉科医院眼科</v>
      </c>
      <c r="CN526" s="18" t="s">
        <v>422</v>
      </c>
    </row>
    <row r="527" spans="1:92" s="18" customFormat="1" ht="14.25" hidden="1" x14ac:dyDescent="0.3">
      <c r="A527" s="1" t="s">
        <v>161</v>
      </c>
      <c r="B527" s="1" t="s">
        <v>637</v>
      </c>
      <c r="C527" s="1" t="s">
        <v>661</v>
      </c>
      <c r="D527" s="1" t="s">
        <v>285</v>
      </c>
      <c r="E527" s="1" t="s">
        <v>462</v>
      </c>
      <c r="F527" s="1" t="s">
        <v>283</v>
      </c>
      <c r="G527" s="1" t="s">
        <v>385</v>
      </c>
      <c r="H527" s="2" t="s">
        <v>151</v>
      </c>
      <c r="I527" s="177">
        <v>31.581849999999999</v>
      </c>
      <c r="J527" s="37">
        <v>1200</v>
      </c>
      <c r="K527" s="171">
        <v>957</v>
      </c>
      <c r="L527" s="171">
        <f t="shared" si="555"/>
        <v>30223.830449999998</v>
      </c>
      <c r="M527" s="37">
        <v>907</v>
      </c>
      <c r="N527" s="5">
        <v>1000</v>
      </c>
      <c r="O527" s="34">
        <f t="shared" si="556"/>
        <v>31581.85</v>
      </c>
      <c r="P527" s="3">
        <v>600</v>
      </c>
      <c r="Q527" s="3">
        <v>610</v>
      </c>
      <c r="R527" s="35">
        <f t="shared" si="557"/>
        <v>18949.11</v>
      </c>
      <c r="S527" s="33">
        <f t="shared" si="548"/>
        <v>897</v>
      </c>
      <c r="T527" s="5">
        <v>600</v>
      </c>
      <c r="U527" s="35">
        <f t="shared" si="558"/>
        <v>18949.11</v>
      </c>
      <c r="V527" s="3">
        <v>0</v>
      </c>
      <c r="W527" s="3">
        <v>340</v>
      </c>
      <c r="X527" s="35">
        <f t="shared" si="559"/>
        <v>0</v>
      </c>
      <c r="Y527" s="33">
        <f t="shared" si="549"/>
        <v>557</v>
      </c>
      <c r="Z527" s="5">
        <v>1200</v>
      </c>
      <c r="AA527" s="35">
        <f t="shared" si="560"/>
        <v>37898.22</v>
      </c>
      <c r="AB527" s="3">
        <v>600</v>
      </c>
      <c r="AC527" s="3">
        <v>495</v>
      </c>
      <c r="AD527" s="35">
        <f t="shared" si="561"/>
        <v>18949.11</v>
      </c>
      <c r="AE527" s="33">
        <f t="shared" si="550"/>
        <v>662</v>
      </c>
      <c r="AF527" s="5">
        <v>1300</v>
      </c>
      <c r="AG527" s="35">
        <f t="shared" si="562"/>
        <v>41056.404999999999</v>
      </c>
      <c r="AH527" s="3">
        <v>600</v>
      </c>
      <c r="AI527" s="3">
        <v>493</v>
      </c>
      <c r="AJ527" s="35">
        <f t="shared" si="563"/>
        <v>18949.11</v>
      </c>
      <c r="AK527" s="33">
        <f t="shared" si="551"/>
        <v>769</v>
      </c>
      <c r="AL527" s="5">
        <v>1300</v>
      </c>
      <c r="AM527" s="36">
        <f t="shared" si="564"/>
        <v>41056.404999999999</v>
      </c>
      <c r="AN527" s="224">
        <v>600</v>
      </c>
      <c r="AO527" s="3">
        <v>573</v>
      </c>
      <c r="AP527" s="35">
        <f t="shared" si="565"/>
        <v>18949.11</v>
      </c>
      <c r="AQ527" s="33">
        <f t="shared" si="552"/>
        <v>796</v>
      </c>
      <c r="AR527" s="5">
        <v>1400</v>
      </c>
      <c r="AS527" s="35">
        <f t="shared" si="566"/>
        <v>44214.59</v>
      </c>
      <c r="AT527" s="3">
        <v>0</v>
      </c>
      <c r="AU527" s="3">
        <v>168</v>
      </c>
      <c r="AV527" s="35">
        <f t="shared" si="567"/>
        <v>0</v>
      </c>
      <c r="AW527" s="33">
        <f t="shared" si="553"/>
        <v>628</v>
      </c>
      <c r="AX527" s="4">
        <v>1400</v>
      </c>
      <c r="AY527" s="35">
        <f t="shared" si="546"/>
        <v>44214.59</v>
      </c>
      <c r="AZ527" s="3">
        <v>0</v>
      </c>
      <c r="BA527" s="3">
        <v>291</v>
      </c>
      <c r="BB527" s="35">
        <f t="shared" si="547"/>
        <v>0</v>
      </c>
      <c r="BC527" s="33">
        <f t="shared" si="545"/>
        <v>337</v>
      </c>
      <c r="BD527" s="4">
        <v>1400</v>
      </c>
      <c r="BE527" s="36">
        <f t="shared" si="537"/>
        <v>44214.59</v>
      </c>
      <c r="BF527" s="3">
        <v>600</v>
      </c>
      <c r="BG527" s="3">
        <v>642</v>
      </c>
      <c r="BH527" s="35">
        <f t="shared" si="538"/>
        <v>18949.11</v>
      </c>
      <c r="BI527" s="33">
        <f t="shared" si="578"/>
        <v>295</v>
      </c>
      <c r="BJ527" s="4">
        <v>1400</v>
      </c>
      <c r="BK527" s="36">
        <f t="shared" si="539"/>
        <v>44214.59</v>
      </c>
      <c r="BL527" s="3">
        <v>2400</v>
      </c>
      <c r="BM527" s="3">
        <v>1743</v>
      </c>
      <c r="BN527" s="36">
        <f t="shared" si="540"/>
        <v>75796.44</v>
      </c>
      <c r="BO527" s="33">
        <f t="shared" si="574"/>
        <v>952</v>
      </c>
      <c r="BP527" s="4">
        <v>1200</v>
      </c>
      <c r="BQ527" s="36">
        <f t="shared" si="541"/>
        <v>37898.22</v>
      </c>
      <c r="BR527" s="204">
        <v>1200</v>
      </c>
      <c r="BS527" s="305">
        <v>1706</v>
      </c>
      <c r="BT527" s="36">
        <f t="shared" si="542"/>
        <v>37898.22</v>
      </c>
      <c r="BU527" s="33">
        <f t="shared" si="554"/>
        <v>446</v>
      </c>
      <c r="BV527" s="4">
        <v>1400</v>
      </c>
      <c r="BW527" s="36">
        <f t="shared" si="569"/>
        <v>44214.59</v>
      </c>
      <c r="BX527" s="3">
        <v>2400</v>
      </c>
      <c r="BY527" s="3">
        <v>1993</v>
      </c>
      <c r="BZ527" s="36">
        <f t="shared" si="570"/>
        <v>75796.44</v>
      </c>
      <c r="CA527" s="33">
        <f t="shared" si="543"/>
        <v>853</v>
      </c>
      <c r="CB527" s="314">
        <v>1400</v>
      </c>
      <c r="CC527" s="36">
        <f t="shared" si="571"/>
        <v>44214.59</v>
      </c>
      <c r="CD527" s="3">
        <f>SUMIFS('12月商业流向数据'!G:G,'12月商业流向数据'!C:C,'2019年进销存明细 '!A527,'12月商业流向数据'!E:E,'2019年进销存明细 '!H527)</f>
        <v>1200</v>
      </c>
      <c r="CE527" s="3"/>
      <c r="CF527" s="36">
        <f t="shared" si="572"/>
        <v>37898.22</v>
      </c>
      <c r="CG527" s="33">
        <f t="shared" si="544"/>
        <v>2053</v>
      </c>
      <c r="CH527" s="4">
        <f t="shared" si="575"/>
        <v>15000</v>
      </c>
      <c r="CI527" s="36">
        <f t="shared" si="576"/>
        <v>473727.74999999988</v>
      </c>
      <c r="CJ527" s="4">
        <f t="shared" si="577"/>
        <v>10200</v>
      </c>
      <c r="CK527" s="36">
        <f t="shared" si="573"/>
        <v>322134.87</v>
      </c>
      <c r="CM527" s="18" t="str">
        <f t="shared" si="568"/>
        <v>润坦1-上海市第六人民医院</v>
      </c>
      <c r="CN527" s="18" t="s">
        <v>422</v>
      </c>
    </row>
    <row r="528" spans="1:92" s="18" customFormat="1" ht="14.25" hidden="1" x14ac:dyDescent="0.3">
      <c r="A528" s="1" t="s">
        <v>161</v>
      </c>
      <c r="B528" s="1" t="s">
        <v>637</v>
      </c>
      <c r="C528" s="1" t="s">
        <v>661</v>
      </c>
      <c r="D528" s="1" t="s">
        <v>142</v>
      </c>
      <c r="E528" s="1" t="s">
        <v>164</v>
      </c>
      <c r="F528" s="1" t="s">
        <v>283</v>
      </c>
      <c r="G528" s="1" t="s">
        <v>387</v>
      </c>
      <c r="H528" s="2" t="s">
        <v>94</v>
      </c>
      <c r="I528" s="177">
        <v>31.581849999999999</v>
      </c>
      <c r="J528" s="37">
        <v>1200</v>
      </c>
      <c r="K528" s="171">
        <v>1900</v>
      </c>
      <c r="L528" s="171">
        <f t="shared" si="555"/>
        <v>60005.514999999999</v>
      </c>
      <c r="M528" s="37">
        <v>940</v>
      </c>
      <c r="N528" s="5">
        <v>1200</v>
      </c>
      <c r="O528" s="34">
        <f t="shared" si="556"/>
        <v>37898.22</v>
      </c>
      <c r="P528" s="3">
        <v>2400</v>
      </c>
      <c r="Q528" s="3">
        <v>2000</v>
      </c>
      <c r="R528" s="35">
        <f t="shared" si="557"/>
        <v>75796.44</v>
      </c>
      <c r="S528" s="33">
        <f t="shared" si="548"/>
        <v>1340</v>
      </c>
      <c r="T528" s="5">
        <v>1200</v>
      </c>
      <c r="U528" s="35">
        <f t="shared" si="558"/>
        <v>37898.22</v>
      </c>
      <c r="V528" s="3">
        <v>1200</v>
      </c>
      <c r="W528" s="3">
        <v>1600</v>
      </c>
      <c r="X528" s="35">
        <f t="shared" si="559"/>
        <v>37898.22</v>
      </c>
      <c r="Y528" s="33">
        <f t="shared" si="549"/>
        <v>940</v>
      </c>
      <c r="Z528" s="5">
        <v>1200</v>
      </c>
      <c r="AA528" s="35">
        <f t="shared" si="560"/>
        <v>37898.22</v>
      </c>
      <c r="AB528" s="3">
        <v>1200</v>
      </c>
      <c r="AC528" s="3">
        <v>1724</v>
      </c>
      <c r="AD528" s="35">
        <f t="shared" si="561"/>
        <v>37898.22</v>
      </c>
      <c r="AE528" s="33">
        <f t="shared" si="550"/>
        <v>416</v>
      </c>
      <c r="AF528" s="5">
        <v>1200</v>
      </c>
      <c r="AG528" s="35">
        <f t="shared" si="562"/>
        <v>37898.22</v>
      </c>
      <c r="AH528" s="3">
        <v>1800</v>
      </c>
      <c r="AI528" s="3">
        <v>1500</v>
      </c>
      <c r="AJ528" s="35">
        <f t="shared" si="563"/>
        <v>56847.33</v>
      </c>
      <c r="AK528" s="33">
        <f t="shared" si="551"/>
        <v>716</v>
      </c>
      <c r="AL528" s="5">
        <v>1200</v>
      </c>
      <c r="AM528" s="36">
        <f t="shared" si="564"/>
        <v>37898.22</v>
      </c>
      <c r="AN528" s="224">
        <v>1200</v>
      </c>
      <c r="AO528" s="3">
        <v>1200</v>
      </c>
      <c r="AP528" s="35">
        <f t="shared" si="565"/>
        <v>37898.22</v>
      </c>
      <c r="AQ528" s="33">
        <f t="shared" si="552"/>
        <v>716</v>
      </c>
      <c r="AR528" s="5">
        <v>1200</v>
      </c>
      <c r="AS528" s="35">
        <f t="shared" si="566"/>
        <v>37898.22</v>
      </c>
      <c r="AT528" s="3">
        <v>1800</v>
      </c>
      <c r="AU528" s="3">
        <v>1600</v>
      </c>
      <c r="AV528" s="35">
        <f t="shared" si="567"/>
        <v>56847.33</v>
      </c>
      <c r="AW528" s="33">
        <f t="shared" si="553"/>
        <v>916</v>
      </c>
      <c r="AX528" s="4">
        <v>1200</v>
      </c>
      <c r="AY528" s="35">
        <f t="shared" si="546"/>
        <v>37898.22</v>
      </c>
      <c r="AZ528" s="3">
        <v>2400</v>
      </c>
      <c r="BA528" s="3">
        <v>1800</v>
      </c>
      <c r="BB528" s="35">
        <f t="shared" si="547"/>
        <v>75796.44</v>
      </c>
      <c r="BC528" s="33">
        <f t="shared" si="545"/>
        <v>1516</v>
      </c>
      <c r="BD528" s="4">
        <v>1200</v>
      </c>
      <c r="BE528" s="36">
        <f t="shared" si="537"/>
        <v>37898.22</v>
      </c>
      <c r="BF528" s="3">
        <v>0</v>
      </c>
      <c r="BG528" s="3">
        <v>154</v>
      </c>
      <c r="BH528" s="35">
        <f t="shared" si="538"/>
        <v>0</v>
      </c>
      <c r="BI528" s="33">
        <f t="shared" si="578"/>
        <v>1362</v>
      </c>
      <c r="BJ528" s="4">
        <v>1200</v>
      </c>
      <c r="BK528" s="36">
        <f t="shared" si="539"/>
        <v>37898.22</v>
      </c>
      <c r="BL528" s="3">
        <v>-1362</v>
      </c>
      <c r="BM528" s="3">
        <v>0</v>
      </c>
      <c r="BN528" s="36">
        <f t="shared" si="540"/>
        <v>-43014.479699999996</v>
      </c>
      <c r="BO528" s="33">
        <f t="shared" si="574"/>
        <v>0</v>
      </c>
      <c r="BP528" s="4">
        <v>1200</v>
      </c>
      <c r="BQ528" s="36">
        <f t="shared" si="541"/>
        <v>37898.22</v>
      </c>
      <c r="BR528" s="204">
        <v>0</v>
      </c>
      <c r="BS528" s="305">
        <v>0</v>
      </c>
      <c r="BT528" s="36">
        <f t="shared" si="542"/>
        <v>0</v>
      </c>
      <c r="BU528" s="33">
        <f t="shared" si="554"/>
        <v>0</v>
      </c>
      <c r="BV528" s="4">
        <v>1200</v>
      </c>
      <c r="BW528" s="36">
        <f t="shared" si="569"/>
        <v>37898.22</v>
      </c>
      <c r="BX528" s="3">
        <v>0</v>
      </c>
      <c r="BY528" s="3">
        <v>0</v>
      </c>
      <c r="BZ528" s="36">
        <f t="shared" si="570"/>
        <v>0</v>
      </c>
      <c r="CA528" s="33">
        <f t="shared" si="543"/>
        <v>0</v>
      </c>
      <c r="CB528" s="314">
        <v>1200</v>
      </c>
      <c r="CC528" s="36">
        <f t="shared" si="571"/>
        <v>37898.22</v>
      </c>
      <c r="CD528" s="3">
        <f>SUMIFS('12月商业流向数据'!G:G,'12月商业流向数据'!C:C,'2019年进销存明细 '!A528,'12月商业流向数据'!E:E,'2019年进销存明细 '!H528)</f>
        <v>0</v>
      </c>
      <c r="CE528" s="3"/>
      <c r="CF528" s="36">
        <f t="shared" si="572"/>
        <v>0</v>
      </c>
      <c r="CG528" s="33">
        <f t="shared" si="544"/>
        <v>0</v>
      </c>
      <c r="CH528" s="4">
        <f t="shared" si="575"/>
        <v>14400</v>
      </c>
      <c r="CI528" s="36">
        <f t="shared" si="576"/>
        <v>454778.6399999999</v>
      </c>
      <c r="CJ528" s="4">
        <f t="shared" si="577"/>
        <v>10638</v>
      </c>
      <c r="CK528" s="36">
        <f t="shared" si="573"/>
        <v>335967.72030000004</v>
      </c>
      <c r="CM528" s="18" t="str">
        <f t="shared" si="568"/>
        <v>润坦1-上海市第十人民医院</v>
      </c>
      <c r="CN528" s="18" t="s">
        <v>422</v>
      </c>
    </row>
    <row r="529" spans="1:92" s="18" customFormat="1" ht="14.25" hidden="1" x14ac:dyDescent="0.3">
      <c r="A529" s="1" t="s">
        <v>161</v>
      </c>
      <c r="B529" s="1" t="s">
        <v>637</v>
      </c>
      <c r="C529" s="1" t="s">
        <v>661</v>
      </c>
      <c r="D529" s="1" t="s">
        <v>142</v>
      </c>
      <c r="E529" s="1" t="s">
        <v>164</v>
      </c>
      <c r="F529" s="1" t="s">
        <v>283</v>
      </c>
      <c r="G529" s="1" t="s">
        <v>387</v>
      </c>
      <c r="H529" s="2" t="s">
        <v>95</v>
      </c>
      <c r="I529" s="177">
        <v>31.581849999999999</v>
      </c>
      <c r="J529" s="37">
        <v>1200</v>
      </c>
      <c r="K529" s="171">
        <v>2300</v>
      </c>
      <c r="L529" s="171">
        <f t="shared" si="555"/>
        <v>72638.255000000005</v>
      </c>
      <c r="M529" s="37">
        <v>1706</v>
      </c>
      <c r="N529" s="5">
        <v>2400</v>
      </c>
      <c r="O529" s="34">
        <f t="shared" si="556"/>
        <v>75796.44</v>
      </c>
      <c r="P529" s="3">
        <v>1200</v>
      </c>
      <c r="Q529" s="3">
        <v>1602</v>
      </c>
      <c r="R529" s="35">
        <f t="shared" si="557"/>
        <v>37898.22</v>
      </c>
      <c r="S529" s="33">
        <f t="shared" si="548"/>
        <v>1304</v>
      </c>
      <c r="T529" s="5">
        <v>2400</v>
      </c>
      <c r="U529" s="35">
        <f t="shared" si="558"/>
        <v>75796.44</v>
      </c>
      <c r="V529" s="3">
        <v>1200</v>
      </c>
      <c r="W529" s="3">
        <v>1200</v>
      </c>
      <c r="X529" s="35">
        <f t="shared" si="559"/>
        <v>37898.22</v>
      </c>
      <c r="Y529" s="33">
        <f t="shared" si="549"/>
        <v>1304</v>
      </c>
      <c r="Z529" s="5">
        <v>2400</v>
      </c>
      <c r="AA529" s="35">
        <f t="shared" si="560"/>
        <v>75796.44</v>
      </c>
      <c r="AB529" s="3">
        <v>2400</v>
      </c>
      <c r="AC529" s="3">
        <v>2371</v>
      </c>
      <c r="AD529" s="35">
        <f t="shared" si="561"/>
        <v>75796.44</v>
      </c>
      <c r="AE529" s="33">
        <f t="shared" si="550"/>
        <v>1333</v>
      </c>
      <c r="AF529" s="5">
        <v>2400</v>
      </c>
      <c r="AG529" s="35">
        <f t="shared" si="562"/>
        <v>75796.44</v>
      </c>
      <c r="AH529" s="3">
        <v>2400</v>
      </c>
      <c r="AI529" s="3">
        <v>2300</v>
      </c>
      <c r="AJ529" s="35">
        <f t="shared" si="563"/>
        <v>75796.44</v>
      </c>
      <c r="AK529" s="33">
        <f t="shared" si="551"/>
        <v>1433</v>
      </c>
      <c r="AL529" s="5">
        <v>2400</v>
      </c>
      <c r="AM529" s="36">
        <f t="shared" si="564"/>
        <v>75796.44</v>
      </c>
      <c r="AN529" s="224">
        <v>2400</v>
      </c>
      <c r="AO529" s="3">
        <v>2300</v>
      </c>
      <c r="AP529" s="35">
        <f t="shared" si="565"/>
        <v>75796.44</v>
      </c>
      <c r="AQ529" s="33">
        <f t="shared" si="552"/>
        <v>1533</v>
      </c>
      <c r="AR529" s="5">
        <v>2400</v>
      </c>
      <c r="AS529" s="35">
        <f t="shared" si="566"/>
        <v>75796.44</v>
      </c>
      <c r="AT529" s="3">
        <v>1200</v>
      </c>
      <c r="AU529" s="3">
        <v>1500</v>
      </c>
      <c r="AV529" s="35">
        <f t="shared" si="567"/>
        <v>37898.22</v>
      </c>
      <c r="AW529" s="33">
        <f t="shared" si="553"/>
        <v>1233</v>
      </c>
      <c r="AX529" s="4">
        <v>1500</v>
      </c>
      <c r="AY529" s="35">
        <f t="shared" si="546"/>
        <v>47372.775000000001</v>
      </c>
      <c r="AZ529" s="3">
        <v>0</v>
      </c>
      <c r="BA529" s="3">
        <v>800</v>
      </c>
      <c r="BB529" s="35">
        <f t="shared" si="547"/>
        <v>0</v>
      </c>
      <c r="BC529" s="33">
        <f t="shared" si="545"/>
        <v>433</v>
      </c>
      <c r="BD529" s="4">
        <v>1500</v>
      </c>
      <c r="BE529" s="36">
        <f t="shared" si="537"/>
        <v>47372.775000000001</v>
      </c>
      <c r="BF529" s="3">
        <v>1200</v>
      </c>
      <c r="BG529" s="3">
        <v>600</v>
      </c>
      <c r="BH529" s="35">
        <f t="shared" si="538"/>
        <v>37898.22</v>
      </c>
      <c r="BI529" s="33">
        <f t="shared" si="578"/>
        <v>1033</v>
      </c>
      <c r="BJ529" s="4">
        <v>1500</v>
      </c>
      <c r="BK529" s="36">
        <f t="shared" si="539"/>
        <v>47372.775000000001</v>
      </c>
      <c r="BL529" s="3">
        <v>0</v>
      </c>
      <c r="BM529" s="3">
        <v>333</v>
      </c>
      <c r="BN529" s="36">
        <f t="shared" si="540"/>
        <v>0</v>
      </c>
      <c r="BO529" s="33">
        <f t="shared" si="574"/>
        <v>700</v>
      </c>
      <c r="BP529" s="4">
        <v>2400</v>
      </c>
      <c r="BQ529" s="36">
        <f t="shared" si="541"/>
        <v>75796.44</v>
      </c>
      <c r="BR529" s="204">
        <v>0</v>
      </c>
      <c r="BS529" s="305">
        <v>300</v>
      </c>
      <c r="BT529" s="36">
        <f t="shared" si="542"/>
        <v>0</v>
      </c>
      <c r="BU529" s="33">
        <f t="shared" si="554"/>
        <v>400</v>
      </c>
      <c r="BV529" s="4">
        <v>2400</v>
      </c>
      <c r="BW529" s="36">
        <f t="shared" si="569"/>
        <v>75796.44</v>
      </c>
      <c r="BX529" s="3">
        <v>150</v>
      </c>
      <c r="BY529" s="3">
        <v>400</v>
      </c>
      <c r="BZ529" s="36">
        <f t="shared" si="570"/>
        <v>4737.2775000000001</v>
      </c>
      <c r="CA529" s="33">
        <f t="shared" si="543"/>
        <v>150</v>
      </c>
      <c r="CB529" s="314">
        <v>2400</v>
      </c>
      <c r="CC529" s="36">
        <f t="shared" si="571"/>
        <v>75796.44</v>
      </c>
      <c r="CD529" s="3">
        <f>SUMIFS('12月商业流向数据'!G:G,'12月商业流向数据'!C:C,'2019年进销存明细 '!A529,'12月商业流向数据'!E:E,'2019年进销存明细 '!H529)</f>
        <v>0</v>
      </c>
      <c r="CE529" s="3"/>
      <c r="CF529" s="36">
        <f t="shared" si="572"/>
        <v>0</v>
      </c>
      <c r="CG529" s="33">
        <f t="shared" si="544"/>
        <v>150</v>
      </c>
      <c r="CH529" s="4">
        <f t="shared" si="575"/>
        <v>26100</v>
      </c>
      <c r="CI529" s="36">
        <f t="shared" si="576"/>
        <v>824286.28499999992</v>
      </c>
      <c r="CJ529" s="4">
        <f t="shared" si="577"/>
        <v>12150</v>
      </c>
      <c r="CK529" s="36">
        <f t="shared" si="573"/>
        <v>383719.47749999998</v>
      </c>
      <c r="CM529" s="18" t="str">
        <f t="shared" si="568"/>
        <v>润坦1-上海市皮肤病医院</v>
      </c>
      <c r="CN529" s="18" t="s">
        <v>422</v>
      </c>
    </row>
    <row r="530" spans="1:92" s="18" customFormat="1" ht="14.25" hidden="1" x14ac:dyDescent="0.3">
      <c r="A530" s="1" t="s">
        <v>161</v>
      </c>
      <c r="B530" s="1" t="s">
        <v>637</v>
      </c>
      <c r="C530" s="1" t="s">
        <v>661</v>
      </c>
      <c r="D530" s="1" t="s">
        <v>142</v>
      </c>
      <c r="E530" s="1" t="s">
        <v>752</v>
      </c>
      <c r="F530" s="1" t="s">
        <v>282</v>
      </c>
      <c r="G530" s="1" t="s">
        <v>387</v>
      </c>
      <c r="H530" s="2" t="s">
        <v>98</v>
      </c>
      <c r="I530" s="177">
        <v>31.581849999999999</v>
      </c>
      <c r="J530" s="37">
        <v>1800</v>
      </c>
      <c r="K530" s="171">
        <v>3143.5</v>
      </c>
      <c r="L530" s="171">
        <f t="shared" si="555"/>
        <v>99277.545474999992</v>
      </c>
      <c r="M530" s="37">
        <v>1</v>
      </c>
      <c r="N530" s="5">
        <v>1800</v>
      </c>
      <c r="O530" s="34">
        <f t="shared" si="556"/>
        <v>56847.33</v>
      </c>
      <c r="P530" s="3">
        <v>1800</v>
      </c>
      <c r="Q530" s="3">
        <v>1800</v>
      </c>
      <c r="R530" s="35">
        <f t="shared" si="557"/>
        <v>56847.33</v>
      </c>
      <c r="S530" s="33">
        <f t="shared" si="548"/>
        <v>1</v>
      </c>
      <c r="T530" s="5">
        <v>1800</v>
      </c>
      <c r="U530" s="35">
        <f t="shared" si="558"/>
        <v>56847.33</v>
      </c>
      <c r="V530" s="3">
        <v>1800</v>
      </c>
      <c r="W530" s="3">
        <v>1800</v>
      </c>
      <c r="X530" s="35">
        <f t="shared" si="559"/>
        <v>56847.33</v>
      </c>
      <c r="Y530" s="33">
        <f t="shared" si="549"/>
        <v>1</v>
      </c>
      <c r="Z530" s="5">
        <v>1800</v>
      </c>
      <c r="AA530" s="35">
        <f t="shared" si="560"/>
        <v>56847.33</v>
      </c>
      <c r="AB530" s="3">
        <v>1800</v>
      </c>
      <c r="AC530" s="3">
        <v>460</v>
      </c>
      <c r="AD530" s="35">
        <f t="shared" si="561"/>
        <v>56847.33</v>
      </c>
      <c r="AE530" s="33">
        <f t="shared" si="550"/>
        <v>1341</v>
      </c>
      <c r="AF530" s="5">
        <v>1800</v>
      </c>
      <c r="AG530" s="35">
        <f t="shared" si="562"/>
        <v>56847.33</v>
      </c>
      <c r="AH530" s="3">
        <v>0</v>
      </c>
      <c r="AI530" s="3">
        <v>1340</v>
      </c>
      <c r="AJ530" s="35">
        <f t="shared" si="563"/>
        <v>0</v>
      </c>
      <c r="AK530" s="33">
        <f t="shared" si="551"/>
        <v>1</v>
      </c>
      <c r="AL530" s="5">
        <v>1800</v>
      </c>
      <c r="AM530" s="36">
        <f t="shared" si="564"/>
        <v>56847.33</v>
      </c>
      <c r="AN530" s="224">
        <v>1800</v>
      </c>
      <c r="AO530" s="3">
        <v>1800</v>
      </c>
      <c r="AP530" s="35">
        <f t="shared" si="565"/>
        <v>56847.33</v>
      </c>
      <c r="AQ530" s="33">
        <f t="shared" si="552"/>
        <v>1</v>
      </c>
      <c r="AR530" s="5">
        <v>1800</v>
      </c>
      <c r="AS530" s="35">
        <f t="shared" si="566"/>
        <v>56847.33</v>
      </c>
      <c r="AT530" s="3">
        <v>1800</v>
      </c>
      <c r="AU530" s="3">
        <v>1800</v>
      </c>
      <c r="AV530" s="35">
        <f t="shared" si="567"/>
        <v>56847.33</v>
      </c>
      <c r="AW530" s="33">
        <f t="shared" si="553"/>
        <v>1</v>
      </c>
      <c r="AX530" s="4">
        <v>1800</v>
      </c>
      <c r="AY530" s="35">
        <f t="shared" si="546"/>
        <v>56847.33</v>
      </c>
      <c r="AZ530" s="268">
        <v>1800</v>
      </c>
      <c r="BA530" s="3">
        <v>1800</v>
      </c>
      <c r="BB530" s="35">
        <f t="shared" si="547"/>
        <v>56847.33</v>
      </c>
      <c r="BC530" s="33">
        <f t="shared" si="545"/>
        <v>1</v>
      </c>
      <c r="BD530" s="4">
        <v>1800</v>
      </c>
      <c r="BE530" s="36">
        <f t="shared" si="537"/>
        <v>56847.33</v>
      </c>
      <c r="BF530" s="268">
        <v>1800</v>
      </c>
      <c r="BG530" s="3">
        <v>1800</v>
      </c>
      <c r="BH530" s="35">
        <f t="shared" si="538"/>
        <v>56847.33</v>
      </c>
      <c r="BI530" s="33">
        <f t="shared" si="578"/>
        <v>1</v>
      </c>
      <c r="BJ530" s="4">
        <v>1800</v>
      </c>
      <c r="BK530" s="36">
        <f t="shared" si="539"/>
        <v>56847.33</v>
      </c>
      <c r="BL530" s="3">
        <v>1800</v>
      </c>
      <c r="BM530" s="3">
        <v>1800</v>
      </c>
      <c r="BN530" s="36">
        <f t="shared" si="540"/>
        <v>56847.33</v>
      </c>
      <c r="BO530" s="33">
        <f t="shared" si="574"/>
        <v>1</v>
      </c>
      <c r="BP530" s="4">
        <v>1800</v>
      </c>
      <c r="BQ530" s="36">
        <f t="shared" si="541"/>
        <v>56847.33</v>
      </c>
      <c r="BR530" s="204">
        <v>1800</v>
      </c>
      <c r="BS530" s="305">
        <v>1800</v>
      </c>
      <c r="BT530" s="36">
        <f t="shared" si="542"/>
        <v>56847.33</v>
      </c>
      <c r="BU530" s="33">
        <f t="shared" si="554"/>
        <v>1</v>
      </c>
      <c r="BV530" s="4">
        <v>1800</v>
      </c>
      <c r="BW530" s="36">
        <f t="shared" si="569"/>
        <v>56847.33</v>
      </c>
      <c r="BX530" s="3">
        <v>0</v>
      </c>
      <c r="BY530" s="3">
        <v>0</v>
      </c>
      <c r="BZ530" s="36">
        <f t="shared" si="570"/>
        <v>0</v>
      </c>
      <c r="CA530" s="33">
        <f t="shared" si="543"/>
        <v>1</v>
      </c>
      <c r="CB530" s="314">
        <v>1800</v>
      </c>
      <c r="CC530" s="36">
        <f t="shared" si="571"/>
        <v>56847.33</v>
      </c>
      <c r="CD530" s="3">
        <f>SUMIFS('12月商业流向数据'!G:G,'12月商业流向数据'!C:C,'2019年进销存明细 '!A530,'12月商业流向数据'!E:E,'2019年进销存明细 '!H530)</f>
        <v>0</v>
      </c>
      <c r="CE530" s="3"/>
      <c r="CF530" s="36">
        <f t="shared" si="572"/>
        <v>0</v>
      </c>
      <c r="CG530" s="33">
        <f t="shared" si="544"/>
        <v>1</v>
      </c>
      <c r="CH530" s="4">
        <f t="shared" si="575"/>
        <v>21600</v>
      </c>
      <c r="CI530" s="36">
        <f t="shared" si="576"/>
        <v>682167.96</v>
      </c>
      <c r="CJ530" s="4">
        <f t="shared" si="577"/>
        <v>16200</v>
      </c>
      <c r="CK530" s="36">
        <f t="shared" si="573"/>
        <v>511625.97000000009</v>
      </c>
      <c r="CL530" s="18" t="s">
        <v>447</v>
      </c>
      <c r="CM530" s="18" t="str">
        <f t="shared" si="568"/>
        <v>润坦1-上海市静安区市北医院</v>
      </c>
      <c r="CN530" s="18" t="s">
        <v>422</v>
      </c>
    </row>
    <row r="531" spans="1:92" s="18" customFormat="1" ht="14.25" hidden="1" x14ac:dyDescent="0.3">
      <c r="A531" s="1" t="s">
        <v>161</v>
      </c>
      <c r="B531" s="1" t="s">
        <v>637</v>
      </c>
      <c r="C531" s="1" t="s">
        <v>661</v>
      </c>
      <c r="D531" s="1" t="s">
        <v>142</v>
      </c>
      <c r="E531" s="1" t="s">
        <v>163</v>
      </c>
      <c r="F531" s="1" t="s">
        <v>283</v>
      </c>
      <c r="G531" s="1" t="s">
        <v>386</v>
      </c>
      <c r="H531" s="2" t="s">
        <v>165</v>
      </c>
      <c r="I531" s="165">
        <v>29.931850000000001</v>
      </c>
      <c r="J531" s="37">
        <v>8994</v>
      </c>
      <c r="K531" s="171">
        <v>7047.5</v>
      </c>
      <c r="L531" s="171">
        <f t="shared" si="555"/>
        <v>210944.712875</v>
      </c>
      <c r="M531" s="37">
        <v>2615</v>
      </c>
      <c r="N531" s="5">
        <v>8400</v>
      </c>
      <c r="O531" s="34">
        <f t="shared" si="556"/>
        <v>251427.54</v>
      </c>
      <c r="P531" s="3">
        <v>7830</v>
      </c>
      <c r="Q531" s="3">
        <v>8096</v>
      </c>
      <c r="R531" s="35">
        <f t="shared" si="557"/>
        <v>234366.3855</v>
      </c>
      <c r="S531" s="33">
        <f t="shared" si="548"/>
        <v>2349</v>
      </c>
      <c r="T531" s="5">
        <v>6800</v>
      </c>
      <c r="U531" s="35">
        <f t="shared" si="558"/>
        <v>203536.58000000002</v>
      </c>
      <c r="V531" s="3">
        <v>5334</v>
      </c>
      <c r="W531" s="3">
        <v>5469</v>
      </c>
      <c r="X531" s="35">
        <f t="shared" si="559"/>
        <v>159656.48790000001</v>
      </c>
      <c r="Y531" s="33">
        <f t="shared" si="549"/>
        <v>2214</v>
      </c>
      <c r="Z531" s="5">
        <v>8800</v>
      </c>
      <c r="AA531" s="35">
        <f t="shared" si="560"/>
        <v>263400.28000000003</v>
      </c>
      <c r="AB531" s="3">
        <v>6024</v>
      </c>
      <c r="AC531" s="3">
        <v>7305</v>
      </c>
      <c r="AD531" s="35">
        <f t="shared" si="561"/>
        <v>180309.4644</v>
      </c>
      <c r="AE531" s="33">
        <f t="shared" si="550"/>
        <v>933</v>
      </c>
      <c r="AF531" s="5">
        <v>8800</v>
      </c>
      <c r="AG531" s="35">
        <f t="shared" si="562"/>
        <v>263400.28000000003</v>
      </c>
      <c r="AH531" s="3">
        <v>8916</v>
      </c>
      <c r="AI531" s="3">
        <v>6630</v>
      </c>
      <c r="AJ531" s="35">
        <f t="shared" si="563"/>
        <v>266872.37459999998</v>
      </c>
      <c r="AK531" s="33">
        <f t="shared" si="551"/>
        <v>3219</v>
      </c>
      <c r="AL531" s="5">
        <v>7000</v>
      </c>
      <c r="AM531" s="36">
        <f t="shared" si="564"/>
        <v>209522.95</v>
      </c>
      <c r="AN531" s="224">
        <v>3912</v>
      </c>
      <c r="AO531" s="3">
        <v>6310</v>
      </c>
      <c r="AP531" s="35">
        <f t="shared" si="565"/>
        <v>117093.39720000001</v>
      </c>
      <c r="AQ531" s="33">
        <f t="shared" si="552"/>
        <v>821</v>
      </c>
      <c r="AR531" s="5">
        <v>7000</v>
      </c>
      <c r="AS531" s="35">
        <f t="shared" si="566"/>
        <v>209522.95</v>
      </c>
      <c r="AT531" s="3">
        <v>7902</v>
      </c>
      <c r="AU531" s="3">
        <v>6055</v>
      </c>
      <c r="AV531" s="35">
        <f t="shared" si="567"/>
        <v>236521.47870000001</v>
      </c>
      <c r="AW531" s="33">
        <f t="shared" si="553"/>
        <v>2668</v>
      </c>
      <c r="AX531" s="4">
        <v>8000</v>
      </c>
      <c r="AY531" s="35">
        <f t="shared" si="546"/>
        <v>239454.80000000002</v>
      </c>
      <c r="AZ531" s="268">
        <v>3924</v>
      </c>
      <c r="BA531" s="3">
        <v>6175</v>
      </c>
      <c r="BB531" s="35">
        <f t="shared" si="547"/>
        <v>117452.5794</v>
      </c>
      <c r="BC531" s="33">
        <f t="shared" si="545"/>
        <v>417</v>
      </c>
      <c r="BD531" s="4">
        <v>8000</v>
      </c>
      <c r="BE531" s="36">
        <f t="shared" si="537"/>
        <v>239454.80000000002</v>
      </c>
      <c r="BF531" s="268">
        <v>2903</v>
      </c>
      <c r="BG531" s="3">
        <v>2903</v>
      </c>
      <c r="BH531" s="35">
        <f t="shared" si="538"/>
        <v>86892.160550000001</v>
      </c>
      <c r="BI531" s="33">
        <f t="shared" si="578"/>
        <v>417</v>
      </c>
      <c r="BJ531" s="4">
        <v>8400</v>
      </c>
      <c r="BK531" s="36">
        <f t="shared" si="539"/>
        <v>251427.54</v>
      </c>
      <c r="BL531" s="3">
        <v>0</v>
      </c>
      <c r="BM531" s="3">
        <v>0</v>
      </c>
      <c r="BN531" s="36">
        <f t="shared" si="540"/>
        <v>0</v>
      </c>
      <c r="BO531" s="33">
        <f t="shared" si="574"/>
        <v>417</v>
      </c>
      <c r="BP531" s="4">
        <v>7000</v>
      </c>
      <c r="BQ531" s="36">
        <f t="shared" si="541"/>
        <v>209522.95</v>
      </c>
      <c r="BR531" s="204">
        <v>0</v>
      </c>
      <c r="BS531" s="305">
        <v>0</v>
      </c>
      <c r="BT531" s="36">
        <f t="shared" si="542"/>
        <v>0</v>
      </c>
      <c r="BU531" s="33">
        <f t="shared" si="554"/>
        <v>417</v>
      </c>
      <c r="BV531" s="4">
        <v>8800</v>
      </c>
      <c r="BW531" s="36">
        <f t="shared" si="569"/>
        <v>263400.28000000003</v>
      </c>
      <c r="BX531" s="3">
        <v>0</v>
      </c>
      <c r="BY531" s="3">
        <v>0</v>
      </c>
      <c r="BZ531" s="36">
        <f t="shared" si="570"/>
        <v>0</v>
      </c>
      <c r="CA531" s="33">
        <f t="shared" si="543"/>
        <v>417</v>
      </c>
      <c r="CB531" s="314">
        <v>8600</v>
      </c>
      <c r="CC531" s="36">
        <f t="shared" si="571"/>
        <v>257413.91</v>
      </c>
      <c r="CD531" s="3">
        <f>SUMIFS('12月商业流向数据'!G:G,'12月商业流向数据'!C:C,'2019年进销存明细 '!A531,'12月商业流向数据'!E:E,'2019年进销存明细 '!H531)</f>
        <v>0</v>
      </c>
      <c r="CE531" s="3"/>
      <c r="CF531" s="36">
        <f t="shared" si="572"/>
        <v>0</v>
      </c>
      <c r="CG531" s="33">
        <f t="shared" si="544"/>
        <v>417</v>
      </c>
      <c r="CH531" s="4">
        <f t="shared" si="575"/>
        <v>95600</v>
      </c>
      <c r="CI531" s="36">
        <f t="shared" si="576"/>
        <v>2861484.8600000003</v>
      </c>
      <c r="CJ531" s="4">
        <f t="shared" si="577"/>
        <v>46745</v>
      </c>
      <c r="CK531" s="36">
        <f t="shared" si="573"/>
        <v>1399164.32825</v>
      </c>
      <c r="CL531" s="18" t="s">
        <v>447</v>
      </c>
      <c r="CM531" s="18" t="str">
        <f t="shared" si="568"/>
        <v>润坦1-复旦大学附属眼耳鼻喉科医院</v>
      </c>
      <c r="CN531" s="18" t="s">
        <v>422</v>
      </c>
    </row>
    <row r="532" spans="1:92" s="18" customFormat="1" ht="14.25" hidden="1" x14ac:dyDescent="0.3">
      <c r="A532" s="1" t="s">
        <v>183</v>
      </c>
      <c r="B532" s="1" t="s">
        <v>637</v>
      </c>
      <c r="C532" s="1" t="s">
        <v>661</v>
      </c>
      <c r="D532" s="1" t="s">
        <v>285</v>
      </c>
      <c r="E532" s="1" t="s">
        <v>480</v>
      </c>
      <c r="F532" s="1" t="s">
        <v>282</v>
      </c>
      <c r="G532" s="1" t="s">
        <v>385</v>
      </c>
      <c r="H532" s="2" t="s">
        <v>79</v>
      </c>
      <c r="I532" s="178">
        <v>96.240799999999993</v>
      </c>
      <c r="J532" s="37">
        <v>0</v>
      </c>
      <c r="K532" s="171">
        <v>316.66666666666669</v>
      </c>
      <c r="L532" s="171">
        <f t="shared" si="555"/>
        <v>30476.253333333334</v>
      </c>
      <c r="M532" s="37">
        <v>30</v>
      </c>
      <c r="N532" s="5">
        <v>500</v>
      </c>
      <c r="O532" s="34">
        <f t="shared" si="556"/>
        <v>48120.399999999994</v>
      </c>
      <c r="P532" s="3">
        <v>0</v>
      </c>
      <c r="Q532" s="3">
        <v>0</v>
      </c>
      <c r="R532" s="35">
        <f t="shared" si="557"/>
        <v>0</v>
      </c>
      <c r="S532" s="33">
        <f t="shared" si="548"/>
        <v>30</v>
      </c>
      <c r="T532" s="5">
        <v>300</v>
      </c>
      <c r="U532" s="35">
        <f t="shared" si="558"/>
        <v>28872.239999999998</v>
      </c>
      <c r="V532" s="3">
        <v>0</v>
      </c>
      <c r="W532" s="3">
        <v>0</v>
      </c>
      <c r="X532" s="35">
        <f t="shared" si="559"/>
        <v>0</v>
      </c>
      <c r="Y532" s="33">
        <f t="shared" si="549"/>
        <v>30</v>
      </c>
      <c r="Z532" s="5">
        <v>600</v>
      </c>
      <c r="AA532" s="35">
        <f t="shared" si="560"/>
        <v>57744.479999999996</v>
      </c>
      <c r="AB532" s="3">
        <v>0</v>
      </c>
      <c r="AC532" s="3">
        <v>0</v>
      </c>
      <c r="AD532" s="35">
        <f t="shared" si="561"/>
        <v>0</v>
      </c>
      <c r="AE532" s="33">
        <f t="shared" si="550"/>
        <v>30</v>
      </c>
      <c r="AF532" s="5">
        <v>600</v>
      </c>
      <c r="AG532" s="35">
        <f t="shared" si="562"/>
        <v>57744.479999999996</v>
      </c>
      <c r="AH532" s="3">
        <v>0</v>
      </c>
      <c r="AI532" s="3">
        <v>14</v>
      </c>
      <c r="AJ532" s="35">
        <f t="shared" si="563"/>
        <v>0</v>
      </c>
      <c r="AK532" s="33">
        <f t="shared" si="551"/>
        <v>16</v>
      </c>
      <c r="AL532" s="5">
        <v>500</v>
      </c>
      <c r="AM532" s="36">
        <f t="shared" si="564"/>
        <v>48120.399999999994</v>
      </c>
      <c r="AN532" s="224">
        <v>0</v>
      </c>
      <c r="AO532" s="3">
        <v>12</v>
      </c>
      <c r="AP532" s="35">
        <f t="shared" si="565"/>
        <v>0</v>
      </c>
      <c r="AQ532" s="33">
        <f t="shared" si="552"/>
        <v>4</v>
      </c>
      <c r="AR532" s="5">
        <v>500</v>
      </c>
      <c r="AS532" s="35">
        <f t="shared" si="566"/>
        <v>48120.399999999994</v>
      </c>
      <c r="AT532" s="3">
        <v>0</v>
      </c>
      <c r="AU532" s="3">
        <v>0</v>
      </c>
      <c r="AV532" s="35">
        <f t="shared" si="567"/>
        <v>0</v>
      </c>
      <c r="AW532" s="33">
        <f t="shared" si="553"/>
        <v>4</v>
      </c>
      <c r="AX532" s="4">
        <v>500</v>
      </c>
      <c r="AY532" s="35">
        <f t="shared" si="546"/>
        <v>48120.399999999994</v>
      </c>
      <c r="AZ532" s="3">
        <v>0</v>
      </c>
      <c r="BA532" s="3">
        <v>0</v>
      </c>
      <c r="BB532" s="35">
        <f t="shared" si="547"/>
        <v>0</v>
      </c>
      <c r="BC532" s="33">
        <f t="shared" si="545"/>
        <v>4</v>
      </c>
      <c r="BD532" s="4">
        <v>500</v>
      </c>
      <c r="BE532" s="36">
        <f t="shared" si="537"/>
        <v>48120.399999999994</v>
      </c>
      <c r="BF532" s="268">
        <v>20</v>
      </c>
      <c r="BG532" s="3">
        <v>0</v>
      </c>
      <c r="BH532" s="35">
        <f t="shared" si="538"/>
        <v>1924.8159999999998</v>
      </c>
      <c r="BI532" s="33">
        <f t="shared" si="578"/>
        <v>24</v>
      </c>
      <c r="BJ532" s="4">
        <v>500</v>
      </c>
      <c r="BK532" s="36">
        <f t="shared" si="539"/>
        <v>48120.399999999994</v>
      </c>
      <c r="BL532" s="3">
        <v>20</v>
      </c>
      <c r="BM532" s="3">
        <v>14</v>
      </c>
      <c r="BN532" s="36">
        <f t="shared" si="540"/>
        <v>1924.8159999999998</v>
      </c>
      <c r="BO532" s="33">
        <f t="shared" si="574"/>
        <v>30</v>
      </c>
      <c r="BP532" s="4">
        <v>400</v>
      </c>
      <c r="BQ532" s="36">
        <f t="shared" si="541"/>
        <v>38496.32</v>
      </c>
      <c r="BR532" s="204">
        <v>20</v>
      </c>
      <c r="BS532" s="305">
        <v>14</v>
      </c>
      <c r="BT532" s="36">
        <f t="shared" si="542"/>
        <v>1924.8159999999998</v>
      </c>
      <c r="BU532" s="33">
        <f t="shared" si="554"/>
        <v>36</v>
      </c>
      <c r="BV532" s="4">
        <v>500</v>
      </c>
      <c r="BW532" s="36">
        <f t="shared" si="569"/>
        <v>48120.399999999994</v>
      </c>
      <c r="BX532" s="3">
        <v>0</v>
      </c>
      <c r="BY532" s="3">
        <v>8</v>
      </c>
      <c r="BZ532" s="36">
        <f t="shared" si="570"/>
        <v>0</v>
      </c>
      <c r="CA532" s="33">
        <f t="shared" si="543"/>
        <v>28</v>
      </c>
      <c r="CB532" s="314">
        <v>600</v>
      </c>
      <c r="CC532" s="36">
        <f t="shared" si="571"/>
        <v>57744.479999999996</v>
      </c>
      <c r="CD532" s="3">
        <f>SUMIFS('12月商业流向数据'!G:G,'12月商业流向数据'!C:C,'2019年进销存明细 '!A532,'12月商业流向数据'!E:E,'2019年进销存明细 '!H532)</f>
        <v>0</v>
      </c>
      <c r="CE532" s="3"/>
      <c r="CF532" s="36">
        <f t="shared" si="572"/>
        <v>0</v>
      </c>
      <c r="CG532" s="33">
        <f t="shared" si="544"/>
        <v>28</v>
      </c>
      <c r="CH532" s="4">
        <f t="shared" si="575"/>
        <v>6000</v>
      </c>
      <c r="CI532" s="36">
        <f t="shared" si="576"/>
        <v>577444.79999999993</v>
      </c>
      <c r="CJ532" s="4">
        <f t="shared" si="577"/>
        <v>60</v>
      </c>
      <c r="CK532" s="36">
        <f t="shared" si="573"/>
        <v>5774.4479999999994</v>
      </c>
      <c r="CL532" s="18" t="s">
        <v>447</v>
      </c>
      <c r="CM532" s="18" t="str">
        <f t="shared" si="568"/>
        <v>兰川-上海市第八人民医院</v>
      </c>
      <c r="CN532" s="18" t="s">
        <v>422</v>
      </c>
    </row>
    <row r="533" spans="1:92" s="18" customFormat="1" ht="14.25" hidden="1" x14ac:dyDescent="0.3">
      <c r="A533" s="1" t="s">
        <v>186</v>
      </c>
      <c r="B533" s="6" t="s">
        <v>725</v>
      </c>
      <c r="C533" s="1" t="s">
        <v>661</v>
      </c>
      <c r="D533" s="1" t="s">
        <v>756</v>
      </c>
      <c r="E533" s="1" t="s">
        <v>122</v>
      </c>
      <c r="F533" s="1" t="s">
        <v>283</v>
      </c>
      <c r="G533" s="1" t="s">
        <v>383</v>
      </c>
      <c r="H533" s="2" t="s">
        <v>29</v>
      </c>
      <c r="I533" s="177">
        <v>51.388800000000003</v>
      </c>
      <c r="J533" s="37">
        <v>960</v>
      </c>
      <c r="K533" s="171">
        <v>1240</v>
      </c>
      <c r="L533" s="171">
        <f t="shared" si="555"/>
        <v>63722.112000000001</v>
      </c>
      <c r="M533" s="37">
        <v>59</v>
      </c>
      <c r="N533" s="5">
        <v>1200</v>
      </c>
      <c r="O533" s="34">
        <f t="shared" si="556"/>
        <v>61666.560000000005</v>
      </c>
      <c r="P533" s="3">
        <v>0</v>
      </c>
      <c r="Q533" s="3">
        <v>0</v>
      </c>
      <c r="R533" s="35">
        <f t="shared" si="557"/>
        <v>0</v>
      </c>
      <c r="S533" s="33">
        <f t="shared" si="548"/>
        <v>59</v>
      </c>
      <c r="T533" s="5">
        <v>1000</v>
      </c>
      <c r="U533" s="35">
        <f t="shared" si="558"/>
        <v>51388.800000000003</v>
      </c>
      <c r="V533" s="3">
        <v>0</v>
      </c>
      <c r="W533" s="3">
        <v>0</v>
      </c>
      <c r="X533" s="35">
        <f t="shared" si="559"/>
        <v>0</v>
      </c>
      <c r="Y533" s="33">
        <f t="shared" si="549"/>
        <v>59</v>
      </c>
      <c r="Z533" s="5">
        <v>1300</v>
      </c>
      <c r="AA533" s="35">
        <f t="shared" si="560"/>
        <v>66805.440000000002</v>
      </c>
      <c r="AB533" s="3">
        <v>0</v>
      </c>
      <c r="AC533" s="3">
        <v>0</v>
      </c>
      <c r="AD533" s="35">
        <f t="shared" si="561"/>
        <v>0</v>
      </c>
      <c r="AE533" s="33">
        <f t="shared" si="550"/>
        <v>59</v>
      </c>
      <c r="AF533" s="5">
        <v>1300</v>
      </c>
      <c r="AG533" s="35">
        <f t="shared" si="562"/>
        <v>66805.440000000002</v>
      </c>
      <c r="AH533" s="3">
        <v>660</v>
      </c>
      <c r="AI533" s="3">
        <v>709</v>
      </c>
      <c r="AJ533" s="35">
        <f t="shared" si="563"/>
        <v>33916.608</v>
      </c>
      <c r="AK533" s="33">
        <f t="shared" si="551"/>
        <v>10</v>
      </c>
      <c r="AL533" s="5">
        <v>1200</v>
      </c>
      <c r="AM533" s="36">
        <f t="shared" si="564"/>
        <v>61666.560000000005</v>
      </c>
      <c r="AN533" s="224">
        <v>1800</v>
      </c>
      <c r="AO533" s="3">
        <v>1804</v>
      </c>
      <c r="AP533" s="35">
        <f t="shared" si="565"/>
        <v>92499.840000000011</v>
      </c>
      <c r="AQ533" s="33">
        <f t="shared" si="552"/>
        <v>6</v>
      </c>
      <c r="AR533" s="5">
        <v>1300</v>
      </c>
      <c r="AS533" s="35">
        <f t="shared" si="566"/>
        <v>66805.440000000002</v>
      </c>
      <c r="AT533" s="3">
        <v>3000</v>
      </c>
      <c r="AU533" s="3">
        <v>2996</v>
      </c>
      <c r="AV533" s="35">
        <f t="shared" si="567"/>
        <v>154166.40000000002</v>
      </c>
      <c r="AW533" s="33">
        <f t="shared" si="553"/>
        <v>10</v>
      </c>
      <c r="AX533" s="4">
        <v>1200</v>
      </c>
      <c r="AY533" s="35">
        <f t="shared" si="546"/>
        <v>61666.560000000005</v>
      </c>
      <c r="AZ533" s="268">
        <v>1200</v>
      </c>
      <c r="BA533" s="3">
        <v>1201</v>
      </c>
      <c r="BB533" s="35">
        <f t="shared" si="547"/>
        <v>61666.560000000005</v>
      </c>
      <c r="BC533" s="33">
        <f t="shared" si="545"/>
        <v>9</v>
      </c>
      <c r="BD533" s="4">
        <v>1200</v>
      </c>
      <c r="BE533" s="36">
        <f t="shared" si="537"/>
        <v>61666.560000000005</v>
      </c>
      <c r="BF533" s="268">
        <v>3000</v>
      </c>
      <c r="BG533" s="3">
        <v>3007</v>
      </c>
      <c r="BH533" s="35">
        <f t="shared" si="538"/>
        <v>154166.40000000002</v>
      </c>
      <c r="BI533" s="33">
        <f t="shared" si="578"/>
        <v>2</v>
      </c>
      <c r="BJ533" s="4">
        <v>1200</v>
      </c>
      <c r="BK533" s="36">
        <f t="shared" si="539"/>
        <v>61666.560000000005</v>
      </c>
      <c r="BL533" s="3">
        <v>3600</v>
      </c>
      <c r="BM533" s="3">
        <v>3590</v>
      </c>
      <c r="BN533" s="36">
        <f t="shared" si="540"/>
        <v>184999.68000000002</v>
      </c>
      <c r="BO533" s="33">
        <f t="shared" si="574"/>
        <v>12</v>
      </c>
      <c r="BP533" s="4">
        <v>1000</v>
      </c>
      <c r="BQ533" s="36">
        <f t="shared" si="541"/>
        <v>51388.800000000003</v>
      </c>
      <c r="BR533" s="204">
        <v>0</v>
      </c>
      <c r="BS533" s="305">
        <v>0</v>
      </c>
      <c r="BT533" s="36">
        <f t="shared" si="542"/>
        <v>0</v>
      </c>
      <c r="BU533" s="33">
        <f t="shared" si="554"/>
        <v>12</v>
      </c>
      <c r="BV533" s="4">
        <v>1300</v>
      </c>
      <c r="BW533" s="36">
        <f t="shared" si="569"/>
        <v>66805.440000000002</v>
      </c>
      <c r="BX533" s="3">
        <v>0</v>
      </c>
      <c r="BY533" s="3">
        <v>0</v>
      </c>
      <c r="BZ533" s="36">
        <f t="shared" si="570"/>
        <v>0</v>
      </c>
      <c r="CA533" s="33">
        <f t="shared" si="543"/>
        <v>12</v>
      </c>
      <c r="CB533" s="314">
        <v>1300</v>
      </c>
      <c r="CC533" s="36">
        <f t="shared" si="571"/>
        <v>66805.440000000002</v>
      </c>
      <c r="CD533" s="3">
        <f>SUMIFS('12月商业流向数据'!G:G,'12月商业流向数据'!C:C,'2019年进销存明细 '!A533,'12月商业流向数据'!E:E,'2019年进销存明细 '!H533)</f>
        <v>0</v>
      </c>
      <c r="CE533" s="3"/>
      <c r="CF533" s="36">
        <f t="shared" si="572"/>
        <v>0</v>
      </c>
      <c r="CG533" s="33">
        <f t="shared" si="544"/>
        <v>12</v>
      </c>
      <c r="CH533" s="4">
        <f t="shared" si="575"/>
        <v>14500</v>
      </c>
      <c r="CI533" s="36">
        <f t="shared" si="576"/>
        <v>745137.60000000009</v>
      </c>
      <c r="CJ533" s="4">
        <f t="shared" si="577"/>
        <v>13260</v>
      </c>
      <c r="CK533" s="36">
        <f t="shared" si="573"/>
        <v>681415.48800000001</v>
      </c>
      <c r="CL533" s="18" t="s">
        <v>447</v>
      </c>
      <c r="CM533" s="18" t="str">
        <f t="shared" si="568"/>
        <v>康艾-复旦大学附属中山医院青浦分院</v>
      </c>
      <c r="CN533" s="18" t="s">
        <v>422</v>
      </c>
    </row>
    <row r="534" spans="1:92" s="18" customFormat="1" ht="14.25" hidden="1" x14ac:dyDescent="0.3">
      <c r="A534" s="1" t="s">
        <v>184</v>
      </c>
      <c r="B534" s="6" t="s">
        <v>725</v>
      </c>
      <c r="C534" s="1" t="s">
        <v>661</v>
      </c>
      <c r="D534" s="1" t="s">
        <v>756</v>
      </c>
      <c r="E534" s="1" t="s">
        <v>484</v>
      </c>
      <c r="F534" s="1" t="s">
        <v>283</v>
      </c>
      <c r="G534" s="1" t="s">
        <v>383</v>
      </c>
      <c r="H534" s="2" t="s">
        <v>29</v>
      </c>
      <c r="I534" s="177">
        <v>18.8352</v>
      </c>
      <c r="J534" s="37">
        <v>480</v>
      </c>
      <c r="K534" s="171">
        <v>440</v>
      </c>
      <c r="L534" s="171">
        <f t="shared" si="555"/>
        <v>8287.4879999999994</v>
      </c>
      <c r="M534" s="37">
        <v>21</v>
      </c>
      <c r="N534" s="5">
        <v>450</v>
      </c>
      <c r="O534" s="34">
        <f t="shared" si="556"/>
        <v>8475.84</v>
      </c>
      <c r="P534" s="3">
        <v>0</v>
      </c>
      <c r="Q534" s="3">
        <v>21</v>
      </c>
      <c r="R534" s="35">
        <f t="shared" si="557"/>
        <v>0</v>
      </c>
      <c r="S534" s="33">
        <f t="shared" si="548"/>
        <v>0</v>
      </c>
      <c r="T534" s="5">
        <v>350</v>
      </c>
      <c r="U534" s="35">
        <f t="shared" si="558"/>
        <v>6592.32</v>
      </c>
      <c r="V534" s="3">
        <v>0</v>
      </c>
      <c r="W534" s="3">
        <v>0</v>
      </c>
      <c r="X534" s="35">
        <f t="shared" si="559"/>
        <v>0</v>
      </c>
      <c r="Y534" s="33">
        <f t="shared" si="549"/>
        <v>0</v>
      </c>
      <c r="Z534" s="5">
        <v>500</v>
      </c>
      <c r="AA534" s="35">
        <f t="shared" si="560"/>
        <v>9417.6</v>
      </c>
      <c r="AB534" s="3">
        <v>0</v>
      </c>
      <c r="AC534" s="3">
        <v>0</v>
      </c>
      <c r="AD534" s="35">
        <f t="shared" si="561"/>
        <v>0</v>
      </c>
      <c r="AE534" s="33">
        <f t="shared" si="550"/>
        <v>0</v>
      </c>
      <c r="AF534" s="5">
        <v>450</v>
      </c>
      <c r="AG534" s="35">
        <f t="shared" si="562"/>
        <v>8475.84</v>
      </c>
      <c r="AH534" s="3">
        <v>0</v>
      </c>
      <c r="AI534" s="3">
        <v>0</v>
      </c>
      <c r="AJ534" s="35">
        <f t="shared" si="563"/>
        <v>0</v>
      </c>
      <c r="AK534" s="33">
        <f t="shared" si="551"/>
        <v>0</v>
      </c>
      <c r="AL534" s="5"/>
      <c r="AM534" s="36">
        <f t="shared" si="564"/>
        <v>0</v>
      </c>
      <c r="AN534" s="224">
        <v>0</v>
      </c>
      <c r="AO534" s="3">
        <v>0</v>
      </c>
      <c r="AP534" s="35">
        <f t="shared" si="565"/>
        <v>0</v>
      </c>
      <c r="AQ534" s="33">
        <f t="shared" si="552"/>
        <v>0</v>
      </c>
      <c r="AR534" s="5"/>
      <c r="AS534" s="35">
        <f t="shared" si="566"/>
        <v>0</v>
      </c>
      <c r="AT534" s="3">
        <v>0</v>
      </c>
      <c r="AU534" s="3">
        <v>0</v>
      </c>
      <c r="AV534" s="35">
        <f t="shared" si="567"/>
        <v>0</v>
      </c>
      <c r="AW534" s="33">
        <f t="shared" si="553"/>
        <v>0</v>
      </c>
      <c r="AX534" s="4">
        <v>450</v>
      </c>
      <c r="AY534" s="35">
        <f t="shared" si="546"/>
        <v>8475.84</v>
      </c>
      <c r="AZ534" s="3">
        <v>0</v>
      </c>
      <c r="BA534" s="3">
        <v>0</v>
      </c>
      <c r="BB534" s="35">
        <f t="shared" si="547"/>
        <v>0</v>
      </c>
      <c r="BC534" s="33">
        <f t="shared" si="545"/>
        <v>0</v>
      </c>
      <c r="BD534" s="4">
        <v>450</v>
      </c>
      <c r="BE534" s="36">
        <f t="shared" si="537"/>
        <v>8475.84</v>
      </c>
      <c r="BF534" s="3">
        <v>0</v>
      </c>
      <c r="BG534" s="3">
        <v>0</v>
      </c>
      <c r="BH534" s="35">
        <f t="shared" si="538"/>
        <v>0</v>
      </c>
      <c r="BI534" s="33">
        <f t="shared" si="578"/>
        <v>0</v>
      </c>
      <c r="BJ534" s="4">
        <v>500</v>
      </c>
      <c r="BK534" s="36">
        <f t="shared" si="539"/>
        <v>9417.6</v>
      </c>
      <c r="BL534" s="3">
        <v>0</v>
      </c>
      <c r="BM534" s="3">
        <v>0</v>
      </c>
      <c r="BN534" s="36">
        <f t="shared" si="540"/>
        <v>0</v>
      </c>
      <c r="BO534" s="33">
        <f t="shared" si="574"/>
        <v>0</v>
      </c>
      <c r="BP534" s="4">
        <v>400</v>
      </c>
      <c r="BQ534" s="36">
        <f t="shared" si="541"/>
        <v>7534.08</v>
      </c>
      <c r="BR534" s="204">
        <v>0</v>
      </c>
      <c r="BS534" s="305">
        <v>0</v>
      </c>
      <c r="BT534" s="36">
        <f t="shared" si="542"/>
        <v>0</v>
      </c>
      <c r="BU534" s="33">
        <f t="shared" si="554"/>
        <v>0</v>
      </c>
      <c r="BV534" s="4">
        <v>500</v>
      </c>
      <c r="BW534" s="36">
        <f t="shared" si="569"/>
        <v>9417.6</v>
      </c>
      <c r="BX534" s="3">
        <v>0</v>
      </c>
      <c r="BY534" s="3"/>
      <c r="BZ534" s="36">
        <f t="shared" si="570"/>
        <v>0</v>
      </c>
      <c r="CA534" s="33">
        <f t="shared" si="543"/>
        <v>0</v>
      </c>
      <c r="CB534" s="314"/>
      <c r="CC534" s="36">
        <f t="shared" si="571"/>
        <v>0</v>
      </c>
      <c r="CD534" s="3">
        <f>SUMIFS('12月商业流向数据'!G:G,'12月商业流向数据'!C:C,'2019年进销存明细 '!A534,'12月商业流向数据'!E:E,'2019年进销存明细 '!H534)</f>
        <v>0</v>
      </c>
      <c r="CE534" s="3"/>
      <c r="CF534" s="36">
        <f t="shared" si="572"/>
        <v>0</v>
      </c>
      <c r="CG534" s="33">
        <f t="shared" si="544"/>
        <v>0</v>
      </c>
      <c r="CH534" s="4">
        <f t="shared" si="575"/>
        <v>4050</v>
      </c>
      <c r="CI534" s="36">
        <f t="shared" si="576"/>
        <v>76282.559999999998</v>
      </c>
      <c r="CJ534" s="4">
        <f t="shared" si="577"/>
        <v>0</v>
      </c>
      <c r="CK534" s="36">
        <f t="shared" si="573"/>
        <v>0</v>
      </c>
      <c r="CM534" s="18" t="str">
        <f t="shared" si="568"/>
        <v>金喉健-复旦大学附属中山医院青浦分院</v>
      </c>
      <c r="CN534" s="18" t="s">
        <v>422</v>
      </c>
    </row>
    <row r="535" spans="1:92" s="18" customFormat="1" ht="14.25" hidden="1" x14ac:dyDescent="0.3">
      <c r="A535" s="1" t="s">
        <v>184</v>
      </c>
      <c r="B535" s="1" t="s">
        <v>637</v>
      </c>
      <c r="C535" s="1" t="s">
        <v>661</v>
      </c>
      <c r="D535" s="1" t="s">
        <v>142</v>
      </c>
      <c r="E535" s="1" t="s">
        <v>163</v>
      </c>
      <c r="F535" s="1" t="s">
        <v>283</v>
      </c>
      <c r="G535" s="1" t="s">
        <v>386</v>
      </c>
      <c r="H535" s="2" t="s">
        <v>165</v>
      </c>
      <c r="I535" s="165">
        <v>17.854199999999999</v>
      </c>
      <c r="J535" s="37">
        <v>269</v>
      </c>
      <c r="K535" s="171">
        <v>145</v>
      </c>
      <c r="L535" s="171">
        <f t="shared" si="555"/>
        <v>2588.8589999999999</v>
      </c>
      <c r="M535" s="37">
        <v>128</v>
      </c>
      <c r="N535" s="5">
        <v>150</v>
      </c>
      <c r="O535" s="34">
        <f t="shared" si="556"/>
        <v>2678.1299999999997</v>
      </c>
      <c r="P535" s="3">
        <v>18</v>
      </c>
      <c r="Q535" s="3">
        <v>0</v>
      </c>
      <c r="R535" s="35">
        <f t="shared" si="557"/>
        <v>321.37559999999996</v>
      </c>
      <c r="S535" s="33">
        <f t="shared" si="548"/>
        <v>146</v>
      </c>
      <c r="T535" s="5">
        <v>120</v>
      </c>
      <c r="U535" s="35">
        <f t="shared" si="558"/>
        <v>2142.5039999999999</v>
      </c>
      <c r="V535" s="3">
        <v>29</v>
      </c>
      <c r="W535" s="3">
        <v>0</v>
      </c>
      <c r="X535" s="35">
        <f t="shared" si="559"/>
        <v>517.77179999999998</v>
      </c>
      <c r="Y535" s="33">
        <f t="shared" si="549"/>
        <v>175</v>
      </c>
      <c r="Z535" s="5">
        <v>180</v>
      </c>
      <c r="AA535" s="35">
        <f t="shared" si="560"/>
        <v>3213.7559999999999</v>
      </c>
      <c r="AB535" s="3">
        <v>3</v>
      </c>
      <c r="AC535" s="3">
        <v>0</v>
      </c>
      <c r="AD535" s="35">
        <f t="shared" si="561"/>
        <v>53.562599999999996</v>
      </c>
      <c r="AE535" s="33">
        <f t="shared" si="550"/>
        <v>178</v>
      </c>
      <c r="AF535" s="5">
        <v>150</v>
      </c>
      <c r="AG535" s="35">
        <f t="shared" si="562"/>
        <v>2678.1299999999997</v>
      </c>
      <c r="AH535" s="3">
        <v>0</v>
      </c>
      <c r="AI535" s="3">
        <v>0</v>
      </c>
      <c r="AJ535" s="35">
        <f t="shared" si="563"/>
        <v>0</v>
      </c>
      <c r="AK535" s="33">
        <f t="shared" si="551"/>
        <v>178</v>
      </c>
      <c r="AL535" s="5"/>
      <c r="AM535" s="36">
        <f t="shared" si="564"/>
        <v>0</v>
      </c>
      <c r="AN535" s="224">
        <v>0</v>
      </c>
      <c r="AO535" s="3">
        <v>0</v>
      </c>
      <c r="AP535" s="35">
        <f t="shared" si="565"/>
        <v>0</v>
      </c>
      <c r="AQ535" s="33">
        <f t="shared" si="552"/>
        <v>178</v>
      </c>
      <c r="AR535" s="5"/>
      <c r="AS535" s="35">
        <f t="shared" si="566"/>
        <v>0</v>
      </c>
      <c r="AT535" s="3">
        <v>0</v>
      </c>
      <c r="AU535" s="3">
        <v>0</v>
      </c>
      <c r="AV535" s="35">
        <f t="shared" si="567"/>
        <v>0</v>
      </c>
      <c r="AW535" s="33">
        <f t="shared" si="553"/>
        <v>178</v>
      </c>
      <c r="AX535" s="4">
        <v>160</v>
      </c>
      <c r="AY535" s="35">
        <f t="shared" si="546"/>
        <v>2856.6719999999996</v>
      </c>
      <c r="AZ535" s="3">
        <v>0</v>
      </c>
      <c r="BA535" s="3">
        <v>0</v>
      </c>
      <c r="BB535" s="35">
        <f t="shared" si="547"/>
        <v>0</v>
      </c>
      <c r="BC535" s="33">
        <f t="shared" si="545"/>
        <v>178</v>
      </c>
      <c r="BD535" s="4">
        <v>160</v>
      </c>
      <c r="BE535" s="36">
        <f t="shared" si="537"/>
        <v>2856.6719999999996</v>
      </c>
      <c r="BF535" s="3">
        <v>0</v>
      </c>
      <c r="BG535" s="3">
        <v>0</v>
      </c>
      <c r="BH535" s="35">
        <f t="shared" si="538"/>
        <v>0</v>
      </c>
      <c r="BI535" s="33">
        <f t="shared" si="578"/>
        <v>178</v>
      </c>
      <c r="BJ535" s="4">
        <v>160</v>
      </c>
      <c r="BK535" s="36">
        <f t="shared" si="539"/>
        <v>2856.6719999999996</v>
      </c>
      <c r="BL535" s="3">
        <v>0</v>
      </c>
      <c r="BM535" s="3">
        <v>0</v>
      </c>
      <c r="BN535" s="36">
        <f t="shared" si="540"/>
        <v>0</v>
      </c>
      <c r="BO535" s="33">
        <f t="shared" si="574"/>
        <v>178</v>
      </c>
      <c r="BP535" s="4">
        <v>120</v>
      </c>
      <c r="BQ535" s="36">
        <f t="shared" si="541"/>
        <v>2142.5039999999999</v>
      </c>
      <c r="BR535" s="204">
        <v>0</v>
      </c>
      <c r="BS535" s="305">
        <v>0</v>
      </c>
      <c r="BT535" s="36">
        <f t="shared" si="542"/>
        <v>0</v>
      </c>
      <c r="BU535" s="33">
        <f t="shared" si="554"/>
        <v>178</v>
      </c>
      <c r="BV535" s="4">
        <v>150</v>
      </c>
      <c r="BW535" s="36">
        <f t="shared" si="569"/>
        <v>2678.1299999999997</v>
      </c>
      <c r="BX535" s="3">
        <v>0</v>
      </c>
      <c r="BY535" s="3">
        <v>0</v>
      </c>
      <c r="BZ535" s="36">
        <f t="shared" si="570"/>
        <v>0</v>
      </c>
      <c r="CA535" s="33">
        <f t="shared" si="543"/>
        <v>178</v>
      </c>
      <c r="CB535" s="314"/>
      <c r="CC535" s="36">
        <f t="shared" si="571"/>
        <v>0</v>
      </c>
      <c r="CD535" s="3">
        <f>SUMIFS('12月商业流向数据'!G:G,'12月商业流向数据'!C:C,'2019年进销存明细 '!A535,'12月商业流向数据'!E:E,'2019年进销存明细 '!H535)</f>
        <v>0</v>
      </c>
      <c r="CE535" s="3"/>
      <c r="CF535" s="36">
        <f t="shared" si="572"/>
        <v>0</v>
      </c>
      <c r="CG535" s="33">
        <f t="shared" si="544"/>
        <v>178</v>
      </c>
      <c r="CH535" s="4">
        <f t="shared" si="575"/>
        <v>1350</v>
      </c>
      <c r="CI535" s="36">
        <f t="shared" si="576"/>
        <v>24103.17</v>
      </c>
      <c r="CJ535" s="4">
        <f t="shared" si="577"/>
        <v>50</v>
      </c>
      <c r="CK535" s="36">
        <f t="shared" si="573"/>
        <v>892.70999999999992</v>
      </c>
      <c r="CM535" s="18" t="str">
        <f t="shared" si="568"/>
        <v>金喉健-复旦大学附属眼耳鼻喉科医院</v>
      </c>
      <c r="CN535" s="18" t="s">
        <v>422</v>
      </c>
    </row>
    <row r="536" spans="1:92" s="18" customFormat="1" ht="14.25" hidden="1" x14ac:dyDescent="0.3">
      <c r="A536" s="1" t="s">
        <v>121</v>
      </c>
      <c r="B536" s="6" t="s">
        <v>725</v>
      </c>
      <c r="C536" s="1" t="s">
        <v>661</v>
      </c>
      <c r="D536" s="1" t="s">
        <v>756</v>
      </c>
      <c r="E536" s="1" t="s">
        <v>435</v>
      </c>
      <c r="F536" s="1" t="s">
        <v>282</v>
      </c>
      <c r="G536" s="1" t="s">
        <v>383</v>
      </c>
      <c r="H536" s="2" t="s">
        <v>31</v>
      </c>
      <c r="I536" s="177">
        <v>28.876799999999999</v>
      </c>
      <c r="J536" s="37">
        <v>0</v>
      </c>
      <c r="K536" s="171">
        <v>600</v>
      </c>
      <c r="L536" s="171">
        <f t="shared" si="555"/>
        <v>17326.079999999998</v>
      </c>
      <c r="M536" s="37">
        <v>50</v>
      </c>
      <c r="N536" s="5">
        <v>550</v>
      </c>
      <c r="O536" s="34">
        <f t="shared" si="556"/>
        <v>15882.24</v>
      </c>
      <c r="P536" s="3">
        <v>800</v>
      </c>
      <c r="Q536" s="3">
        <v>798</v>
      </c>
      <c r="R536" s="35">
        <f t="shared" si="557"/>
        <v>23101.439999999999</v>
      </c>
      <c r="S536" s="33">
        <f t="shared" si="548"/>
        <v>52</v>
      </c>
      <c r="T536" s="5">
        <v>350</v>
      </c>
      <c r="U536" s="35">
        <f t="shared" si="558"/>
        <v>10106.879999999999</v>
      </c>
      <c r="V536" s="3">
        <v>400</v>
      </c>
      <c r="W536" s="3">
        <v>432</v>
      </c>
      <c r="X536" s="35">
        <f t="shared" si="559"/>
        <v>11550.72</v>
      </c>
      <c r="Y536" s="33">
        <f t="shared" si="549"/>
        <v>20</v>
      </c>
      <c r="Z536" s="5">
        <v>800</v>
      </c>
      <c r="AA536" s="35">
        <f t="shared" si="560"/>
        <v>23101.439999999999</v>
      </c>
      <c r="AB536" s="3">
        <v>200</v>
      </c>
      <c r="AC536" s="3">
        <v>213</v>
      </c>
      <c r="AD536" s="35">
        <f t="shared" si="561"/>
        <v>5775.36</v>
      </c>
      <c r="AE536" s="33">
        <f t="shared" si="550"/>
        <v>7</v>
      </c>
      <c r="AF536" s="5">
        <v>650</v>
      </c>
      <c r="AG536" s="35">
        <f t="shared" si="562"/>
        <v>18769.919999999998</v>
      </c>
      <c r="AH536" s="3">
        <v>1000</v>
      </c>
      <c r="AI536" s="3">
        <v>1003</v>
      </c>
      <c r="AJ536" s="35">
        <f t="shared" si="563"/>
        <v>28876.799999999999</v>
      </c>
      <c r="AK536" s="33">
        <f t="shared" si="551"/>
        <v>4</v>
      </c>
      <c r="AL536" s="5">
        <v>800</v>
      </c>
      <c r="AM536" s="36">
        <f t="shared" si="564"/>
        <v>23101.439999999999</v>
      </c>
      <c r="AN536" s="224">
        <v>2200</v>
      </c>
      <c r="AO536" s="3">
        <v>2196</v>
      </c>
      <c r="AP536" s="35">
        <f t="shared" si="565"/>
        <v>63528.959999999999</v>
      </c>
      <c r="AQ536" s="33">
        <f t="shared" si="552"/>
        <v>8</v>
      </c>
      <c r="AR536" s="5">
        <v>800</v>
      </c>
      <c r="AS536" s="35">
        <f t="shared" si="566"/>
        <v>23101.439999999999</v>
      </c>
      <c r="AT536" s="3">
        <v>400</v>
      </c>
      <c r="AU536" s="3">
        <v>404</v>
      </c>
      <c r="AV536" s="35">
        <f t="shared" si="567"/>
        <v>11550.72</v>
      </c>
      <c r="AW536" s="33">
        <f t="shared" si="553"/>
        <v>4</v>
      </c>
      <c r="AX536" s="4">
        <v>800</v>
      </c>
      <c r="AY536" s="35">
        <f t="shared" si="546"/>
        <v>23101.439999999999</v>
      </c>
      <c r="AZ536" s="3">
        <v>400</v>
      </c>
      <c r="BA536" s="3">
        <v>398</v>
      </c>
      <c r="BB536" s="35">
        <f t="shared" si="547"/>
        <v>11550.72</v>
      </c>
      <c r="BC536" s="33">
        <f t="shared" si="545"/>
        <v>6</v>
      </c>
      <c r="BD536" s="4">
        <v>800</v>
      </c>
      <c r="BE536" s="36">
        <f t="shared" si="537"/>
        <v>23101.439999999999</v>
      </c>
      <c r="BF536" s="3">
        <v>400</v>
      </c>
      <c r="BG536" s="3">
        <v>400</v>
      </c>
      <c r="BH536" s="35">
        <f t="shared" si="538"/>
        <v>11550.72</v>
      </c>
      <c r="BI536" s="33">
        <f t="shared" si="578"/>
        <v>6</v>
      </c>
      <c r="BJ536" s="4">
        <v>800</v>
      </c>
      <c r="BK536" s="36">
        <f t="shared" si="539"/>
        <v>23101.439999999999</v>
      </c>
      <c r="BL536" s="3">
        <v>800</v>
      </c>
      <c r="BM536" s="3">
        <v>802</v>
      </c>
      <c r="BN536" s="36">
        <f t="shared" si="540"/>
        <v>23101.439999999999</v>
      </c>
      <c r="BO536" s="33">
        <f t="shared" si="574"/>
        <v>4</v>
      </c>
      <c r="BP536" s="4">
        <v>700</v>
      </c>
      <c r="BQ536" s="36">
        <f t="shared" si="541"/>
        <v>20213.759999999998</v>
      </c>
      <c r="BR536" s="204">
        <v>800</v>
      </c>
      <c r="BS536" s="305">
        <v>800</v>
      </c>
      <c r="BT536" s="36">
        <f t="shared" si="542"/>
        <v>23101.439999999999</v>
      </c>
      <c r="BU536" s="33">
        <f t="shared" si="554"/>
        <v>4</v>
      </c>
      <c r="BV536" s="4">
        <v>750</v>
      </c>
      <c r="BW536" s="36">
        <f t="shared" si="569"/>
        <v>21657.599999999999</v>
      </c>
      <c r="BX536" s="3">
        <v>400</v>
      </c>
      <c r="BY536" s="3">
        <v>400</v>
      </c>
      <c r="BZ536" s="36">
        <f t="shared" si="570"/>
        <v>11550.72</v>
      </c>
      <c r="CA536" s="33">
        <f t="shared" si="543"/>
        <v>4</v>
      </c>
      <c r="CB536" s="314">
        <v>700</v>
      </c>
      <c r="CC536" s="36">
        <f t="shared" si="571"/>
        <v>20213.759999999998</v>
      </c>
      <c r="CD536" s="3">
        <f>SUMIFS('12月商业流向数据'!G:G,'12月商业流向数据'!C:C,'2019年进销存明细 '!A536,'12月商业流向数据'!E:E,'2019年进销存明细 '!H536)</f>
        <v>200</v>
      </c>
      <c r="CE536" s="3"/>
      <c r="CF536" s="36">
        <f t="shared" si="572"/>
        <v>5775.36</v>
      </c>
      <c r="CG536" s="33">
        <f t="shared" si="544"/>
        <v>204</v>
      </c>
      <c r="CH536" s="4">
        <f t="shared" si="575"/>
        <v>8500</v>
      </c>
      <c r="CI536" s="36">
        <f t="shared" si="576"/>
        <v>245452.80000000002</v>
      </c>
      <c r="CJ536" s="4">
        <f t="shared" si="577"/>
        <v>8000</v>
      </c>
      <c r="CK536" s="36">
        <f t="shared" si="573"/>
        <v>231014.39999999999</v>
      </c>
      <c r="CM536" s="18" t="str">
        <f t="shared" si="568"/>
        <v>恒康正清-上海市青浦区朱家角人民医院</v>
      </c>
      <c r="CN536" s="18" t="s">
        <v>422</v>
      </c>
    </row>
    <row r="537" spans="1:92" s="18" customFormat="1" ht="14.25" hidden="1" x14ac:dyDescent="0.3">
      <c r="A537" s="1" t="s">
        <v>121</v>
      </c>
      <c r="B537" s="6" t="s">
        <v>725</v>
      </c>
      <c r="C537" s="1" t="s">
        <v>661</v>
      </c>
      <c r="D537" s="1" t="s">
        <v>756</v>
      </c>
      <c r="E537" s="1" t="s">
        <v>122</v>
      </c>
      <c r="F537" s="1" t="s">
        <v>283</v>
      </c>
      <c r="G537" s="1" t="s">
        <v>383</v>
      </c>
      <c r="H537" s="2" t="s">
        <v>29</v>
      </c>
      <c r="I537" s="177">
        <v>28.876799999999999</v>
      </c>
      <c r="J537" s="37">
        <v>800</v>
      </c>
      <c r="K537" s="171">
        <v>715.25</v>
      </c>
      <c r="L537" s="171">
        <f t="shared" si="555"/>
        <v>20654.1312</v>
      </c>
      <c r="M537" s="37">
        <v>49</v>
      </c>
      <c r="N537" s="5">
        <v>700</v>
      </c>
      <c r="O537" s="34">
        <f t="shared" si="556"/>
        <v>20213.759999999998</v>
      </c>
      <c r="P537" s="3">
        <v>400</v>
      </c>
      <c r="Q537" s="3">
        <v>411</v>
      </c>
      <c r="R537" s="35">
        <f t="shared" si="557"/>
        <v>11550.72</v>
      </c>
      <c r="S537" s="33">
        <f t="shared" si="548"/>
        <v>38</v>
      </c>
      <c r="T537" s="5">
        <v>350</v>
      </c>
      <c r="U537" s="35">
        <f t="shared" si="558"/>
        <v>10106.879999999999</v>
      </c>
      <c r="V537" s="3">
        <v>0</v>
      </c>
      <c r="W537" s="3">
        <v>23</v>
      </c>
      <c r="X537" s="35">
        <f t="shared" si="559"/>
        <v>0</v>
      </c>
      <c r="Y537" s="33">
        <f t="shared" si="549"/>
        <v>15</v>
      </c>
      <c r="Z537" s="5">
        <v>800</v>
      </c>
      <c r="AA537" s="35">
        <f t="shared" si="560"/>
        <v>23101.439999999999</v>
      </c>
      <c r="AB537" s="3">
        <v>400</v>
      </c>
      <c r="AC537" s="3">
        <v>394</v>
      </c>
      <c r="AD537" s="35">
        <f t="shared" si="561"/>
        <v>11550.72</v>
      </c>
      <c r="AE537" s="33">
        <f t="shared" si="550"/>
        <v>21</v>
      </c>
      <c r="AF537" s="5">
        <v>1000</v>
      </c>
      <c r="AG537" s="35">
        <f t="shared" si="562"/>
        <v>28876.799999999999</v>
      </c>
      <c r="AH537" s="3">
        <v>600</v>
      </c>
      <c r="AI537" s="3">
        <v>612</v>
      </c>
      <c r="AJ537" s="35">
        <f t="shared" si="563"/>
        <v>17326.079999999998</v>
      </c>
      <c r="AK537" s="33">
        <f t="shared" si="551"/>
        <v>9</v>
      </c>
      <c r="AL537" s="5">
        <v>1200</v>
      </c>
      <c r="AM537" s="36">
        <f t="shared" si="564"/>
        <v>34652.159999999996</v>
      </c>
      <c r="AN537" s="224">
        <v>1400</v>
      </c>
      <c r="AO537" s="3">
        <v>1403</v>
      </c>
      <c r="AP537" s="35">
        <f t="shared" si="565"/>
        <v>40427.519999999997</v>
      </c>
      <c r="AQ537" s="33">
        <f t="shared" si="552"/>
        <v>6</v>
      </c>
      <c r="AR537" s="5">
        <v>1200</v>
      </c>
      <c r="AS537" s="35">
        <f t="shared" si="566"/>
        <v>34652.159999999996</v>
      </c>
      <c r="AT537" s="3">
        <v>400</v>
      </c>
      <c r="AU537" s="3">
        <v>403</v>
      </c>
      <c r="AV537" s="35">
        <f t="shared" si="567"/>
        <v>11550.72</v>
      </c>
      <c r="AW537" s="33">
        <f t="shared" si="553"/>
        <v>3</v>
      </c>
      <c r="AX537" s="4">
        <v>1400</v>
      </c>
      <c r="AY537" s="35">
        <f t="shared" si="546"/>
        <v>40427.519999999997</v>
      </c>
      <c r="AZ537" s="3">
        <v>1200</v>
      </c>
      <c r="BA537" s="3">
        <v>1191</v>
      </c>
      <c r="BB537" s="35">
        <f t="shared" si="547"/>
        <v>34652.159999999996</v>
      </c>
      <c r="BC537" s="33">
        <f t="shared" si="545"/>
        <v>12</v>
      </c>
      <c r="BD537" s="4">
        <v>1500</v>
      </c>
      <c r="BE537" s="36">
        <f t="shared" si="537"/>
        <v>43315.199999999997</v>
      </c>
      <c r="BF537" s="3">
        <v>1200</v>
      </c>
      <c r="BG537" s="3">
        <v>1206</v>
      </c>
      <c r="BH537" s="35">
        <f t="shared" si="538"/>
        <v>34652.159999999996</v>
      </c>
      <c r="BI537" s="33">
        <f t="shared" si="578"/>
        <v>6</v>
      </c>
      <c r="BJ537" s="4">
        <v>1600</v>
      </c>
      <c r="BK537" s="36">
        <f t="shared" si="539"/>
        <v>46202.879999999997</v>
      </c>
      <c r="BL537" s="3">
        <v>600</v>
      </c>
      <c r="BM537" s="3">
        <v>600</v>
      </c>
      <c r="BN537" s="36">
        <f t="shared" si="540"/>
        <v>17326.079999999998</v>
      </c>
      <c r="BO537" s="33">
        <f t="shared" si="574"/>
        <v>6</v>
      </c>
      <c r="BP537" s="4">
        <v>1500</v>
      </c>
      <c r="BQ537" s="36">
        <f t="shared" si="541"/>
        <v>43315.199999999997</v>
      </c>
      <c r="BR537" s="204">
        <v>400</v>
      </c>
      <c r="BS537" s="305">
        <v>400</v>
      </c>
      <c r="BT537" s="36">
        <f t="shared" si="542"/>
        <v>11550.72</v>
      </c>
      <c r="BU537" s="33">
        <f t="shared" si="554"/>
        <v>6</v>
      </c>
      <c r="BV537" s="4">
        <v>1500</v>
      </c>
      <c r="BW537" s="36">
        <f t="shared" si="569"/>
        <v>43315.199999999997</v>
      </c>
      <c r="BX537" s="3">
        <v>800</v>
      </c>
      <c r="BY537" s="3">
        <v>800</v>
      </c>
      <c r="BZ537" s="36">
        <f t="shared" si="570"/>
        <v>23101.439999999999</v>
      </c>
      <c r="CA537" s="33">
        <f t="shared" si="543"/>
        <v>6</v>
      </c>
      <c r="CB537" s="314">
        <v>1300</v>
      </c>
      <c r="CC537" s="36">
        <f t="shared" si="571"/>
        <v>37539.839999999997</v>
      </c>
      <c r="CD537" s="3">
        <f>SUMIFS('12月商业流向数据'!G:G,'12月商业流向数据'!C:C,'2019年进销存明细 '!A537,'12月商业流向数据'!E:E,'2019年进销存明细 '!H537)</f>
        <v>0</v>
      </c>
      <c r="CE537" s="3"/>
      <c r="CF537" s="36">
        <f t="shared" si="572"/>
        <v>0</v>
      </c>
      <c r="CG537" s="33">
        <f t="shared" si="544"/>
        <v>6</v>
      </c>
      <c r="CH537" s="4">
        <f t="shared" si="575"/>
        <v>14050</v>
      </c>
      <c r="CI537" s="36">
        <f t="shared" si="576"/>
        <v>405719.04000000004</v>
      </c>
      <c r="CJ537" s="4">
        <f t="shared" si="577"/>
        <v>7400</v>
      </c>
      <c r="CK537" s="36">
        <f t="shared" si="573"/>
        <v>213688.31999999998</v>
      </c>
      <c r="CM537" s="18" t="str">
        <f t="shared" si="568"/>
        <v>恒康正清-复旦大学附属中山医院青浦分院</v>
      </c>
      <c r="CN537" s="18" t="s">
        <v>422</v>
      </c>
    </row>
    <row r="538" spans="1:92" s="18" customFormat="1" ht="14.25" hidden="1" x14ac:dyDescent="0.3">
      <c r="A538" s="1" t="s">
        <v>121</v>
      </c>
      <c r="B538" s="6" t="s">
        <v>725</v>
      </c>
      <c r="C538" s="1" t="s">
        <v>661</v>
      </c>
      <c r="D538" s="1" t="s">
        <v>756</v>
      </c>
      <c r="E538" s="1" t="s">
        <v>122</v>
      </c>
      <c r="F538" s="1" t="s">
        <v>282</v>
      </c>
      <c r="G538" s="1" t="s">
        <v>383</v>
      </c>
      <c r="H538" s="12" t="s">
        <v>28</v>
      </c>
      <c r="I538" s="177">
        <v>28.876799999999999</v>
      </c>
      <c r="J538" s="37">
        <v>40</v>
      </c>
      <c r="K538" s="171">
        <v>29.166666666666668</v>
      </c>
      <c r="L538" s="171">
        <f t="shared" si="555"/>
        <v>842.24</v>
      </c>
      <c r="M538" s="37">
        <v>10</v>
      </c>
      <c r="N538" s="5">
        <v>40</v>
      </c>
      <c r="O538" s="34">
        <f t="shared" si="556"/>
        <v>1155.0719999999999</v>
      </c>
      <c r="P538" s="3">
        <v>40</v>
      </c>
      <c r="Q538" s="3">
        <v>43</v>
      </c>
      <c r="R538" s="35">
        <f t="shared" si="557"/>
        <v>1155.0719999999999</v>
      </c>
      <c r="S538" s="33">
        <f t="shared" si="548"/>
        <v>7</v>
      </c>
      <c r="T538" s="5">
        <v>20</v>
      </c>
      <c r="U538" s="35">
        <f t="shared" si="558"/>
        <v>577.53599999999994</v>
      </c>
      <c r="V538" s="3">
        <v>20</v>
      </c>
      <c r="W538" s="3">
        <v>21</v>
      </c>
      <c r="X538" s="35">
        <f t="shared" si="559"/>
        <v>577.53599999999994</v>
      </c>
      <c r="Y538" s="33">
        <f t="shared" si="549"/>
        <v>6</v>
      </c>
      <c r="Z538" s="5">
        <v>50</v>
      </c>
      <c r="AA538" s="35">
        <f t="shared" si="560"/>
        <v>1443.84</v>
      </c>
      <c r="AB538" s="3">
        <v>60</v>
      </c>
      <c r="AC538" s="3">
        <v>62</v>
      </c>
      <c r="AD538" s="35">
        <f t="shared" si="561"/>
        <v>1732.6079999999999</v>
      </c>
      <c r="AE538" s="33">
        <f t="shared" si="550"/>
        <v>4</v>
      </c>
      <c r="AF538" s="5">
        <v>40</v>
      </c>
      <c r="AG538" s="35">
        <f t="shared" si="562"/>
        <v>1155.0719999999999</v>
      </c>
      <c r="AH538" s="3">
        <v>60</v>
      </c>
      <c r="AI538" s="3">
        <v>62</v>
      </c>
      <c r="AJ538" s="35">
        <f t="shared" si="563"/>
        <v>1732.6079999999999</v>
      </c>
      <c r="AK538" s="33">
        <f t="shared" si="551"/>
        <v>2</v>
      </c>
      <c r="AL538" s="5">
        <v>50</v>
      </c>
      <c r="AM538" s="36">
        <f t="shared" si="564"/>
        <v>1443.84</v>
      </c>
      <c r="AN538" s="224">
        <v>80</v>
      </c>
      <c r="AO538" s="3">
        <v>76</v>
      </c>
      <c r="AP538" s="35">
        <f t="shared" si="565"/>
        <v>2310.1439999999998</v>
      </c>
      <c r="AQ538" s="33">
        <f t="shared" si="552"/>
        <v>6</v>
      </c>
      <c r="AR538" s="5">
        <v>50</v>
      </c>
      <c r="AS538" s="35">
        <f t="shared" si="566"/>
        <v>1443.84</v>
      </c>
      <c r="AT538" s="3">
        <v>40</v>
      </c>
      <c r="AU538" s="3">
        <v>42</v>
      </c>
      <c r="AV538" s="35">
        <f t="shared" si="567"/>
        <v>1155.0719999999999</v>
      </c>
      <c r="AW538" s="33">
        <f t="shared" si="553"/>
        <v>4</v>
      </c>
      <c r="AX538" s="4">
        <v>40</v>
      </c>
      <c r="AY538" s="35">
        <f t="shared" si="546"/>
        <v>1155.0719999999999</v>
      </c>
      <c r="AZ538" s="3">
        <v>40</v>
      </c>
      <c r="BA538" s="3">
        <v>41</v>
      </c>
      <c r="BB538" s="35">
        <f t="shared" si="547"/>
        <v>1155.0719999999999</v>
      </c>
      <c r="BC538" s="33">
        <f t="shared" si="545"/>
        <v>3</v>
      </c>
      <c r="BD538" s="4">
        <v>40</v>
      </c>
      <c r="BE538" s="36">
        <f t="shared" si="537"/>
        <v>1155.0719999999999</v>
      </c>
      <c r="BF538" s="3">
        <v>40</v>
      </c>
      <c r="BG538" s="3">
        <v>40</v>
      </c>
      <c r="BH538" s="35">
        <f t="shared" si="538"/>
        <v>1155.0719999999999</v>
      </c>
      <c r="BI538" s="33">
        <f t="shared" si="578"/>
        <v>3</v>
      </c>
      <c r="BJ538" s="4">
        <v>40</v>
      </c>
      <c r="BK538" s="36">
        <f t="shared" si="539"/>
        <v>1155.0719999999999</v>
      </c>
      <c r="BL538" s="3">
        <v>40</v>
      </c>
      <c r="BM538" s="3">
        <v>40</v>
      </c>
      <c r="BN538" s="36">
        <f t="shared" si="540"/>
        <v>1155.0719999999999</v>
      </c>
      <c r="BO538" s="33">
        <f t="shared" si="574"/>
        <v>3</v>
      </c>
      <c r="BP538" s="4">
        <v>40</v>
      </c>
      <c r="BQ538" s="36">
        <f t="shared" si="541"/>
        <v>1155.0719999999999</v>
      </c>
      <c r="BR538" s="204">
        <v>40</v>
      </c>
      <c r="BS538" s="305">
        <v>42</v>
      </c>
      <c r="BT538" s="36">
        <f t="shared" si="542"/>
        <v>1155.0719999999999</v>
      </c>
      <c r="BU538" s="33">
        <f t="shared" si="554"/>
        <v>1</v>
      </c>
      <c r="BV538" s="4">
        <v>40</v>
      </c>
      <c r="BW538" s="36">
        <f t="shared" si="569"/>
        <v>1155.0719999999999</v>
      </c>
      <c r="BX538" s="3">
        <v>40</v>
      </c>
      <c r="BY538" s="3">
        <v>6</v>
      </c>
      <c r="BZ538" s="36">
        <f t="shared" si="570"/>
        <v>1155.0719999999999</v>
      </c>
      <c r="CA538" s="33">
        <f t="shared" si="543"/>
        <v>35</v>
      </c>
      <c r="CB538" s="314">
        <v>50</v>
      </c>
      <c r="CC538" s="36">
        <f t="shared" si="571"/>
        <v>1443.84</v>
      </c>
      <c r="CD538" s="3">
        <f>SUMIFS('12月商业流向数据'!G:G,'12月商业流向数据'!C:C,'2019年进销存明细 '!A538,'12月商业流向数据'!E:E,'2019年进销存明细 '!H538)</f>
        <v>80</v>
      </c>
      <c r="CE538" s="3"/>
      <c r="CF538" s="36">
        <f t="shared" si="572"/>
        <v>2310.1439999999998</v>
      </c>
      <c r="CG538" s="33">
        <f t="shared" si="544"/>
        <v>115</v>
      </c>
      <c r="CH538" s="4">
        <f t="shared" si="575"/>
        <v>500</v>
      </c>
      <c r="CI538" s="36">
        <f t="shared" si="576"/>
        <v>14438.4</v>
      </c>
      <c r="CJ538" s="4">
        <f t="shared" si="577"/>
        <v>580</v>
      </c>
      <c r="CK538" s="36">
        <f t="shared" si="573"/>
        <v>16748.543999999998</v>
      </c>
      <c r="CM538" s="18" t="str">
        <f t="shared" si="568"/>
        <v>恒康正清-上海市青浦区中医医院</v>
      </c>
      <c r="CN538" s="18" t="s">
        <v>422</v>
      </c>
    </row>
    <row r="539" spans="1:92" s="18" customFormat="1" ht="14.25" hidden="1" x14ac:dyDescent="0.3">
      <c r="A539" s="1" t="s">
        <v>121</v>
      </c>
      <c r="B539" s="1" t="s">
        <v>637</v>
      </c>
      <c r="C539" s="1" t="s">
        <v>661</v>
      </c>
      <c r="D539" s="1" t="s">
        <v>285</v>
      </c>
      <c r="E539" s="1" t="s">
        <v>843</v>
      </c>
      <c r="F539" s="1" t="s">
        <v>283</v>
      </c>
      <c r="G539" s="1" t="s">
        <v>384</v>
      </c>
      <c r="H539" s="2" t="s">
        <v>119</v>
      </c>
      <c r="I539" s="177">
        <v>28.876799999999999</v>
      </c>
      <c r="J539" s="37">
        <v>60</v>
      </c>
      <c r="K539" s="171">
        <v>10</v>
      </c>
      <c r="L539" s="171">
        <f t="shared" si="555"/>
        <v>288.76799999999997</v>
      </c>
      <c r="M539" s="37">
        <v>30</v>
      </c>
      <c r="N539" s="5">
        <v>10</v>
      </c>
      <c r="O539" s="34">
        <f t="shared" si="556"/>
        <v>288.76799999999997</v>
      </c>
      <c r="P539" s="3">
        <v>20</v>
      </c>
      <c r="Q539" s="3">
        <v>0</v>
      </c>
      <c r="R539" s="35">
        <f t="shared" si="557"/>
        <v>577.53599999999994</v>
      </c>
      <c r="S539" s="33">
        <f t="shared" si="548"/>
        <v>50</v>
      </c>
      <c r="T539" s="5">
        <v>5</v>
      </c>
      <c r="U539" s="35">
        <f t="shared" si="558"/>
        <v>144.38399999999999</v>
      </c>
      <c r="V539" s="3">
        <v>0</v>
      </c>
      <c r="W539" s="3">
        <v>0</v>
      </c>
      <c r="X539" s="35">
        <f t="shared" si="559"/>
        <v>0</v>
      </c>
      <c r="Y539" s="33">
        <f t="shared" si="549"/>
        <v>50</v>
      </c>
      <c r="Z539" s="5">
        <v>10</v>
      </c>
      <c r="AA539" s="35">
        <f t="shared" si="560"/>
        <v>288.76799999999997</v>
      </c>
      <c r="AB539" s="3">
        <v>20</v>
      </c>
      <c r="AC539" s="3">
        <v>40</v>
      </c>
      <c r="AD539" s="35">
        <f t="shared" si="561"/>
        <v>577.53599999999994</v>
      </c>
      <c r="AE539" s="33">
        <f t="shared" si="550"/>
        <v>30</v>
      </c>
      <c r="AF539" s="5">
        <v>20</v>
      </c>
      <c r="AG539" s="35">
        <f t="shared" si="562"/>
        <v>577.53599999999994</v>
      </c>
      <c r="AH539" s="3">
        <v>40</v>
      </c>
      <c r="AI539" s="3">
        <v>0</v>
      </c>
      <c r="AJ539" s="35">
        <f t="shared" si="563"/>
        <v>1155.0719999999999</v>
      </c>
      <c r="AK539" s="33">
        <f t="shared" si="551"/>
        <v>70</v>
      </c>
      <c r="AL539" s="5">
        <v>20</v>
      </c>
      <c r="AM539" s="36">
        <f t="shared" si="564"/>
        <v>577.53599999999994</v>
      </c>
      <c r="AN539" s="224">
        <v>20</v>
      </c>
      <c r="AO539" s="3">
        <v>0</v>
      </c>
      <c r="AP539" s="35">
        <f t="shared" si="565"/>
        <v>577.53599999999994</v>
      </c>
      <c r="AQ539" s="33">
        <f t="shared" si="552"/>
        <v>90</v>
      </c>
      <c r="AR539" s="5">
        <v>20</v>
      </c>
      <c r="AS539" s="35">
        <f t="shared" si="566"/>
        <v>577.53599999999994</v>
      </c>
      <c r="AT539" s="3">
        <v>60</v>
      </c>
      <c r="AU539" s="3">
        <v>0</v>
      </c>
      <c r="AV539" s="35">
        <f t="shared" si="567"/>
        <v>1732.6079999999999</v>
      </c>
      <c r="AW539" s="33">
        <f t="shared" si="553"/>
        <v>150</v>
      </c>
      <c r="AX539" s="4">
        <v>20</v>
      </c>
      <c r="AY539" s="35">
        <f t="shared" si="546"/>
        <v>577.53599999999994</v>
      </c>
      <c r="AZ539" s="3">
        <v>0</v>
      </c>
      <c r="BA539" s="3">
        <v>60</v>
      </c>
      <c r="BB539" s="35">
        <f t="shared" si="547"/>
        <v>0</v>
      </c>
      <c r="BC539" s="33">
        <f t="shared" ref="BC539:BC567" si="579">AW539+AZ539-BA539</f>
        <v>90</v>
      </c>
      <c r="BD539" s="4">
        <v>10</v>
      </c>
      <c r="BE539" s="36">
        <f t="shared" si="537"/>
        <v>288.76799999999997</v>
      </c>
      <c r="BF539" s="3">
        <v>20</v>
      </c>
      <c r="BG539" s="3">
        <v>0</v>
      </c>
      <c r="BH539" s="35">
        <f t="shared" si="538"/>
        <v>577.53599999999994</v>
      </c>
      <c r="BI539" s="33">
        <f t="shared" si="578"/>
        <v>110</v>
      </c>
      <c r="BJ539" s="4">
        <v>10</v>
      </c>
      <c r="BK539" s="36">
        <f t="shared" si="539"/>
        <v>288.76799999999997</v>
      </c>
      <c r="BL539" s="3">
        <v>40</v>
      </c>
      <c r="BM539" s="3">
        <v>0</v>
      </c>
      <c r="BN539" s="36">
        <f t="shared" si="540"/>
        <v>1155.0719999999999</v>
      </c>
      <c r="BO539" s="33">
        <f t="shared" si="574"/>
        <v>150</v>
      </c>
      <c r="BP539" s="4">
        <v>5</v>
      </c>
      <c r="BQ539" s="36">
        <f t="shared" si="541"/>
        <v>144.38399999999999</v>
      </c>
      <c r="BR539" s="204">
        <v>60</v>
      </c>
      <c r="BS539" s="305">
        <v>0</v>
      </c>
      <c r="BT539" s="36">
        <f t="shared" si="542"/>
        <v>1732.6079999999999</v>
      </c>
      <c r="BU539" s="33">
        <f t="shared" si="554"/>
        <v>210</v>
      </c>
      <c r="BV539" s="4">
        <v>10</v>
      </c>
      <c r="BW539" s="36">
        <f t="shared" si="569"/>
        <v>288.76799999999997</v>
      </c>
      <c r="BX539" s="3">
        <v>40</v>
      </c>
      <c r="BY539" s="3">
        <v>0</v>
      </c>
      <c r="BZ539" s="36">
        <f t="shared" si="570"/>
        <v>1155.0719999999999</v>
      </c>
      <c r="CA539" s="33">
        <f t="shared" si="543"/>
        <v>250</v>
      </c>
      <c r="CB539" s="314">
        <v>10</v>
      </c>
      <c r="CC539" s="36">
        <f t="shared" si="571"/>
        <v>288.76799999999997</v>
      </c>
      <c r="CD539" s="3">
        <f>SUMIFS('12月商业流向数据'!G:G,'12月商业流向数据'!C:C,'2019年进销存明细 '!A539,'12月商业流向数据'!E:E,'2019年进销存明细 '!H539)</f>
        <v>20</v>
      </c>
      <c r="CE539" s="3"/>
      <c r="CF539" s="36">
        <f t="shared" si="572"/>
        <v>577.53599999999994</v>
      </c>
      <c r="CG539" s="33">
        <f t="shared" si="544"/>
        <v>270</v>
      </c>
      <c r="CH539" s="4">
        <f t="shared" si="575"/>
        <v>150</v>
      </c>
      <c r="CI539" s="36">
        <f t="shared" si="576"/>
        <v>4331.5199999999995</v>
      </c>
      <c r="CJ539" s="4">
        <f t="shared" si="577"/>
        <v>340</v>
      </c>
      <c r="CK539" s="36">
        <f t="shared" si="573"/>
        <v>9818.1119999999992</v>
      </c>
      <c r="CM539" s="18" t="str">
        <f t="shared" si="568"/>
        <v>恒康正清-复旦大学附属华山医院</v>
      </c>
      <c r="CN539" s="18" t="s">
        <v>422</v>
      </c>
    </row>
    <row r="540" spans="1:92" s="18" customFormat="1" ht="14.25" hidden="1" x14ac:dyDescent="0.3">
      <c r="A540" s="1" t="s">
        <v>121</v>
      </c>
      <c r="B540" s="1" t="s">
        <v>637</v>
      </c>
      <c r="C540" s="1" t="s">
        <v>661</v>
      </c>
      <c r="D540" s="1" t="s">
        <v>285</v>
      </c>
      <c r="E540" s="1" t="s">
        <v>734</v>
      </c>
      <c r="F540" s="1" t="s">
        <v>282</v>
      </c>
      <c r="G540" s="1" t="s">
        <v>384</v>
      </c>
      <c r="H540" s="2" t="s">
        <v>152</v>
      </c>
      <c r="I540" s="177">
        <v>28.876799999999999</v>
      </c>
      <c r="J540" s="37">
        <v>200</v>
      </c>
      <c r="K540" s="171">
        <v>250</v>
      </c>
      <c r="L540" s="171">
        <f t="shared" si="555"/>
        <v>7219.2</v>
      </c>
      <c r="M540" s="37">
        <v>71</v>
      </c>
      <c r="N540" s="5">
        <v>230</v>
      </c>
      <c r="O540" s="34">
        <f t="shared" si="556"/>
        <v>6641.6639999999998</v>
      </c>
      <c r="P540" s="3">
        <v>200</v>
      </c>
      <c r="Q540" s="3">
        <v>200</v>
      </c>
      <c r="R540" s="35">
        <f t="shared" si="557"/>
        <v>5775.36</v>
      </c>
      <c r="S540" s="33">
        <f t="shared" si="548"/>
        <v>71</v>
      </c>
      <c r="T540" s="5">
        <v>140</v>
      </c>
      <c r="U540" s="35">
        <f t="shared" si="558"/>
        <v>4042.752</v>
      </c>
      <c r="V540" s="3">
        <v>200</v>
      </c>
      <c r="W540" s="3">
        <v>200</v>
      </c>
      <c r="X540" s="35">
        <f t="shared" si="559"/>
        <v>5775.36</v>
      </c>
      <c r="Y540" s="33">
        <f t="shared" si="549"/>
        <v>71</v>
      </c>
      <c r="Z540" s="5">
        <v>330</v>
      </c>
      <c r="AA540" s="35">
        <f t="shared" si="560"/>
        <v>9529.3439999999991</v>
      </c>
      <c r="AB540" s="3">
        <v>200</v>
      </c>
      <c r="AC540" s="3">
        <v>200</v>
      </c>
      <c r="AD540" s="35">
        <f t="shared" si="561"/>
        <v>5775.36</v>
      </c>
      <c r="AE540" s="33">
        <f t="shared" si="550"/>
        <v>71</v>
      </c>
      <c r="AF540" s="5">
        <v>280</v>
      </c>
      <c r="AG540" s="35">
        <f t="shared" si="562"/>
        <v>8085.5039999999999</v>
      </c>
      <c r="AH540" s="3">
        <v>400</v>
      </c>
      <c r="AI540" s="3">
        <v>400</v>
      </c>
      <c r="AJ540" s="35">
        <f t="shared" si="563"/>
        <v>11550.72</v>
      </c>
      <c r="AK540" s="33">
        <f t="shared" si="551"/>
        <v>71</v>
      </c>
      <c r="AL540" s="5">
        <v>360</v>
      </c>
      <c r="AM540" s="36">
        <f t="shared" si="564"/>
        <v>10395.647999999999</v>
      </c>
      <c r="AN540" s="224">
        <v>200</v>
      </c>
      <c r="AO540" s="3">
        <v>200</v>
      </c>
      <c r="AP540" s="35">
        <f t="shared" si="565"/>
        <v>5775.36</v>
      </c>
      <c r="AQ540" s="33">
        <f t="shared" si="552"/>
        <v>71</v>
      </c>
      <c r="AR540" s="5">
        <v>320</v>
      </c>
      <c r="AS540" s="35">
        <f t="shared" si="566"/>
        <v>9240.5759999999991</v>
      </c>
      <c r="AT540" s="3">
        <v>400</v>
      </c>
      <c r="AU540" s="3">
        <v>400</v>
      </c>
      <c r="AV540" s="35">
        <f t="shared" si="567"/>
        <v>11550.72</v>
      </c>
      <c r="AW540" s="33">
        <f t="shared" si="553"/>
        <v>71</v>
      </c>
      <c r="AX540" s="4">
        <v>360</v>
      </c>
      <c r="AY540" s="35">
        <f t="shared" si="546"/>
        <v>10395.647999999999</v>
      </c>
      <c r="AZ540" s="3">
        <v>400</v>
      </c>
      <c r="BA540" s="3">
        <v>400</v>
      </c>
      <c r="BB540" s="35">
        <f t="shared" si="547"/>
        <v>11550.72</v>
      </c>
      <c r="BC540" s="33">
        <f t="shared" si="579"/>
        <v>71</v>
      </c>
      <c r="BD540" s="4">
        <v>360</v>
      </c>
      <c r="BE540" s="36">
        <f t="shared" si="537"/>
        <v>10395.647999999999</v>
      </c>
      <c r="BF540" s="3">
        <v>400</v>
      </c>
      <c r="BG540" s="3">
        <v>400</v>
      </c>
      <c r="BH540" s="35">
        <f t="shared" si="538"/>
        <v>11550.72</v>
      </c>
      <c r="BI540" s="33">
        <f t="shared" si="578"/>
        <v>71</v>
      </c>
      <c r="BJ540" s="4">
        <v>340</v>
      </c>
      <c r="BK540" s="36">
        <f t="shared" si="539"/>
        <v>9818.1119999999992</v>
      </c>
      <c r="BL540" s="3">
        <v>200</v>
      </c>
      <c r="BM540" s="3">
        <v>200</v>
      </c>
      <c r="BN540" s="36">
        <f t="shared" si="540"/>
        <v>5775.36</v>
      </c>
      <c r="BO540" s="33">
        <f t="shared" si="574"/>
        <v>71</v>
      </c>
      <c r="BP540" s="4">
        <v>280</v>
      </c>
      <c r="BQ540" s="36">
        <f t="shared" si="541"/>
        <v>8085.5039999999999</v>
      </c>
      <c r="BR540" s="204">
        <v>500</v>
      </c>
      <c r="BS540" s="305">
        <v>500</v>
      </c>
      <c r="BT540" s="36">
        <f t="shared" si="542"/>
        <v>14438.4</v>
      </c>
      <c r="BU540" s="33">
        <f t="shared" si="554"/>
        <v>71</v>
      </c>
      <c r="BV540" s="4">
        <v>310</v>
      </c>
      <c r="BW540" s="36">
        <f t="shared" si="569"/>
        <v>8951.8079999999991</v>
      </c>
      <c r="BX540" s="3">
        <v>0</v>
      </c>
      <c r="BY540" s="3">
        <v>0</v>
      </c>
      <c r="BZ540" s="36">
        <f t="shared" si="570"/>
        <v>0</v>
      </c>
      <c r="CA540" s="33">
        <f t="shared" si="543"/>
        <v>71</v>
      </c>
      <c r="CB540" s="314">
        <v>290</v>
      </c>
      <c r="CC540" s="36">
        <f t="shared" si="571"/>
        <v>8374.271999999999</v>
      </c>
      <c r="CD540" s="3">
        <f>SUMIFS('12月商业流向数据'!G:G,'12月商业流向数据'!C:C,'2019年进销存明细 '!A540,'12月商业流向数据'!E:E,'2019年进销存明细 '!H540)</f>
        <v>400</v>
      </c>
      <c r="CE540" s="3"/>
      <c r="CF540" s="36">
        <f t="shared" si="572"/>
        <v>11550.72</v>
      </c>
      <c r="CG540" s="33">
        <f t="shared" si="544"/>
        <v>471</v>
      </c>
      <c r="CH540" s="4">
        <f t="shared" si="575"/>
        <v>3600</v>
      </c>
      <c r="CI540" s="36">
        <f t="shared" si="576"/>
        <v>103956.48</v>
      </c>
      <c r="CJ540" s="4">
        <f t="shared" si="577"/>
        <v>3500</v>
      </c>
      <c r="CK540" s="36">
        <f t="shared" si="573"/>
        <v>101068.79999999999</v>
      </c>
      <c r="CM540" s="18" t="str">
        <f t="shared" si="568"/>
        <v>恒康正清-上海邮电医院</v>
      </c>
      <c r="CN540" s="18" t="s">
        <v>422</v>
      </c>
    </row>
    <row r="541" spans="1:92" s="18" customFormat="1" ht="14.25" hidden="1" x14ac:dyDescent="0.3">
      <c r="A541" s="1" t="s">
        <v>121</v>
      </c>
      <c r="B541" s="1" t="s">
        <v>637</v>
      </c>
      <c r="C541" s="1" t="s">
        <v>661</v>
      </c>
      <c r="D541" s="1" t="s">
        <v>285</v>
      </c>
      <c r="E541" s="1" t="s">
        <v>462</v>
      </c>
      <c r="F541" s="1" t="s">
        <v>283</v>
      </c>
      <c r="G541" s="1" t="s">
        <v>385</v>
      </c>
      <c r="H541" s="2" t="s">
        <v>151</v>
      </c>
      <c r="I541" s="177">
        <v>28.876799999999999</v>
      </c>
      <c r="J541" s="37">
        <v>2929</v>
      </c>
      <c r="K541" s="171">
        <v>2266.5833333333335</v>
      </c>
      <c r="L541" s="171">
        <f t="shared" si="555"/>
        <v>65451.673600000002</v>
      </c>
      <c r="M541" s="37">
        <v>1737</v>
      </c>
      <c r="N541" s="5">
        <v>2400</v>
      </c>
      <c r="O541" s="34">
        <f t="shared" si="556"/>
        <v>69304.319999999992</v>
      </c>
      <c r="P541" s="3">
        <v>2210</v>
      </c>
      <c r="Q541" s="3">
        <v>2500</v>
      </c>
      <c r="R541" s="35">
        <f t="shared" si="557"/>
        <v>63817.727999999996</v>
      </c>
      <c r="S541" s="33">
        <f t="shared" si="548"/>
        <v>1447</v>
      </c>
      <c r="T541" s="5">
        <v>1300</v>
      </c>
      <c r="U541" s="35">
        <f t="shared" si="558"/>
        <v>37539.839999999997</v>
      </c>
      <c r="V541" s="3">
        <v>1800</v>
      </c>
      <c r="W541" s="3">
        <v>1954</v>
      </c>
      <c r="X541" s="35">
        <f t="shared" si="559"/>
        <v>51978.239999999998</v>
      </c>
      <c r="Y541" s="33">
        <f t="shared" si="549"/>
        <v>1293</v>
      </c>
      <c r="Z541" s="5">
        <v>2800</v>
      </c>
      <c r="AA541" s="35">
        <f t="shared" si="560"/>
        <v>80855.039999999994</v>
      </c>
      <c r="AB541" s="3">
        <v>3220</v>
      </c>
      <c r="AC541" s="3">
        <v>3084</v>
      </c>
      <c r="AD541" s="35">
        <f t="shared" si="561"/>
        <v>92983.296000000002</v>
      </c>
      <c r="AE541" s="33">
        <f t="shared" si="550"/>
        <v>1429</v>
      </c>
      <c r="AF541" s="5">
        <v>2300</v>
      </c>
      <c r="AG541" s="35">
        <f t="shared" si="562"/>
        <v>66416.639999999999</v>
      </c>
      <c r="AH541" s="3">
        <v>3010</v>
      </c>
      <c r="AI541" s="3">
        <v>2900</v>
      </c>
      <c r="AJ541" s="35">
        <f t="shared" si="563"/>
        <v>86919.168000000005</v>
      </c>
      <c r="AK541" s="33">
        <f t="shared" si="551"/>
        <v>1539</v>
      </c>
      <c r="AL541" s="5">
        <v>2800</v>
      </c>
      <c r="AM541" s="36">
        <f t="shared" si="564"/>
        <v>80855.039999999994</v>
      </c>
      <c r="AN541" s="224">
        <v>3410</v>
      </c>
      <c r="AO541" s="3">
        <v>3200</v>
      </c>
      <c r="AP541" s="35">
        <f t="shared" si="565"/>
        <v>98469.887999999992</v>
      </c>
      <c r="AQ541" s="33">
        <f t="shared" si="552"/>
        <v>1749</v>
      </c>
      <c r="AR541" s="5">
        <v>2700</v>
      </c>
      <c r="AS541" s="35">
        <f t="shared" si="566"/>
        <v>77967.360000000001</v>
      </c>
      <c r="AT541" s="3">
        <v>2410</v>
      </c>
      <c r="AU541" s="3">
        <v>3095</v>
      </c>
      <c r="AV541" s="35">
        <f t="shared" si="567"/>
        <v>69593.088000000003</v>
      </c>
      <c r="AW541" s="33">
        <f t="shared" si="553"/>
        <v>1064</v>
      </c>
      <c r="AX541" s="4">
        <v>2800</v>
      </c>
      <c r="AY541" s="35">
        <f t="shared" ref="AY541:AY568" si="580">I541*AX541</f>
        <v>80855.039999999994</v>
      </c>
      <c r="AZ541" s="3">
        <v>3610</v>
      </c>
      <c r="BA541" s="3">
        <v>3265</v>
      </c>
      <c r="BB541" s="35">
        <f t="shared" ref="BB541:BB568" si="581">I541*AZ541</f>
        <v>104245.24799999999</v>
      </c>
      <c r="BC541" s="33">
        <f t="shared" si="579"/>
        <v>1409</v>
      </c>
      <c r="BD541" s="4">
        <v>2700</v>
      </c>
      <c r="BE541" s="36">
        <f t="shared" si="537"/>
        <v>77967.360000000001</v>
      </c>
      <c r="BF541" s="3">
        <v>2600</v>
      </c>
      <c r="BG541" s="3">
        <v>2925</v>
      </c>
      <c r="BH541" s="35">
        <f t="shared" si="538"/>
        <v>75079.679999999993</v>
      </c>
      <c r="BI541" s="33">
        <f t="shared" si="578"/>
        <v>1084</v>
      </c>
      <c r="BJ541" s="4">
        <v>2800</v>
      </c>
      <c r="BK541" s="36">
        <f t="shared" si="539"/>
        <v>80855.039999999994</v>
      </c>
      <c r="BL541" s="3">
        <v>3420</v>
      </c>
      <c r="BM541" s="3">
        <v>3000</v>
      </c>
      <c r="BN541" s="36">
        <f t="shared" si="540"/>
        <v>98758.656000000003</v>
      </c>
      <c r="BO541" s="33">
        <f t="shared" si="574"/>
        <v>1504</v>
      </c>
      <c r="BP541" s="4">
        <v>2300</v>
      </c>
      <c r="BQ541" s="36">
        <f t="shared" si="541"/>
        <v>66416.639999999999</v>
      </c>
      <c r="BR541" s="204">
        <v>3220</v>
      </c>
      <c r="BS541" s="305">
        <v>2860</v>
      </c>
      <c r="BT541" s="36">
        <f t="shared" si="542"/>
        <v>92983.296000000002</v>
      </c>
      <c r="BU541" s="33">
        <f t="shared" si="554"/>
        <v>1864</v>
      </c>
      <c r="BV541" s="4">
        <v>2600</v>
      </c>
      <c r="BW541" s="36">
        <f t="shared" si="569"/>
        <v>75079.679999999993</v>
      </c>
      <c r="BX541" s="3">
        <v>2400</v>
      </c>
      <c r="BY541" s="3">
        <v>3200</v>
      </c>
      <c r="BZ541" s="36">
        <f t="shared" si="570"/>
        <v>69304.319999999992</v>
      </c>
      <c r="CA541" s="33">
        <f t="shared" si="543"/>
        <v>1064</v>
      </c>
      <c r="CB541" s="314">
        <v>2500</v>
      </c>
      <c r="CC541" s="36">
        <f t="shared" si="571"/>
        <v>72192</v>
      </c>
      <c r="CD541" s="3">
        <f>SUMIFS('12月商业流向数据'!G:G,'12月商业流向数据'!C:C,'2019年进销存明细 '!A541,'12月商业流向数据'!E:E,'2019年进销存明细 '!H541)</f>
        <v>2210</v>
      </c>
      <c r="CE541" s="3"/>
      <c r="CF541" s="36">
        <f t="shared" si="572"/>
        <v>63817.727999999996</v>
      </c>
      <c r="CG541" s="33">
        <f t="shared" si="544"/>
        <v>3274</v>
      </c>
      <c r="CH541" s="4">
        <f t="shared" si="575"/>
        <v>30000</v>
      </c>
      <c r="CI541" s="36">
        <f t="shared" si="576"/>
        <v>866304</v>
      </c>
      <c r="CJ541" s="4">
        <f t="shared" si="577"/>
        <v>33520</v>
      </c>
      <c r="CK541" s="36">
        <f t="shared" si="573"/>
        <v>967950.33599999978</v>
      </c>
      <c r="CM541" s="18" t="str">
        <f t="shared" si="568"/>
        <v>恒康正清-上海市第六人民医院</v>
      </c>
      <c r="CN541" s="18" t="s">
        <v>422</v>
      </c>
    </row>
    <row r="542" spans="1:92" s="18" customFormat="1" ht="14.25" hidden="1" x14ac:dyDescent="0.3">
      <c r="A542" s="1" t="s">
        <v>121</v>
      </c>
      <c r="B542" s="1" t="s">
        <v>637</v>
      </c>
      <c r="C542" s="1" t="s">
        <v>661</v>
      </c>
      <c r="D542" s="1" t="s">
        <v>285</v>
      </c>
      <c r="E542" s="1" t="s">
        <v>480</v>
      </c>
      <c r="F542" s="1" t="s">
        <v>282</v>
      </c>
      <c r="G542" s="1" t="s">
        <v>385</v>
      </c>
      <c r="H542" s="2" t="s">
        <v>79</v>
      </c>
      <c r="I542" s="178">
        <v>22.8568</v>
      </c>
      <c r="J542" s="37">
        <v>80</v>
      </c>
      <c r="K542" s="171">
        <v>45</v>
      </c>
      <c r="L542" s="171">
        <f t="shared" si="555"/>
        <v>1028.556</v>
      </c>
      <c r="M542" s="37">
        <v>66</v>
      </c>
      <c r="N542" s="5">
        <v>40</v>
      </c>
      <c r="O542" s="34">
        <f t="shared" si="556"/>
        <v>914.27199999999993</v>
      </c>
      <c r="P542" s="3">
        <v>50</v>
      </c>
      <c r="Q542" s="3">
        <v>39</v>
      </c>
      <c r="R542" s="35">
        <f t="shared" si="557"/>
        <v>1142.8399999999999</v>
      </c>
      <c r="S542" s="33">
        <f t="shared" si="548"/>
        <v>77</v>
      </c>
      <c r="T542" s="5">
        <v>20</v>
      </c>
      <c r="U542" s="35">
        <f t="shared" si="558"/>
        <v>457.13599999999997</v>
      </c>
      <c r="V542" s="3">
        <v>50</v>
      </c>
      <c r="W542" s="3">
        <v>40</v>
      </c>
      <c r="X542" s="35">
        <f t="shared" si="559"/>
        <v>1142.8399999999999</v>
      </c>
      <c r="Y542" s="33">
        <f t="shared" si="549"/>
        <v>87</v>
      </c>
      <c r="Z542" s="5">
        <v>60</v>
      </c>
      <c r="AA542" s="35">
        <f t="shared" si="560"/>
        <v>1371.4079999999999</v>
      </c>
      <c r="AB542" s="3">
        <v>50</v>
      </c>
      <c r="AC542" s="3">
        <v>50</v>
      </c>
      <c r="AD542" s="35">
        <f t="shared" si="561"/>
        <v>1142.8399999999999</v>
      </c>
      <c r="AE542" s="33">
        <f t="shared" si="550"/>
        <v>87</v>
      </c>
      <c r="AF542" s="5">
        <v>50</v>
      </c>
      <c r="AG542" s="35">
        <f t="shared" si="562"/>
        <v>1142.8399999999999</v>
      </c>
      <c r="AH542" s="3">
        <v>0</v>
      </c>
      <c r="AI542" s="3">
        <v>12</v>
      </c>
      <c r="AJ542" s="35">
        <f t="shared" si="563"/>
        <v>0</v>
      </c>
      <c r="AK542" s="33">
        <f t="shared" si="551"/>
        <v>75</v>
      </c>
      <c r="AL542" s="5">
        <v>60</v>
      </c>
      <c r="AM542" s="36">
        <f t="shared" si="564"/>
        <v>1371.4079999999999</v>
      </c>
      <c r="AN542" s="224">
        <v>50</v>
      </c>
      <c r="AO542" s="3">
        <v>50</v>
      </c>
      <c r="AP542" s="35">
        <f t="shared" si="565"/>
        <v>1142.8399999999999</v>
      </c>
      <c r="AQ542" s="33">
        <f t="shared" si="552"/>
        <v>75</v>
      </c>
      <c r="AR542" s="5">
        <v>50</v>
      </c>
      <c r="AS542" s="35">
        <f t="shared" si="566"/>
        <v>1142.8399999999999</v>
      </c>
      <c r="AT542" s="3">
        <v>0</v>
      </c>
      <c r="AU542" s="3">
        <v>0</v>
      </c>
      <c r="AV542" s="35">
        <f t="shared" si="567"/>
        <v>0</v>
      </c>
      <c r="AW542" s="33">
        <f t="shared" si="553"/>
        <v>75</v>
      </c>
      <c r="AX542" s="4">
        <v>60</v>
      </c>
      <c r="AY542" s="35">
        <f t="shared" si="580"/>
        <v>1371.4079999999999</v>
      </c>
      <c r="AZ542" s="3">
        <v>50</v>
      </c>
      <c r="BA542" s="3">
        <v>50</v>
      </c>
      <c r="BB542" s="35">
        <f t="shared" si="581"/>
        <v>1142.8399999999999</v>
      </c>
      <c r="BC542" s="33">
        <f t="shared" si="579"/>
        <v>75</v>
      </c>
      <c r="BD542" s="4">
        <v>50</v>
      </c>
      <c r="BE542" s="36">
        <f t="shared" si="537"/>
        <v>1142.8399999999999</v>
      </c>
      <c r="BF542" s="3">
        <v>50</v>
      </c>
      <c r="BG542" s="3">
        <v>50</v>
      </c>
      <c r="BH542" s="35">
        <f t="shared" si="538"/>
        <v>1142.8399999999999</v>
      </c>
      <c r="BI542" s="33">
        <f t="shared" si="578"/>
        <v>75</v>
      </c>
      <c r="BJ542" s="4">
        <v>60</v>
      </c>
      <c r="BK542" s="36">
        <f t="shared" si="539"/>
        <v>1371.4079999999999</v>
      </c>
      <c r="BL542" s="3">
        <v>80</v>
      </c>
      <c r="BM542" s="3">
        <v>80</v>
      </c>
      <c r="BN542" s="36">
        <f t="shared" si="540"/>
        <v>1828.5439999999999</v>
      </c>
      <c r="BO542" s="33">
        <f t="shared" si="574"/>
        <v>75</v>
      </c>
      <c r="BP542" s="4">
        <v>50</v>
      </c>
      <c r="BQ542" s="36">
        <f t="shared" si="541"/>
        <v>1142.8399999999999</v>
      </c>
      <c r="BR542" s="204">
        <v>0</v>
      </c>
      <c r="BS542" s="305">
        <v>0</v>
      </c>
      <c r="BT542" s="36">
        <f t="shared" si="542"/>
        <v>0</v>
      </c>
      <c r="BU542" s="33">
        <f t="shared" si="554"/>
        <v>75</v>
      </c>
      <c r="BV542" s="4">
        <v>50</v>
      </c>
      <c r="BW542" s="36">
        <f t="shared" si="569"/>
        <v>1142.8399999999999</v>
      </c>
      <c r="BX542" s="3">
        <v>40</v>
      </c>
      <c r="BY542" s="3">
        <v>40</v>
      </c>
      <c r="BZ542" s="36">
        <f t="shared" si="570"/>
        <v>914.27199999999993</v>
      </c>
      <c r="CA542" s="33">
        <f t="shared" si="543"/>
        <v>75</v>
      </c>
      <c r="CB542" s="314">
        <v>50</v>
      </c>
      <c r="CC542" s="36">
        <f t="shared" si="571"/>
        <v>1142.8399999999999</v>
      </c>
      <c r="CD542" s="3">
        <f>SUMIFS('12月商业流向数据'!G:G,'12月商业流向数据'!C:C,'2019年进销存明细 '!A542,'12月商业流向数据'!E:E,'2019年进销存明细 '!H542)</f>
        <v>50</v>
      </c>
      <c r="CE542" s="3"/>
      <c r="CF542" s="36">
        <f t="shared" si="572"/>
        <v>1142.8399999999999</v>
      </c>
      <c r="CG542" s="33">
        <f t="shared" si="544"/>
        <v>125</v>
      </c>
      <c r="CH542" s="4">
        <f t="shared" si="575"/>
        <v>600</v>
      </c>
      <c r="CI542" s="36">
        <f t="shared" si="576"/>
        <v>13714.08</v>
      </c>
      <c r="CJ542" s="4">
        <f t="shared" si="577"/>
        <v>470</v>
      </c>
      <c r="CK542" s="36">
        <f t="shared" si="573"/>
        <v>10742.696</v>
      </c>
      <c r="CM542" s="18" t="str">
        <f t="shared" si="568"/>
        <v>恒康正清-上海市第八人民医院</v>
      </c>
      <c r="CN542" s="18" t="s">
        <v>422</v>
      </c>
    </row>
    <row r="543" spans="1:92" s="18" customFormat="1" ht="14.25" hidden="1" x14ac:dyDescent="0.3">
      <c r="A543" s="1" t="s">
        <v>121</v>
      </c>
      <c r="B543" s="1" t="s">
        <v>637</v>
      </c>
      <c r="C543" s="1" t="s">
        <v>661</v>
      </c>
      <c r="D543" s="1" t="s">
        <v>285</v>
      </c>
      <c r="E543" s="1" t="s">
        <v>480</v>
      </c>
      <c r="F543" s="1" t="s">
        <v>282</v>
      </c>
      <c r="G543" s="1" t="s">
        <v>385</v>
      </c>
      <c r="H543" s="2" t="s">
        <v>145</v>
      </c>
      <c r="I543" s="178">
        <v>22.8568</v>
      </c>
      <c r="J543" s="37">
        <v>100</v>
      </c>
      <c r="K543" s="171">
        <v>150</v>
      </c>
      <c r="L543" s="171">
        <f t="shared" si="555"/>
        <v>3428.52</v>
      </c>
      <c r="M543" s="37">
        <v>222</v>
      </c>
      <c r="N543" s="5">
        <v>130</v>
      </c>
      <c r="O543" s="34">
        <f t="shared" si="556"/>
        <v>2971.384</v>
      </c>
      <c r="P543" s="3">
        <v>250</v>
      </c>
      <c r="Q543" s="3">
        <v>130</v>
      </c>
      <c r="R543" s="35">
        <f t="shared" si="557"/>
        <v>5714.2</v>
      </c>
      <c r="S543" s="33">
        <f t="shared" ref="S543:S563" si="582">M543+P543-Q543</f>
        <v>342</v>
      </c>
      <c r="T543" s="5">
        <v>80</v>
      </c>
      <c r="U543" s="35">
        <f t="shared" si="558"/>
        <v>1828.5439999999999</v>
      </c>
      <c r="V543" s="3">
        <v>0</v>
      </c>
      <c r="W543" s="3">
        <v>100</v>
      </c>
      <c r="X543" s="35">
        <f t="shared" si="559"/>
        <v>0</v>
      </c>
      <c r="Y543" s="33">
        <f t="shared" ref="Y543:Y563" si="583">S543+V543-W543</f>
        <v>242</v>
      </c>
      <c r="Z543" s="5">
        <v>190</v>
      </c>
      <c r="AA543" s="35">
        <f t="shared" si="560"/>
        <v>4342.7920000000004</v>
      </c>
      <c r="AB543" s="3">
        <v>200</v>
      </c>
      <c r="AC543" s="3">
        <v>200</v>
      </c>
      <c r="AD543" s="35">
        <f t="shared" si="561"/>
        <v>4571.3599999999997</v>
      </c>
      <c r="AE543" s="33">
        <f t="shared" ref="AE543:AE563" si="584">Y543+AB543-AC543</f>
        <v>242</v>
      </c>
      <c r="AF543" s="5">
        <v>150</v>
      </c>
      <c r="AG543" s="35">
        <f t="shared" si="562"/>
        <v>3428.52</v>
      </c>
      <c r="AH543" s="3">
        <v>300</v>
      </c>
      <c r="AI543" s="3">
        <v>150</v>
      </c>
      <c r="AJ543" s="35">
        <f t="shared" si="563"/>
        <v>6857.04</v>
      </c>
      <c r="AK543" s="33">
        <f t="shared" ref="AK543:AK567" si="585">AE543+AH543-AI543</f>
        <v>392</v>
      </c>
      <c r="AL543" s="5">
        <v>200</v>
      </c>
      <c r="AM543" s="36">
        <f t="shared" si="564"/>
        <v>4571.3599999999997</v>
      </c>
      <c r="AN543" s="224">
        <v>100</v>
      </c>
      <c r="AO543" s="3">
        <v>100</v>
      </c>
      <c r="AP543" s="35">
        <f t="shared" si="565"/>
        <v>2285.6799999999998</v>
      </c>
      <c r="AQ543" s="33">
        <f t="shared" ref="AQ543:AQ567" si="586">AK543+AN543-AO543</f>
        <v>392</v>
      </c>
      <c r="AR543" s="5">
        <v>180</v>
      </c>
      <c r="AS543" s="35">
        <f t="shared" si="566"/>
        <v>4114.2240000000002</v>
      </c>
      <c r="AT543" s="3">
        <v>300</v>
      </c>
      <c r="AU543" s="3">
        <v>300</v>
      </c>
      <c r="AV543" s="35">
        <f t="shared" si="567"/>
        <v>6857.04</v>
      </c>
      <c r="AW543" s="33">
        <f t="shared" ref="AW543:AW567" si="587">AQ543+AT543-AU543</f>
        <v>392</v>
      </c>
      <c r="AX543" s="4">
        <v>200</v>
      </c>
      <c r="AY543" s="35">
        <f t="shared" si="580"/>
        <v>4571.3599999999997</v>
      </c>
      <c r="AZ543" s="3">
        <v>300</v>
      </c>
      <c r="BA543" s="3">
        <v>300</v>
      </c>
      <c r="BB543" s="35">
        <f t="shared" si="581"/>
        <v>6857.04</v>
      </c>
      <c r="BC543" s="33">
        <f t="shared" si="579"/>
        <v>392</v>
      </c>
      <c r="BD543" s="4">
        <v>200</v>
      </c>
      <c r="BE543" s="36">
        <f t="shared" si="537"/>
        <v>4571.3599999999997</v>
      </c>
      <c r="BF543" s="3">
        <v>200</v>
      </c>
      <c r="BG543" s="3">
        <v>200</v>
      </c>
      <c r="BH543" s="35">
        <f t="shared" si="538"/>
        <v>4571.3599999999997</v>
      </c>
      <c r="BI543" s="33">
        <f t="shared" si="578"/>
        <v>392</v>
      </c>
      <c r="BJ543" s="4">
        <v>190</v>
      </c>
      <c r="BK543" s="36">
        <f t="shared" si="539"/>
        <v>4342.7920000000004</v>
      </c>
      <c r="BL543" s="3">
        <v>300</v>
      </c>
      <c r="BM543" s="3">
        <v>300</v>
      </c>
      <c r="BN543" s="36">
        <f t="shared" si="540"/>
        <v>6857.04</v>
      </c>
      <c r="BO543" s="33">
        <f t="shared" si="574"/>
        <v>392</v>
      </c>
      <c r="BP543" s="4">
        <v>150</v>
      </c>
      <c r="BQ543" s="36">
        <f t="shared" si="541"/>
        <v>3428.52</v>
      </c>
      <c r="BR543" s="204">
        <v>300</v>
      </c>
      <c r="BS543" s="305">
        <v>300</v>
      </c>
      <c r="BT543" s="36">
        <f t="shared" si="542"/>
        <v>6857.04</v>
      </c>
      <c r="BU543" s="33">
        <f t="shared" si="554"/>
        <v>392</v>
      </c>
      <c r="BV543" s="4">
        <v>170</v>
      </c>
      <c r="BW543" s="36">
        <f t="shared" si="569"/>
        <v>3885.6559999999999</v>
      </c>
      <c r="BX543" s="3">
        <v>300</v>
      </c>
      <c r="BY543" s="3">
        <v>300</v>
      </c>
      <c r="BZ543" s="36">
        <f t="shared" si="570"/>
        <v>6857.04</v>
      </c>
      <c r="CA543" s="33">
        <f t="shared" si="543"/>
        <v>392</v>
      </c>
      <c r="CB543" s="314">
        <v>160</v>
      </c>
      <c r="CC543" s="36">
        <f t="shared" si="571"/>
        <v>3657.0879999999997</v>
      </c>
      <c r="CD543" s="3">
        <f>SUMIFS('12月商业流向数据'!G:G,'12月商业流向数据'!C:C,'2019年进销存明细 '!A543,'12月商业流向数据'!E:E,'2019年进销存明细 '!H543)</f>
        <v>200</v>
      </c>
      <c r="CE543" s="3"/>
      <c r="CF543" s="36">
        <f t="shared" si="572"/>
        <v>4571.3599999999997</v>
      </c>
      <c r="CG543" s="33">
        <f t="shared" si="544"/>
        <v>592</v>
      </c>
      <c r="CH543" s="4">
        <f t="shared" si="575"/>
        <v>2000</v>
      </c>
      <c r="CI543" s="36">
        <f t="shared" si="576"/>
        <v>45713.600000000006</v>
      </c>
      <c r="CJ543" s="4">
        <f t="shared" si="577"/>
        <v>2750</v>
      </c>
      <c r="CK543" s="36">
        <f t="shared" si="573"/>
        <v>62856.200000000004</v>
      </c>
      <c r="CM543" s="18" t="str">
        <f t="shared" si="568"/>
        <v>恒康正清-上海市徐汇区大华医院</v>
      </c>
      <c r="CN543" s="18" t="s">
        <v>422</v>
      </c>
    </row>
    <row r="544" spans="1:92" s="18" customFormat="1" ht="14.25" hidden="1" x14ac:dyDescent="0.3">
      <c r="A544" s="1" t="s">
        <v>121</v>
      </c>
      <c r="B544" s="1" t="s">
        <v>637</v>
      </c>
      <c r="C544" s="1" t="s">
        <v>661</v>
      </c>
      <c r="D544" s="1" t="s">
        <v>142</v>
      </c>
      <c r="E544" s="1" t="s">
        <v>752</v>
      </c>
      <c r="F544" s="1" t="s">
        <v>282</v>
      </c>
      <c r="G544" s="1" t="s">
        <v>387</v>
      </c>
      <c r="H544" s="2" t="s">
        <v>96</v>
      </c>
      <c r="I544" s="177">
        <v>28.876799999999999</v>
      </c>
      <c r="J544" s="37">
        <v>170</v>
      </c>
      <c r="K544" s="171">
        <v>176.66666666666666</v>
      </c>
      <c r="L544" s="171">
        <f t="shared" si="555"/>
        <v>5101.5679999999993</v>
      </c>
      <c r="M544" s="37">
        <v>142</v>
      </c>
      <c r="N544" s="5">
        <v>160</v>
      </c>
      <c r="O544" s="34">
        <f t="shared" si="556"/>
        <v>4620.2879999999996</v>
      </c>
      <c r="P544" s="3">
        <v>100</v>
      </c>
      <c r="Q544" s="3">
        <v>126</v>
      </c>
      <c r="R544" s="35">
        <f t="shared" si="557"/>
        <v>2887.68</v>
      </c>
      <c r="S544" s="33">
        <f t="shared" si="582"/>
        <v>116</v>
      </c>
      <c r="T544" s="5">
        <v>100</v>
      </c>
      <c r="U544" s="35">
        <f t="shared" si="558"/>
        <v>2887.68</v>
      </c>
      <c r="V544" s="3">
        <v>0</v>
      </c>
      <c r="W544" s="3">
        <v>111</v>
      </c>
      <c r="X544" s="35">
        <f t="shared" si="559"/>
        <v>0</v>
      </c>
      <c r="Y544" s="33">
        <f t="shared" si="583"/>
        <v>5</v>
      </c>
      <c r="Z544" s="5">
        <v>300</v>
      </c>
      <c r="AA544" s="35">
        <f t="shared" si="560"/>
        <v>8663.0399999999991</v>
      </c>
      <c r="AB544" s="3">
        <v>110</v>
      </c>
      <c r="AC544" s="3">
        <v>102</v>
      </c>
      <c r="AD544" s="35">
        <f t="shared" si="561"/>
        <v>3176.4479999999999</v>
      </c>
      <c r="AE544" s="33">
        <f t="shared" si="584"/>
        <v>13</v>
      </c>
      <c r="AF544" s="5">
        <v>400</v>
      </c>
      <c r="AG544" s="35">
        <f t="shared" si="562"/>
        <v>11550.72</v>
      </c>
      <c r="AH544" s="3">
        <v>130</v>
      </c>
      <c r="AI544" s="3">
        <v>80</v>
      </c>
      <c r="AJ544" s="35">
        <f t="shared" si="563"/>
        <v>3753.9839999999999</v>
      </c>
      <c r="AK544" s="33">
        <f t="shared" si="585"/>
        <v>63</v>
      </c>
      <c r="AL544" s="5">
        <v>500</v>
      </c>
      <c r="AM544" s="36">
        <f t="shared" si="564"/>
        <v>14438.4</v>
      </c>
      <c r="AN544" s="224">
        <v>10</v>
      </c>
      <c r="AO544" s="3">
        <v>20</v>
      </c>
      <c r="AP544" s="35">
        <f t="shared" si="565"/>
        <v>288.76799999999997</v>
      </c>
      <c r="AQ544" s="33">
        <f t="shared" si="586"/>
        <v>53</v>
      </c>
      <c r="AR544" s="5">
        <v>600</v>
      </c>
      <c r="AS544" s="35">
        <f t="shared" si="566"/>
        <v>17326.079999999998</v>
      </c>
      <c r="AT544" s="3">
        <v>70</v>
      </c>
      <c r="AU544" s="3">
        <v>40</v>
      </c>
      <c r="AV544" s="35">
        <f t="shared" si="567"/>
        <v>2021.376</v>
      </c>
      <c r="AW544" s="33">
        <f t="shared" si="587"/>
        <v>83</v>
      </c>
      <c r="AX544" s="4">
        <v>800</v>
      </c>
      <c r="AY544" s="35">
        <f t="shared" si="580"/>
        <v>23101.439999999999</v>
      </c>
      <c r="AZ544" s="3">
        <v>20</v>
      </c>
      <c r="BA544" s="3">
        <v>20</v>
      </c>
      <c r="BB544" s="35">
        <f t="shared" si="581"/>
        <v>577.53599999999994</v>
      </c>
      <c r="BC544" s="33">
        <f t="shared" si="579"/>
        <v>83</v>
      </c>
      <c r="BD544" s="4">
        <v>800</v>
      </c>
      <c r="BE544" s="36">
        <f t="shared" si="537"/>
        <v>23101.439999999999</v>
      </c>
      <c r="BF544" s="3">
        <v>30</v>
      </c>
      <c r="BG544" s="3">
        <v>30</v>
      </c>
      <c r="BH544" s="35">
        <f t="shared" si="538"/>
        <v>866.30399999999997</v>
      </c>
      <c r="BI544" s="33">
        <f t="shared" si="578"/>
        <v>83</v>
      </c>
      <c r="BJ544" s="4">
        <v>800</v>
      </c>
      <c r="BK544" s="36">
        <f t="shared" si="539"/>
        <v>23101.439999999999</v>
      </c>
      <c r="BL544" s="3">
        <v>20</v>
      </c>
      <c r="BM544" s="3">
        <v>60</v>
      </c>
      <c r="BN544" s="36">
        <f t="shared" si="540"/>
        <v>577.53599999999994</v>
      </c>
      <c r="BO544" s="33">
        <f t="shared" si="574"/>
        <v>43</v>
      </c>
      <c r="BP544" s="4">
        <v>600</v>
      </c>
      <c r="BQ544" s="36">
        <f t="shared" si="541"/>
        <v>17326.079999999998</v>
      </c>
      <c r="BR544" s="204">
        <v>30</v>
      </c>
      <c r="BS544" s="305">
        <v>30</v>
      </c>
      <c r="BT544" s="36">
        <f t="shared" si="542"/>
        <v>866.30399999999997</v>
      </c>
      <c r="BU544" s="33">
        <f t="shared" si="554"/>
        <v>43</v>
      </c>
      <c r="BV544" s="4">
        <v>600</v>
      </c>
      <c r="BW544" s="36">
        <f t="shared" si="569"/>
        <v>17326.079999999998</v>
      </c>
      <c r="BX544" s="3">
        <v>20</v>
      </c>
      <c r="BY544" s="3">
        <v>20</v>
      </c>
      <c r="BZ544" s="36">
        <f t="shared" si="570"/>
        <v>577.53599999999994</v>
      </c>
      <c r="CA544" s="33">
        <f t="shared" si="543"/>
        <v>43</v>
      </c>
      <c r="CB544" s="314">
        <v>500</v>
      </c>
      <c r="CC544" s="36">
        <f t="shared" si="571"/>
        <v>14438.4</v>
      </c>
      <c r="CD544" s="3">
        <f>SUMIFS('12月商业流向数据'!G:G,'12月商业流向数据'!C:C,'2019年进销存明细 '!A544,'12月商业流向数据'!E:E,'2019年进销存明细 '!H544)</f>
        <v>0</v>
      </c>
      <c r="CE544" s="3"/>
      <c r="CF544" s="36">
        <f t="shared" si="572"/>
        <v>0</v>
      </c>
      <c r="CG544" s="33">
        <f t="shared" si="544"/>
        <v>43</v>
      </c>
      <c r="CH544" s="4">
        <f t="shared" si="575"/>
        <v>6160</v>
      </c>
      <c r="CI544" s="36">
        <f t="shared" si="576"/>
        <v>177881.08799999999</v>
      </c>
      <c r="CJ544" s="4">
        <f t="shared" si="577"/>
        <v>540</v>
      </c>
      <c r="CK544" s="36">
        <f t="shared" si="573"/>
        <v>15593.472</v>
      </c>
      <c r="CM544" s="18" t="str">
        <f t="shared" si="568"/>
        <v>恒康正清-上海市静安区闸北中心医院</v>
      </c>
      <c r="CN544" s="18" t="s">
        <v>422</v>
      </c>
    </row>
    <row r="545" spans="1:92" s="18" customFormat="1" ht="14.25" hidden="1" x14ac:dyDescent="0.3">
      <c r="A545" s="1" t="s">
        <v>121</v>
      </c>
      <c r="B545" s="1" t="s">
        <v>637</v>
      </c>
      <c r="C545" s="1" t="s">
        <v>661</v>
      </c>
      <c r="D545" s="1" t="s">
        <v>142</v>
      </c>
      <c r="E545" s="1" t="s">
        <v>746</v>
      </c>
      <c r="F545" s="1" t="s">
        <v>283</v>
      </c>
      <c r="G545" s="1" t="s">
        <v>387</v>
      </c>
      <c r="H545" s="2" t="s">
        <v>94</v>
      </c>
      <c r="I545" s="177">
        <v>28.876799999999999</v>
      </c>
      <c r="J545" s="37">
        <v>0</v>
      </c>
      <c r="K545" s="171">
        <v>0</v>
      </c>
      <c r="L545" s="171">
        <f t="shared" ref="L545:L563" si="588">K545*I545</f>
        <v>0</v>
      </c>
      <c r="M545" s="37">
        <v>0</v>
      </c>
      <c r="N545" s="5"/>
      <c r="O545" s="34">
        <f t="shared" ref="O545:O563" si="589">N545*I545</f>
        <v>0</v>
      </c>
      <c r="P545" s="3">
        <v>0</v>
      </c>
      <c r="Q545" s="3">
        <v>0</v>
      </c>
      <c r="R545" s="35">
        <f t="shared" ref="R545:R563" si="590">P545*I545</f>
        <v>0</v>
      </c>
      <c r="S545" s="33">
        <f t="shared" si="582"/>
        <v>0</v>
      </c>
      <c r="T545" s="5"/>
      <c r="U545" s="35">
        <f t="shared" ref="U545:U563" si="591">T545*I545</f>
        <v>0</v>
      </c>
      <c r="V545" s="3">
        <v>0</v>
      </c>
      <c r="W545" s="3">
        <v>0</v>
      </c>
      <c r="X545" s="35">
        <f t="shared" ref="X545:X563" si="592">V545*I545</f>
        <v>0</v>
      </c>
      <c r="Y545" s="33">
        <f t="shared" si="583"/>
        <v>0</v>
      </c>
      <c r="Z545" s="5"/>
      <c r="AA545" s="35">
        <f t="shared" ref="AA545:AA563" si="593">Z545*I545</f>
        <v>0</v>
      </c>
      <c r="AB545" s="3">
        <v>0</v>
      </c>
      <c r="AC545" s="3">
        <v>0</v>
      </c>
      <c r="AD545" s="35">
        <f t="shared" ref="AD545:AD563" si="594">AB545*I545</f>
        <v>0</v>
      </c>
      <c r="AE545" s="33">
        <f t="shared" si="584"/>
        <v>0</v>
      </c>
      <c r="AF545" s="5"/>
      <c r="AG545" s="35">
        <f t="shared" ref="AG545:AG568" si="595">AF545*I545</f>
        <v>0</v>
      </c>
      <c r="AH545" s="3">
        <v>0</v>
      </c>
      <c r="AI545" s="3">
        <v>0</v>
      </c>
      <c r="AJ545" s="35">
        <f t="shared" ref="AJ545:AJ568" si="596">AH545*I545</f>
        <v>0</v>
      </c>
      <c r="AK545" s="33">
        <f t="shared" si="585"/>
        <v>0</v>
      </c>
      <c r="AL545" s="5">
        <v>0</v>
      </c>
      <c r="AM545" s="36">
        <f t="shared" ref="AM545:AM568" si="597">AL545*I545</f>
        <v>0</v>
      </c>
      <c r="AN545" s="224">
        <v>0</v>
      </c>
      <c r="AO545" s="3">
        <v>0</v>
      </c>
      <c r="AP545" s="35">
        <f t="shared" ref="AP545:AP568" si="598">I545*AN545</f>
        <v>0</v>
      </c>
      <c r="AQ545" s="33">
        <f t="shared" si="586"/>
        <v>0</v>
      </c>
      <c r="AR545" s="5">
        <v>0</v>
      </c>
      <c r="AS545" s="35">
        <f t="shared" ref="AS545:AS568" si="599">I545*AR545</f>
        <v>0</v>
      </c>
      <c r="AT545" s="3">
        <v>0</v>
      </c>
      <c r="AU545" s="3">
        <v>0</v>
      </c>
      <c r="AV545" s="35">
        <f t="shared" ref="AV545:AV568" si="600">AT545*I545</f>
        <v>0</v>
      </c>
      <c r="AW545" s="33">
        <f t="shared" si="587"/>
        <v>0</v>
      </c>
      <c r="AX545" s="4">
        <v>0</v>
      </c>
      <c r="AY545" s="35">
        <f t="shared" si="580"/>
        <v>0</v>
      </c>
      <c r="AZ545" s="3">
        <v>0</v>
      </c>
      <c r="BA545" s="3">
        <v>0</v>
      </c>
      <c r="BB545" s="35">
        <f t="shared" si="581"/>
        <v>0</v>
      </c>
      <c r="BC545" s="33">
        <f t="shared" si="579"/>
        <v>0</v>
      </c>
      <c r="BD545" s="4">
        <v>0</v>
      </c>
      <c r="BE545" s="36">
        <f t="shared" si="537"/>
        <v>0</v>
      </c>
      <c r="BF545" s="3">
        <v>0</v>
      </c>
      <c r="BG545" s="3">
        <v>0</v>
      </c>
      <c r="BH545" s="35">
        <f t="shared" si="538"/>
        <v>0</v>
      </c>
      <c r="BI545" s="33">
        <f t="shared" si="578"/>
        <v>0</v>
      </c>
      <c r="BJ545" s="4">
        <v>0</v>
      </c>
      <c r="BK545" s="36">
        <f t="shared" si="539"/>
        <v>0</v>
      </c>
      <c r="BL545" s="3">
        <v>0</v>
      </c>
      <c r="BM545" s="3">
        <v>0</v>
      </c>
      <c r="BN545" s="36">
        <f t="shared" si="540"/>
        <v>0</v>
      </c>
      <c r="BO545" s="33">
        <f t="shared" si="574"/>
        <v>0</v>
      </c>
      <c r="BP545" s="4">
        <v>0</v>
      </c>
      <c r="BQ545" s="36">
        <f t="shared" si="541"/>
        <v>0</v>
      </c>
      <c r="BR545" s="204">
        <v>0</v>
      </c>
      <c r="BS545" s="305">
        <v>0</v>
      </c>
      <c r="BT545" s="36">
        <f t="shared" si="542"/>
        <v>0</v>
      </c>
      <c r="BU545" s="33">
        <f t="shared" si="554"/>
        <v>0</v>
      </c>
      <c r="BV545" s="4">
        <v>0</v>
      </c>
      <c r="BW545" s="36">
        <f t="shared" si="569"/>
        <v>0</v>
      </c>
      <c r="BX545" s="3">
        <v>0</v>
      </c>
      <c r="BY545" s="3">
        <v>0</v>
      </c>
      <c r="BZ545" s="36">
        <f t="shared" si="570"/>
        <v>0</v>
      </c>
      <c r="CA545" s="33">
        <f t="shared" si="543"/>
        <v>0</v>
      </c>
      <c r="CB545" s="314">
        <v>0</v>
      </c>
      <c r="CC545" s="36">
        <f t="shared" si="571"/>
        <v>0</v>
      </c>
      <c r="CD545" s="3">
        <f>SUMIFS('12月商业流向数据'!G:G,'12月商业流向数据'!C:C,'2019年进销存明细 '!A545,'12月商业流向数据'!E:E,'2019年进销存明细 '!H545)</f>
        <v>0</v>
      </c>
      <c r="CE545" s="3"/>
      <c r="CF545" s="36">
        <f t="shared" si="572"/>
        <v>0</v>
      </c>
      <c r="CG545" s="33">
        <f t="shared" si="544"/>
        <v>0</v>
      </c>
      <c r="CH545" s="4">
        <f t="shared" si="575"/>
        <v>0</v>
      </c>
      <c r="CI545" s="36">
        <f t="shared" si="576"/>
        <v>0</v>
      </c>
      <c r="CJ545" s="4">
        <f t="shared" si="577"/>
        <v>0</v>
      </c>
      <c r="CK545" s="36">
        <f t="shared" si="573"/>
        <v>0</v>
      </c>
      <c r="CM545" s="18" t="str">
        <f t="shared" si="568"/>
        <v>恒康正清-上海市第十人民医院</v>
      </c>
      <c r="CN545" s="18" t="s">
        <v>422</v>
      </c>
    </row>
    <row r="546" spans="1:92" s="18" customFormat="1" ht="14.25" hidden="1" x14ac:dyDescent="0.3">
      <c r="A546" s="1" t="s">
        <v>121</v>
      </c>
      <c r="B546" s="1" t="s">
        <v>637</v>
      </c>
      <c r="C546" s="1" t="s">
        <v>661</v>
      </c>
      <c r="D546" s="1" t="s">
        <v>142</v>
      </c>
      <c r="E546" s="1" t="s">
        <v>746</v>
      </c>
      <c r="F546" s="1" t="s">
        <v>282</v>
      </c>
      <c r="G546" s="1" t="s">
        <v>387</v>
      </c>
      <c r="H546" s="2" t="s">
        <v>98</v>
      </c>
      <c r="I546" s="177">
        <v>28.876799999999999</v>
      </c>
      <c r="J546" s="37">
        <v>250</v>
      </c>
      <c r="K546" s="171">
        <v>231.66666666666666</v>
      </c>
      <c r="L546" s="171">
        <f t="shared" si="588"/>
        <v>6689.7919999999995</v>
      </c>
      <c r="M546" s="37">
        <v>50</v>
      </c>
      <c r="N546" s="5">
        <v>200</v>
      </c>
      <c r="O546" s="34">
        <f t="shared" si="589"/>
        <v>5775.36</v>
      </c>
      <c r="P546" s="3">
        <v>60</v>
      </c>
      <c r="Q546" s="3">
        <v>60</v>
      </c>
      <c r="R546" s="35">
        <f t="shared" si="590"/>
        <v>1732.6079999999999</v>
      </c>
      <c r="S546" s="33">
        <f t="shared" si="582"/>
        <v>50</v>
      </c>
      <c r="T546" s="5">
        <v>120</v>
      </c>
      <c r="U546" s="35">
        <f t="shared" si="591"/>
        <v>3465.2159999999999</v>
      </c>
      <c r="V546" s="3">
        <v>200</v>
      </c>
      <c r="W546" s="3">
        <v>200</v>
      </c>
      <c r="X546" s="35">
        <f t="shared" si="592"/>
        <v>5775.36</v>
      </c>
      <c r="Y546" s="33">
        <f t="shared" si="583"/>
        <v>50</v>
      </c>
      <c r="Z546" s="5">
        <v>280</v>
      </c>
      <c r="AA546" s="35">
        <f t="shared" si="593"/>
        <v>8085.5039999999999</v>
      </c>
      <c r="AB546" s="3">
        <v>90</v>
      </c>
      <c r="AC546" s="3">
        <v>90</v>
      </c>
      <c r="AD546" s="35">
        <f t="shared" si="594"/>
        <v>2598.9119999999998</v>
      </c>
      <c r="AE546" s="33">
        <f t="shared" si="584"/>
        <v>50</v>
      </c>
      <c r="AF546" s="5">
        <v>230</v>
      </c>
      <c r="AG546" s="35">
        <f t="shared" si="595"/>
        <v>6641.6639999999998</v>
      </c>
      <c r="AH546" s="3">
        <v>50</v>
      </c>
      <c r="AI546" s="3">
        <v>50</v>
      </c>
      <c r="AJ546" s="35">
        <f t="shared" si="596"/>
        <v>1443.84</v>
      </c>
      <c r="AK546" s="33">
        <f t="shared" si="585"/>
        <v>50</v>
      </c>
      <c r="AL546" s="5">
        <v>300</v>
      </c>
      <c r="AM546" s="36">
        <f t="shared" si="597"/>
        <v>8663.0399999999991</v>
      </c>
      <c r="AN546" s="224">
        <v>50</v>
      </c>
      <c r="AO546" s="3">
        <v>50</v>
      </c>
      <c r="AP546" s="35">
        <f t="shared" si="598"/>
        <v>1443.84</v>
      </c>
      <c r="AQ546" s="33">
        <f t="shared" si="586"/>
        <v>50</v>
      </c>
      <c r="AR546" s="5">
        <v>270</v>
      </c>
      <c r="AS546" s="35">
        <f t="shared" si="599"/>
        <v>7796.7359999999999</v>
      </c>
      <c r="AT546" s="3">
        <v>50</v>
      </c>
      <c r="AU546" s="3">
        <v>50</v>
      </c>
      <c r="AV546" s="35">
        <f t="shared" si="600"/>
        <v>1443.84</v>
      </c>
      <c r="AW546" s="33">
        <f t="shared" si="587"/>
        <v>50</v>
      </c>
      <c r="AX546" s="4">
        <v>300</v>
      </c>
      <c r="AY546" s="35">
        <f t="shared" si="580"/>
        <v>8663.0399999999991</v>
      </c>
      <c r="AZ546" s="3">
        <v>80</v>
      </c>
      <c r="BA546" s="3">
        <v>80</v>
      </c>
      <c r="BB546" s="35">
        <f t="shared" si="581"/>
        <v>2310.1439999999998</v>
      </c>
      <c r="BC546" s="33">
        <f t="shared" si="579"/>
        <v>50</v>
      </c>
      <c r="BD546" s="4">
        <v>300</v>
      </c>
      <c r="BE546" s="36">
        <f t="shared" si="537"/>
        <v>8663.0399999999991</v>
      </c>
      <c r="BF546" s="3">
        <v>100</v>
      </c>
      <c r="BG546" s="3">
        <v>100</v>
      </c>
      <c r="BH546" s="35">
        <f t="shared" si="538"/>
        <v>2887.68</v>
      </c>
      <c r="BI546" s="33">
        <f t="shared" si="578"/>
        <v>50</v>
      </c>
      <c r="BJ546" s="4">
        <v>280</v>
      </c>
      <c r="BK546" s="36">
        <f t="shared" si="539"/>
        <v>8085.5039999999999</v>
      </c>
      <c r="BL546" s="3">
        <v>150</v>
      </c>
      <c r="BM546" s="3">
        <v>150</v>
      </c>
      <c r="BN546" s="36">
        <f t="shared" si="540"/>
        <v>4331.5199999999995</v>
      </c>
      <c r="BO546" s="33">
        <f t="shared" si="574"/>
        <v>50</v>
      </c>
      <c r="BP546" s="4">
        <v>230</v>
      </c>
      <c r="BQ546" s="36">
        <f t="shared" si="541"/>
        <v>6641.6639999999998</v>
      </c>
      <c r="BR546" s="204">
        <v>150</v>
      </c>
      <c r="BS546" s="305">
        <v>150</v>
      </c>
      <c r="BT546" s="36">
        <f t="shared" si="542"/>
        <v>4331.5199999999995</v>
      </c>
      <c r="BU546" s="33">
        <f t="shared" si="554"/>
        <v>50</v>
      </c>
      <c r="BV546" s="4">
        <v>260</v>
      </c>
      <c r="BW546" s="36">
        <f t="shared" si="569"/>
        <v>7507.9679999999998</v>
      </c>
      <c r="BX546" s="3">
        <v>50</v>
      </c>
      <c r="BY546" s="3">
        <v>70</v>
      </c>
      <c r="BZ546" s="36">
        <f t="shared" si="570"/>
        <v>1443.84</v>
      </c>
      <c r="CA546" s="33">
        <f t="shared" si="543"/>
        <v>30</v>
      </c>
      <c r="CB546" s="314">
        <v>230</v>
      </c>
      <c r="CC546" s="36">
        <f t="shared" si="571"/>
        <v>6641.6639999999998</v>
      </c>
      <c r="CD546" s="3">
        <f>SUMIFS('12月商业流向数据'!G:G,'12月商业流向数据'!C:C,'2019年进销存明细 '!A546,'12月商业流向数据'!E:E,'2019年进销存明细 '!H546)</f>
        <v>30</v>
      </c>
      <c r="CE546" s="3"/>
      <c r="CF546" s="36">
        <f t="shared" si="572"/>
        <v>866.30399999999997</v>
      </c>
      <c r="CG546" s="33">
        <f t="shared" si="544"/>
        <v>60</v>
      </c>
      <c r="CH546" s="4">
        <f t="shared" si="575"/>
        <v>3000</v>
      </c>
      <c r="CI546" s="36">
        <f t="shared" si="576"/>
        <v>86630.399999999994</v>
      </c>
      <c r="CJ546" s="4">
        <f t="shared" si="577"/>
        <v>1060</v>
      </c>
      <c r="CK546" s="36">
        <f t="shared" si="573"/>
        <v>30609.407999999999</v>
      </c>
      <c r="CM546" s="18" t="str">
        <f t="shared" si="568"/>
        <v>恒康正清-上海市静安区市北医院</v>
      </c>
      <c r="CN546" s="18" t="s">
        <v>422</v>
      </c>
    </row>
    <row r="547" spans="1:92" s="18" customFormat="1" ht="14.25" hidden="1" x14ac:dyDescent="0.3">
      <c r="A547" s="1" t="s">
        <v>155</v>
      </c>
      <c r="B547" s="1" t="s">
        <v>637</v>
      </c>
      <c r="C547" s="1" t="s">
        <v>661</v>
      </c>
      <c r="D547" s="1" t="s">
        <v>285</v>
      </c>
      <c r="E547" s="1" t="s">
        <v>689</v>
      </c>
      <c r="F547" s="1" t="s">
        <v>283</v>
      </c>
      <c r="G547" s="1" t="s">
        <v>385</v>
      </c>
      <c r="H547" s="13" t="s">
        <v>289</v>
      </c>
      <c r="I547" s="165">
        <v>241.53039999999999</v>
      </c>
      <c r="J547" s="37">
        <v>609</v>
      </c>
      <c r="K547" s="171">
        <v>474.25</v>
      </c>
      <c r="L547" s="171">
        <f t="shared" si="588"/>
        <v>114545.7922</v>
      </c>
      <c r="M547" s="37">
        <v>92</v>
      </c>
      <c r="N547" s="5">
        <v>800</v>
      </c>
      <c r="O547" s="34">
        <f t="shared" si="589"/>
        <v>193224.31999999998</v>
      </c>
      <c r="P547" s="3">
        <v>780</v>
      </c>
      <c r="Q547" s="3">
        <v>407</v>
      </c>
      <c r="R547" s="35">
        <f t="shared" si="590"/>
        <v>188393.712</v>
      </c>
      <c r="S547" s="33">
        <f t="shared" si="582"/>
        <v>465</v>
      </c>
      <c r="T547" s="5">
        <v>500</v>
      </c>
      <c r="U547" s="35">
        <f t="shared" si="591"/>
        <v>120765.2</v>
      </c>
      <c r="V547" s="3">
        <v>260</v>
      </c>
      <c r="W547" s="3">
        <v>230</v>
      </c>
      <c r="X547" s="35">
        <f t="shared" si="592"/>
        <v>62797.903999999995</v>
      </c>
      <c r="Y547" s="33">
        <f t="shared" si="583"/>
        <v>495</v>
      </c>
      <c r="Z547" s="5">
        <v>900</v>
      </c>
      <c r="AA547" s="35">
        <f t="shared" si="593"/>
        <v>217377.36</v>
      </c>
      <c r="AB547" s="3">
        <v>550</v>
      </c>
      <c r="AC547" s="3">
        <v>584</v>
      </c>
      <c r="AD547" s="35">
        <f t="shared" si="594"/>
        <v>132841.72</v>
      </c>
      <c r="AE547" s="33">
        <f t="shared" si="584"/>
        <v>461</v>
      </c>
      <c r="AF547" s="5">
        <v>900</v>
      </c>
      <c r="AG547" s="35">
        <f t="shared" si="595"/>
        <v>217377.36</v>
      </c>
      <c r="AH547" s="3">
        <v>585</v>
      </c>
      <c r="AI547" s="3">
        <v>486</v>
      </c>
      <c r="AJ547" s="35">
        <f t="shared" si="596"/>
        <v>141295.28399999999</v>
      </c>
      <c r="AK547" s="33">
        <f t="shared" si="585"/>
        <v>560</v>
      </c>
      <c r="AL547" s="5">
        <v>500</v>
      </c>
      <c r="AM547" s="36">
        <f t="shared" si="597"/>
        <v>120765.2</v>
      </c>
      <c r="AN547" s="224">
        <v>437</v>
      </c>
      <c r="AO547" s="3">
        <v>476</v>
      </c>
      <c r="AP547" s="35">
        <f t="shared" si="598"/>
        <v>105548.78479999999</v>
      </c>
      <c r="AQ547" s="33">
        <f t="shared" si="586"/>
        <v>521</v>
      </c>
      <c r="AR547" s="5">
        <v>600</v>
      </c>
      <c r="AS547" s="35">
        <f t="shared" si="599"/>
        <v>144918.24</v>
      </c>
      <c r="AT547" s="3">
        <v>248</v>
      </c>
      <c r="AU547" s="3">
        <v>583</v>
      </c>
      <c r="AV547" s="35">
        <f t="shared" si="600"/>
        <v>59899.539199999999</v>
      </c>
      <c r="AW547" s="33">
        <f t="shared" si="587"/>
        <v>186</v>
      </c>
      <c r="AX547" s="4">
        <v>100</v>
      </c>
      <c r="AY547" s="35">
        <f t="shared" si="580"/>
        <v>24153.039999999997</v>
      </c>
      <c r="AZ547" s="3">
        <v>508</v>
      </c>
      <c r="BA547" s="3">
        <v>335</v>
      </c>
      <c r="BB547" s="35">
        <f t="shared" si="581"/>
        <v>122697.44319999999</v>
      </c>
      <c r="BC547" s="33">
        <f t="shared" si="579"/>
        <v>359</v>
      </c>
      <c r="BD547" s="4">
        <v>1000</v>
      </c>
      <c r="BE547" s="36">
        <f t="shared" si="537"/>
        <v>241530.4</v>
      </c>
      <c r="BF547" s="3">
        <v>0</v>
      </c>
      <c r="BG547" s="3">
        <v>467</v>
      </c>
      <c r="BH547" s="35">
        <f t="shared" si="538"/>
        <v>0</v>
      </c>
      <c r="BI547" s="33">
        <f t="shared" si="578"/>
        <v>-108</v>
      </c>
      <c r="BJ547" s="302">
        <v>400</v>
      </c>
      <c r="BK547" s="36">
        <f t="shared" si="539"/>
        <v>96612.159999999989</v>
      </c>
      <c r="BL547" s="3">
        <v>589</v>
      </c>
      <c r="BM547" s="3">
        <v>441</v>
      </c>
      <c r="BN547" s="36">
        <f t="shared" si="540"/>
        <v>142261.4056</v>
      </c>
      <c r="BO547" s="33">
        <f t="shared" si="574"/>
        <v>40</v>
      </c>
      <c r="BP547" s="302">
        <v>400</v>
      </c>
      <c r="BQ547" s="36">
        <f t="shared" si="541"/>
        <v>96612.159999999989</v>
      </c>
      <c r="BR547" s="204">
        <v>436</v>
      </c>
      <c r="BS547" s="305">
        <v>482</v>
      </c>
      <c r="BT547" s="36">
        <f t="shared" si="542"/>
        <v>105307.25439999999</v>
      </c>
      <c r="BU547" s="33">
        <f t="shared" si="554"/>
        <v>-6</v>
      </c>
      <c r="BV547" s="4">
        <v>1100</v>
      </c>
      <c r="BW547" s="36">
        <f t="shared" si="569"/>
        <v>265683.44</v>
      </c>
      <c r="BX547" s="3">
        <v>178</v>
      </c>
      <c r="BY547" s="3">
        <v>284</v>
      </c>
      <c r="BZ547" s="36">
        <f t="shared" si="570"/>
        <v>42992.411199999995</v>
      </c>
      <c r="CA547" s="33">
        <f t="shared" si="543"/>
        <v>-112</v>
      </c>
      <c r="CB547" s="314">
        <v>1100</v>
      </c>
      <c r="CC547" s="36">
        <f t="shared" si="571"/>
        <v>265683.44</v>
      </c>
      <c r="CD547" s="3">
        <f>SUMIFS('12月商业流向数据'!G:G,'12月商业流向数据'!C:C,'2019年进销存明细 '!A547,'12月商业流向数据'!E:E,'2019年进销存明细 '!H547)</f>
        <v>0</v>
      </c>
      <c r="CE547" s="3"/>
      <c r="CF547" s="36">
        <f t="shared" si="572"/>
        <v>0</v>
      </c>
      <c r="CG547" s="33">
        <f t="shared" si="544"/>
        <v>-112</v>
      </c>
      <c r="CH547" s="4">
        <f t="shared" si="575"/>
        <v>8300</v>
      </c>
      <c r="CI547" s="36">
        <f t="shared" si="576"/>
        <v>2004702.3199999996</v>
      </c>
      <c r="CJ547" s="4">
        <f t="shared" si="577"/>
        <v>4571</v>
      </c>
      <c r="CK547" s="36">
        <f t="shared" si="573"/>
        <v>1104035.4583999999</v>
      </c>
      <c r="CM547" s="18" t="str">
        <f t="shared" si="568"/>
        <v>翰唯-复旦大学附属中山医院（外）</v>
      </c>
      <c r="CN547" s="18" t="s">
        <v>422</v>
      </c>
    </row>
    <row r="548" spans="1:92" ht="14.25" hidden="1" x14ac:dyDescent="0.3">
      <c r="A548" s="1" t="s">
        <v>155</v>
      </c>
      <c r="B548" s="1" t="s">
        <v>637</v>
      </c>
      <c r="C548" s="1" t="s">
        <v>661</v>
      </c>
      <c r="D548" s="1" t="s">
        <v>285</v>
      </c>
      <c r="E548" s="1" t="s">
        <v>480</v>
      </c>
      <c r="F548" s="1" t="s">
        <v>283</v>
      </c>
      <c r="G548" s="1" t="s">
        <v>385</v>
      </c>
      <c r="H548" s="2" t="s">
        <v>924</v>
      </c>
      <c r="I548" s="165">
        <v>244.19040000000001</v>
      </c>
      <c r="J548" s="37">
        <v>10</v>
      </c>
      <c r="K548" s="171">
        <v>8.1666666666666661</v>
      </c>
      <c r="L548" s="171">
        <f t="shared" si="588"/>
        <v>1994.2215999999999</v>
      </c>
      <c r="M548" s="37">
        <v>10</v>
      </c>
      <c r="N548" s="5">
        <v>20</v>
      </c>
      <c r="O548" s="34">
        <f t="shared" si="589"/>
        <v>4883.808</v>
      </c>
      <c r="P548" s="3">
        <v>70</v>
      </c>
      <c r="Q548" s="3">
        <v>15</v>
      </c>
      <c r="R548" s="35">
        <f t="shared" si="590"/>
        <v>17093.328000000001</v>
      </c>
      <c r="S548" s="33">
        <f t="shared" si="582"/>
        <v>65</v>
      </c>
      <c r="T548" s="5">
        <v>5</v>
      </c>
      <c r="U548" s="35">
        <f t="shared" si="591"/>
        <v>1220.952</v>
      </c>
      <c r="V548" s="3">
        <v>0</v>
      </c>
      <c r="W548" s="3">
        <v>0</v>
      </c>
      <c r="X548" s="35">
        <f t="shared" si="592"/>
        <v>0</v>
      </c>
      <c r="Y548" s="33">
        <f t="shared" si="583"/>
        <v>65</v>
      </c>
      <c r="Z548" s="5">
        <v>20</v>
      </c>
      <c r="AA548" s="35">
        <f t="shared" si="593"/>
        <v>4883.808</v>
      </c>
      <c r="AB548" s="3">
        <v>0</v>
      </c>
      <c r="AC548" s="3">
        <v>15</v>
      </c>
      <c r="AD548" s="35">
        <f t="shared" si="594"/>
        <v>0</v>
      </c>
      <c r="AE548" s="33">
        <f t="shared" si="584"/>
        <v>50</v>
      </c>
      <c r="AF548" s="5">
        <v>20</v>
      </c>
      <c r="AG548" s="35">
        <f t="shared" si="595"/>
        <v>4883.808</v>
      </c>
      <c r="AH548" s="3">
        <v>0</v>
      </c>
      <c r="AI548" s="3">
        <v>0</v>
      </c>
      <c r="AJ548" s="35">
        <f t="shared" si="596"/>
        <v>0</v>
      </c>
      <c r="AK548" s="33">
        <f t="shared" si="585"/>
        <v>50</v>
      </c>
      <c r="AL548" s="5">
        <v>30</v>
      </c>
      <c r="AM548" s="36">
        <f t="shared" si="597"/>
        <v>7325.7120000000004</v>
      </c>
      <c r="AN548" s="224">
        <v>20</v>
      </c>
      <c r="AO548" s="3">
        <v>33</v>
      </c>
      <c r="AP548" s="35">
        <f t="shared" si="598"/>
        <v>4883.808</v>
      </c>
      <c r="AQ548" s="33">
        <f t="shared" si="586"/>
        <v>37</v>
      </c>
      <c r="AR548" s="5">
        <v>30</v>
      </c>
      <c r="AS548" s="35">
        <f t="shared" si="599"/>
        <v>7325.7120000000004</v>
      </c>
      <c r="AT548" s="3">
        <v>0</v>
      </c>
      <c r="AU548" s="3">
        <v>0</v>
      </c>
      <c r="AV548" s="35">
        <f t="shared" si="600"/>
        <v>0</v>
      </c>
      <c r="AW548" s="33">
        <f t="shared" si="587"/>
        <v>37</v>
      </c>
      <c r="AX548" s="4">
        <v>30</v>
      </c>
      <c r="AY548" s="35">
        <f t="shared" si="580"/>
        <v>7325.7120000000004</v>
      </c>
      <c r="AZ548" s="3">
        <v>0</v>
      </c>
      <c r="BA548" s="3">
        <v>0</v>
      </c>
      <c r="BB548" s="35">
        <f t="shared" si="581"/>
        <v>0</v>
      </c>
      <c r="BC548" s="33">
        <f t="shared" si="579"/>
        <v>37</v>
      </c>
      <c r="BD548" s="4">
        <v>30</v>
      </c>
      <c r="BE548" s="36">
        <f t="shared" si="537"/>
        <v>7325.7120000000004</v>
      </c>
      <c r="BF548" s="3">
        <v>0</v>
      </c>
      <c r="BG548" s="3">
        <v>0</v>
      </c>
      <c r="BH548" s="35">
        <f t="shared" si="538"/>
        <v>0</v>
      </c>
      <c r="BI548" s="33">
        <f t="shared" si="578"/>
        <v>37</v>
      </c>
      <c r="BJ548" s="4">
        <v>30</v>
      </c>
      <c r="BK548" s="36">
        <f t="shared" si="539"/>
        <v>7325.7120000000004</v>
      </c>
      <c r="BL548" s="3">
        <v>0</v>
      </c>
      <c r="BM548" s="3">
        <v>0</v>
      </c>
      <c r="BN548" s="36">
        <f t="shared" si="540"/>
        <v>0</v>
      </c>
      <c r="BO548" s="33">
        <f t="shared" si="574"/>
        <v>37</v>
      </c>
      <c r="BP548" s="4">
        <v>25</v>
      </c>
      <c r="BQ548" s="36">
        <f t="shared" si="541"/>
        <v>6104.76</v>
      </c>
      <c r="BR548" s="204">
        <v>0</v>
      </c>
      <c r="BS548" s="305">
        <v>10</v>
      </c>
      <c r="BT548" s="36">
        <f t="shared" si="542"/>
        <v>0</v>
      </c>
      <c r="BU548" s="33">
        <f t="shared" si="554"/>
        <v>27</v>
      </c>
      <c r="BV548" s="4">
        <v>30</v>
      </c>
      <c r="BW548" s="36">
        <f t="shared" si="569"/>
        <v>7325.7120000000004</v>
      </c>
      <c r="BX548" s="3">
        <v>0</v>
      </c>
      <c r="BY548" s="3">
        <v>0</v>
      </c>
      <c r="BZ548" s="36">
        <f t="shared" si="570"/>
        <v>0</v>
      </c>
      <c r="CA548" s="33">
        <f t="shared" si="543"/>
        <v>27</v>
      </c>
      <c r="CB548" s="314">
        <v>30</v>
      </c>
      <c r="CC548" s="36">
        <f t="shared" si="571"/>
        <v>7325.7120000000004</v>
      </c>
      <c r="CD548" s="3">
        <f>SUMIFS('12月商业流向数据'!G:G,'12月商业流向数据'!C:C,'2019年进销存明细 '!A548,'12月商业流向数据'!E:E,'2019年进销存明细 '!H548)</f>
        <v>0</v>
      </c>
      <c r="CE548" s="3"/>
      <c r="CF548" s="36">
        <f t="shared" si="572"/>
        <v>0</v>
      </c>
      <c r="CG548" s="33">
        <f t="shared" si="544"/>
        <v>27</v>
      </c>
      <c r="CH548" s="4">
        <f t="shared" si="575"/>
        <v>300</v>
      </c>
      <c r="CI548" s="36">
        <f t="shared" si="576"/>
        <v>73257.12000000001</v>
      </c>
      <c r="CJ548" s="4">
        <f t="shared" si="577"/>
        <v>90</v>
      </c>
      <c r="CK548" s="36">
        <f t="shared" si="573"/>
        <v>21977.136000000002</v>
      </c>
      <c r="CL548" s="18" t="s">
        <v>447</v>
      </c>
      <c r="CM548" s="18" t="str">
        <f t="shared" si="568"/>
        <v>翰唯-中国人民解放军第八五医院分院</v>
      </c>
      <c r="CN548" s="18" t="s">
        <v>422</v>
      </c>
    </row>
    <row r="549" spans="1:92" ht="14.25" hidden="1" x14ac:dyDescent="0.3">
      <c r="A549" s="1" t="s">
        <v>155</v>
      </c>
      <c r="B549" s="1" t="s">
        <v>637</v>
      </c>
      <c r="C549" s="1" t="s">
        <v>661</v>
      </c>
      <c r="D549" s="1" t="s">
        <v>285</v>
      </c>
      <c r="E549" s="1" t="s">
        <v>843</v>
      </c>
      <c r="F549" s="1" t="s">
        <v>283</v>
      </c>
      <c r="G549" s="1" t="s">
        <v>384</v>
      </c>
      <c r="H549" s="2" t="s">
        <v>119</v>
      </c>
      <c r="I549" s="177">
        <v>254.87039999999999</v>
      </c>
      <c r="J549" s="37">
        <v>1080</v>
      </c>
      <c r="K549" s="171">
        <v>659.91666666666663</v>
      </c>
      <c r="L549" s="171">
        <f t="shared" si="588"/>
        <v>168193.2248</v>
      </c>
      <c r="M549" s="37">
        <v>469</v>
      </c>
      <c r="N549" s="5">
        <v>800</v>
      </c>
      <c r="O549" s="34">
        <f t="shared" si="589"/>
        <v>203896.31999999998</v>
      </c>
      <c r="P549" s="3">
        <v>800</v>
      </c>
      <c r="Q549" s="3">
        <v>700</v>
      </c>
      <c r="R549" s="35">
        <f t="shared" si="590"/>
        <v>203896.31999999998</v>
      </c>
      <c r="S549" s="33">
        <f t="shared" si="582"/>
        <v>569</v>
      </c>
      <c r="T549" s="5">
        <v>500</v>
      </c>
      <c r="U549" s="35">
        <f t="shared" si="591"/>
        <v>127435.2</v>
      </c>
      <c r="V549" s="3">
        <v>480</v>
      </c>
      <c r="W549" s="3">
        <v>650</v>
      </c>
      <c r="X549" s="35">
        <f t="shared" si="592"/>
        <v>122337.792</v>
      </c>
      <c r="Y549" s="33">
        <f t="shared" si="583"/>
        <v>399</v>
      </c>
      <c r="Z549" s="5">
        <v>800</v>
      </c>
      <c r="AA549" s="35">
        <f t="shared" si="593"/>
        <v>203896.31999999998</v>
      </c>
      <c r="AB549" s="3">
        <v>770</v>
      </c>
      <c r="AC549" s="3">
        <v>868</v>
      </c>
      <c r="AD549" s="35">
        <f t="shared" si="594"/>
        <v>196250.20799999998</v>
      </c>
      <c r="AE549" s="33">
        <f t="shared" si="584"/>
        <v>301</v>
      </c>
      <c r="AF549" s="5">
        <v>800</v>
      </c>
      <c r="AG549" s="35">
        <f t="shared" si="595"/>
        <v>203896.31999999998</v>
      </c>
      <c r="AH549" s="3">
        <v>720</v>
      </c>
      <c r="AI549" s="3">
        <v>750</v>
      </c>
      <c r="AJ549" s="35">
        <f t="shared" si="596"/>
        <v>183506.68799999999</v>
      </c>
      <c r="AK549" s="33">
        <f t="shared" si="585"/>
        <v>271</v>
      </c>
      <c r="AL549" s="5">
        <v>800</v>
      </c>
      <c r="AM549" s="36">
        <f t="shared" si="597"/>
        <v>203896.31999999998</v>
      </c>
      <c r="AN549" s="224">
        <v>480</v>
      </c>
      <c r="AO549" s="3">
        <v>500</v>
      </c>
      <c r="AP549" s="35">
        <f t="shared" si="598"/>
        <v>122337.792</v>
      </c>
      <c r="AQ549" s="33">
        <f t="shared" si="586"/>
        <v>251</v>
      </c>
      <c r="AR549" s="5">
        <v>850</v>
      </c>
      <c r="AS549" s="35">
        <f t="shared" si="599"/>
        <v>216639.84</v>
      </c>
      <c r="AT549" s="3">
        <v>490</v>
      </c>
      <c r="AU549" s="3">
        <v>704</v>
      </c>
      <c r="AV549" s="35">
        <f t="shared" si="600"/>
        <v>124886.496</v>
      </c>
      <c r="AW549" s="33">
        <f t="shared" si="587"/>
        <v>37</v>
      </c>
      <c r="AX549" s="4">
        <v>100</v>
      </c>
      <c r="AY549" s="35">
        <f t="shared" si="580"/>
        <v>25487.039999999997</v>
      </c>
      <c r="AZ549" s="268">
        <v>1250</v>
      </c>
      <c r="BA549" s="3">
        <v>810</v>
      </c>
      <c r="BB549" s="35">
        <f t="shared" si="581"/>
        <v>318588</v>
      </c>
      <c r="BC549" s="33">
        <f t="shared" si="579"/>
        <v>477</v>
      </c>
      <c r="BD549" s="4">
        <v>850</v>
      </c>
      <c r="BE549" s="36">
        <f t="shared" si="537"/>
        <v>216639.84</v>
      </c>
      <c r="BF549" s="268">
        <v>840</v>
      </c>
      <c r="BG549" s="3">
        <v>950</v>
      </c>
      <c r="BH549" s="35">
        <f t="shared" si="538"/>
        <v>214091.136</v>
      </c>
      <c r="BI549" s="33">
        <f t="shared" si="578"/>
        <v>367</v>
      </c>
      <c r="BJ549" s="4">
        <v>850</v>
      </c>
      <c r="BK549" s="36">
        <f t="shared" si="539"/>
        <v>216639.84</v>
      </c>
      <c r="BL549" s="3">
        <v>1140</v>
      </c>
      <c r="BM549" s="3">
        <v>1260</v>
      </c>
      <c r="BN549" s="36">
        <f t="shared" si="540"/>
        <v>290552.25599999999</v>
      </c>
      <c r="BO549" s="33">
        <f t="shared" si="574"/>
        <v>247</v>
      </c>
      <c r="BP549" s="4">
        <v>750</v>
      </c>
      <c r="BQ549" s="36">
        <f t="shared" si="541"/>
        <v>191152.8</v>
      </c>
      <c r="BR549" s="204">
        <v>240</v>
      </c>
      <c r="BS549" s="305">
        <v>240</v>
      </c>
      <c r="BT549" s="36">
        <f t="shared" si="542"/>
        <v>61168.896000000001</v>
      </c>
      <c r="BU549" s="33">
        <f t="shared" si="554"/>
        <v>247</v>
      </c>
      <c r="BV549" s="4">
        <v>850</v>
      </c>
      <c r="BW549" s="36">
        <f t="shared" si="569"/>
        <v>216639.84</v>
      </c>
      <c r="BX549" s="3">
        <v>480</v>
      </c>
      <c r="BY549" s="3">
        <v>527</v>
      </c>
      <c r="BZ549" s="36">
        <f t="shared" si="570"/>
        <v>122337.792</v>
      </c>
      <c r="CA549" s="33">
        <f t="shared" si="543"/>
        <v>200</v>
      </c>
      <c r="CB549" s="314">
        <v>900</v>
      </c>
      <c r="CC549" s="36">
        <f t="shared" si="571"/>
        <v>229383.36</v>
      </c>
      <c r="CD549" s="3">
        <f>SUMIFS('12月商业流向数据'!G:G,'12月商业流向数据'!C:C,'2019年进销存明细 '!A549,'12月商业流向数据'!E:E,'2019年进销存明细 '!H549)</f>
        <v>0</v>
      </c>
      <c r="CE549" s="3"/>
      <c r="CF549" s="36">
        <f t="shared" si="572"/>
        <v>0</v>
      </c>
      <c r="CG549" s="33">
        <f t="shared" si="544"/>
        <v>200</v>
      </c>
      <c r="CH549" s="4">
        <f t="shared" si="575"/>
        <v>8850</v>
      </c>
      <c r="CI549" s="36">
        <f t="shared" si="576"/>
        <v>2255603.04</v>
      </c>
      <c r="CJ549" s="4">
        <f t="shared" si="577"/>
        <v>7690</v>
      </c>
      <c r="CK549" s="36">
        <f t="shared" si="573"/>
        <v>1959953.3759999999</v>
      </c>
      <c r="CL549" s="18" t="s">
        <v>447</v>
      </c>
      <c r="CM549" s="18" t="str">
        <f t="shared" si="568"/>
        <v>翰唯-复旦大学附属华山医院</v>
      </c>
      <c r="CN549" s="18" t="s">
        <v>422</v>
      </c>
    </row>
    <row r="550" spans="1:92" ht="14.25" hidden="1" x14ac:dyDescent="0.3">
      <c r="A550" s="1" t="s">
        <v>155</v>
      </c>
      <c r="B550" s="1" t="s">
        <v>637</v>
      </c>
      <c r="C550" s="1" t="s">
        <v>661</v>
      </c>
      <c r="D550" s="1" t="s">
        <v>285</v>
      </c>
      <c r="E550" s="1" t="s">
        <v>734</v>
      </c>
      <c r="F550" s="1" t="s">
        <v>283</v>
      </c>
      <c r="G550" s="1" t="s">
        <v>385</v>
      </c>
      <c r="H550" s="13" t="s">
        <v>504</v>
      </c>
      <c r="I550" s="165">
        <v>241.53039999999999</v>
      </c>
      <c r="J550" s="37">
        <v>341</v>
      </c>
      <c r="K550" s="171">
        <v>303.25</v>
      </c>
      <c r="L550" s="171">
        <f t="shared" si="588"/>
        <v>73244.093800000002</v>
      </c>
      <c r="M550" s="37">
        <v>246</v>
      </c>
      <c r="N550" s="5">
        <v>500</v>
      </c>
      <c r="O550" s="34">
        <f t="shared" si="589"/>
        <v>120765.2</v>
      </c>
      <c r="P550" s="3">
        <v>470</v>
      </c>
      <c r="Q550" s="3">
        <v>437</v>
      </c>
      <c r="R550" s="35">
        <f t="shared" si="590"/>
        <v>113519.288</v>
      </c>
      <c r="S550" s="33">
        <f t="shared" si="582"/>
        <v>279</v>
      </c>
      <c r="T550" s="5">
        <v>300</v>
      </c>
      <c r="U550" s="35">
        <f t="shared" si="591"/>
        <v>72459.12</v>
      </c>
      <c r="V550" s="3">
        <v>190</v>
      </c>
      <c r="W550" s="3">
        <v>426</v>
      </c>
      <c r="X550" s="35">
        <f t="shared" si="592"/>
        <v>45890.775999999998</v>
      </c>
      <c r="Y550" s="33">
        <f t="shared" si="583"/>
        <v>43</v>
      </c>
      <c r="Z550" s="5">
        <v>550</v>
      </c>
      <c r="AA550" s="35">
        <f t="shared" si="593"/>
        <v>132841.72</v>
      </c>
      <c r="AB550" s="3">
        <v>380</v>
      </c>
      <c r="AC550" s="3">
        <v>403</v>
      </c>
      <c r="AD550" s="35">
        <f t="shared" si="594"/>
        <v>91781.551999999996</v>
      </c>
      <c r="AE550" s="33">
        <f t="shared" si="584"/>
        <v>20</v>
      </c>
      <c r="AF550" s="5">
        <v>550</v>
      </c>
      <c r="AG550" s="35">
        <f t="shared" si="595"/>
        <v>132841.72</v>
      </c>
      <c r="AH550" s="3">
        <v>535</v>
      </c>
      <c r="AI550" s="3">
        <v>447</v>
      </c>
      <c r="AJ550" s="35">
        <f t="shared" si="596"/>
        <v>129218.764</v>
      </c>
      <c r="AK550" s="33">
        <f t="shared" si="585"/>
        <v>108</v>
      </c>
      <c r="AL550" s="5">
        <v>400</v>
      </c>
      <c r="AM550" s="36">
        <f t="shared" si="597"/>
        <v>96612.159999999989</v>
      </c>
      <c r="AN550" s="224">
        <v>393</v>
      </c>
      <c r="AO550" s="3">
        <v>429</v>
      </c>
      <c r="AP550" s="35">
        <f t="shared" si="598"/>
        <v>94921.447199999995</v>
      </c>
      <c r="AQ550" s="33">
        <f t="shared" si="586"/>
        <v>72</v>
      </c>
      <c r="AR550" s="5">
        <v>500</v>
      </c>
      <c r="AS550" s="35">
        <f t="shared" si="599"/>
        <v>120765.2</v>
      </c>
      <c r="AT550" s="3">
        <v>232</v>
      </c>
      <c r="AU550" s="3">
        <v>304</v>
      </c>
      <c r="AV550" s="35">
        <f t="shared" si="600"/>
        <v>56035.052799999998</v>
      </c>
      <c r="AW550" s="33">
        <f t="shared" si="587"/>
        <v>0</v>
      </c>
      <c r="AX550" s="4">
        <v>100</v>
      </c>
      <c r="AY550" s="35">
        <f t="shared" si="580"/>
        <v>24153.039999999997</v>
      </c>
      <c r="AZ550" s="3">
        <v>222</v>
      </c>
      <c r="BA550" s="3">
        <v>146</v>
      </c>
      <c r="BB550" s="35">
        <f t="shared" si="581"/>
        <v>53619.748799999994</v>
      </c>
      <c r="BC550" s="33">
        <f t="shared" si="579"/>
        <v>76</v>
      </c>
      <c r="BD550" s="4">
        <v>650</v>
      </c>
      <c r="BE550" s="36">
        <f t="shared" si="537"/>
        <v>156994.75999999998</v>
      </c>
      <c r="BF550" s="3">
        <v>960</v>
      </c>
      <c r="BG550" s="3">
        <v>482</v>
      </c>
      <c r="BH550" s="35">
        <f t="shared" si="538"/>
        <v>231869.18399999998</v>
      </c>
      <c r="BI550" s="33">
        <f t="shared" si="578"/>
        <v>554</v>
      </c>
      <c r="BJ550" s="302">
        <v>700</v>
      </c>
      <c r="BK550" s="36">
        <f t="shared" si="539"/>
        <v>169071.28</v>
      </c>
      <c r="BL550" s="3">
        <v>871</v>
      </c>
      <c r="BM550" s="3">
        <v>653</v>
      </c>
      <c r="BN550" s="36">
        <f t="shared" si="540"/>
        <v>210372.97839999999</v>
      </c>
      <c r="BO550" s="33">
        <f t="shared" si="574"/>
        <v>772</v>
      </c>
      <c r="BP550" s="302">
        <v>600</v>
      </c>
      <c r="BQ550" s="36">
        <f t="shared" si="541"/>
        <v>144918.24</v>
      </c>
      <c r="BR550" s="204">
        <v>634</v>
      </c>
      <c r="BS550" s="305">
        <v>700</v>
      </c>
      <c r="BT550" s="36">
        <f t="shared" si="542"/>
        <v>153130.27359999999</v>
      </c>
      <c r="BU550" s="33">
        <f t="shared" si="554"/>
        <v>706</v>
      </c>
      <c r="BV550" s="4">
        <v>700</v>
      </c>
      <c r="BW550" s="36">
        <f t="shared" si="569"/>
        <v>169071.28</v>
      </c>
      <c r="BX550" s="3">
        <v>232</v>
      </c>
      <c r="BY550" s="3">
        <v>370</v>
      </c>
      <c r="BZ550" s="36">
        <f t="shared" si="570"/>
        <v>56035.052799999998</v>
      </c>
      <c r="CA550" s="33">
        <f t="shared" si="543"/>
        <v>568</v>
      </c>
      <c r="CB550" s="314">
        <v>700</v>
      </c>
      <c r="CC550" s="36">
        <f t="shared" si="571"/>
        <v>169071.28</v>
      </c>
      <c r="CD550" s="3">
        <f>SUMIFS('12月商业流向数据'!G:G,'12月商业流向数据'!C:C,'2019年进销存明细 '!A550,'12月商业流向数据'!E:E,'2019年进销存明细 '!H550)</f>
        <v>410</v>
      </c>
      <c r="CE550" s="3"/>
      <c r="CF550" s="36">
        <f t="shared" si="572"/>
        <v>99027.463999999993</v>
      </c>
      <c r="CG550" s="33">
        <f t="shared" si="544"/>
        <v>978</v>
      </c>
      <c r="CH550" s="4">
        <f t="shared" si="575"/>
        <v>6250</v>
      </c>
      <c r="CI550" s="36">
        <f t="shared" si="576"/>
        <v>1509565</v>
      </c>
      <c r="CJ550" s="4">
        <f t="shared" si="577"/>
        <v>5529</v>
      </c>
      <c r="CK550" s="36">
        <f t="shared" si="573"/>
        <v>1335421.5815999999</v>
      </c>
      <c r="CL550" s="18"/>
      <c r="CM550" s="18" t="str">
        <f t="shared" si="568"/>
        <v>翰唯-复旦大学附属中山医院（内）</v>
      </c>
      <c r="CN550" s="18" t="s">
        <v>422</v>
      </c>
    </row>
    <row r="551" spans="1:92" ht="14.25" hidden="1" x14ac:dyDescent="0.3">
      <c r="A551" s="1" t="s">
        <v>187</v>
      </c>
      <c r="B551" s="1" t="s">
        <v>637</v>
      </c>
      <c r="C551" s="1" t="s">
        <v>661</v>
      </c>
      <c r="D551" s="1" t="s">
        <v>285</v>
      </c>
      <c r="E551" s="1" t="s">
        <v>87</v>
      </c>
      <c r="F551" s="1" t="s">
        <v>282</v>
      </c>
      <c r="G551" s="1" t="s">
        <v>384</v>
      </c>
      <c r="H551" s="2" t="s">
        <v>89</v>
      </c>
      <c r="I551" s="176">
        <v>44.572800000000001</v>
      </c>
      <c r="J551" s="37">
        <v>0</v>
      </c>
      <c r="K551" s="171">
        <v>0</v>
      </c>
      <c r="L551" s="171">
        <f t="shared" si="588"/>
        <v>0</v>
      </c>
      <c r="M551" s="37">
        <v>161</v>
      </c>
      <c r="N551" s="5"/>
      <c r="O551" s="34">
        <f t="shared" si="589"/>
        <v>0</v>
      </c>
      <c r="P551" s="3">
        <v>0</v>
      </c>
      <c r="Q551" s="3">
        <v>0</v>
      </c>
      <c r="R551" s="35">
        <f t="shared" si="590"/>
        <v>0</v>
      </c>
      <c r="S551" s="33">
        <f t="shared" si="582"/>
        <v>161</v>
      </c>
      <c r="T551" s="5"/>
      <c r="U551" s="35">
        <f t="shared" si="591"/>
        <v>0</v>
      </c>
      <c r="V551" s="3">
        <v>0</v>
      </c>
      <c r="W551" s="3">
        <v>0</v>
      </c>
      <c r="X551" s="35">
        <f t="shared" si="592"/>
        <v>0</v>
      </c>
      <c r="Y551" s="33">
        <f t="shared" si="583"/>
        <v>161</v>
      </c>
      <c r="Z551" s="5"/>
      <c r="AA551" s="35">
        <f t="shared" si="593"/>
        <v>0</v>
      </c>
      <c r="AB551" s="3">
        <v>0</v>
      </c>
      <c r="AC551" s="3">
        <v>0</v>
      </c>
      <c r="AD551" s="35">
        <f t="shared" si="594"/>
        <v>0</v>
      </c>
      <c r="AE551" s="33">
        <f t="shared" si="584"/>
        <v>161</v>
      </c>
      <c r="AF551" s="5"/>
      <c r="AG551" s="35">
        <f t="shared" si="595"/>
        <v>0</v>
      </c>
      <c r="AH551" s="3">
        <v>0</v>
      </c>
      <c r="AI551" s="3">
        <v>0</v>
      </c>
      <c r="AJ551" s="35">
        <f t="shared" si="596"/>
        <v>0</v>
      </c>
      <c r="AK551" s="33">
        <f t="shared" si="585"/>
        <v>161</v>
      </c>
      <c r="AL551" s="5">
        <v>0</v>
      </c>
      <c r="AM551" s="36">
        <f t="shared" si="597"/>
        <v>0</v>
      </c>
      <c r="AN551" s="224">
        <v>0</v>
      </c>
      <c r="AO551" s="3">
        <v>0</v>
      </c>
      <c r="AP551" s="35">
        <f t="shared" si="598"/>
        <v>0</v>
      </c>
      <c r="AQ551" s="33">
        <f t="shared" si="586"/>
        <v>161</v>
      </c>
      <c r="AR551" s="5">
        <v>0</v>
      </c>
      <c r="AS551" s="35">
        <f t="shared" si="599"/>
        <v>0</v>
      </c>
      <c r="AT551" s="3">
        <v>0</v>
      </c>
      <c r="AU551" s="3">
        <v>0</v>
      </c>
      <c r="AV551" s="35">
        <f t="shared" si="600"/>
        <v>0</v>
      </c>
      <c r="AW551" s="33">
        <f t="shared" si="587"/>
        <v>161</v>
      </c>
      <c r="AX551" s="4">
        <v>0</v>
      </c>
      <c r="AY551" s="35">
        <f t="shared" si="580"/>
        <v>0</v>
      </c>
      <c r="AZ551" s="3">
        <v>0</v>
      </c>
      <c r="BA551" s="3">
        <v>0</v>
      </c>
      <c r="BB551" s="35">
        <f t="shared" si="581"/>
        <v>0</v>
      </c>
      <c r="BC551" s="33">
        <f t="shared" si="579"/>
        <v>161</v>
      </c>
      <c r="BD551" s="4">
        <v>0</v>
      </c>
      <c r="BE551" s="36">
        <f t="shared" si="537"/>
        <v>0</v>
      </c>
      <c r="BF551" s="3">
        <v>0</v>
      </c>
      <c r="BG551" s="3">
        <v>0</v>
      </c>
      <c r="BH551" s="35">
        <f t="shared" si="538"/>
        <v>0</v>
      </c>
      <c r="BI551" s="33">
        <f t="shared" si="578"/>
        <v>161</v>
      </c>
      <c r="BJ551" s="4">
        <v>0</v>
      </c>
      <c r="BK551" s="36">
        <f t="shared" si="539"/>
        <v>0</v>
      </c>
      <c r="BL551" s="3">
        <v>0</v>
      </c>
      <c r="BM551" s="3">
        <v>0</v>
      </c>
      <c r="BN551" s="36">
        <f t="shared" si="540"/>
        <v>0</v>
      </c>
      <c r="BO551" s="33">
        <f t="shared" si="574"/>
        <v>161</v>
      </c>
      <c r="BP551" s="4">
        <v>0</v>
      </c>
      <c r="BQ551" s="36">
        <f t="shared" si="541"/>
        <v>0</v>
      </c>
      <c r="BR551" s="204">
        <v>0</v>
      </c>
      <c r="BS551" s="305">
        <v>0</v>
      </c>
      <c r="BT551" s="36">
        <f t="shared" si="542"/>
        <v>0</v>
      </c>
      <c r="BU551" s="33">
        <f t="shared" si="554"/>
        <v>161</v>
      </c>
      <c r="BV551" s="4">
        <v>0</v>
      </c>
      <c r="BW551" s="36">
        <f t="shared" si="569"/>
        <v>0</v>
      </c>
      <c r="BX551" s="3">
        <v>0</v>
      </c>
      <c r="BY551" s="3">
        <v>0</v>
      </c>
      <c r="BZ551" s="36">
        <f t="shared" si="570"/>
        <v>0</v>
      </c>
      <c r="CA551" s="33">
        <f t="shared" si="543"/>
        <v>161</v>
      </c>
      <c r="CB551" s="314">
        <v>0</v>
      </c>
      <c r="CC551" s="36">
        <f t="shared" si="571"/>
        <v>0</v>
      </c>
      <c r="CD551" s="3">
        <f>SUMIFS('12月商业流向数据'!G:G,'12月商业流向数据'!C:C,'2019年进销存明细 '!A551,'12月商业流向数据'!E:E,'2019年进销存明细 '!H551)</f>
        <v>0</v>
      </c>
      <c r="CE551" s="3"/>
      <c r="CF551" s="36">
        <f t="shared" si="572"/>
        <v>0</v>
      </c>
      <c r="CG551" s="33">
        <f t="shared" si="544"/>
        <v>161</v>
      </c>
      <c r="CH551" s="4">
        <f t="shared" si="575"/>
        <v>0</v>
      </c>
      <c r="CI551" s="36">
        <f t="shared" si="576"/>
        <v>0</v>
      </c>
      <c r="CJ551" s="4">
        <f t="shared" si="577"/>
        <v>0</v>
      </c>
      <c r="CK551" s="36">
        <f t="shared" si="573"/>
        <v>0</v>
      </c>
      <c r="CL551" s="18"/>
      <c r="CM551" s="18" t="str">
        <f t="shared" si="568"/>
        <v>多力康-上海市公惠医院</v>
      </c>
      <c r="CN551" s="18" t="s">
        <v>422</v>
      </c>
    </row>
    <row r="552" spans="1:92" ht="14.25" hidden="1" x14ac:dyDescent="0.3">
      <c r="A552" s="1" t="s">
        <v>187</v>
      </c>
      <c r="B552" s="1" t="s">
        <v>637</v>
      </c>
      <c r="C552" s="1" t="s">
        <v>661</v>
      </c>
      <c r="D552" s="1" t="s">
        <v>142</v>
      </c>
      <c r="E552" s="1" t="s">
        <v>163</v>
      </c>
      <c r="F552" s="1" t="s">
        <v>283</v>
      </c>
      <c r="G552" s="1" t="s">
        <v>386</v>
      </c>
      <c r="H552" s="2" t="s">
        <v>165</v>
      </c>
      <c r="I552" s="176">
        <v>42.252800000000001</v>
      </c>
      <c r="J552" s="37">
        <v>335</v>
      </c>
      <c r="K552" s="171">
        <v>361.25</v>
      </c>
      <c r="L552" s="171">
        <f t="shared" si="588"/>
        <v>15263.824000000001</v>
      </c>
      <c r="M552" s="37">
        <v>259</v>
      </c>
      <c r="N552" s="5">
        <v>100</v>
      </c>
      <c r="O552" s="34">
        <f t="shared" si="589"/>
        <v>4225.28</v>
      </c>
      <c r="P552" s="3">
        <v>51</v>
      </c>
      <c r="Q552" s="3">
        <v>109</v>
      </c>
      <c r="R552" s="35">
        <f t="shared" si="590"/>
        <v>2154.8928000000001</v>
      </c>
      <c r="S552" s="33">
        <f t="shared" si="582"/>
        <v>201</v>
      </c>
      <c r="T552" s="5">
        <v>60</v>
      </c>
      <c r="U552" s="35">
        <f t="shared" si="591"/>
        <v>2535.1680000000001</v>
      </c>
      <c r="V552" s="3">
        <v>16</v>
      </c>
      <c r="W552" s="3">
        <v>65</v>
      </c>
      <c r="X552" s="35">
        <f t="shared" si="592"/>
        <v>676.04480000000001</v>
      </c>
      <c r="Y552" s="33">
        <f t="shared" si="583"/>
        <v>152</v>
      </c>
      <c r="Z552" s="5">
        <v>200</v>
      </c>
      <c r="AA552" s="35">
        <f t="shared" si="593"/>
        <v>8450.56</v>
      </c>
      <c r="AB552" s="3">
        <v>145</v>
      </c>
      <c r="AC552" s="3">
        <v>122</v>
      </c>
      <c r="AD552" s="35">
        <f t="shared" si="594"/>
        <v>6126.6559999999999</v>
      </c>
      <c r="AE552" s="33">
        <f t="shared" si="584"/>
        <v>175</v>
      </c>
      <c r="AF552" s="5">
        <v>300</v>
      </c>
      <c r="AG552" s="35">
        <f t="shared" si="595"/>
        <v>12675.84</v>
      </c>
      <c r="AH552" s="3">
        <v>264</v>
      </c>
      <c r="AI552" s="3">
        <v>260</v>
      </c>
      <c r="AJ552" s="35">
        <f t="shared" si="596"/>
        <v>11154.7392</v>
      </c>
      <c r="AK552" s="33">
        <f t="shared" si="585"/>
        <v>179</v>
      </c>
      <c r="AL552" s="5">
        <v>500</v>
      </c>
      <c r="AM552" s="36">
        <f t="shared" si="597"/>
        <v>21126.400000000001</v>
      </c>
      <c r="AN552" s="224">
        <v>146</v>
      </c>
      <c r="AO552" s="3">
        <v>140</v>
      </c>
      <c r="AP552" s="35">
        <f t="shared" si="598"/>
        <v>6168.9088000000002</v>
      </c>
      <c r="AQ552" s="33">
        <f t="shared" si="586"/>
        <v>185</v>
      </c>
      <c r="AR552" s="5">
        <v>600</v>
      </c>
      <c r="AS552" s="35">
        <f t="shared" si="599"/>
        <v>25351.68</v>
      </c>
      <c r="AT552" s="3">
        <v>111</v>
      </c>
      <c r="AU552" s="3">
        <v>107</v>
      </c>
      <c r="AV552" s="35">
        <f t="shared" si="600"/>
        <v>4690.0608000000002</v>
      </c>
      <c r="AW552" s="33">
        <f t="shared" si="587"/>
        <v>189</v>
      </c>
      <c r="AX552" s="4">
        <v>600</v>
      </c>
      <c r="AY552" s="35">
        <f t="shared" si="580"/>
        <v>25351.68</v>
      </c>
      <c r="AZ552" s="3">
        <v>245</v>
      </c>
      <c r="BA552" s="3">
        <v>245</v>
      </c>
      <c r="BB552" s="35">
        <f t="shared" si="581"/>
        <v>10351.936</v>
      </c>
      <c r="BC552" s="33">
        <f t="shared" si="579"/>
        <v>189</v>
      </c>
      <c r="BD552" s="4">
        <v>600</v>
      </c>
      <c r="BE552" s="36">
        <f t="shared" si="537"/>
        <v>25351.68</v>
      </c>
      <c r="BF552" s="3">
        <v>242</v>
      </c>
      <c r="BG552" s="3">
        <v>232</v>
      </c>
      <c r="BH552" s="35">
        <f t="shared" si="538"/>
        <v>10225.177600000001</v>
      </c>
      <c r="BI552" s="33">
        <f t="shared" si="578"/>
        <v>199</v>
      </c>
      <c r="BJ552" s="4">
        <v>600</v>
      </c>
      <c r="BK552" s="36">
        <f t="shared" si="539"/>
        <v>25351.68</v>
      </c>
      <c r="BL552" s="3">
        <v>0</v>
      </c>
      <c r="BM552" s="3">
        <v>0</v>
      </c>
      <c r="BN552" s="36">
        <f t="shared" si="540"/>
        <v>0</v>
      </c>
      <c r="BO552" s="33">
        <f t="shared" si="574"/>
        <v>199</v>
      </c>
      <c r="BP552" s="4">
        <v>500</v>
      </c>
      <c r="BQ552" s="36">
        <f t="shared" si="541"/>
        <v>21126.400000000001</v>
      </c>
      <c r="BR552" s="204">
        <v>0</v>
      </c>
      <c r="BS552" s="305">
        <v>150</v>
      </c>
      <c r="BT552" s="36">
        <f t="shared" si="542"/>
        <v>0</v>
      </c>
      <c r="BU552" s="33">
        <f t="shared" si="554"/>
        <v>49</v>
      </c>
      <c r="BV552" s="4">
        <v>500</v>
      </c>
      <c r="BW552" s="36">
        <f t="shared" si="569"/>
        <v>21126.400000000001</v>
      </c>
      <c r="BX552" s="3">
        <v>0</v>
      </c>
      <c r="BY552" s="3">
        <v>0</v>
      </c>
      <c r="BZ552" s="36">
        <f t="shared" si="570"/>
        <v>0</v>
      </c>
      <c r="CA552" s="33">
        <f t="shared" si="543"/>
        <v>49</v>
      </c>
      <c r="CB552" s="314">
        <v>500</v>
      </c>
      <c r="CC552" s="36">
        <f t="shared" si="571"/>
        <v>21126.400000000001</v>
      </c>
      <c r="CD552" s="3">
        <f>SUMIFS('12月商业流向数据'!G:G,'12月商业流向数据'!C:C,'2019年进销存明细 '!A552,'12月商业流向数据'!E:E,'2019年进销存明细 '!H552)</f>
        <v>0</v>
      </c>
      <c r="CE552" s="3"/>
      <c r="CF552" s="36">
        <f t="shared" si="572"/>
        <v>0</v>
      </c>
      <c r="CG552" s="33">
        <f t="shared" si="544"/>
        <v>49</v>
      </c>
      <c r="CH552" s="4">
        <f t="shared" si="575"/>
        <v>5060</v>
      </c>
      <c r="CI552" s="36">
        <f t="shared" si="576"/>
        <v>213799.16799999998</v>
      </c>
      <c r="CJ552" s="4">
        <f t="shared" si="577"/>
        <v>1220</v>
      </c>
      <c r="CK552" s="36">
        <f t="shared" si="573"/>
        <v>51548.416000000005</v>
      </c>
      <c r="CL552" s="18"/>
      <c r="CM552" s="18" t="str">
        <f t="shared" si="568"/>
        <v>多力康-复旦大学附属眼耳鼻喉科医院</v>
      </c>
      <c r="CN552" s="18" t="s">
        <v>422</v>
      </c>
    </row>
    <row r="553" spans="1:92" ht="14.25" hidden="1" x14ac:dyDescent="0.3">
      <c r="A553" s="1" t="s">
        <v>182</v>
      </c>
      <c r="B553" s="1" t="s">
        <v>637</v>
      </c>
      <c r="C553" s="1" t="s">
        <v>661</v>
      </c>
      <c r="D553" s="1" t="s">
        <v>142</v>
      </c>
      <c r="E553" s="1" t="s">
        <v>163</v>
      </c>
      <c r="F553" s="1" t="s">
        <v>283</v>
      </c>
      <c r="G553" s="1" t="s">
        <v>386</v>
      </c>
      <c r="H553" s="2" t="s">
        <v>165</v>
      </c>
      <c r="I553" s="180">
        <v>42.214399999999998</v>
      </c>
      <c r="J553" s="37">
        <v>4772</v>
      </c>
      <c r="K553" s="171">
        <v>4440.666666666667</v>
      </c>
      <c r="L553" s="171">
        <f t="shared" si="588"/>
        <v>187460.07893333334</v>
      </c>
      <c r="M553" s="37">
        <v>2447</v>
      </c>
      <c r="N553" s="5">
        <v>4800</v>
      </c>
      <c r="O553" s="34">
        <f t="shared" si="589"/>
        <v>202629.12</v>
      </c>
      <c r="P553" s="3">
        <v>5917</v>
      </c>
      <c r="Q553" s="3">
        <v>4575</v>
      </c>
      <c r="R553" s="35">
        <f t="shared" si="590"/>
        <v>249782.60479999997</v>
      </c>
      <c r="S553" s="33">
        <f t="shared" si="582"/>
        <v>3789</v>
      </c>
      <c r="T553" s="5">
        <v>4000</v>
      </c>
      <c r="U553" s="35">
        <f t="shared" si="591"/>
        <v>168857.59999999998</v>
      </c>
      <c r="V553" s="3">
        <v>1496</v>
      </c>
      <c r="W553" s="3">
        <v>3690</v>
      </c>
      <c r="X553" s="35">
        <f t="shared" si="592"/>
        <v>63152.742399999996</v>
      </c>
      <c r="Y553" s="33">
        <f t="shared" si="583"/>
        <v>1595</v>
      </c>
      <c r="Z553" s="5">
        <v>5000</v>
      </c>
      <c r="AA553" s="35">
        <f t="shared" si="593"/>
        <v>211072</v>
      </c>
      <c r="AB553" s="3">
        <v>3990</v>
      </c>
      <c r="AC553" s="3">
        <v>4546</v>
      </c>
      <c r="AD553" s="35">
        <f t="shared" si="594"/>
        <v>168435.45599999998</v>
      </c>
      <c r="AE553" s="33">
        <f t="shared" si="584"/>
        <v>1039</v>
      </c>
      <c r="AF553" s="5">
        <v>4500</v>
      </c>
      <c r="AG553" s="35">
        <f t="shared" si="595"/>
        <v>189964.79999999999</v>
      </c>
      <c r="AH553" s="3">
        <v>5338</v>
      </c>
      <c r="AI553" s="3">
        <v>5253</v>
      </c>
      <c r="AJ553" s="35">
        <f t="shared" si="596"/>
        <v>225340.46719999998</v>
      </c>
      <c r="AK553" s="33">
        <f t="shared" si="585"/>
        <v>1124</v>
      </c>
      <c r="AL553" s="5">
        <v>4800</v>
      </c>
      <c r="AM553" s="36">
        <f t="shared" si="597"/>
        <v>202629.12</v>
      </c>
      <c r="AN553" s="224">
        <v>4816</v>
      </c>
      <c r="AO553" s="3">
        <v>4780</v>
      </c>
      <c r="AP553" s="35">
        <f t="shared" si="598"/>
        <v>203304.55039999998</v>
      </c>
      <c r="AQ553" s="33">
        <f t="shared" si="586"/>
        <v>1160</v>
      </c>
      <c r="AR553" s="5">
        <v>5300</v>
      </c>
      <c r="AS553" s="35">
        <f t="shared" si="599"/>
        <v>223736.31999999998</v>
      </c>
      <c r="AT553" s="3">
        <v>3840</v>
      </c>
      <c r="AU553" s="3">
        <v>4076</v>
      </c>
      <c r="AV553" s="35">
        <f t="shared" si="600"/>
        <v>162103.296</v>
      </c>
      <c r="AW553" s="33">
        <f t="shared" si="587"/>
        <v>924</v>
      </c>
      <c r="AX553" s="4">
        <v>0</v>
      </c>
      <c r="AY553" s="35">
        <f t="shared" si="580"/>
        <v>0</v>
      </c>
      <c r="AZ553" s="3">
        <v>3085</v>
      </c>
      <c r="BA553" s="3">
        <v>3085</v>
      </c>
      <c r="BB553" s="35">
        <f t="shared" si="581"/>
        <v>130231.424</v>
      </c>
      <c r="BC553" s="33">
        <f t="shared" si="579"/>
        <v>924</v>
      </c>
      <c r="BD553" s="4">
        <v>0</v>
      </c>
      <c r="BE553" s="36">
        <f t="shared" si="537"/>
        <v>0</v>
      </c>
      <c r="BF553" s="3">
        <v>0</v>
      </c>
      <c r="BG553" s="3">
        <v>0</v>
      </c>
      <c r="BH553" s="35">
        <f t="shared" si="538"/>
        <v>0</v>
      </c>
      <c r="BI553" s="33">
        <f t="shared" si="578"/>
        <v>924</v>
      </c>
      <c r="BJ553" s="4">
        <v>6000</v>
      </c>
      <c r="BK553" s="36">
        <f t="shared" si="539"/>
        <v>253286.39999999999</v>
      </c>
      <c r="BL553" s="3">
        <v>0</v>
      </c>
      <c r="BM553" s="3">
        <v>0</v>
      </c>
      <c r="BN553" s="36">
        <f t="shared" si="540"/>
        <v>0</v>
      </c>
      <c r="BO553" s="33">
        <f t="shared" si="574"/>
        <v>924</v>
      </c>
      <c r="BP553" s="4">
        <v>5500</v>
      </c>
      <c r="BQ553" s="36">
        <f t="shared" si="541"/>
        <v>232179.19999999998</v>
      </c>
      <c r="BR553" s="204">
        <v>0</v>
      </c>
      <c r="BS553" s="305">
        <v>0</v>
      </c>
      <c r="BT553" s="36">
        <f t="shared" si="542"/>
        <v>0</v>
      </c>
      <c r="BU553" s="33">
        <f t="shared" si="554"/>
        <v>924</v>
      </c>
      <c r="BV553" s="4">
        <v>5500</v>
      </c>
      <c r="BW553" s="36">
        <f t="shared" si="569"/>
        <v>232179.19999999998</v>
      </c>
      <c r="BX553" s="3">
        <v>0</v>
      </c>
      <c r="BY553" s="3">
        <v>0</v>
      </c>
      <c r="BZ553" s="36">
        <f t="shared" si="570"/>
        <v>0</v>
      </c>
      <c r="CA553" s="33">
        <f t="shared" si="543"/>
        <v>924</v>
      </c>
      <c r="CB553" s="314">
        <v>5500</v>
      </c>
      <c r="CC553" s="36">
        <f t="shared" si="571"/>
        <v>232179.19999999998</v>
      </c>
      <c r="CD553" s="3">
        <f>SUMIFS('12月商业流向数据'!G:G,'12月商业流向数据'!C:C,'2019年进销存明细 '!A553,'12月商业流向数据'!E:E,'2019年进销存明细 '!H553)</f>
        <v>0</v>
      </c>
      <c r="CE553" s="3"/>
      <c r="CF553" s="36">
        <f t="shared" si="572"/>
        <v>0</v>
      </c>
      <c r="CG553" s="33">
        <f t="shared" si="544"/>
        <v>924</v>
      </c>
      <c r="CH553" s="4">
        <f t="shared" si="575"/>
        <v>50900</v>
      </c>
      <c r="CI553" s="36">
        <f t="shared" si="576"/>
        <v>2148712.96</v>
      </c>
      <c r="CJ553" s="4">
        <f t="shared" si="577"/>
        <v>28482</v>
      </c>
      <c r="CK553" s="36">
        <f t="shared" si="573"/>
        <v>1202350.5408000001</v>
      </c>
      <c r="CL553" s="18"/>
      <c r="CM553" s="18" t="str">
        <f t="shared" si="568"/>
        <v>奥勃兰-复旦大学附属眼耳鼻喉科医院</v>
      </c>
      <c r="CN553" s="18" t="s">
        <v>422</v>
      </c>
    </row>
    <row r="554" spans="1:92" ht="14.25" hidden="1" x14ac:dyDescent="0.3">
      <c r="A554" s="1" t="s">
        <v>182</v>
      </c>
      <c r="B554" s="1" t="s">
        <v>637</v>
      </c>
      <c r="C554" s="1" t="s">
        <v>661</v>
      </c>
      <c r="D554" s="1" t="s">
        <v>285</v>
      </c>
      <c r="E554" s="1" t="s">
        <v>87</v>
      </c>
      <c r="F554" s="1" t="s">
        <v>283</v>
      </c>
      <c r="G554" s="1" t="s">
        <v>385</v>
      </c>
      <c r="H554" s="2" t="s">
        <v>151</v>
      </c>
      <c r="I554" s="175">
        <v>44.534399999999998</v>
      </c>
      <c r="J554" s="37">
        <v>0</v>
      </c>
      <c r="K554" s="171">
        <v>0</v>
      </c>
      <c r="L554" s="171">
        <f t="shared" si="588"/>
        <v>0</v>
      </c>
      <c r="M554" s="37">
        <v>1</v>
      </c>
      <c r="N554" s="5"/>
      <c r="O554" s="34">
        <f t="shared" si="589"/>
        <v>0</v>
      </c>
      <c r="P554" s="3">
        <v>0</v>
      </c>
      <c r="Q554" s="3">
        <v>0</v>
      </c>
      <c r="R554" s="35">
        <f t="shared" si="590"/>
        <v>0</v>
      </c>
      <c r="S554" s="33">
        <f t="shared" si="582"/>
        <v>1</v>
      </c>
      <c r="T554" s="5"/>
      <c r="U554" s="35">
        <f t="shared" si="591"/>
        <v>0</v>
      </c>
      <c r="V554" s="3">
        <v>0</v>
      </c>
      <c r="W554" s="3">
        <v>0</v>
      </c>
      <c r="X554" s="35">
        <f t="shared" si="592"/>
        <v>0</v>
      </c>
      <c r="Y554" s="33">
        <f t="shared" si="583"/>
        <v>1</v>
      </c>
      <c r="Z554" s="5"/>
      <c r="AA554" s="35">
        <f t="shared" si="593"/>
        <v>0</v>
      </c>
      <c r="AB554" s="3">
        <v>0</v>
      </c>
      <c r="AC554" s="3">
        <v>0</v>
      </c>
      <c r="AD554" s="35">
        <f t="shared" si="594"/>
        <v>0</v>
      </c>
      <c r="AE554" s="33">
        <f t="shared" si="584"/>
        <v>1</v>
      </c>
      <c r="AF554" s="5"/>
      <c r="AG554" s="35">
        <f t="shared" si="595"/>
        <v>0</v>
      </c>
      <c r="AH554" s="3">
        <v>0</v>
      </c>
      <c r="AI554" s="3">
        <v>0</v>
      </c>
      <c r="AJ554" s="35">
        <f t="shared" si="596"/>
        <v>0</v>
      </c>
      <c r="AK554" s="33">
        <f t="shared" si="585"/>
        <v>1</v>
      </c>
      <c r="AL554" s="5">
        <v>0</v>
      </c>
      <c r="AM554" s="36">
        <f t="shared" si="597"/>
        <v>0</v>
      </c>
      <c r="AN554" s="224">
        <v>0</v>
      </c>
      <c r="AO554" s="3">
        <v>0</v>
      </c>
      <c r="AP554" s="35">
        <f t="shared" si="598"/>
        <v>0</v>
      </c>
      <c r="AQ554" s="33">
        <f t="shared" si="586"/>
        <v>1</v>
      </c>
      <c r="AR554" s="5">
        <v>0</v>
      </c>
      <c r="AS554" s="35">
        <f t="shared" si="599"/>
        <v>0</v>
      </c>
      <c r="AT554" s="3">
        <v>0</v>
      </c>
      <c r="AU554" s="3">
        <v>0</v>
      </c>
      <c r="AV554" s="35">
        <f t="shared" si="600"/>
        <v>0</v>
      </c>
      <c r="AW554" s="33">
        <f t="shared" si="587"/>
        <v>1</v>
      </c>
      <c r="AX554" s="4">
        <v>0</v>
      </c>
      <c r="AY554" s="35">
        <f t="shared" si="580"/>
        <v>0</v>
      </c>
      <c r="AZ554" s="3">
        <v>0</v>
      </c>
      <c r="BA554" s="3">
        <v>0</v>
      </c>
      <c r="BB554" s="35">
        <f t="shared" si="581"/>
        <v>0</v>
      </c>
      <c r="BC554" s="33">
        <f t="shared" si="579"/>
        <v>1</v>
      </c>
      <c r="BD554" s="4">
        <v>0</v>
      </c>
      <c r="BE554" s="36">
        <f t="shared" ref="BE554:BE568" si="601">BD554*I554</f>
        <v>0</v>
      </c>
      <c r="BF554" s="3">
        <v>0</v>
      </c>
      <c r="BG554" s="3">
        <v>0</v>
      </c>
      <c r="BH554" s="35">
        <f t="shared" ref="BH554:BH568" si="602">BF554*I554</f>
        <v>0</v>
      </c>
      <c r="BI554" s="33">
        <f t="shared" si="578"/>
        <v>1</v>
      </c>
      <c r="BJ554" s="4">
        <v>0</v>
      </c>
      <c r="BK554" s="36">
        <f t="shared" ref="BK554:BK572" si="603">BJ554*I554</f>
        <v>0</v>
      </c>
      <c r="BL554" s="3">
        <v>0</v>
      </c>
      <c r="BM554" s="3">
        <v>0</v>
      </c>
      <c r="BN554" s="36">
        <f t="shared" ref="BN554:BN572" si="604">BL554*I554</f>
        <v>0</v>
      </c>
      <c r="BO554" s="33">
        <f t="shared" si="574"/>
        <v>1</v>
      </c>
      <c r="BP554" s="4">
        <v>0</v>
      </c>
      <c r="BQ554" s="36">
        <f t="shared" ref="BQ554:BQ572" si="605">I554*BP554</f>
        <v>0</v>
      </c>
      <c r="BR554" s="204">
        <v>0</v>
      </c>
      <c r="BS554" s="305">
        <v>0</v>
      </c>
      <c r="BT554" s="36">
        <f t="shared" ref="BT554:BT572" si="606">BR554*I554</f>
        <v>0</v>
      </c>
      <c r="BU554" s="33">
        <f t="shared" si="554"/>
        <v>1</v>
      </c>
      <c r="BV554" s="4">
        <v>0</v>
      </c>
      <c r="BW554" s="36">
        <f t="shared" si="569"/>
        <v>0</v>
      </c>
      <c r="BX554" s="3">
        <v>0</v>
      </c>
      <c r="BY554" s="3">
        <v>0</v>
      </c>
      <c r="BZ554" s="36">
        <f t="shared" si="570"/>
        <v>0</v>
      </c>
      <c r="CA554" s="33">
        <f t="shared" si="543"/>
        <v>1</v>
      </c>
      <c r="CB554" s="314">
        <v>0</v>
      </c>
      <c r="CC554" s="36">
        <f t="shared" si="571"/>
        <v>0</v>
      </c>
      <c r="CD554" s="3">
        <f>SUMIFS('12月商业流向数据'!G:G,'12月商业流向数据'!C:C,'2019年进销存明细 '!A554,'12月商业流向数据'!E:E,'2019年进销存明细 '!H554)</f>
        <v>0</v>
      </c>
      <c r="CE554" s="3"/>
      <c r="CF554" s="36">
        <f t="shared" si="572"/>
        <v>0</v>
      </c>
      <c r="CG554" s="33">
        <f t="shared" si="544"/>
        <v>1</v>
      </c>
      <c r="CH554" s="4">
        <f t="shared" si="575"/>
        <v>0</v>
      </c>
      <c r="CI554" s="36">
        <f t="shared" si="576"/>
        <v>0</v>
      </c>
      <c r="CJ554" s="4">
        <f t="shared" si="577"/>
        <v>0</v>
      </c>
      <c r="CK554" s="36">
        <f t="shared" si="573"/>
        <v>0</v>
      </c>
      <c r="CL554" s="18"/>
      <c r="CM554" s="18" t="str">
        <f t="shared" si="568"/>
        <v>奥勃兰-上海市第六人民医院</v>
      </c>
      <c r="CN554" s="18" t="s">
        <v>422</v>
      </c>
    </row>
    <row r="555" spans="1:92" ht="14.25" hidden="1" x14ac:dyDescent="0.3">
      <c r="A555" s="1" t="s">
        <v>450</v>
      </c>
      <c r="B555" s="6" t="s">
        <v>725</v>
      </c>
      <c r="C555" s="1" t="s">
        <v>661</v>
      </c>
      <c r="D555" s="1" t="s">
        <v>756</v>
      </c>
      <c r="E555" s="1" t="s">
        <v>829</v>
      </c>
      <c r="F555" s="1" t="s">
        <v>282</v>
      </c>
      <c r="G555" s="1" t="s">
        <v>399</v>
      </c>
      <c r="H555" s="2" t="s">
        <v>133</v>
      </c>
      <c r="I555" s="175">
        <v>65.179500000000004</v>
      </c>
      <c r="J555" s="37">
        <v>145</v>
      </c>
      <c r="K555" s="171">
        <v>78.75</v>
      </c>
      <c r="L555" s="171">
        <f t="shared" si="588"/>
        <v>5132.8856250000008</v>
      </c>
      <c r="M555" s="37">
        <v>27</v>
      </c>
      <c r="N555" s="5">
        <v>300</v>
      </c>
      <c r="O555" s="34">
        <f t="shared" si="589"/>
        <v>19553.850000000002</v>
      </c>
      <c r="P555" s="3">
        <v>50</v>
      </c>
      <c r="Q555" s="3">
        <v>77</v>
      </c>
      <c r="R555" s="35">
        <f t="shared" si="590"/>
        <v>3258.9750000000004</v>
      </c>
      <c r="S555" s="33">
        <f t="shared" si="582"/>
        <v>0</v>
      </c>
      <c r="T555" s="5">
        <v>200</v>
      </c>
      <c r="U555" s="35">
        <f t="shared" si="591"/>
        <v>13035.900000000001</v>
      </c>
      <c r="V555" s="3">
        <v>0</v>
      </c>
      <c r="W555" s="3">
        <v>0</v>
      </c>
      <c r="X555" s="35">
        <f t="shared" si="592"/>
        <v>0</v>
      </c>
      <c r="Y555" s="33">
        <f t="shared" si="583"/>
        <v>0</v>
      </c>
      <c r="Z555" s="5">
        <v>400</v>
      </c>
      <c r="AA555" s="35">
        <f t="shared" si="593"/>
        <v>26071.800000000003</v>
      </c>
      <c r="AB555" s="3">
        <v>100</v>
      </c>
      <c r="AC555" s="3">
        <v>88</v>
      </c>
      <c r="AD555" s="35">
        <f t="shared" si="594"/>
        <v>6517.9500000000007</v>
      </c>
      <c r="AE555" s="33">
        <f t="shared" si="584"/>
        <v>12</v>
      </c>
      <c r="AF555" s="5">
        <v>500</v>
      </c>
      <c r="AG555" s="35">
        <f t="shared" si="595"/>
        <v>32589.750000000004</v>
      </c>
      <c r="AH555" s="3">
        <v>85</v>
      </c>
      <c r="AI555" s="3">
        <v>88</v>
      </c>
      <c r="AJ555" s="35">
        <f t="shared" si="596"/>
        <v>5540.2575000000006</v>
      </c>
      <c r="AK555" s="33">
        <f t="shared" si="585"/>
        <v>9</v>
      </c>
      <c r="AL555" s="5">
        <v>600</v>
      </c>
      <c r="AM555" s="36">
        <f t="shared" si="597"/>
        <v>39107.700000000004</v>
      </c>
      <c r="AN555" s="224">
        <v>90</v>
      </c>
      <c r="AO555" s="3">
        <v>81</v>
      </c>
      <c r="AP555" s="35">
        <f t="shared" si="598"/>
        <v>5866.1550000000007</v>
      </c>
      <c r="AQ555" s="33">
        <f t="shared" si="586"/>
        <v>18</v>
      </c>
      <c r="AR555" s="5">
        <v>800</v>
      </c>
      <c r="AS555" s="35">
        <f t="shared" si="599"/>
        <v>52143.600000000006</v>
      </c>
      <c r="AT555" s="3">
        <v>40</v>
      </c>
      <c r="AU555" s="3">
        <v>54</v>
      </c>
      <c r="AV555" s="35">
        <f t="shared" si="600"/>
        <v>2607.1800000000003</v>
      </c>
      <c r="AW555" s="33">
        <f t="shared" si="587"/>
        <v>4</v>
      </c>
      <c r="AX555" s="4">
        <v>800</v>
      </c>
      <c r="AY555" s="35">
        <f t="shared" si="580"/>
        <v>52143.600000000006</v>
      </c>
      <c r="AZ555" s="3">
        <v>0</v>
      </c>
      <c r="BA555" s="3">
        <v>4</v>
      </c>
      <c r="BB555" s="35">
        <f t="shared" si="581"/>
        <v>0</v>
      </c>
      <c r="BC555" s="33">
        <f t="shared" si="579"/>
        <v>0</v>
      </c>
      <c r="BD555" s="4">
        <v>800</v>
      </c>
      <c r="BE555" s="36">
        <f t="shared" si="601"/>
        <v>52143.600000000006</v>
      </c>
      <c r="BF555" s="3">
        <v>120</v>
      </c>
      <c r="BG555" s="3">
        <v>86</v>
      </c>
      <c r="BH555" s="35">
        <f t="shared" si="602"/>
        <v>7821.5400000000009</v>
      </c>
      <c r="BI555" s="33">
        <f t="shared" si="578"/>
        <v>34</v>
      </c>
      <c r="BJ555" s="4">
        <v>800</v>
      </c>
      <c r="BK555" s="36">
        <f t="shared" si="603"/>
        <v>52143.600000000006</v>
      </c>
      <c r="BL555" s="3">
        <v>130</v>
      </c>
      <c r="BM555" s="3">
        <v>79</v>
      </c>
      <c r="BN555" s="36">
        <f t="shared" si="604"/>
        <v>8473.3350000000009</v>
      </c>
      <c r="BO555" s="33">
        <f t="shared" si="574"/>
        <v>85</v>
      </c>
      <c r="BP555" s="4">
        <v>800</v>
      </c>
      <c r="BQ555" s="36">
        <f t="shared" si="605"/>
        <v>52143.600000000006</v>
      </c>
      <c r="BR555" s="204">
        <v>0</v>
      </c>
      <c r="BS555" s="305">
        <v>61</v>
      </c>
      <c r="BT555" s="36">
        <f t="shared" si="606"/>
        <v>0</v>
      </c>
      <c r="BU555" s="33">
        <f t="shared" si="554"/>
        <v>24</v>
      </c>
      <c r="BV555" s="4">
        <v>800</v>
      </c>
      <c r="BW555" s="36">
        <f t="shared" si="569"/>
        <v>52143.600000000006</v>
      </c>
      <c r="BX555" s="3">
        <v>30</v>
      </c>
      <c r="BY555" s="3">
        <v>47</v>
      </c>
      <c r="BZ555" s="36">
        <f t="shared" si="570"/>
        <v>1955.3850000000002</v>
      </c>
      <c r="CA555" s="33">
        <f t="shared" si="543"/>
        <v>7</v>
      </c>
      <c r="CB555" s="314">
        <v>800</v>
      </c>
      <c r="CC555" s="36">
        <f t="shared" si="571"/>
        <v>52143.600000000006</v>
      </c>
      <c r="CD555" s="3">
        <f>SUMIFS('12月商业流向数据'!G:G,'12月商业流向数据'!C:C,'2019年进销存明细 '!A555,'12月商业流向数据'!E:E,'2019年进销存明细 '!H555)</f>
        <v>40</v>
      </c>
      <c r="CE555" s="3"/>
      <c r="CF555" s="36">
        <f t="shared" si="572"/>
        <v>2607.1800000000003</v>
      </c>
      <c r="CG555" s="33">
        <f t="shared" si="544"/>
        <v>47</v>
      </c>
      <c r="CH555" s="4">
        <f t="shared" si="575"/>
        <v>7600</v>
      </c>
      <c r="CI555" s="36">
        <f t="shared" si="576"/>
        <v>495364.19999999995</v>
      </c>
      <c r="CJ555" s="4">
        <f t="shared" si="577"/>
        <v>685</v>
      </c>
      <c r="CK555" s="36">
        <f t="shared" si="573"/>
        <v>44647.957500000004</v>
      </c>
      <c r="CL555" s="18"/>
      <c r="CM555" s="18" t="str">
        <f t="shared" si="568"/>
        <v>尼可地尔-上海市闵行区中心医院</v>
      </c>
      <c r="CN555" s="18" t="s">
        <v>422</v>
      </c>
    </row>
    <row r="556" spans="1:92" ht="14.25" hidden="1" x14ac:dyDescent="0.3">
      <c r="A556" s="1" t="s">
        <v>482</v>
      </c>
      <c r="B556" s="1" t="s">
        <v>637</v>
      </c>
      <c r="C556" s="1" t="s">
        <v>661</v>
      </c>
      <c r="D556" s="1" t="s">
        <v>285</v>
      </c>
      <c r="E556" s="1" t="s">
        <v>869</v>
      </c>
      <c r="F556" s="1" t="s">
        <v>282</v>
      </c>
      <c r="G556" s="1" t="s">
        <v>393</v>
      </c>
      <c r="H556" s="7" t="s">
        <v>913</v>
      </c>
      <c r="I556" s="175">
        <v>44.367800000000003</v>
      </c>
      <c r="J556" s="37">
        <v>20</v>
      </c>
      <c r="K556" s="171">
        <v>14.166666666666666</v>
      </c>
      <c r="L556" s="171">
        <f t="shared" si="588"/>
        <v>628.5438333333334</v>
      </c>
      <c r="M556" s="37">
        <v>80</v>
      </c>
      <c r="N556" s="5">
        <v>80</v>
      </c>
      <c r="O556" s="34">
        <f t="shared" si="589"/>
        <v>3549.424</v>
      </c>
      <c r="P556" s="3">
        <v>20</v>
      </c>
      <c r="Q556" s="3">
        <v>44</v>
      </c>
      <c r="R556" s="35">
        <f t="shared" si="590"/>
        <v>887.35599999999999</v>
      </c>
      <c r="S556" s="33">
        <f t="shared" si="582"/>
        <v>56</v>
      </c>
      <c r="T556" s="5">
        <v>50</v>
      </c>
      <c r="U556" s="35">
        <f t="shared" si="591"/>
        <v>2218.3900000000003</v>
      </c>
      <c r="V556" s="3">
        <v>20</v>
      </c>
      <c r="W556" s="3">
        <v>32</v>
      </c>
      <c r="X556" s="35">
        <f t="shared" si="592"/>
        <v>887.35599999999999</v>
      </c>
      <c r="Y556" s="33">
        <f t="shared" si="583"/>
        <v>44</v>
      </c>
      <c r="Z556" s="5">
        <v>100</v>
      </c>
      <c r="AA556" s="35">
        <f t="shared" si="593"/>
        <v>4436.7800000000007</v>
      </c>
      <c r="AB556" s="3">
        <v>100</v>
      </c>
      <c r="AC556" s="3">
        <v>47</v>
      </c>
      <c r="AD556" s="35">
        <f t="shared" si="594"/>
        <v>4436.7800000000007</v>
      </c>
      <c r="AE556" s="33">
        <f t="shared" si="584"/>
        <v>97</v>
      </c>
      <c r="AF556" s="5">
        <v>200</v>
      </c>
      <c r="AG556" s="35">
        <f t="shared" si="595"/>
        <v>8873.5600000000013</v>
      </c>
      <c r="AH556" s="3">
        <v>20</v>
      </c>
      <c r="AI556" s="3">
        <v>47</v>
      </c>
      <c r="AJ556" s="35">
        <f t="shared" si="596"/>
        <v>887.35599999999999</v>
      </c>
      <c r="AK556" s="33">
        <f t="shared" si="585"/>
        <v>70</v>
      </c>
      <c r="AL556" s="5">
        <v>300</v>
      </c>
      <c r="AM556" s="36">
        <f t="shared" si="597"/>
        <v>13310.34</v>
      </c>
      <c r="AN556" s="224">
        <v>20</v>
      </c>
      <c r="AO556" s="3">
        <v>47</v>
      </c>
      <c r="AP556" s="35">
        <f t="shared" si="598"/>
        <v>887.35599999999999</v>
      </c>
      <c r="AQ556" s="33">
        <f t="shared" si="586"/>
        <v>43</v>
      </c>
      <c r="AR556" s="5">
        <v>400</v>
      </c>
      <c r="AS556" s="35">
        <f t="shared" si="599"/>
        <v>17747.120000000003</v>
      </c>
      <c r="AT556" s="3">
        <v>50</v>
      </c>
      <c r="AU556" s="3">
        <v>32</v>
      </c>
      <c r="AV556" s="35">
        <f t="shared" si="600"/>
        <v>2218.3900000000003</v>
      </c>
      <c r="AW556" s="33">
        <f t="shared" si="587"/>
        <v>61</v>
      </c>
      <c r="AX556" s="4">
        <v>400</v>
      </c>
      <c r="AY556" s="35">
        <f t="shared" si="580"/>
        <v>17747.120000000003</v>
      </c>
      <c r="AZ556" s="3">
        <v>0</v>
      </c>
      <c r="BA556" s="3">
        <v>30</v>
      </c>
      <c r="BB556" s="35">
        <f t="shared" si="581"/>
        <v>0</v>
      </c>
      <c r="BC556" s="33">
        <f t="shared" si="579"/>
        <v>31</v>
      </c>
      <c r="BD556" s="4">
        <v>400</v>
      </c>
      <c r="BE556" s="36">
        <f t="shared" si="601"/>
        <v>17747.120000000003</v>
      </c>
      <c r="BF556" s="3">
        <v>40</v>
      </c>
      <c r="BG556" s="3">
        <v>45</v>
      </c>
      <c r="BH556" s="35">
        <f t="shared" si="602"/>
        <v>1774.712</v>
      </c>
      <c r="BI556" s="33">
        <f t="shared" si="578"/>
        <v>26</v>
      </c>
      <c r="BJ556" s="302">
        <v>100</v>
      </c>
      <c r="BK556" s="36">
        <f t="shared" si="603"/>
        <v>4436.7800000000007</v>
      </c>
      <c r="BL556" s="3">
        <v>100</v>
      </c>
      <c r="BM556" s="3">
        <v>51</v>
      </c>
      <c r="BN556" s="36">
        <f t="shared" si="604"/>
        <v>4436.7800000000007</v>
      </c>
      <c r="BO556" s="33">
        <f t="shared" si="574"/>
        <v>75</v>
      </c>
      <c r="BP556" s="302">
        <v>100</v>
      </c>
      <c r="BQ556" s="36">
        <f t="shared" si="605"/>
        <v>4436.7800000000007</v>
      </c>
      <c r="BR556" s="204">
        <v>50</v>
      </c>
      <c r="BS556" s="305">
        <v>34</v>
      </c>
      <c r="BT556" s="36">
        <f t="shared" si="606"/>
        <v>2218.3900000000003</v>
      </c>
      <c r="BU556" s="33">
        <f t="shared" si="554"/>
        <v>91</v>
      </c>
      <c r="BV556" s="4">
        <v>400</v>
      </c>
      <c r="BW556" s="36">
        <f t="shared" si="569"/>
        <v>17747.120000000003</v>
      </c>
      <c r="BX556" s="3">
        <v>60</v>
      </c>
      <c r="BY556" s="3">
        <v>63</v>
      </c>
      <c r="BZ556" s="36">
        <f t="shared" si="570"/>
        <v>2662.0680000000002</v>
      </c>
      <c r="CA556" s="33">
        <f t="shared" si="543"/>
        <v>88</v>
      </c>
      <c r="CB556" s="314">
        <v>400</v>
      </c>
      <c r="CC556" s="36">
        <f t="shared" si="571"/>
        <v>17747.120000000003</v>
      </c>
      <c r="CD556" s="3">
        <f>SUMIFS('12月商业流向数据'!G:G,'12月商业流向数据'!C:C,'2019年进销存明细 '!A556,'12月商业流向数据'!E:E,'2019年进销存明细 '!H556)</f>
        <v>0</v>
      </c>
      <c r="CE556" s="3"/>
      <c r="CF556" s="36">
        <f t="shared" si="572"/>
        <v>0</v>
      </c>
      <c r="CG556" s="33">
        <f t="shared" si="544"/>
        <v>88</v>
      </c>
      <c r="CH556" s="4">
        <f t="shared" si="575"/>
        <v>2930</v>
      </c>
      <c r="CI556" s="36">
        <f t="shared" si="576"/>
        <v>129997.65399999998</v>
      </c>
      <c r="CJ556" s="4">
        <f t="shared" si="577"/>
        <v>480</v>
      </c>
      <c r="CK556" s="36">
        <f t="shared" si="573"/>
        <v>21296.544000000002</v>
      </c>
      <c r="CL556" s="18"/>
      <c r="CM556" s="18" t="str">
        <f t="shared" si="568"/>
        <v>尼可地尔30s-上海市瑞金康复医院</v>
      </c>
      <c r="CN556" s="18" t="s">
        <v>422</v>
      </c>
    </row>
    <row r="557" spans="1:92" ht="14.25" hidden="1" x14ac:dyDescent="0.3">
      <c r="A557" s="1" t="s">
        <v>161</v>
      </c>
      <c r="B557" s="1" t="s">
        <v>637</v>
      </c>
      <c r="C557" s="1" t="s">
        <v>661</v>
      </c>
      <c r="D557" s="1" t="s">
        <v>285</v>
      </c>
      <c r="E557" s="1" t="s">
        <v>480</v>
      </c>
      <c r="F557" s="1" t="s">
        <v>282</v>
      </c>
      <c r="G557" s="1" t="s">
        <v>385</v>
      </c>
      <c r="H557" s="2" t="s">
        <v>79</v>
      </c>
      <c r="I557" s="177">
        <v>31.581849999999999</v>
      </c>
      <c r="J557" s="37">
        <v>1800</v>
      </c>
      <c r="K557" s="171">
        <v>505</v>
      </c>
      <c r="L557" s="171">
        <f t="shared" si="588"/>
        <v>15948.83425</v>
      </c>
      <c r="M557" s="37">
        <v>800</v>
      </c>
      <c r="N557" s="5">
        <v>1200</v>
      </c>
      <c r="O557" s="34">
        <f t="shared" si="589"/>
        <v>37898.22</v>
      </c>
      <c r="P557" s="3">
        <v>1800</v>
      </c>
      <c r="Q557" s="3">
        <v>1373</v>
      </c>
      <c r="R557" s="35">
        <f t="shared" si="590"/>
        <v>56847.33</v>
      </c>
      <c r="S557" s="33">
        <f t="shared" si="582"/>
        <v>1227</v>
      </c>
      <c r="T557" s="5">
        <v>800</v>
      </c>
      <c r="U557" s="35">
        <f t="shared" si="591"/>
        <v>25265.48</v>
      </c>
      <c r="V557" s="3">
        <v>600</v>
      </c>
      <c r="W557" s="3">
        <v>1314</v>
      </c>
      <c r="X557" s="35">
        <f t="shared" si="592"/>
        <v>18949.11</v>
      </c>
      <c r="Y557" s="33">
        <f t="shared" si="583"/>
        <v>513</v>
      </c>
      <c r="Z557" s="5">
        <v>1500</v>
      </c>
      <c r="AA557" s="35">
        <f t="shared" si="593"/>
        <v>47372.775000000001</v>
      </c>
      <c r="AB557" s="3">
        <v>2100</v>
      </c>
      <c r="AC557" s="3">
        <v>1800</v>
      </c>
      <c r="AD557" s="35">
        <f t="shared" si="594"/>
        <v>66321.884999999995</v>
      </c>
      <c r="AE557" s="33">
        <f t="shared" si="584"/>
        <v>813</v>
      </c>
      <c r="AF557" s="5">
        <v>1800</v>
      </c>
      <c r="AG557" s="35">
        <f t="shared" si="595"/>
        <v>56847.33</v>
      </c>
      <c r="AH557" s="3">
        <v>2100</v>
      </c>
      <c r="AI557" s="3">
        <v>1841</v>
      </c>
      <c r="AJ557" s="35">
        <f t="shared" si="596"/>
        <v>66321.884999999995</v>
      </c>
      <c r="AK557" s="33">
        <f t="shared" si="585"/>
        <v>1072</v>
      </c>
      <c r="AL557" s="5">
        <v>1800</v>
      </c>
      <c r="AM557" s="36">
        <f t="shared" si="597"/>
        <v>56847.33</v>
      </c>
      <c r="AN557" s="224">
        <v>1800</v>
      </c>
      <c r="AO557" s="3">
        <v>1800</v>
      </c>
      <c r="AP557" s="35">
        <f t="shared" si="598"/>
        <v>56847.33</v>
      </c>
      <c r="AQ557" s="33">
        <f t="shared" si="586"/>
        <v>1072</v>
      </c>
      <c r="AR557" s="5">
        <v>2100</v>
      </c>
      <c r="AS557" s="35">
        <f t="shared" si="599"/>
        <v>66321.884999999995</v>
      </c>
      <c r="AT557" s="3">
        <v>2400</v>
      </c>
      <c r="AU557" s="3">
        <v>1620</v>
      </c>
      <c r="AV557" s="35">
        <f t="shared" si="600"/>
        <v>75796.44</v>
      </c>
      <c r="AW557" s="33">
        <f t="shared" si="587"/>
        <v>1852</v>
      </c>
      <c r="AX557" s="4">
        <v>2100</v>
      </c>
      <c r="AY557" s="35">
        <f t="shared" si="580"/>
        <v>66321.884999999995</v>
      </c>
      <c r="AZ557" s="3">
        <v>600</v>
      </c>
      <c r="BA557" s="3">
        <v>1422</v>
      </c>
      <c r="BB557" s="35">
        <f t="shared" si="581"/>
        <v>18949.11</v>
      </c>
      <c r="BC557" s="33">
        <f t="shared" si="579"/>
        <v>1030</v>
      </c>
      <c r="BD557" s="4">
        <v>2400</v>
      </c>
      <c r="BE557" s="36">
        <f t="shared" si="601"/>
        <v>75796.44</v>
      </c>
      <c r="BF557" s="3">
        <v>600</v>
      </c>
      <c r="BG557" s="3">
        <v>1630</v>
      </c>
      <c r="BH557" s="35">
        <f t="shared" si="602"/>
        <v>18949.11</v>
      </c>
      <c r="BI557" s="33">
        <f t="shared" si="578"/>
        <v>0</v>
      </c>
      <c r="BJ557" s="4">
        <v>2400</v>
      </c>
      <c r="BK557" s="36">
        <f t="shared" si="603"/>
        <v>75796.44</v>
      </c>
      <c r="BL557" s="3">
        <v>1500</v>
      </c>
      <c r="BM557" s="3">
        <v>791</v>
      </c>
      <c r="BN557" s="36">
        <f t="shared" si="604"/>
        <v>47372.775000000001</v>
      </c>
      <c r="BO557" s="33">
        <f t="shared" si="574"/>
        <v>709</v>
      </c>
      <c r="BP557" s="4">
        <v>2100</v>
      </c>
      <c r="BQ557" s="36">
        <f t="shared" si="605"/>
        <v>66321.884999999995</v>
      </c>
      <c r="BR557" s="204">
        <v>1020</v>
      </c>
      <c r="BS557" s="305">
        <v>1150</v>
      </c>
      <c r="BT557" s="36">
        <f t="shared" si="606"/>
        <v>32213.487000000001</v>
      </c>
      <c r="BU557" s="33">
        <f t="shared" si="554"/>
        <v>579</v>
      </c>
      <c r="BV557" s="4">
        <v>2400</v>
      </c>
      <c r="BW557" s="36">
        <f t="shared" si="569"/>
        <v>75796.44</v>
      </c>
      <c r="BX557" s="3">
        <v>600</v>
      </c>
      <c r="BY557" s="3">
        <v>698</v>
      </c>
      <c r="BZ557" s="36">
        <f t="shared" si="570"/>
        <v>18949.11</v>
      </c>
      <c r="CA557" s="33">
        <f t="shared" si="543"/>
        <v>481</v>
      </c>
      <c r="CB557" s="314">
        <v>2400</v>
      </c>
      <c r="CC557" s="36">
        <f t="shared" si="571"/>
        <v>75796.44</v>
      </c>
      <c r="CD557" s="3">
        <f>SUMIFS('12月商业流向数据'!G:G,'12月商业流向数据'!C:C,'2019年进销存明细 '!A557,'12月商业流向数据'!E:E,'2019年进销存明细 '!H557)</f>
        <v>0</v>
      </c>
      <c r="CE557" s="3"/>
      <c r="CF557" s="36">
        <f t="shared" si="572"/>
        <v>0</v>
      </c>
      <c r="CG557" s="33">
        <f t="shared" si="544"/>
        <v>481</v>
      </c>
      <c r="CH557" s="4">
        <f t="shared" si="575"/>
        <v>23000</v>
      </c>
      <c r="CI557" s="36">
        <f t="shared" si="576"/>
        <v>726382.55</v>
      </c>
      <c r="CJ557" s="4">
        <f t="shared" si="577"/>
        <v>15120</v>
      </c>
      <c r="CK557" s="36">
        <f t="shared" si="573"/>
        <v>477517.57200000004</v>
      </c>
      <c r="CL557" s="18" t="s">
        <v>447</v>
      </c>
      <c r="CM557" s="18" t="str">
        <f t="shared" si="568"/>
        <v>润坦1-上海市第八人民医院</v>
      </c>
      <c r="CN557" s="18" t="s">
        <v>422</v>
      </c>
    </row>
    <row r="558" spans="1:92" ht="14.25" hidden="1" x14ac:dyDescent="0.3">
      <c r="A558" s="1" t="s">
        <v>450</v>
      </c>
      <c r="B558" s="1" t="s">
        <v>637</v>
      </c>
      <c r="C558" s="1" t="s">
        <v>661</v>
      </c>
      <c r="D558" s="1" t="s">
        <v>285</v>
      </c>
      <c r="E558" s="1" t="s">
        <v>480</v>
      </c>
      <c r="F558" s="1" t="s">
        <v>659</v>
      </c>
      <c r="G558" s="1" t="s">
        <v>385</v>
      </c>
      <c r="H558" s="2" t="s">
        <v>523</v>
      </c>
      <c r="I558" s="175">
        <v>65.179500000000004</v>
      </c>
      <c r="J558" s="37">
        <v>10</v>
      </c>
      <c r="K558" s="171">
        <v>1.6666666666666667</v>
      </c>
      <c r="L558" s="171">
        <f t="shared" si="588"/>
        <v>108.63250000000001</v>
      </c>
      <c r="M558" s="37">
        <v>20</v>
      </c>
      <c r="N558" s="5">
        <v>20</v>
      </c>
      <c r="O558" s="34">
        <f t="shared" si="589"/>
        <v>1303.5900000000001</v>
      </c>
      <c r="P558" s="3">
        <v>0</v>
      </c>
      <c r="Q558" s="3">
        <v>0</v>
      </c>
      <c r="R558" s="35">
        <f t="shared" si="590"/>
        <v>0</v>
      </c>
      <c r="S558" s="33">
        <f t="shared" si="582"/>
        <v>20</v>
      </c>
      <c r="T558" s="5">
        <v>20</v>
      </c>
      <c r="U558" s="35">
        <f t="shared" si="591"/>
        <v>1303.5900000000001</v>
      </c>
      <c r="V558" s="3">
        <v>10</v>
      </c>
      <c r="W558" s="3">
        <v>10</v>
      </c>
      <c r="X558" s="35">
        <f t="shared" si="592"/>
        <v>651.79500000000007</v>
      </c>
      <c r="Y558" s="33">
        <f t="shared" si="583"/>
        <v>20</v>
      </c>
      <c r="Z558" s="5">
        <v>20</v>
      </c>
      <c r="AA558" s="35">
        <f t="shared" si="593"/>
        <v>1303.5900000000001</v>
      </c>
      <c r="AB558" s="3">
        <v>0</v>
      </c>
      <c r="AC558" s="3">
        <v>0</v>
      </c>
      <c r="AD558" s="35">
        <f t="shared" si="594"/>
        <v>0</v>
      </c>
      <c r="AE558" s="33">
        <f t="shared" si="584"/>
        <v>20</v>
      </c>
      <c r="AF558" s="5">
        <v>20</v>
      </c>
      <c r="AG558" s="35">
        <f t="shared" si="595"/>
        <v>1303.5900000000001</v>
      </c>
      <c r="AH558" s="3">
        <v>10</v>
      </c>
      <c r="AI558" s="3">
        <v>4</v>
      </c>
      <c r="AJ558" s="35">
        <f t="shared" si="596"/>
        <v>651.79500000000007</v>
      </c>
      <c r="AK558" s="33">
        <f t="shared" si="585"/>
        <v>26</v>
      </c>
      <c r="AL558" s="5">
        <v>20</v>
      </c>
      <c r="AM558" s="36">
        <f t="shared" si="597"/>
        <v>1303.5900000000001</v>
      </c>
      <c r="AN558" s="224">
        <v>5</v>
      </c>
      <c r="AO558" s="3">
        <v>5</v>
      </c>
      <c r="AP558" s="35">
        <f t="shared" si="598"/>
        <v>325.89750000000004</v>
      </c>
      <c r="AQ558" s="33">
        <f t="shared" si="586"/>
        <v>26</v>
      </c>
      <c r="AR558" s="5">
        <v>30</v>
      </c>
      <c r="AS558" s="35">
        <f t="shared" si="599"/>
        <v>1955.3850000000002</v>
      </c>
      <c r="AT558" s="3">
        <v>5</v>
      </c>
      <c r="AU558" s="3">
        <v>0</v>
      </c>
      <c r="AV558" s="35">
        <f t="shared" si="600"/>
        <v>325.89750000000004</v>
      </c>
      <c r="AW558" s="33">
        <f t="shared" si="587"/>
        <v>31</v>
      </c>
      <c r="AX558" s="4">
        <v>30</v>
      </c>
      <c r="AY558" s="35">
        <f t="shared" si="580"/>
        <v>1955.3850000000002</v>
      </c>
      <c r="AZ558" s="3">
        <v>10</v>
      </c>
      <c r="BA558" s="3">
        <v>10</v>
      </c>
      <c r="BB558" s="35">
        <f t="shared" si="581"/>
        <v>651.79500000000007</v>
      </c>
      <c r="BC558" s="33">
        <f t="shared" si="579"/>
        <v>31</v>
      </c>
      <c r="BD558" s="4">
        <v>30</v>
      </c>
      <c r="BE558" s="36">
        <f t="shared" si="601"/>
        <v>1955.3850000000002</v>
      </c>
      <c r="BF558" s="3">
        <v>20</v>
      </c>
      <c r="BG558" s="3">
        <v>20</v>
      </c>
      <c r="BH558" s="35">
        <f t="shared" si="602"/>
        <v>1303.5900000000001</v>
      </c>
      <c r="BI558" s="33">
        <f t="shared" si="578"/>
        <v>31</v>
      </c>
      <c r="BJ558" s="4">
        <v>30</v>
      </c>
      <c r="BK558" s="36">
        <f t="shared" si="603"/>
        <v>1955.3850000000002</v>
      </c>
      <c r="BL558" s="3">
        <v>0</v>
      </c>
      <c r="BM558" s="3">
        <v>20</v>
      </c>
      <c r="BN558" s="36">
        <f t="shared" si="604"/>
        <v>0</v>
      </c>
      <c r="BO558" s="33">
        <f t="shared" si="574"/>
        <v>11</v>
      </c>
      <c r="BP558" s="4">
        <v>30</v>
      </c>
      <c r="BQ558" s="36">
        <f t="shared" si="605"/>
        <v>1955.3850000000002</v>
      </c>
      <c r="BR558" s="204">
        <v>10</v>
      </c>
      <c r="BS558" s="305">
        <v>10</v>
      </c>
      <c r="BT558" s="36">
        <f t="shared" si="606"/>
        <v>651.79500000000007</v>
      </c>
      <c r="BU558" s="33">
        <f t="shared" si="554"/>
        <v>11</v>
      </c>
      <c r="BV558" s="4">
        <v>30</v>
      </c>
      <c r="BW558" s="36">
        <f t="shared" si="569"/>
        <v>1955.3850000000002</v>
      </c>
      <c r="BX558" s="3">
        <v>0</v>
      </c>
      <c r="BY558" s="3">
        <v>0</v>
      </c>
      <c r="BZ558" s="36">
        <f t="shared" si="570"/>
        <v>0</v>
      </c>
      <c r="CA558" s="33">
        <f t="shared" si="543"/>
        <v>11</v>
      </c>
      <c r="CB558" s="314">
        <v>30</v>
      </c>
      <c r="CC558" s="36">
        <f t="shared" si="571"/>
        <v>1955.3850000000002</v>
      </c>
      <c r="CD558" s="3">
        <f>SUMIFS('12月商业流向数据'!G:G,'12月商业流向数据'!C:C,'2019年进销存明细 '!A558,'12月商业流向数据'!E:E,'2019年进销存明细 '!H558)</f>
        <v>0</v>
      </c>
      <c r="CE558" s="3"/>
      <c r="CF558" s="36">
        <f t="shared" si="572"/>
        <v>0</v>
      </c>
      <c r="CG558" s="33">
        <f t="shared" si="544"/>
        <v>11</v>
      </c>
      <c r="CH558" s="4">
        <f t="shared" si="575"/>
        <v>310</v>
      </c>
      <c r="CI558" s="36">
        <f t="shared" si="576"/>
        <v>20205.645000000004</v>
      </c>
      <c r="CJ558" s="4">
        <f t="shared" si="577"/>
        <v>70</v>
      </c>
      <c r="CK558" s="36">
        <f t="shared" si="573"/>
        <v>4562.5650000000005</v>
      </c>
      <c r="CL558" s="18"/>
      <c r="CM558" s="18" t="str">
        <f t="shared" si="568"/>
        <v>尼可地尔-上海龙华大药房有限公司</v>
      </c>
      <c r="CN558" s="18" t="s">
        <v>422</v>
      </c>
    </row>
    <row r="559" spans="1:92" ht="14.25" hidden="1" x14ac:dyDescent="0.3">
      <c r="A559" s="1" t="s">
        <v>6</v>
      </c>
      <c r="B559" s="6" t="s">
        <v>636</v>
      </c>
      <c r="C559" s="1" t="s">
        <v>662</v>
      </c>
      <c r="D559" s="1" t="s">
        <v>137</v>
      </c>
      <c r="E559" s="1" t="s">
        <v>885</v>
      </c>
      <c r="F559" s="1" t="s">
        <v>283</v>
      </c>
      <c r="G559" s="1" t="s">
        <v>398</v>
      </c>
      <c r="H559" s="2" t="s">
        <v>660</v>
      </c>
      <c r="I559" s="177">
        <v>38.371200000000002</v>
      </c>
      <c r="J559" s="37">
        <v>100</v>
      </c>
      <c r="K559" s="171">
        <v>12.5</v>
      </c>
      <c r="L559" s="171">
        <f t="shared" si="588"/>
        <v>479.64000000000004</v>
      </c>
      <c r="M559" s="37">
        <v>70</v>
      </c>
      <c r="N559" s="5">
        <v>100</v>
      </c>
      <c r="O559" s="34">
        <f t="shared" si="589"/>
        <v>3837.1200000000003</v>
      </c>
      <c r="P559" s="3">
        <v>200</v>
      </c>
      <c r="Q559" s="3">
        <v>101</v>
      </c>
      <c r="R559" s="35">
        <f t="shared" si="590"/>
        <v>7674.2400000000007</v>
      </c>
      <c r="S559" s="33">
        <f t="shared" si="582"/>
        <v>169</v>
      </c>
      <c r="T559" s="5">
        <v>200</v>
      </c>
      <c r="U559" s="35">
        <f t="shared" si="591"/>
        <v>7674.2400000000007</v>
      </c>
      <c r="V559" s="3">
        <v>0</v>
      </c>
      <c r="W559" s="3">
        <v>42</v>
      </c>
      <c r="X559" s="35">
        <f t="shared" si="592"/>
        <v>0</v>
      </c>
      <c r="Y559" s="33">
        <f t="shared" si="583"/>
        <v>127</v>
      </c>
      <c r="Z559" s="5">
        <v>300</v>
      </c>
      <c r="AA559" s="35">
        <f t="shared" si="593"/>
        <v>11511.36</v>
      </c>
      <c r="AB559" s="3">
        <v>50</v>
      </c>
      <c r="AC559" s="3">
        <v>73</v>
      </c>
      <c r="AD559" s="35">
        <f t="shared" si="594"/>
        <v>1918.5600000000002</v>
      </c>
      <c r="AE559" s="33">
        <f t="shared" si="584"/>
        <v>104</v>
      </c>
      <c r="AF559" s="5">
        <v>350</v>
      </c>
      <c r="AG559" s="35">
        <f t="shared" si="595"/>
        <v>13429.92</v>
      </c>
      <c r="AH559" s="3">
        <v>50</v>
      </c>
      <c r="AI559" s="3">
        <v>45</v>
      </c>
      <c r="AJ559" s="35">
        <f t="shared" si="596"/>
        <v>1918.5600000000002</v>
      </c>
      <c r="AK559" s="33">
        <f t="shared" si="585"/>
        <v>109</v>
      </c>
      <c r="AL559" s="5">
        <v>80</v>
      </c>
      <c r="AM559" s="36">
        <f t="shared" si="597"/>
        <v>3069.6959999999999</v>
      </c>
      <c r="AN559" s="224">
        <v>100</v>
      </c>
      <c r="AO559" s="3">
        <v>119</v>
      </c>
      <c r="AP559" s="35">
        <f t="shared" si="598"/>
        <v>3837.1200000000003</v>
      </c>
      <c r="AQ559" s="33">
        <f t="shared" si="586"/>
        <v>90</v>
      </c>
      <c r="AR559" s="5">
        <v>80</v>
      </c>
      <c r="AS559" s="35">
        <f t="shared" si="599"/>
        <v>3069.6959999999999</v>
      </c>
      <c r="AT559" s="3">
        <v>0</v>
      </c>
      <c r="AU559" s="3">
        <v>38</v>
      </c>
      <c r="AV559" s="35">
        <f t="shared" si="600"/>
        <v>0</v>
      </c>
      <c r="AW559" s="33">
        <f t="shared" si="587"/>
        <v>52</v>
      </c>
      <c r="AX559" s="4">
        <v>100</v>
      </c>
      <c r="AY559" s="35">
        <f t="shared" si="580"/>
        <v>3837.1200000000003</v>
      </c>
      <c r="AZ559" s="3">
        <v>100</v>
      </c>
      <c r="BA559" s="3">
        <v>68</v>
      </c>
      <c r="BB559" s="35">
        <f t="shared" si="581"/>
        <v>3837.1200000000003</v>
      </c>
      <c r="BC559" s="33">
        <f t="shared" si="579"/>
        <v>84</v>
      </c>
      <c r="BD559" s="4">
        <v>150</v>
      </c>
      <c r="BE559" s="36">
        <f t="shared" si="601"/>
        <v>5755.68</v>
      </c>
      <c r="BF559" s="3">
        <v>0</v>
      </c>
      <c r="BG559" s="3">
        <v>59</v>
      </c>
      <c r="BH559" s="35">
        <f t="shared" si="602"/>
        <v>0</v>
      </c>
      <c r="BI559" s="33">
        <f t="shared" si="578"/>
        <v>25</v>
      </c>
      <c r="BJ559" s="4">
        <v>160</v>
      </c>
      <c r="BK559" s="36">
        <f t="shared" si="603"/>
        <v>6139.3919999999998</v>
      </c>
      <c r="BL559" s="3">
        <v>50</v>
      </c>
      <c r="BM559" s="3">
        <v>67</v>
      </c>
      <c r="BN559" s="36">
        <f t="shared" si="604"/>
        <v>1918.5600000000002</v>
      </c>
      <c r="BO559" s="33">
        <f t="shared" si="574"/>
        <v>8</v>
      </c>
      <c r="BP559" s="4">
        <v>100</v>
      </c>
      <c r="BQ559" s="36">
        <f t="shared" si="605"/>
        <v>3837.1200000000003</v>
      </c>
      <c r="BR559" s="204">
        <v>50</v>
      </c>
      <c r="BS559" s="305">
        <v>57</v>
      </c>
      <c r="BT559" s="36">
        <f t="shared" si="606"/>
        <v>1918.5600000000002</v>
      </c>
      <c r="BU559" s="33">
        <f t="shared" si="554"/>
        <v>1</v>
      </c>
      <c r="BV559" s="4">
        <v>100</v>
      </c>
      <c r="BW559" s="36">
        <f t="shared" si="569"/>
        <v>3837.1200000000003</v>
      </c>
      <c r="BX559" s="3">
        <v>30</v>
      </c>
      <c r="BY559" s="3">
        <v>31</v>
      </c>
      <c r="BZ559" s="36">
        <f t="shared" si="570"/>
        <v>1151.136</v>
      </c>
      <c r="CA559" s="33">
        <f t="shared" si="543"/>
        <v>0</v>
      </c>
      <c r="CB559" s="314">
        <v>200</v>
      </c>
      <c r="CC559" s="36">
        <f t="shared" si="571"/>
        <v>7674.2400000000007</v>
      </c>
      <c r="CD559" s="3">
        <f>SUMIFS('12月商业流向数据'!G:G,'12月商业流向数据'!C:C,'2019年进销存明细 '!A559,'12月商业流向数据'!E:E,'2019年进销存明细 '!H559)</f>
        <v>70</v>
      </c>
      <c r="CE559" s="3"/>
      <c r="CF559" s="36">
        <f t="shared" si="572"/>
        <v>2685.9839999999999</v>
      </c>
      <c r="CG559" s="33">
        <f t="shared" si="544"/>
        <v>70</v>
      </c>
      <c r="CH559" s="4">
        <f t="shared" si="575"/>
        <v>1920</v>
      </c>
      <c r="CI559" s="36">
        <f t="shared" si="576"/>
        <v>73672.703999999998</v>
      </c>
      <c r="CJ559" s="4">
        <f t="shared" si="577"/>
        <v>700</v>
      </c>
      <c r="CK559" s="36">
        <f t="shared" si="573"/>
        <v>26859.840000000004</v>
      </c>
      <c r="CL559" s="18"/>
      <c r="CM559" s="18" t="str">
        <f t="shared" si="568"/>
        <v>依叶-中国人民解放军第四一一医院</v>
      </c>
      <c r="CN559" s="18" t="s">
        <v>422</v>
      </c>
    </row>
    <row r="560" spans="1:92" ht="14.25" hidden="1" x14ac:dyDescent="0.3">
      <c r="A560" s="1" t="s">
        <v>155</v>
      </c>
      <c r="B560" s="6" t="s">
        <v>636</v>
      </c>
      <c r="C560" s="1" t="s">
        <v>662</v>
      </c>
      <c r="D560" s="1" t="s">
        <v>464</v>
      </c>
      <c r="E560" s="1" t="s">
        <v>733</v>
      </c>
      <c r="F560" s="1" t="s">
        <v>283</v>
      </c>
      <c r="G560" s="1" t="s">
        <v>400</v>
      </c>
      <c r="H560" s="2" t="s">
        <v>559</v>
      </c>
      <c r="I560" s="177">
        <v>254.87039999999999</v>
      </c>
      <c r="J560" s="37">
        <v>105</v>
      </c>
      <c r="K560" s="171">
        <v>8.75</v>
      </c>
      <c r="L560" s="171">
        <f t="shared" si="588"/>
        <v>2230.116</v>
      </c>
      <c r="M560" s="37">
        <v>5</v>
      </c>
      <c r="N560" s="5">
        <v>60</v>
      </c>
      <c r="O560" s="34">
        <f t="shared" si="589"/>
        <v>15292.224</v>
      </c>
      <c r="P560" s="3">
        <v>250</v>
      </c>
      <c r="Q560" s="3">
        <v>250</v>
      </c>
      <c r="R560" s="35">
        <f t="shared" si="590"/>
        <v>63717.599999999999</v>
      </c>
      <c r="S560" s="33">
        <f t="shared" si="582"/>
        <v>5</v>
      </c>
      <c r="T560" s="5">
        <v>30</v>
      </c>
      <c r="U560" s="35">
        <f t="shared" si="591"/>
        <v>7646.1120000000001</v>
      </c>
      <c r="V560" s="3">
        <v>50</v>
      </c>
      <c r="W560" s="3">
        <v>50</v>
      </c>
      <c r="X560" s="35">
        <f t="shared" si="592"/>
        <v>12743.519999999999</v>
      </c>
      <c r="Y560" s="33">
        <f t="shared" si="583"/>
        <v>5</v>
      </c>
      <c r="Z560" s="5">
        <v>60</v>
      </c>
      <c r="AA560" s="35">
        <f t="shared" si="593"/>
        <v>15292.224</v>
      </c>
      <c r="AB560" s="3">
        <v>0</v>
      </c>
      <c r="AC560" s="3">
        <v>0</v>
      </c>
      <c r="AD560" s="35">
        <f t="shared" si="594"/>
        <v>0</v>
      </c>
      <c r="AE560" s="33">
        <f t="shared" si="584"/>
        <v>5</v>
      </c>
      <c r="AF560" s="5">
        <v>70</v>
      </c>
      <c r="AG560" s="35">
        <f t="shared" si="595"/>
        <v>17840.928</v>
      </c>
      <c r="AH560" s="3">
        <v>0</v>
      </c>
      <c r="AI560" s="3">
        <v>0</v>
      </c>
      <c r="AJ560" s="35">
        <f t="shared" si="596"/>
        <v>0</v>
      </c>
      <c r="AK560" s="33">
        <f t="shared" si="585"/>
        <v>5</v>
      </c>
      <c r="AL560" s="5">
        <v>70</v>
      </c>
      <c r="AM560" s="36">
        <f t="shared" si="597"/>
        <v>17840.928</v>
      </c>
      <c r="AN560" s="224">
        <v>60</v>
      </c>
      <c r="AO560" s="3">
        <v>60</v>
      </c>
      <c r="AP560" s="35">
        <f t="shared" si="598"/>
        <v>15292.224</v>
      </c>
      <c r="AQ560" s="33">
        <f t="shared" si="586"/>
        <v>5</v>
      </c>
      <c r="AR560" s="5">
        <v>70</v>
      </c>
      <c r="AS560" s="35">
        <f t="shared" si="599"/>
        <v>17840.928</v>
      </c>
      <c r="AT560" s="3">
        <v>50</v>
      </c>
      <c r="AU560" s="3">
        <v>50</v>
      </c>
      <c r="AV560" s="35">
        <f t="shared" si="600"/>
        <v>12743.519999999999</v>
      </c>
      <c r="AW560" s="33">
        <f t="shared" si="587"/>
        <v>5</v>
      </c>
      <c r="AX560" s="4">
        <v>80</v>
      </c>
      <c r="AY560" s="35">
        <f t="shared" si="580"/>
        <v>20389.631999999998</v>
      </c>
      <c r="AZ560" s="3">
        <v>0</v>
      </c>
      <c r="BA560" s="3">
        <v>0</v>
      </c>
      <c r="BB560" s="35">
        <f t="shared" si="581"/>
        <v>0</v>
      </c>
      <c r="BC560" s="33">
        <f t="shared" si="579"/>
        <v>5</v>
      </c>
      <c r="BD560" s="4">
        <v>80</v>
      </c>
      <c r="BE560" s="36">
        <f t="shared" si="601"/>
        <v>20389.631999999998</v>
      </c>
      <c r="BF560" s="3">
        <v>150</v>
      </c>
      <c r="BG560" s="3">
        <v>150</v>
      </c>
      <c r="BH560" s="35">
        <f t="shared" si="602"/>
        <v>38230.559999999998</v>
      </c>
      <c r="BI560" s="33">
        <f t="shared" si="578"/>
        <v>5</v>
      </c>
      <c r="BJ560" s="4">
        <v>70</v>
      </c>
      <c r="BK560" s="36">
        <f t="shared" si="603"/>
        <v>17840.928</v>
      </c>
      <c r="BL560" s="3">
        <v>0</v>
      </c>
      <c r="BM560" s="3">
        <v>0</v>
      </c>
      <c r="BN560" s="36">
        <f t="shared" si="604"/>
        <v>0</v>
      </c>
      <c r="BO560" s="33">
        <f t="shared" si="574"/>
        <v>5</v>
      </c>
      <c r="BP560" s="4">
        <v>70</v>
      </c>
      <c r="BQ560" s="36">
        <f t="shared" si="605"/>
        <v>17840.928</v>
      </c>
      <c r="BR560" s="204">
        <v>50</v>
      </c>
      <c r="BS560" s="305">
        <v>50</v>
      </c>
      <c r="BT560" s="36">
        <f t="shared" si="606"/>
        <v>12743.519999999999</v>
      </c>
      <c r="BU560" s="33">
        <f t="shared" si="554"/>
        <v>5</v>
      </c>
      <c r="BV560" s="4">
        <v>70</v>
      </c>
      <c r="BW560" s="36">
        <f t="shared" si="569"/>
        <v>17840.928</v>
      </c>
      <c r="BX560" s="3">
        <v>50</v>
      </c>
      <c r="BY560" s="3">
        <v>50</v>
      </c>
      <c r="BZ560" s="36">
        <f t="shared" si="570"/>
        <v>12743.519999999999</v>
      </c>
      <c r="CA560" s="33">
        <f t="shared" si="543"/>
        <v>5</v>
      </c>
      <c r="CB560" s="314">
        <v>75</v>
      </c>
      <c r="CC560" s="36">
        <f t="shared" si="571"/>
        <v>19115.28</v>
      </c>
      <c r="CD560" s="3">
        <f>SUMIFS('12月商业流向数据'!G:G,'12月商业流向数据'!C:C,'2019年进销存明细 '!A560,'12月商业流向数据'!E:E,'2019年进销存明细 '!H560)</f>
        <v>0</v>
      </c>
      <c r="CE560" s="3"/>
      <c r="CF560" s="36">
        <f t="shared" si="572"/>
        <v>0</v>
      </c>
      <c r="CG560" s="33">
        <f t="shared" si="544"/>
        <v>5</v>
      </c>
      <c r="CH560" s="4">
        <f t="shared" si="575"/>
        <v>805</v>
      </c>
      <c r="CI560" s="36">
        <f t="shared" si="576"/>
        <v>205170.67200000005</v>
      </c>
      <c r="CJ560" s="4">
        <f t="shared" si="577"/>
        <v>660</v>
      </c>
      <c r="CK560" s="36">
        <f t="shared" si="573"/>
        <v>168214.46399999998</v>
      </c>
      <c r="CL560" s="18"/>
      <c r="CM560" s="18" t="str">
        <f t="shared" si="568"/>
        <v>翰唯-上海交通大学医学院附属上海儿童医学中心</v>
      </c>
      <c r="CN560" s="18" t="s">
        <v>422</v>
      </c>
    </row>
    <row r="561" spans="1:92" ht="14.25" hidden="1" x14ac:dyDescent="0.3">
      <c r="A561" s="1" t="s">
        <v>6</v>
      </c>
      <c r="B561" s="6" t="s">
        <v>725</v>
      </c>
      <c r="C561" s="1" t="s">
        <v>661</v>
      </c>
      <c r="D561" s="1" t="s">
        <v>756</v>
      </c>
      <c r="E561" s="1" t="s">
        <v>122</v>
      </c>
      <c r="F561" s="1" t="s">
        <v>284</v>
      </c>
      <c r="G561" s="1" t="s">
        <v>383</v>
      </c>
      <c r="H561" s="2" t="s">
        <v>673</v>
      </c>
      <c r="I561" s="177">
        <v>38.371200000000002</v>
      </c>
      <c r="J561" s="37">
        <v>0</v>
      </c>
      <c r="K561" s="171">
        <v>0</v>
      </c>
      <c r="L561" s="171">
        <f t="shared" si="588"/>
        <v>0</v>
      </c>
      <c r="M561" s="37">
        <v>0</v>
      </c>
      <c r="N561" s="5"/>
      <c r="O561" s="34">
        <f t="shared" si="589"/>
        <v>0</v>
      </c>
      <c r="P561" s="3">
        <v>200</v>
      </c>
      <c r="Q561" s="3">
        <v>189</v>
      </c>
      <c r="R561" s="35">
        <f t="shared" si="590"/>
        <v>7674.2400000000007</v>
      </c>
      <c r="S561" s="33">
        <f t="shared" si="582"/>
        <v>11</v>
      </c>
      <c r="T561" s="5"/>
      <c r="U561" s="35">
        <f t="shared" si="591"/>
        <v>0</v>
      </c>
      <c r="V561" s="3">
        <v>0</v>
      </c>
      <c r="W561" s="3">
        <v>0</v>
      </c>
      <c r="X561" s="35">
        <f t="shared" si="592"/>
        <v>0</v>
      </c>
      <c r="Y561" s="33">
        <f t="shared" si="583"/>
        <v>11</v>
      </c>
      <c r="Z561" s="5">
        <v>200</v>
      </c>
      <c r="AA561" s="35">
        <f t="shared" si="593"/>
        <v>7674.2400000000007</v>
      </c>
      <c r="AB561" s="3">
        <v>0</v>
      </c>
      <c r="AC561" s="3">
        <v>0</v>
      </c>
      <c r="AD561" s="35">
        <f t="shared" si="594"/>
        <v>0</v>
      </c>
      <c r="AE561" s="33">
        <f t="shared" si="584"/>
        <v>11</v>
      </c>
      <c r="AF561" s="5">
        <v>300</v>
      </c>
      <c r="AG561" s="35">
        <f t="shared" si="595"/>
        <v>11511.36</v>
      </c>
      <c r="AH561" s="3">
        <v>360</v>
      </c>
      <c r="AI561" s="3">
        <v>365</v>
      </c>
      <c r="AJ561" s="35">
        <f t="shared" si="596"/>
        <v>13813.632000000001</v>
      </c>
      <c r="AK561" s="33">
        <f t="shared" si="585"/>
        <v>6</v>
      </c>
      <c r="AL561" s="5">
        <v>200</v>
      </c>
      <c r="AM561" s="36">
        <f t="shared" si="597"/>
        <v>7674.2400000000007</v>
      </c>
      <c r="AN561" s="224">
        <v>830</v>
      </c>
      <c r="AO561" s="3">
        <v>824</v>
      </c>
      <c r="AP561" s="35">
        <f t="shared" si="598"/>
        <v>31848.096000000001</v>
      </c>
      <c r="AQ561" s="33">
        <f t="shared" si="586"/>
        <v>12</v>
      </c>
      <c r="AR561" s="5">
        <v>600</v>
      </c>
      <c r="AS561" s="35">
        <f t="shared" si="599"/>
        <v>23022.720000000001</v>
      </c>
      <c r="AT561" s="3">
        <v>120</v>
      </c>
      <c r="AU561" s="3">
        <v>128</v>
      </c>
      <c r="AV561" s="35">
        <f t="shared" si="600"/>
        <v>4604.5439999999999</v>
      </c>
      <c r="AW561" s="33">
        <f t="shared" si="587"/>
        <v>4</v>
      </c>
      <c r="AX561" s="4">
        <v>300</v>
      </c>
      <c r="AY561" s="35">
        <f t="shared" si="580"/>
        <v>11511.36</v>
      </c>
      <c r="AZ561" s="3">
        <v>300</v>
      </c>
      <c r="BA561" s="3">
        <v>296</v>
      </c>
      <c r="BB561" s="35">
        <f t="shared" si="581"/>
        <v>11511.36</v>
      </c>
      <c r="BC561" s="33">
        <f t="shared" si="579"/>
        <v>8</v>
      </c>
      <c r="BD561" s="4">
        <v>300</v>
      </c>
      <c r="BE561" s="36">
        <f t="shared" si="601"/>
        <v>11511.36</v>
      </c>
      <c r="BF561" s="3">
        <v>200</v>
      </c>
      <c r="BG561" s="3">
        <v>196</v>
      </c>
      <c r="BH561" s="35">
        <f t="shared" si="602"/>
        <v>7674.2400000000007</v>
      </c>
      <c r="BI561" s="33">
        <f t="shared" si="578"/>
        <v>12</v>
      </c>
      <c r="BJ561" s="4">
        <v>600</v>
      </c>
      <c r="BK561" s="36">
        <f t="shared" si="603"/>
        <v>23022.720000000001</v>
      </c>
      <c r="BL561" s="3">
        <v>620</v>
      </c>
      <c r="BM561" s="3">
        <v>613</v>
      </c>
      <c r="BN561" s="36">
        <f t="shared" si="604"/>
        <v>23790.144</v>
      </c>
      <c r="BO561" s="33">
        <f t="shared" si="574"/>
        <v>19</v>
      </c>
      <c r="BP561" s="4">
        <v>600</v>
      </c>
      <c r="BQ561" s="36">
        <f t="shared" si="605"/>
        <v>23022.720000000001</v>
      </c>
      <c r="BR561" s="204">
        <v>650</v>
      </c>
      <c r="BS561" s="305">
        <v>654</v>
      </c>
      <c r="BT561" s="36">
        <f t="shared" si="606"/>
        <v>24941.280000000002</v>
      </c>
      <c r="BU561" s="33">
        <f t="shared" si="554"/>
        <v>15</v>
      </c>
      <c r="BV561" s="4">
        <v>600</v>
      </c>
      <c r="BW561" s="36">
        <f t="shared" si="569"/>
        <v>23022.720000000001</v>
      </c>
      <c r="BX561" s="3">
        <v>540</v>
      </c>
      <c r="BY561" s="3">
        <v>550</v>
      </c>
      <c r="BZ561" s="36">
        <f t="shared" si="570"/>
        <v>20720.448</v>
      </c>
      <c r="CA561" s="33">
        <f t="shared" si="543"/>
        <v>5</v>
      </c>
      <c r="CB561" s="314">
        <v>800</v>
      </c>
      <c r="CC561" s="36">
        <f t="shared" si="571"/>
        <v>30696.960000000003</v>
      </c>
      <c r="CD561" s="3">
        <f>SUMIFS('12月商业流向数据'!G:G,'12月商业流向数据'!C:C,'2019年进销存明细 '!A561,'12月商业流向数据'!E:E,'2019年进销存明细 '!H561)</f>
        <v>270</v>
      </c>
      <c r="CE561" s="3"/>
      <c r="CF561" s="36">
        <f t="shared" si="572"/>
        <v>10360.224</v>
      </c>
      <c r="CG561" s="33">
        <f t="shared" si="544"/>
        <v>275</v>
      </c>
      <c r="CH561" s="4">
        <f t="shared" si="575"/>
        <v>4500</v>
      </c>
      <c r="CI561" s="36">
        <f t="shared" si="576"/>
        <v>172670.4</v>
      </c>
      <c r="CJ561" s="4">
        <f t="shared" si="577"/>
        <v>4090</v>
      </c>
      <c r="CK561" s="36">
        <f t="shared" si="573"/>
        <v>156938.20799999998</v>
      </c>
      <c r="CL561" s="18" t="s">
        <v>663</v>
      </c>
      <c r="CM561" s="18" t="str">
        <f t="shared" si="568"/>
        <v>依叶-上海市青浦区夏阳街道社区卫生服务中心</v>
      </c>
      <c r="CN561" s="18" t="s">
        <v>422</v>
      </c>
    </row>
    <row r="562" spans="1:92" ht="14.25" hidden="1" x14ac:dyDescent="0.3">
      <c r="A562" s="1" t="s">
        <v>450</v>
      </c>
      <c r="B562" s="6" t="s">
        <v>637</v>
      </c>
      <c r="C562" s="1" t="s">
        <v>661</v>
      </c>
      <c r="D562" s="1" t="s">
        <v>696</v>
      </c>
      <c r="E562" s="1" t="s">
        <v>449</v>
      </c>
      <c r="F562" s="1" t="s">
        <v>282</v>
      </c>
      <c r="G562" s="1" t="s">
        <v>389</v>
      </c>
      <c r="H562" s="2" t="s">
        <v>10</v>
      </c>
      <c r="I562" s="177">
        <v>65.179500000000004</v>
      </c>
      <c r="J562" s="37">
        <v>0</v>
      </c>
      <c r="K562" s="171">
        <v>0</v>
      </c>
      <c r="L562" s="171">
        <f t="shared" si="588"/>
        <v>0</v>
      </c>
      <c r="M562" s="37">
        <v>0</v>
      </c>
      <c r="N562" s="5"/>
      <c r="O562" s="34">
        <f t="shared" si="589"/>
        <v>0</v>
      </c>
      <c r="P562" s="3">
        <v>50</v>
      </c>
      <c r="Q562" s="3">
        <v>0</v>
      </c>
      <c r="R562" s="35">
        <f t="shared" si="590"/>
        <v>3258.9750000000004</v>
      </c>
      <c r="S562" s="33">
        <f t="shared" si="582"/>
        <v>50</v>
      </c>
      <c r="T562" s="5">
        <v>100</v>
      </c>
      <c r="U562" s="35">
        <f t="shared" si="591"/>
        <v>6517.9500000000007</v>
      </c>
      <c r="V562" s="3">
        <v>50</v>
      </c>
      <c r="W562" s="3">
        <v>50</v>
      </c>
      <c r="X562" s="35">
        <f t="shared" si="592"/>
        <v>3258.9750000000004</v>
      </c>
      <c r="Y562" s="33">
        <f t="shared" si="583"/>
        <v>50</v>
      </c>
      <c r="Z562" s="5">
        <v>200</v>
      </c>
      <c r="AA562" s="35">
        <f t="shared" si="593"/>
        <v>13035.900000000001</v>
      </c>
      <c r="AB562" s="3">
        <v>30</v>
      </c>
      <c r="AC562" s="3">
        <v>60</v>
      </c>
      <c r="AD562" s="35">
        <f t="shared" si="594"/>
        <v>1955.3850000000002</v>
      </c>
      <c r="AE562" s="33">
        <f t="shared" si="584"/>
        <v>20</v>
      </c>
      <c r="AF562" s="5">
        <v>300</v>
      </c>
      <c r="AG562" s="35">
        <f t="shared" si="595"/>
        <v>19553.850000000002</v>
      </c>
      <c r="AH562" s="3">
        <v>60</v>
      </c>
      <c r="AI562" s="3">
        <v>80</v>
      </c>
      <c r="AJ562" s="35">
        <f t="shared" si="596"/>
        <v>3910.7700000000004</v>
      </c>
      <c r="AK562" s="33">
        <f t="shared" si="585"/>
        <v>0</v>
      </c>
      <c r="AL562" s="5">
        <v>400</v>
      </c>
      <c r="AM562" s="36">
        <f t="shared" si="597"/>
        <v>26071.800000000003</v>
      </c>
      <c r="AN562" s="224">
        <v>30</v>
      </c>
      <c r="AO562" s="3">
        <v>30</v>
      </c>
      <c r="AP562" s="35">
        <f t="shared" si="598"/>
        <v>1955.3850000000002</v>
      </c>
      <c r="AQ562" s="33">
        <f t="shared" si="586"/>
        <v>0</v>
      </c>
      <c r="AR562" s="5">
        <v>500</v>
      </c>
      <c r="AS562" s="35">
        <f t="shared" si="599"/>
        <v>32589.750000000004</v>
      </c>
      <c r="AT562" s="3">
        <v>0</v>
      </c>
      <c r="AU562" s="3">
        <v>0</v>
      </c>
      <c r="AV562" s="35">
        <f t="shared" si="600"/>
        <v>0</v>
      </c>
      <c r="AW562" s="33">
        <f t="shared" si="587"/>
        <v>0</v>
      </c>
      <c r="AX562" s="4">
        <v>500</v>
      </c>
      <c r="AY562" s="35">
        <f t="shared" si="580"/>
        <v>32589.750000000004</v>
      </c>
      <c r="AZ562" s="3">
        <v>100</v>
      </c>
      <c r="BA562" s="3">
        <v>50</v>
      </c>
      <c r="BB562" s="35">
        <f t="shared" si="581"/>
        <v>6517.9500000000007</v>
      </c>
      <c r="BC562" s="33">
        <f t="shared" si="579"/>
        <v>50</v>
      </c>
      <c r="BD562" s="4">
        <v>500</v>
      </c>
      <c r="BE562" s="36">
        <f t="shared" si="601"/>
        <v>32589.750000000004</v>
      </c>
      <c r="BF562" s="3">
        <v>0</v>
      </c>
      <c r="BG562" s="3">
        <v>30</v>
      </c>
      <c r="BH562" s="35">
        <f t="shared" si="602"/>
        <v>0</v>
      </c>
      <c r="BI562" s="33">
        <f t="shared" si="578"/>
        <v>20</v>
      </c>
      <c r="BJ562" s="4">
        <v>500</v>
      </c>
      <c r="BK562" s="36">
        <f t="shared" si="603"/>
        <v>32589.750000000004</v>
      </c>
      <c r="BL562" s="3">
        <v>0</v>
      </c>
      <c r="BM562" s="3">
        <v>20</v>
      </c>
      <c r="BN562" s="36">
        <f t="shared" si="604"/>
        <v>0</v>
      </c>
      <c r="BO562" s="33">
        <f t="shared" si="574"/>
        <v>0</v>
      </c>
      <c r="BP562" s="4">
        <v>500</v>
      </c>
      <c r="BQ562" s="36">
        <f t="shared" si="605"/>
        <v>32589.750000000004</v>
      </c>
      <c r="BR562" s="204">
        <v>0</v>
      </c>
      <c r="BS562" s="305">
        <v>0</v>
      </c>
      <c r="BT562" s="36">
        <f t="shared" si="606"/>
        <v>0</v>
      </c>
      <c r="BU562" s="33">
        <f t="shared" si="554"/>
        <v>0</v>
      </c>
      <c r="BV562" s="4">
        <v>500</v>
      </c>
      <c r="BW562" s="36">
        <f t="shared" si="569"/>
        <v>32589.750000000004</v>
      </c>
      <c r="BX562" s="3">
        <v>0</v>
      </c>
      <c r="BY562" s="3">
        <v>0</v>
      </c>
      <c r="BZ562" s="36">
        <f t="shared" si="570"/>
        <v>0</v>
      </c>
      <c r="CA562" s="33">
        <f t="shared" si="543"/>
        <v>0</v>
      </c>
      <c r="CB562" s="314">
        <v>500</v>
      </c>
      <c r="CC562" s="36">
        <f t="shared" si="571"/>
        <v>32589.750000000004</v>
      </c>
      <c r="CD562" s="3">
        <f>SUMIFS('12月商业流向数据'!G:G,'12月商业流向数据'!C:C,'2019年进销存明细 '!A562,'12月商业流向数据'!E:E,'2019年进销存明细 '!H562)</f>
        <v>0</v>
      </c>
      <c r="CE562" s="3"/>
      <c r="CF562" s="36">
        <f t="shared" si="572"/>
        <v>0</v>
      </c>
      <c r="CG562" s="33">
        <f t="shared" si="544"/>
        <v>0</v>
      </c>
      <c r="CH562" s="4">
        <f t="shared" si="575"/>
        <v>4500</v>
      </c>
      <c r="CI562" s="36">
        <f t="shared" si="576"/>
        <v>293307.75000000006</v>
      </c>
      <c r="CJ562" s="4">
        <f t="shared" si="577"/>
        <v>320</v>
      </c>
      <c r="CK562" s="36">
        <f t="shared" si="573"/>
        <v>20857.440000000002</v>
      </c>
      <c r="CL562" s="18" t="s">
        <v>663</v>
      </c>
      <c r="CM562" s="18" t="str">
        <f t="shared" si="568"/>
        <v>尼可地尔-上海市金山区亭林医院</v>
      </c>
      <c r="CN562" s="18" t="s">
        <v>422</v>
      </c>
    </row>
    <row r="563" spans="1:92" ht="14.25" hidden="1" x14ac:dyDescent="0.3">
      <c r="A563" s="1" t="s">
        <v>121</v>
      </c>
      <c r="B563" s="6" t="s">
        <v>636</v>
      </c>
      <c r="C563" s="1" t="s">
        <v>662</v>
      </c>
      <c r="D563" s="6" t="s">
        <v>464</v>
      </c>
      <c r="E563" s="1" t="s">
        <v>460</v>
      </c>
      <c r="F563" s="1" t="s">
        <v>283</v>
      </c>
      <c r="G563" s="1" t="s">
        <v>400</v>
      </c>
      <c r="H563" s="7" t="s">
        <v>498</v>
      </c>
      <c r="I563" s="165">
        <v>22.8568</v>
      </c>
      <c r="J563" s="37">
        <v>0</v>
      </c>
      <c r="K563" s="171">
        <v>0</v>
      </c>
      <c r="L563" s="171">
        <f t="shared" si="588"/>
        <v>0</v>
      </c>
      <c r="M563" s="37">
        <v>3300</v>
      </c>
      <c r="N563" s="5">
        <v>2200</v>
      </c>
      <c r="O563" s="34">
        <f t="shared" si="589"/>
        <v>50284.959999999999</v>
      </c>
      <c r="P563" s="3">
        <v>2800</v>
      </c>
      <c r="Q563" s="3">
        <v>2800</v>
      </c>
      <c r="R563" s="35">
        <f t="shared" si="590"/>
        <v>63999.040000000001</v>
      </c>
      <c r="S563" s="33">
        <f t="shared" si="582"/>
        <v>3300</v>
      </c>
      <c r="T563" s="5">
        <v>1400</v>
      </c>
      <c r="U563" s="35">
        <f t="shared" si="591"/>
        <v>31999.52</v>
      </c>
      <c r="V563" s="3">
        <v>1400</v>
      </c>
      <c r="W563" s="3">
        <v>1400</v>
      </c>
      <c r="X563" s="35">
        <f t="shared" si="592"/>
        <v>31999.52</v>
      </c>
      <c r="Y563" s="33">
        <f t="shared" si="583"/>
        <v>3300</v>
      </c>
      <c r="Z563" s="5">
        <v>3200</v>
      </c>
      <c r="AA563" s="35">
        <f t="shared" si="593"/>
        <v>73141.759999999995</v>
      </c>
      <c r="AB563" s="3">
        <v>3400</v>
      </c>
      <c r="AC563" s="3">
        <v>3400</v>
      </c>
      <c r="AD563" s="35">
        <f t="shared" si="594"/>
        <v>77713.119999999995</v>
      </c>
      <c r="AE563" s="33">
        <f t="shared" si="584"/>
        <v>3300</v>
      </c>
      <c r="AF563" s="5">
        <v>2600</v>
      </c>
      <c r="AG563" s="35">
        <f t="shared" si="595"/>
        <v>59427.68</v>
      </c>
      <c r="AH563" s="3">
        <v>3968</v>
      </c>
      <c r="AI563" s="3">
        <v>3968</v>
      </c>
      <c r="AJ563" s="35">
        <f t="shared" si="596"/>
        <v>90695.782399999996</v>
      </c>
      <c r="AK563" s="33">
        <f t="shared" si="585"/>
        <v>3300</v>
      </c>
      <c r="AL563" s="5">
        <v>3600</v>
      </c>
      <c r="AM563" s="36">
        <f t="shared" si="597"/>
        <v>82284.479999999996</v>
      </c>
      <c r="AN563" s="224">
        <v>3200</v>
      </c>
      <c r="AO563" s="3">
        <v>5200</v>
      </c>
      <c r="AP563" s="35">
        <f t="shared" si="598"/>
        <v>73141.759999999995</v>
      </c>
      <c r="AQ563" s="33">
        <f t="shared" si="586"/>
        <v>1300</v>
      </c>
      <c r="AR563" s="5">
        <v>3200</v>
      </c>
      <c r="AS563" s="35">
        <f t="shared" si="599"/>
        <v>73141.759999999995</v>
      </c>
      <c r="AT563" s="3">
        <v>3200</v>
      </c>
      <c r="AU563" s="3">
        <v>3200</v>
      </c>
      <c r="AV563" s="35">
        <f t="shared" si="600"/>
        <v>73141.759999999995</v>
      </c>
      <c r="AW563" s="33">
        <f t="shared" si="587"/>
        <v>1300</v>
      </c>
      <c r="AX563" s="4">
        <v>3300</v>
      </c>
      <c r="AY563" s="35">
        <f t="shared" si="580"/>
        <v>75427.44</v>
      </c>
      <c r="AZ563" s="3">
        <v>3600</v>
      </c>
      <c r="BA563" s="3">
        <v>3600</v>
      </c>
      <c r="BB563" s="35">
        <f t="shared" si="581"/>
        <v>82284.479999999996</v>
      </c>
      <c r="BC563" s="33">
        <f t="shared" si="579"/>
        <v>1300</v>
      </c>
      <c r="BD563" s="4">
        <v>5900</v>
      </c>
      <c r="BE563" s="36">
        <f t="shared" si="601"/>
        <v>134855.12</v>
      </c>
      <c r="BF563" s="3">
        <v>3600</v>
      </c>
      <c r="BG563" s="3">
        <v>3600</v>
      </c>
      <c r="BH563" s="35">
        <f t="shared" si="602"/>
        <v>82284.479999999996</v>
      </c>
      <c r="BI563" s="33">
        <f t="shared" si="578"/>
        <v>1300</v>
      </c>
      <c r="BJ563" s="4">
        <v>3100</v>
      </c>
      <c r="BK563" s="36">
        <f t="shared" si="603"/>
        <v>70856.08</v>
      </c>
      <c r="BL563" s="3">
        <v>3400</v>
      </c>
      <c r="BM563" s="3">
        <v>3400</v>
      </c>
      <c r="BN563" s="36">
        <f t="shared" si="604"/>
        <v>77713.119999999995</v>
      </c>
      <c r="BO563" s="33">
        <f t="shared" si="574"/>
        <v>1300</v>
      </c>
      <c r="BP563" s="4">
        <v>2600</v>
      </c>
      <c r="BQ563" s="36">
        <f t="shared" si="605"/>
        <v>59427.68</v>
      </c>
      <c r="BR563" s="204">
        <v>2800</v>
      </c>
      <c r="BS563" s="305">
        <v>2800</v>
      </c>
      <c r="BT563" s="36">
        <f t="shared" si="606"/>
        <v>63999.040000000001</v>
      </c>
      <c r="BU563" s="33">
        <f t="shared" si="554"/>
        <v>1300</v>
      </c>
      <c r="BV563" s="4">
        <v>2800</v>
      </c>
      <c r="BW563" s="36">
        <f t="shared" si="569"/>
        <v>63999.040000000001</v>
      </c>
      <c r="BX563" s="3">
        <v>3400</v>
      </c>
      <c r="BY563" s="3">
        <v>3400</v>
      </c>
      <c r="BZ563" s="36">
        <f t="shared" si="570"/>
        <v>77713.119999999995</v>
      </c>
      <c r="CA563" s="33">
        <f t="shared" si="543"/>
        <v>1300</v>
      </c>
      <c r="CB563" s="314">
        <v>2650</v>
      </c>
      <c r="CC563" s="36">
        <f t="shared" si="571"/>
        <v>60570.52</v>
      </c>
      <c r="CD563" s="3">
        <f>SUMIFS('12月商业流向数据'!G:G,'12月商业流向数据'!C:C,'2019年进销存明细 '!A563,'12月商业流向数据'!E:E,'2019年进销存明细 '!H563)</f>
        <v>2000</v>
      </c>
      <c r="CE563" s="3"/>
      <c r="CF563" s="36">
        <f t="shared" si="572"/>
        <v>45713.599999999999</v>
      </c>
      <c r="CG563" s="33">
        <f t="shared" si="544"/>
        <v>3300</v>
      </c>
      <c r="CH563" s="4">
        <f t="shared" si="575"/>
        <v>36550</v>
      </c>
      <c r="CI563" s="36">
        <f t="shared" si="576"/>
        <v>835416.04</v>
      </c>
      <c r="CJ563" s="4">
        <f t="shared" si="577"/>
        <v>36768</v>
      </c>
      <c r="CK563" s="36">
        <f t="shared" si="573"/>
        <v>840398.82239999995</v>
      </c>
      <c r="CL563" s="18"/>
      <c r="CM563" s="18" t="str">
        <f t="shared" si="568"/>
        <v>恒康正清-上海市东方医院</v>
      </c>
      <c r="CN563" s="18" t="s">
        <v>422</v>
      </c>
    </row>
    <row r="564" spans="1:92" ht="14.25" hidden="1" x14ac:dyDescent="0.3">
      <c r="A564" s="1" t="s">
        <v>724</v>
      </c>
      <c r="B564" s="6" t="s">
        <v>725</v>
      </c>
      <c r="C564" s="1" t="s">
        <v>726</v>
      </c>
      <c r="D564" s="6" t="s">
        <v>727</v>
      </c>
      <c r="E564" s="1" t="s">
        <v>164</v>
      </c>
      <c r="F564" s="1" t="s">
        <v>284</v>
      </c>
      <c r="G564" s="1" t="s">
        <v>387</v>
      </c>
      <c r="H564" s="7" t="s">
        <v>728</v>
      </c>
      <c r="I564" s="177">
        <v>38.371200000000002</v>
      </c>
      <c r="J564" s="37">
        <v>0</v>
      </c>
      <c r="K564" s="171">
        <v>0</v>
      </c>
      <c r="L564" s="171">
        <v>0</v>
      </c>
      <c r="M564" s="37">
        <v>0</v>
      </c>
      <c r="N564" s="5">
        <v>0</v>
      </c>
      <c r="O564" s="34">
        <v>0</v>
      </c>
      <c r="P564" s="3">
        <v>0</v>
      </c>
      <c r="Q564" s="3">
        <v>0</v>
      </c>
      <c r="R564" s="35">
        <v>0</v>
      </c>
      <c r="S564" s="33">
        <v>0</v>
      </c>
      <c r="T564" s="5">
        <v>0</v>
      </c>
      <c r="U564" s="35">
        <v>0</v>
      </c>
      <c r="V564" s="3">
        <v>0</v>
      </c>
      <c r="W564" s="3">
        <v>0</v>
      </c>
      <c r="X564" s="35">
        <v>0</v>
      </c>
      <c r="Y564" s="33">
        <v>0</v>
      </c>
      <c r="Z564" s="5">
        <v>0</v>
      </c>
      <c r="AA564" s="35">
        <v>0</v>
      </c>
      <c r="AB564" s="3"/>
      <c r="AC564" s="3">
        <v>0</v>
      </c>
      <c r="AD564" s="35">
        <v>0</v>
      </c>
      <c r="AE564" s="33">
        <v>0</v>
      </c>
      <c r="AF564" s="5">
        <v>0</v>
      </c>
      <c r="AG564" s="35">
        <f t="shared" si="595"/>
        <v>0</v>
      </c>
      <c r="AH564" s="3">
        <v>410</v>
      </c>
      <c r="AI564" s="3">
        <v>140</v>
      </c>
      <c r="AJ564" s="35">
        <f t="shared" si="596"/>
        <v>15732.192000000001</v>
      </c>
      <c r="AK564" s="33">
        <f t="shared" si="585"/>
        <v>270</v>
      </c>
      <c r="AL564" s="5">
        <v>200</v>
      </c>
      <c r="AM564" s="36">
        <f t="shared" si="597"/>
        <v>7674.2400000000007</v>
      </c>
      <c r="AN564" s="224">
        <v>0</v>
      </c>
      <c r="AO564" s="3">
        <v>200</v>
      </c>
      <c r="AP564" s="35">
        <f t="shared" si="598"/>
        <v>0</v>
      </c>
      <c r="AQ564" s="33">
        <f t="shared" si="586"/>
        <v>70</v>
      </c>
      <c r="AR564" s="5">
        <v>100</v>
      </c>
      <c r="AS564" s="35">
        <f t="shared" si="599"/>
        <v>3837.1200000000003</v>
      </c>
      <c r="AT564" s="3">
        <v>100</v>
      </c>
      <c r="AU564" s="3">
        <v>100</v>
      </c>
      <c r="AV564" s="35">
        <f t="shared" si="600"/>
        <v>3837.1200000000003</v>
      </c>
      <c r="AW564" s="33">
        <f t="shared" si="587"/>
        <v>70</v>
      </c>
      <c r="AX564" s="4">
        <v>100</v>
      </c>
      <c r="AY564" s="35">
        <f t="shared" si="580"/>
        <v>3837.1200000000003</v>
      </c>
      <c r="AZ564" s="3">
        <v>100</v>
      </c>
      <c r="BA564" s="3">
        <v>100</v>
      </c>
      <c r="BB564" s="35">
        <f t="shared" si="581"/>
        <v>3837.1200000000003</v>
      </c>
      <c r="BC564" s="33">
        <f t="shared" si="579"/>
        <v>70</v>
      </c>
      <c r="BD564" s="4">
        <v>150</v>
      </c>
      <c r="BE564" s="36">
        <f t="shared" si="601"/>
        <v>5755.68</v>
      </c>
      <c r="BF564" s="3">
        <v>100</v>
      </c>
      <c r="BG564" s="3">
        <v>100</v>
      </c>
      <c r="BH564" s="35">
        <f t="shared" si="602"/>
        <v>3837.1200000000003</v>
      </c>
      <c r="BI564" s="33">
        <f t="shared" si="578"/>
        <v>70</v>
      </c>
      <c r="BJ564" s="4">
        <v>100</v>
      </c>
      <c r="BK564" s="36">
        <f t="shared" si="603"/>
        <v>3837.1200000000003</v>
      </c>
      <c r="BL564" s="3">
        <v>160</v>
      </c>
      <c r="BM564" s="3">
        <v>160</v>
      </c>
      <c r="BN564" s="36">
        <f t="shared" si="604"/>
        <v>6139.3919999999998</v>
      </c>
      <c r="BO564" s="33">
        <f t="shared" si="574"/>
        <v>70</v>
      </c>
      <c r="BP564" s="4">
        <v>200</v>
      </c>
      <c r="BQ564" s="36">
        <f t="shared" si="605"/>
        <v>7674.2400000000007</v>
      </c>
      <c r="BR564" s="204">
        <v>50</v>
      </c>
      <c r="BS564" s="305">
        <v>80</v>
      </c>
      <c r="BT564" s="36">
        <f t="shared" si="606"/>
        <v>1918.5600000000002</v>
      </c>
      <c r="BU564" s="33">
        <f t="shared" si="554"/>
        <v>40</v>
      </c>
      <c r="BV564" s="4">
        <v>200</v>
      </c>
      <c r="BW564" s="36">
        <f t="shared" si="569"/>
        <v>7674.2400000000007</v>
      </c>
      <c r="BX564" s="3">
        <v>100</v>
      </c>
      <c r="BY564" s="3">
        <v>80</v>
      </c>
      <c r="BZ564" s="36">
        <f t="shared" si="570"/>
        <v>3837.1200000000003</v>
      </c>
      <c r="CA564" s="33">
        <f t="shared" si="543"/>
        <v>60</v>
      </c>
      <c r="CB564" s="314">
        <v>200</v>
      </c>
      <c r="CC564" s="36">
        <f t="shared" si="571"/>
        <v>7674.2400000000007</v>
      </c>
      <c r="CD564" s="3">
        <f>SUMIFS('12月商业流向数据'!G:G,'12月商业流向数据'!C:C,'2019年进销存明细 '!A564,'12月商业流向数据'!E:E,'2019年进销存明细 '!H564)</f>
        <v>50</v>
      </c>
      <c r="CE564" s="3"/>
      <c r="CF564" s="36">
        <f t="shared" si="572"/>
        <v>1918.5600000000002</v>
      </c>
      <c r="CG564" s="33">
        <f t="shared" si="544"/>
        <v>110</v>
      </c>
      <c r="CH564" s="4">
        <f t="shared" si="575"/>
        <v>1250</v>
      </c>
      <c r="CI564" s="36">
        <f t="shared" si="576"/>
        <v>47964</v>
      </c>
      <c r="CJ564" s="4">
        <f t="shared" si="577"/>
        <v>1070</v>
      </c>
      <c r="CK564" s="36">
        <f t="shared" si="573"/>
        <v>41057.184000000001</v>
      </c>
      <c r="CL564" s="18" t="s">
        <v>723</v>
      </c>
      <c r="CM564" s="18" t="str">
        <f t="shared" si="568"/>
        <v>依叶-上海市静安区彭浦镇第二社区卫生服务中心</v>
      </c>
      <c r="CN564" s="18" t="s">
        <v>422</v>
      </c>
    </row>
    <row r="565" spans="1:92" ht="14.25" hidden="1" x14ac:dyDescent="0.3">
      <c r="A565" s="205" t="s">
        <v>748</v>
      </c>
      <c r="B565" s="233" t="s">
        <v>636</v>
      </c>
      <c r="C565" s="233" t="s">
        <v>739</v>
      </c>
      <c r="D565" s="233" t="s">
        <v>7</v>
      </c>
      <c r="E565" s="205" t="s">
        <v>730</v>
      </c>
      <c r="F565" s="233" t="s">
        <v>282</v>
      </c>
      <c r="G565" s="233" t="s">
        <v>390</v>
      </c>
      <c r="H565" s="227" t="s">
        <v>14</v>
      </c>
      <c r="I565" s="228">
        <v>25.209599999999998</v>
      </c>
      <c r="J565" s="37">
        <v>0</v>
      </c>
      <c r="K565" s="171">
        <v>0</v>
      </c>
      <c r="L565" s="171">
        <v>0</v>
      </c>
      <c r="M565" s="37">
        <v>0</v>
      </c>
      <c r="N565" s="5">
        <v>0</v>
      </c>
      <c r="O565" s="34">
        <v>0</v>
      </c>
      <c r="P565" s="3">
        <v>0</v>
      </c>
      <c r="Q565" s="3">
        <v>0</v>
      </c>
      <c r="R565" s="35">
        <v>0</v>
      </c>
      <c r="S565" s="33">
        <v>0</v>
      </c>
      <c r="T565" s="5">
        <v>0</v>
      </c>
      <c r="U565" s="35">
        <v>0</v>
      </c>
      <c r="V565" s="3">
        <v>0</v>
      </c>
      <c r="W565" s="3">
        <v>0</v>
      </c>
      <c r="X565" s="35">
        <v>0</v>
      </c>
      <c r="Y565" s="33">
        <v>0</v>
      </c>
      <c r="Z565" s="5">
        <v>0</v>
      </c>
      <c r="AA565" s="35">
        <v>0</v>
      </c>
      <c r="AB565" s="3"/>
      <c r="AC565" s="3">
        <v>0</v>
      </c>
      <c r="AD565" s="35">
        <v>0</v>
      </c>
      <c r="AE565" s="33">
        <v>0</v>
      </c>
      <c r="AF565" s="5">
        <v>0</v>
      </c>
      <c r="AG565" s="35">
        <f t="shared" si="595"/>
        <v>0</v>
      </c>
      <c r="AH565" s="229">
        <v>1200</v>
      </c>
      <c r="AI565" s="229">
        <v>454</v>
      </c>
      <c r="AJ565" s="231">
        <f t="shared" si="596"/>
        <v>30251.519999999997</v>
      </c>
      <c r="AK565" s="229">
        <f t="shared" si="585"/>
        <v>746</v>
      </c>
      <c r="AL565" s="229"/>
      <c r="AM565" s="36">
        <f t="shared" si="597"/>
        <v>0</v>
      </c>
      <c r="AN565" s="224">
        <v>900</v>
      </c>
      <c r="AO565" s="229">
        <v>1123</v>
      </c>
      <c r="AP565" s="35">
        <f t="shared" si="598"/>
        <v>22688.639999999999</v>
      </c>
      <c r="AQ565" s="33">
        <f t="shared" si="586"/>
        <v>523</v>
      </c>
      <c r="AR565" s="229">
        <v>0</v>
      </c>
      <c r="AS565" s="35">
        <f t="shared" si="599"/>
        <v>0</v>
      </c>
      <c r="AT565" s="3">
        <v>2800</v>
      </c>
      <c r="AU565" s="229">
        <v>1367</v>
      </c>
      <c r="AV565" s="35">
        <f t="shared" si="600"/>
        <v>70586.87999999999</v>
      </c>
      <c r="AW565" s="33">
        <f t="shared" si="587"/>
        <v>1956</v>
      </c>
      <c r="AX565" s="230">
        <v>0</v>
      </c>
      <c r="AY565" s="231">
        <f t="shared" si="580"/>
        <v>0</v>
      </c>
      <c r="AZ565" s="268">
        <v>3200</v>
      </c>
      <c r="BA565" s="229">
        <v>2908</v>
      </c>
      <c r="BB565" s="35">
        <f t="shared" si="581"/>
        <v>80670.720000000001</v>
      </c>
      <c r="BC565" s="33">
        <f t="shared" si="579"/>
        <v>2248</v>
      </c>
      <c r="BD565" s="230">
        <v>0</v>
      </c>
      <c r="BE565" s="232">
        <f t="shared" si="601"/>
        <v>0</v>
      </c>
      <c r="BF565" s="268">
        <v>2800</v>
      </c>
      <c r="BG565" s="3">
        <v>2807</v>
      </c>
      <c r="BH565" s="35">
        <f t="shared" si="602"/>
        <v>70586.87999999999</v>
      </c>
      <c r="BI565" s="33">
        <f t="shared" si="578"/>
        <v>2241</v>
      </c>
      <c r="BJ565" s="230">
        <v>0</v>
      </c>
      <c r="BK565" s="232">
        <f t="shared" si="603"/>
        <v>0</v>
      </c>
      <c r="BL565" s="3">
        <v>4000</v>
      </c>
      <c r="BM565" s="229">
        <v>2986</v>
      </c>
      <c r="BN565" s="36">
        <f t="shared" si="604"/>
        <v>100838.39999999999</v>
      </c>
      <c r="BO565" s="33">
        <f t="shared" si="574"/>
        <v>3255</v>
      </c>
      <c r="BP565" s="230">
        <v>0</v>
      </c>
      <c r="BQ565" s="232">
        <f t="shared" si="605"/>
        <v>0</v>
      </c>
      <c r="BR565" s="204">
        <v>1200</v>
      </c>
      <c r="BS565" s="233">
        <v>2376</v>
      </c>
      <c r="BT565" s="36">
        <f t="shared" si="606"/>
        <v>30251.519999999997</v>
      </c>
      <c r="BU565" s="33">
        <f t="shared" si="554"/>
        <v>2079</v>
      </c>
      <c r="BV565" s="230">
        <v>0</v>
      </c>
      <c r="BW565" s="232">
        <f t="shared" si="569"/>
        <v>0</v>
      </c>
      <c r="BX565" s="3">
        <v>5200</v>
      </c>
      <c r="BY565" s="229">
        <v>4031</v>
      </c>
      <c r="BZ565" s="36">
        <f t="shared" si="570"/>
        <v>131089.91999999998</v>
      </c>
      <c r="CA565" s="33">
        <f t="shared" si="543"/>
        <v>3248</v>
      </c>
      <c r="CB565" s="290">
        <v>0</v>
      </c>
      <c r="CC565" s="232">
        <f t="shared" si="571"/>
        <v>0</v>
      </c>
      <c r="CD565" s="3">
        <f>SUMIFS('12月商业流向数据'!G:G,'12月商业流向数据'!C:C,'2019年进销存明细 '!A565,'12月商业流向数据'!E:E,'2019年进销存明细 '!H565)</f>
        <v>0</v>
      </c>
      <c r="CE565" s="229"/>
      <c r="CF565" s="36">
        <f t="shared" si="572"/>
        <v>0</v>
      </c>
      <c r="CG565" s="33">
        <f t="shared" si="544"/>
        <v>3248</v>
      </c>
      <c r="CH565" s="4">
        <f t="shared" si="575"/>
        <v>0</v>
      </c>
      <c r="CI565" s="36">
        <f t="shared" si="576"/>
        <v>0</v>
      </c>
      <c r="CJ565" s="4">
        <f t="shared" si="577"/>
        <v>21300</v>
      </c>
      <c r="CK565" s="36">
        <f t="shared" si="573"/>
        <v>536964.48</v>
      </c>
      <c r="CM565" s="18" t="str">
        <f t="shared" si="568"/>
        <v>替他欣-上海市嘉定区中心医院</v>
      </c>
      <c r="CN565" s="18" t="s">
        <v>422</v>
      </c>
    </row>
    <row r="566" spans="1:92" ht="14.25" hidden="1" x14ac:dyDescent="0.3">
      <c r="A566" s="205" t="s">
        <v>740</v>
      </c>
      <c r="B566" s="1" t="s">
        <v>873</v>
      </c>
      <c r="C566" s="1" t="s">
        <v>662</v>
      </c>
      <c r="D566" s="1" t="s">
        <v>872</v>
      </c>
      <c r="E566" s="205" t="s">
        <v>376</v>
      </c>
      <c r="F566" s="205" t="s">
        <v>741</v>
      </c>
      <c r="G566" s="205" t="s">
        <v>742</v>
      </c>
      <c r="H566" s="234" t="s">
        <v>743</v>
      </c>
      <c r="I566" s="228">
        <v>38.371200000000002</v>
      </c>
      <c r="J566" s="37">
        <v>0</v>
      </c>
      <c r="K566" s="171">
        <v>0</v>
      </c>
      <c r="L566" s="171">
        <v>0</v>
      </c>
      <c r="M566" s="37">
        <v>0</v>
      </c>
      <c r="N566" s="5">
        <v>0</v>
      </c>
      <c r="O566" s="34">
        <v>0</v>
      </c>
      <c r="P566" s="3">
        <v>0</v>
      </c>
      <c r="Q566" s="3">
        <v>0</v>
      </c>
      <c r="R566" s="35">
        <v>0</v>
      </c>
      <c r="S566" s="33">
        <v>0</v>
      </c>
      <c r="T566" s="5">
        <v>0</v>
      </c>
      <c r="U566" s="35">
        <v>0</v>
      </c>
      <c r="V566" s="3">
        <v>0</v>
      </c>
      <c r="W566" s="3">
        <v>0</v>
      </c>
      <c r="X566" s="35">
        <v>0</v>
      </c>
      <c r="Y566" s="33">
        <v>0</v>
      </c>
      <c r="Z566" s="5">
        <v>0</v>
      </c>
      <c r="AA566" s="35">
        <v>0</v>
      </c>
      <c r="AB566" s="3"/>
      <c r="AC566" s="3">
        <v>0</v>
      </c>
      <c r="AD566" s="35">
        <v>0</v>
      </c>
      <c r="AE566" s="33">
        <v>0</v>
      </c>
      <c r="AF566" s="5">
        <v>0</v>
      </c>
      <c r="AG566" s="35">
        <f t="shared" si="595"/>
        <v>0</v>
      </c>
      <c r="AH566" s="229">
        <v>0</v>
      </c>
      <c r="AI566" s="229">
        <v>0</v>
      </c>
      <c r="AJ566" s="231">
        <f t="shared" si="596"/>
        <v>0</v>
      </c>
      <c r="AK566" s="229">
        <f t="shared" si="585"/>
        <v>0</v>
      </c>
      <c r="AL566" s="229">
        <v>0</v>
      </c>
      <c r="AM566" s="36">
        <f t="shared" si="597"/>
        <v>0</v>
      </c>
      <c r="AN566" s="224">
        <v>0</v>
      </c>
      <c r="AO566" s="229">
        <v>65</v>
      </c>
      <c r="AP566" s="35">
        <f t="shared" si="598"/>
        <v>0</v>
      </c>
      <c r="AQ566" s="33">
        <f t="shared" si="586"/>
        <v>-65</v>
      </c>
      <c r="AR566" s="229">
        <v>0</v>
      </c>
      <c r="AS566" s="35">
        <f t="shared" si="599"/>
        <v>0</v>
      </c>
      <c r="AT566" s="3">
        <v>50</v>
      </c>
      <c r="AU566" s="229">
        <v>0</v>
      </c>
      <c r="AV566" s="35">
        <f t="shared" si="600"/>
        <v>1918.5600000000002</v>
      </c>
      <c r="AW566" s="33">
        <f t="shared" si="587"/>
        <v>-15</v>
      </c>
      <c r="AX566" s="230">
        <v>200</v>
      </c>
      <c r="AY566" s="231">
        <f t="shared" si="580"/>
        <v>7674.2400000000007</v>
      </c>
      <c r="AZ566" s="3">
        <v>120</v>
      </c>
      <c r="BA566" s="229">
        <v>68</v>
      </c>
      <c r="BB566" s="35">
        <f t="shared" si="581"/>
        <v>4604.5439999999999</v>
      </c>
      <c r="BC566" s="33">
        <f t="shared" si="579"/>
        <v>37</v>
      </c>
      <c r="BD566" s="230">
        <v>200</v>
      </c>
      <c r="BE566" s="232">
        <f t="shared" si="601"/>
        <v>7674.2400000000007</v>
      </c>
      <c r="BF566" s="3">
        <v>100</v>
      </c>
      <c r="BG566" s="3">
        <v>78</v>
      </c>
      <c r="BH566" s="35">
        <f t="shared" si="602"/>
        <v>3837.1200000000003</v>
      </c>
      <c r="BI566" s="33">
        <f t="shared" si="578"/>
        <v>59</v>
      </c>
      <c r="BJ566" s="230">
        <v>200</v>
      </c>
      <c r="BK566" s="232">
        <f t="shared" si="603"/>
        <v>7674.2400000000007</v>
      </c>
      <c r="BL566" s="3">
        <v>50</v>
      </c>
      <c r="BM566" s="229">
        <v>75</v>
      </c>
      <c r="BN566" s="36">
        <f t="shared" si="604"/>
        <v>1918.5600000000002</v>
      </c>
      <c r="BO566" s="33">
        <f t="shared" si="574"/>
        <v>34</v>
      </c>
      <c r="BP566" s="230">
        <v>200</v>
      </c>
      <c r="BQ566" s="232">
        <f t="shared" si="605"/>
        <v>7674.2400000000007</v>
      </c>
      <c r="BR566" s="204">
        <v>100</v>
      </c>
      <c r="BS566" s="233">
        <v>82</v>
      </c>
      <c r="BT566" s="36">
        <f t="shared" si="606"/>
        <v>3837.1200000000003</v>
      </c>
      <c r="BU566" s="33">
        <f t="shared" si="554"/>
        <v>52</v>
      </c>
      <c r="BV566" s="230">
        <v>400</v>
      </c>
      <c r="BW566" s="232">
        <f t="shared" si="569"/>
        <v>15348.480000000001</v>
      </c>
      <c r="BX566" s="3">
        <v>60</v>
      </c>
      <c r="BY566" s="229">
        <v>78</v>
      </c>
      <c r="BZ566" s="36">
        <f t="shared" si="570"/>
        <v>2302.2719999999999</v>
      </c>
      <c r="CA566" s="33">
        <f t="shared" si="543"/>
        <v>34</v>
      </c>
      <c r="CB566" s="290">
        <v>650</v>
      </c>
      <c r="CC566" s="232">
        <f t="shared" si="571"/>
        <v>24941.280000000002</v>
      </c>
      <c r="CD566" s="3">
        <f>SUMIFS('12月商业流向数据'!G:G,'12月商业流向数据'!C:C,'2019年进销存明细 '!A566,'12月商业流向数据'!E:E,'2019年进销存明细 '!H566)</f>
        <v>80</v>
      </c>
      <c r="CE566" s="229"/>
      <c r="CF566" s="36">
        <f t="shared" si="572"/>
        <v>3069.6959999999999</v>
      </c>
      <c r="CG566" s="33">
        <f t="shared" si="544"/>
        <v>114</v>
      </c>
      <c r="CH566" s="4">
        <f t="shared" si="575"/>
        <v>1850</v>
      </c>
      <c r="CI566" s="36">
        <f t="shared" si="576"/>
        <v>70986.720000000001</v>
      </c>
      <c r="CJ566" s="4">
        <f t="shared" si="577"/>
        <v>560</v>
      </c>
      <c r="CK566" s="36">
        <f t="shared" si="573"/>
        <v>21487.871999999999</v>
      </c>
      <c r="CL566" s="206" t="s">
        <v>744</v>
      </c>
      <c r="CM566" s="18" t="str">
        <f t="shared" si="568"/>
        <v>依叶-上海市奉贤区奉浦街道社区卫生服务中心</v>
      </c>
      <c r="CN566" s="18" t="s">
        <v>422</v>
      </c>
    </row>
    <row r="567" spans="1:92" ht="14.25" hidden="1" x14ac:dyDescent="0.3">
      <c r="A567" s="205" t="s">
        <v>753</v>
      </c>
      <c r="B567" s="6" t="s">
        <v>725</v>
      </c>
      <c r="C567" s="1" t="s">
        <v>661</v>
      </c>
      <c r="D567" s="1" t="s">
        <v>756</v>
      </c>
      <c r="E567" s="205" t="s">
        <v>737</v>
      </c>
      <c r="F567" s="1" t="s">
        <v>282</v>
      </c>
      <c r="G567" s="233" t="s">
        <v>394</v>
      </c>
      <c r="H567" s="227" t="s">
        <v>86</v>
      </c>
      <c r="I567" s="177">
        <v>65.179500000000004</v>
      </c>
      <c r="J567" s="37">
        <v>0</v>
      </c>
      <c r="K567" s="171">
        <v>0</v>
      </c>
      <c r="L567" s="171">
        <v>0</v>
      </c>
      <c r="M567" s="37">
        <v>0</v>
      </c>
      <c r="N567" s="5">
        <v>0</v>
      </c>
      <c r="O567" s="34">
        <v>0</v>
      </c>
      <c r="P567" s="3">
        <v>0</v>
      </c>
      <c r="Q567" s="3">
        <v>0</v>
      </c>
      <c r="R567" s="35">
        <v>0</v>
      </c>
      <c r="S567" s="33">
        <v>0</v>
      </c>
      <c r="T567" s="5">
        <v>0</v>
      </c>
      <c r="U567" s="35">
        <v>0</v>
      </c>
      <c r="V567" s="3">
        <v>0</v>
      </c>
      <c r="W567" s="3">
        <v>0</v>
      </c>
      <c r="X567" s="35">
        <v>0</v>
      </c>
      <c r="Y567" s="33">
        <v>0</v>
      </c>
      <c r="Z567" s="5">
        <v>0</v>
      </c>
      <c r="AA567" s="35">
        <v>0</v>
      </c>
      <c r="AB567" s="3"/>
      <c r="AC567" s="3">
        <v>0</v>
      </c>
      <c r="AD567" s="35">
        <v>0</v>
      </c>
      <c r="AE567" s="33">
        <v>0</v>
      </c>
      <c r="AF567" s="5">
        <v>0</v>
      </c>
      <c r="AG567" s="35">
        <f t="shared" si="595"/>
        <v>0</v>
      </c>
      <c r="AH567" s="229">
        <v>0</v>
      </c>
      <c r="AI567" s="229">
        <v>0</v>
      </c>
      <c r="AJ567" s="231">
        <f t="shared" si="596"/>
        <v>0</v>
      </c>
      <c r="AK567" s="229">
        <f t="shared" si="585"/>
        <v>0</v>
      </c>
      <c r="AL567" s="229">
        <v>0</v>
      </c>
      <c r="AM567" s="36">
        <f t="shared" si="597"/>
        <v>0</v>
      </c>
      <c r="AN567" s="235">
        <v>0</v>
      </c>
      <c r="AO567" s="229">
        <v>0</v>
      </c>
      <c r="AP567" s="35">
        <f t="shared" si="598"/>
        <v>0</v>
      </c>
      <c r="AQ567" s="33">
        <f t="shared" si="586"/>
        <v>0</v>
      </c>
      <c r="AR567" s="229">
        <v>0</v>
      </c>
      <c r="AS567" s="35">
        <f t="shared" si="599"/>
        <v>0</v>
      </c>
      <c r="AT567" s="3">
        <v>100</v>
      </c>
      <c r="AU567" s="229">
        <v>0</v>
      </c>
      <c r="AV567" s="35">
        <f t="shared" si="600"/>
        <v>6517.9500000000007</v>
      </c>
      <c r="AW567" s="33">
        <f t="shared" si="587"/>
        <v>100</v>
      </c>
      <c r="AX567" s="230">
        <v>1000</v>
      </c>
      <c r="AY567" s="231">
        <f t="shared" si="580"/>
        <v>65179.500000000007</v>
      </c>
      <c r="AZ567" s="3">
        <v>0</v>
      </c>
      <c r="BA567" s="229">
        <v>0</v>
      </c>
      <c r="BB567" s="35">
        <f t="shared" si="581"/>
        <v>0</v>
      </c>
      <c r="BC567" s="33">
        <f t="shared" si="579"/>
        <v>100</v>
      </c>
      <c r="BD567" s="230">
        <v>1000</v>
      </c>
      <c r="BE567" s="232">
        <f t="shared" si="601"/>
        <v>65179.500000000007</v>
      </c>
      <c r="BF567" s="3">
        <v>0</v>
      </c>
      <c r="BG567" s="3">
        <v>22</v>
      </c>
      <c r="BH567" s="35">
        <f t="shared" si="602"/>
        <v>0</v>
      </c>
      <c r="BI567" s="33">
        <f t="shared" si="578"/>
        <v>78</v>
      </c>
      <c r="BJ567" s="230">
        <v>1000</v>
      </c>
      <c r="BK567" s="232">
        <f t="shared" si="603"/>
        <v>65179.500000000007</v>
      </c>
      <c r="BL567" s="3">
        <v>0</v>
      </c>
      <c r="BM567" s="229">
        <v>18</v>
      </c>
      <c r="BN567" s="36">
        <f t="shared" si="604"/>
        <v>0</v>
      </c>
      <c r="BO567" s="33">
        <f t="shared" si="574"/>
        <v>60</v>
      </c>
      <c r="BP567" s="230">
        <v>1000</v>
      </c>
      <c r="BQ567" s="232">
        <f t="shared" si="605"/>
        <v>65179.500000000007</v>
      </c>
      <c r="BR567" s="204">
        <v>0</v>
      </c>
      <c r="BS567" s="233">
        <v>8</v>
      </c>
      <c r="BT567" s="36">
        <f t="shared" si="606"/>
        <v>0</v>
      </c>
      <c r="BU567" s="33">
        <f t="shared" si="554"/>
        <v>52</v>
      </c>
      <c r="BV567" s="230">
        <v>1000</v>
      </c>
      <c r="BW567" s="232">
        <f t="shared" si="569"/>
        <v>65179.500000000007</v>
      </c>
      <c r="BX567" s="3">
        <v>0</v>
      </c>
      <c r="BY567" s="229">
        <v>5</v>
      </c>
      <c r="BZ567" s="36">
        <f t="shared" si="570"/>
        <v>0</v>
      </c>
      <c r="CA567" s="33">
        <f t="shared" si="543"/>
        <v>47</v>
      </c>
      <c r="CB567" s="290">
        <v>1000</v>
      </c>
      <c r="CC567" s="232">
        <f t="shared" si="571"/>
        <v>65179.500000000007</v>
      </c>
      <c r="CD567" s="3">
        <f>SUMIFS('12月商业流向数据'!G:G,'12月商业流向数据'!C:C,'2019年进销存明细 '!A567,'12月商业流向数据'!E:E,'2019年进销存明细 '!H567)</f>
        <v>0</v>
      </c>
      <c r="CE567" s="229"/>
      <c r="CF567" s="36">
        <f t="shared" si="572"/>
        <v>0</v>
      </c>
      <c r="CG567" s="33">
        <f t="shared" si="544"/>
        <v>47</v>
      </c>
      <c r="CH567" s="4">
        <f t="shared" si="575"/>
        <v>6000</v>
      </c>
      <c r="CI567" s="36">
        <f t="shared" si="576"/>
        <v>391077.00000000006</v>
      </c>
      <c r="CJ567" s="4">
        <f t="shared" si="577"/>
        <v>100</v>
      </c>
      <c r="CK567" s="36">
        <f t="shared" si="573"/>
        <v>6517.9500000000007</v>
      </c>
      <c r="CL567" s="206" t="s">
        <v>754</v>
      </c>
      <c r="CM567" s="18" t="str">
        <f t="shared" si="568"/>
        <v>尼可地尔-上海市普陀区人民医院</v>
      </c>
      <c r="CN567" s="18" t="s">
        <v>422</v>
      </c>
    </row>
    <row r="568" spans="1:92" ht="14.25" hidden="1" x14ac:dyDescent="0.3">
      <c r="A568" s="271" t="s">
        <v>753</v>
      </c>
      <c r="B568" s="271" t="s">
        <v>725</v>
      </c>
      <c r="C568" s="271" t="s">
        <v>661</v>
      </c>
      <c r="D568" s="281" t="s">
        <v>758</v>
      </c>
      <c r="E568" s="271" t="s">
        <v>689</v>
      </c>
      <c r="F568" s="281" t="s">
        <v>283</v>
      </c>
      <c r="G568" s="272" t="s">
        <v>385</v>
      </c>
      <c r="H568" s="282" t="s">
        <v>759</v>
      </c>
      <c r="I568" s="273">
        <v>65.179500000000004</v>
      </c>
      <c r="J568" s="274">
        <v>0</v>
      </c>
      <c r="K568" s="283">
        <v>0</v>
      </c>
      <c r="L568" s="283">
        <v>0</v>
      </c>
      <c r="M568" s="274">
        <v>0</v>
      </c>
      <c r="N568" s="284">
        <v>0</v>
      </c>
      <c r="O568" s="285">
        <v>0</v>
      </c>
      <c r="P568" s="280">
        <v>0</v>
      </c>
      <c r="Q568" s="280">
        <v>0</v>
      </c>
      <c r="R568" s="286">
        <v>0</v>
      </c>
      <c r="S568" s="287">
        <v>0</v>
      </c>
      <c r="T568" s="284">
        <v>0</v>
      </c>
      <c r="U568" s="286">
        <v>0</v>
      </c>
      <c r="V568" s="280">
        <v>0</v>
      </c>
      <c r="W568" s="280">
        <v>0</v>
      </c>
      <c r="X568" s="286">
        <v>0</v>
      </c>
      <c r="Y568" s="287">
        <v>0</v>
      </c>
      <c r="Z568" s="284">
        <v>0</v>
      </c>
      <c r="AA568" s="286">
        <v>0</v>
      </c>
      <c r="AB568" s="280"/>
      <c r="AC568" s="280">
        <v>0</v>
      </c>
      <c r="AD568" s="286">
        <v>0</v>
      </c>
      <c r="AE568" s="287">
        <v>0</v>
      </c>
      <c r="AF568" s="284">
        <v>0</v>
      </c>
      <c r="AG568" s="286">
        <f t="shared" si="595"/>
        <v>0</v>
      </c>
      <c r="AH568" s="275">
        <v>0</v>
      </c>
      <c r="AI568" s="275">
        <v>0</v>
      </c>
      <c r="AJ568" s="276">
        <f t="shared" si="596"/>
        <v>0</v>
      </c>
      <c r="AK568" s="275">
        <f t="shared" ref="AK568" si="607">AE568+AH568-AI568</f>
        <v>0</v>
      </c>
      <c r="AL568" s="275">
        <v>0</v>
      </c>
      <c r="AM568" s="288">
        <f t="shared" si="597"/>
        <v>0</v>
      </c>
      <c r="AN568" s="278">
        <v>0</v>
      </c>
      <c r="AO568" s="275">
        <v>0</v>
      </c>
      <c r="AP568" s="286">
        <f t="shared" si="598"/>
        <v>0</v>
      </c>
      <c r="AQ568" s="287">
        <f t="shared" ref="AQ568" si="608">AK568+AN568-AO568</f>
        <v>0</v>
      </c>
      <c r="AR568" s="275">
        <v>0</v>
      </c>
      <c r="AS568" s="286">
        <f t="shared" si="599"/>
        <v>0</v>
      </c>
      <c r="AT568" s="280">
        <v>35</v>
      </c>
      <c r="AU568" s="275">
        <v>0</v>
      </c>
      <c r="AV568" s="286">
        <f t="shared" si="600"/>
        <v>2281.2825000000003</v>
      </c>
      <c r="AW568" s="287">
        <f t="shared" ref="AW568" si="609">AQ568+AT568-AU568</f>
        <v>35</v>
      </c>
      <c r="AX568" s="277">
        <v>50</v>
      </c>
      <c r="AY568" s="276">
        <f t="shared" si="580"/>
        <v>3258.9750000000004</v>
      </c>
      <c r="AZ568" s="280">
        <v>300</v>
      </c>
      <c r="BA568" s="275">
        <v>0</v>
      </c>
      <c r="BB568" s="286">
        <f t="shared" si="581"/>
        <v>19553.850000000002</v>
      </c>
      <c r="BC568" s="287">
        <f t="shared" ref="BC568" si="610">AW568+AZ568-BA568</f>
        <v>335</v>
      </c>
      <c r="BD568" s="277">
        <v>80</v>
      </c>
      <c r="BE568" s="279">
        <f t="shared" si="601"/>
        <v>5214.3600000000006</v>
      </c>
      <c r="BF568" s="280">
        <v>0</v>
      </c>
      <c r="BG568" s="3">
        <v>0</v>
      </c>
      <c r="BH568" s="286">
        <f t="shared" si="602"/>
        <v>0</v>
      </c>
      <c r="BI568" s="287">
        <f t="shared" si="578"/>
        <v>335</v>
      </c>
      <c r="BJ568" s="277">
        <v>1800</v>
      </c>
      <c r="BK568" s="279">
        <f t="shared" si="603"/>
        <v>117323.1</v>
      </c>
      <c r="BL568" s="280">
        <v>30</v>
      </c>
      <c r="BM568" s="275">
        <v>40</v>
      </c>
      <c r="BN568" s="288">
        <f t="shared" si="604"/>
        <v>1955.3850000000002</v>
      </c>
      <c r="BO568" s="287">
        <f t="shared" si="574"/>
        <v>325</v>
      </c>
      <c r="BP568" s="277">
        <v>1800</v>
      </c>
      <c r="BQ568" s="279">
        <f t="shared" si="605"/>
        <v>117323.1</v>
      </c>
      <c r="BR568" s="204">
        <v>100</v>
      </c>
      <c r="BS568" s="272">
        <v>49</v>
      </c>
      <c r="BT568" s="288">
        <f t="shared" si="606"/>
        <v>6517.9500000000007</v>
      </c>
      <c r="BU568" s="287">
        <f t="shared" si="554"/>
        <v>376</v>
      </c>
      <c r="BV568" s="277">
        <v>2000</v>
      </c>
      <c r="BW568" s="279">
        <f t="shared" si="569"/>
        <v>130359.00000000001</v>
      </c>
      <c r="BX568" s="3">
        <v>0</v>
      </c>
      <c r="BY568" s="275">
        <v>66</v>
      </c>
      <c r="BZ568" s="288">
        <f t="shared" si="570"/>
        <v>0</v>
      </c>
      <c r="CA568" s="287">
        <f t="shared" ref="CA568" si="611">BU568+BX568-BY568</f>
        <v>310</v>
      </c>
      <c r="CB568" s="315">
        <v>2500</v>
      </c>
      <c r="CC568" s="279">
        <f t="shared" si="571"/>
        <v>162948.75</v>
      </c>
      <c r="CD568" s="3">
        <f>SUMIFS('12月商业流向数据'!G:G,'12月商业流向数据'!C:C,'2019年进销存明细 '!A568,'12月商业流向数据'!E:E,'2019年进销存明细 '!H568)</f>
        <v>0</v>
      </c>
      <c r="CE568" s="275"/>
      <c r="CF568" s="288">
        <f t="shared" si="572"/>
        <v>0</v>
      </c>
      <c r="CG568" s="287">
        <f t="shared" ref="CG568" si="612">CA568+CD568-CE568</f>
        <v>310</v>
      </c>
      <c r="CH568" s="289">
        <f t="shared" si="575"/>
        <v>8230</v>
      </c>
      <c r="CI568" s="288">
        <f t="shared" si="576"/>
        <v>536427.28500000003</v>
      </c>
      <c r="CJ568" s="289">
        <f t="shared" si="577"/>
        <v>465</v>
      </c>
      <c r="CK568" s="288">
        <f t="shared" si="573"/>
        <v>30308.467500000002</v>
      </c>
      <c r="CL568" s="206" t="s">
        <v>754</v>
      </c>
      <c r="CM568" s="18" t="str">
        <f t="shared" si="568"/>
        <v>尼可地尔-复旦大学附属中山医院</v>
      </c>
      <c r="CN568" s="18" t="s">
        <v>422</v>
      </c>
    </row>
    <row r="569" spans="1:92" ht="15" hidden="1" customHeight="1" x14ac:dyDescent="0.3">
      <c r="A569" s="208" t="s">
        <v>833</v>
      </c>
      <c r="B569" s="233" t="s">
        <v>637</v>
      </c>
      <c r="C569" s="233" t="s">
        <v>835</v>
      </c>
      <c r="D569" s="233" t="s">
        <v>755</v>
      </c>
      <c r="E569" s="205" t="s">
        <v>860</v>
      </c>
      <c r="F569" s="233" t="s">
        <v>282</v>
      </c>
      <c r="G569" s="233" t="s">
        <v>394</v>
      </c>
      <c r="H569" s="296" t="s">
        <v>143</v>
      </c>
      <c r="I569" s="165">
        <v>32.280999999999999</v>
      </c>
      <c r="J569" s="233"/>
      <c r="K569" s="290"/>
      <c r="L569" s="291"/>
      <c r="M569" s="233"/>
      <c r="N569" s="290"/>
      <c r="O569" s="292"/>
      <c r="P569" s="233"/>
      <c r="Q569" s="233"/>
      <c r="R569" s="293"/>
      <c r="S569" s="233"/>
      <c r="T569" s="290"/>
      <c r="U569" s="293"/>
      <c r="V569" s="233"/>
      <c r="W569" s="233"/>
      <c r="X569" s="293"/>
      <c r="Y569" s="233"/>
      <c r="Z569" s="290"/>
      <c r="AA569" s="293"/>
      <c r="AB569" s="233"/>
      <c r="AC569" s="233"/>
      <c r="AD569" s="293"/>
      <c r="AE569" s="233"/>
      <c r="AF569" s="290"/>
      <c r="AG569" s="293"/>
      <c r="AH569" s="233"/>
      <c r="AI569" s="233"/>
      <c r="AJ569" s="293"/>
      <c r="AK569" s="233"/>
      <c r="AL569" s="290"/>
      <c r="AM569" s="294"/>
      <c r="AN569" s="295"/>
      <c r="AO569" s="233"/>
      <c r="AP569" s="293"/>
      <c r="AQ569" s="233"/>
      <c r="AR569" s="290"/>
      <c r="AS569" s="293"/>
      <c r="AT569" s="233"/>
      <c r="AU569" s="233"/>
      <c r="AV569" s="293"/>
      <c r="AW569" s="233"/>
      <c r="AX569" s="290"/>
      <c r="AY569" s="293"/>
      <c r="AZ569" s="233"/>
      <c r="BA569" s="233"/>
      <c r="BB569" s="294"/>
      <c r="BC569" s="233"/>
      <c r="BD569" s="290"/>
      <c r="BE569" s="294"/>
      <c r="BF569" s="233"/>
      <c r="BG569" s="3">
        <v>0</v>
      </c>
      <c r="BH569" s="294"/>
      <c r="BI569" s="233"/>
      <c r="BJ569" s="267">
        <v>200</v>
      </c>
      <c r="BK569" s="232">
        <f t="shared" si="603"/>
        <v>6456.2</v>
      </c>
      <c r="BL569" s="229">
        <v>100</v>
      </c>
      <c r="BM569" s="229">
        <v>100</v>
      </c>
      <c r="BN569" s="232">
        <f t="shared" si="604"/>
        <v>3228.1</v>
      </c>
      <c r="BO569" s="229">
        <f t="shared" si="574"/>
        <v>0</v>
      </c>
      <c r="BP569" s="267">
        <v>200</v>
      </c>
      <c r="BQ569" s="232">
        <f t="shared" si="605"/>
        <v>6456.2</v>
      </c>
      <c r="BR569" s="204">
        <v>100</v>
      </c>
      <c r="BS569" s="233">
        <v>100</v>
      </c>
      <c r="BT569" s="232">
        <f t="shared" si="606"/>
        <v>3228.1</v>
      </c>
      <c r="BU569" s="229">
        <f t="shared" si="554"/>
        <v>0</v>
      </c>
      <c r="BV569" s="230">
        <v>200</v>
      </c>
      <c r="BW569" s="232">
        <f t="shared" si="569"/>
        <v>6456.2</v>
      </c>
      <c r="BX569" s="3">
        <v>0</v>
      </c>
      <c r="BY569" s="229">
        <v>0</v>
      </c>
      <c r="BZ569" s="232">
        <f t="shared" si="570"/>
        <v>0</v>
      </c>
      <c r="CA569" s="229">
        <f t="shared" ref="CA569" si="613">BU569+BX569-BY569</f>
        <v>0</v>
      </c>
      <c r="CB569" s="290">
        <v>200</v>
      </c>
      <c r="CC569" s="232">
        <f t="shared" si="571"/>
        <v>6456.2</v>
      </c>
      <c r="CD569" s="3">
        <f>SUMIFS('12月商业流向数据'!G:G,'12月商业流向数据'!C:C,'2019年进销存明细 '!A569,'12月商业流向数据'!E:E,'2019年进销存明细 '!H569)</f>
        <v>0</v>
      </c>
      <c r="CE569" s="233"/>
      <c r="CF569" s="232">
        <f t="shared" si="572"/>
        <v>0</v>
      </c>
      <c r="CG569" s="229">
        <f t="shared" ref="CG569" si="614">CA569+CD569-CE569</f>
        <v>0</v>
      </c>
      <c r="CH569" s="230">
        <f t="shared" si="575"/>
        <v>800</v>
      </c>
      <c r="CI569" s="232">
        <f t="shared" si="576"/>
        <v>25824.799999999999</v>
      </c>
      <c r="CJ569" s="230">
        <f t="shared" si="577"/>
        <v>200</v>
      </c>
      <c r="CK569" s="232">
        <f t="shared" si="573"/>
        <v>6456.2</v>
      </c>
      <c r="CL569" s="206" t="s">
        <v>875</v>
      </c>
      <c r="CM569" s="18" t="str">
        <f t="shared" si="568"/>
        <v>整肠生36S-上海市普陀区中医医院</v>
      </c>
      <c r="CN569" s="17" t="s">
        <v>736</v>
      </c>
    </row>
    <row r="570" spans="1:92" s="24" customFormat="1" ht="15" hidden="1" customHeight="1" x14ac:dyDescent="0.3">
      <c r="A570" s="299" t="s">
        <v>828</v>
      </c>
      <c r="B570" s="233" t="s">
        <v>637</v>
      </c>
      <c r="C570" s="233" t="s">
        <v>835</v>
      </c>
      <c r="D570" s="233" t="s">
        <v>755</v>
      </c>
      <c r="E570" s="205" t="s">
        <v>879</v>
      </c>
      <c r="F570" s="205" t="s">
        <v>851</v>
      </c>
      <c r="G570" s="205" t="s">
        <v>880</v>
      </c>
      <c r="H570" s="296" t="s">
        <v>641</v>
      </c>
      <c r="I570" s="228">
        <v>32.280999999999999</v>
      </c>
      <c r="J570" s="229"/>
      <c r="K570" s="230"/>
      <c r="L570" s="297"/>
      <c r="M570" s="229"/>
      <c r="N570" s="230"/>
      <c r="O570" s="298"/>
      <c r="P570" s="229"/>
      <c r="Q570" s="229"/>
      <c r="R570" s="231"/>
      <c r="S570" s="229"/>
      <c r="T570" s="230"/>
      <c r="U570" s="231"/>
      <c r="V570" s="229"/>
      <c r="W570" s="229"/>
      <c r="X570" s="231"/>
      <c r="Y570" s="229"/>
      <c r="Z570" s="230"/>
      <c r="AA570" s="231"/>
      <c r="AB570" s="229"/>
      <c r="AC570" s="229"/>
      <c r="AD570" s="231"/>
      <c r="AE570" s="229"/>
      <c r="AF570" s="230"/>
      <c r="AG570" s="231"/>
      <c r="AH570" s="229"/>
      <c r="AI570" s="229"/>
      <c r="AJ570" s="231"/>
      <c r="AK570" s="229"/>
      <c r="AL570" s="230"/>
      <c r="AM570" s="232"/>
      <c r="AN570" s="235"/>
      <c r="AO570" s="229"/>
      <c r="AP570" s="231"/>
      <c r="AQ570" s="229"/>
      <c r="AR570" s="230"/>
      <c r="AS570" s="231"/>
      <c r="AT570" s="229"/>
      <c r="AU570" s="229"/>
      <c r="AV570" s="231"/>
      <c r="AW570" s="229"/>
      <c r="AX570" s="230"/>
      <c r="AY570" s="231"/>
      <c r="AZ570" s="229"/>
      <c r="BA570" s="229"/>
      <c r="BB570" s="232"/>
      <c r="BC570" s="229"/>
      <c r="BD570" s="230"/>
      <c r="BE570" s="232"/>
      <c r="BF570" s="229"/>
      <c r="BG570" s="3"/>
      <c r="BH570" s="232"/>
      <c r="BI570" s="229"/>
      <c r="BJ570" s="267">
        <v>70</v>
      </c>
      <c r="BK570" s="232">
        <f t="shared" si="603"/>
        <v>2259.67</v>
      </c>
      <c r="BL570" s="229">
        <v>250</v>
      </c>
      <c r="BM570" s="229">
        <v>243</v>
      </c>
      <c r="BN570" s="232">
        <f t="shared" si="604"/>
        <v>8070.25</v>
      </c>
      <c r="BO570" s="229">
        <f t="shared" si="574"/>
        <v>7</v>
      </c>
      <c r="BP570" s="267">
        <v>70</v>
      </c>
      <c r="BQ570" s="232">
        <f t="shared" si="605"/>
        <v>2259.67</v>
      </c>
      <c r="BR570" s="204">
        <v>640</v>
      </c>
      <c r="BS570" s="233">
        <v>638</v>
      </c>
      <c r="BT570" s="232">
        <f t="shared" si="606"/>
        <v>20659.84</v>
      </c>
      <c r="BU570" s="229">
        <f t="shared" si="554"/>
        <v>9</v>
      </c>
      <c r="BV570" s="230">
        <v>70</v>
      </c>
      <c r="BW570" s="232">
        <f t="shared" si="569"/>
        <v>2259.67</v>
      </c>
      <c r="BX570" s="3">
        <v>0</v>
      </c>
      <c r="BY570" s="229">
        <v>6</v>
      </c>
      <c r="BZ570" s="232">
        <f t="shared" si="570"/>
        <v>0</v>
      </c>
      <c r="CA570" s="229">
        <f t="shared" ref="CA570" si="615">BU570+BX570-BY570</f>
        <v>3</v>
      </c>
      <c r="CB570" s="290">
        <v>70</v>
      </c>
      <c r="CC570" s="232">
        <f t="shared" si="571"/>
        <v>2259.67</v>
      </c>
      <c r="CD570" s="3">
        <f>SUMIFS('12月商业流向数据'!G:G,'12月商业流向数据'!C:C,'2019年进销存明细 '!A570,'12月商业流向数据'!E:E,'2019年进销存明细 '!H570)</f>
        <v>0</v>
      </c>
      <c r="CE570" s="229"/>
      <c r="CF570" s="232">
        <f t="shared" si="572"/>
        <v>0</v>
      </c>
      <c r="CG570" s="229">
        <f t="shared" ref="CG570" si="616">CA570+CD570-CE570</f>
        <v>3</v>
      </c>
      <c r="CH570" s="230">
        <f t="shared" si="575"/>
        <v>280</v>
      </c>
      <c r="CI570" s="232">
        <f t="shared" si="576"/>
        <v>9038.68</v>
      </c>
      <c r="CJ570" s="230">
        <f t="shared" si="577"/>
        <v>890</v>
      </c>
      <c r="CK570" s="232">
        <f t="shared" si="573"/>
        <v>28730.09</v>
      </c>
      <c r="CL570" s="24" t="s">
        <v>878</v>
      </c>
      <c r="CM570" s="24" t="str">
        <f t="shared" si="568"/>
        <v>整肠生36S-上海市青浦区夏阳街道社区卫生服务中心</v>
      </c>
      <c r="CN570" s="24" t="s">
        <v>736</v>
      </c>
    </row>
    <row r="571" spans="1:92" ht="15" hidden="1" customHeight="1" x14ac:dyDescent="0.3">
      <c r="A571" s="299" t="s">
        <v>828</v>
      </c>
      <c r="B571" s="233" t="s">
        <v>637</v>
      </c>
      <c r="C571" s="233" t="s">
        <v>835</v>
      </c>
      <c r="D571" s="233" t="s">
        <v>142</v>
      </c>
      <c r="E571" s="233" t="s">
        <v>68</v>
      </c>
      <c r="F571" s="205" t="s">
        <v>741</v>
      </c>
      <c r="G571" s="205" t="s">
        <v>881</v>
      </c>
      <c r="H571" s="227" t="s">
        <v>490</v>
      </c>
      <c r="I571" s="228">
        <v>32.280999999999999</v>
      </c>
      <c r="J571" s="229"/>
      <c r="K571" s="230"/>
      <c r="L571" s="297"/>
      <c r="M571" s="229"/>
      <c r="N571" s="230"/>
      <c r="O571" s="298"/>
      <c r="P571" s="229"/>
      <c r="Q571" s="229"/>
      <c r="R571" s="231"/>
      <c r="S571" s="229"/>
      <c r="T571" s="230"/>
      <c r="U571" s="231"/>
      <c r="V571" s="229"/>
      <c r="W571" s="229"/>
      <c r="X571" s="231"/>
      <c r="Y571" s="229"/>
      <c r="Z571" s="230"/>
      <c r="AA571" s="231"/>
      <c r="AB571" s="229"/>
      <c r="AC571" s="229"/>
      <c r="AD571" s="231"/>
      <c r="AE571" s="229"/>
      <c r="AF571" s="230"/>
      <c r="AG571" s="231"/>
      <c r="AH571" s="229"/>
      <c r="AI571" s="229"/>
      <c r="AJ571" s="231"/>
      <c r="AK571" s="229"/>
      <c r="AL571" s="230"/>
      <c r="AM571" s="232"/>
      <c r="AN571" s="235"/>
      <c r="AO571" s="229"/>
      <c r="AP571" s="231"/>
      <c r="AQ571" s="229"/>
      <c r="AR571" s="230"/>
      <c r="AS571" s="231"/>
      <c r="AT571" s="229"/>
      <c r="AU571" s="229"/>
      <c r="AV571" s="231"/>
      <c r="AW571" s="229"/>
      <c r="AX571" s="230"/>
      <c r="AY571" s="231"/>
      <c r="AZ571" s="229"/>
      <c r="BA571" s="229"/>
      <c r="BB571" s="232"/>
      <c r="BC571" s="229"/>
      <c r="BD571" s="230"/>
      <c r="BE571" s="232"/>
      <c r="BF571" s="229"/>
      <c r="BG571" s="3"/>
      <c r="BH571" s="232"/>
      <c r="BI571" s="229"/>
      <c r="BJ571" s="267">
        <v>1200</v>
      </c>
      <c r="BK571" s="232">
        <f t="shared" si="603"/>
        <v>38737.199999999997</v>
      </c>
      <c r="BL571" s="229">
        <v>1260</v>
      </c>
      <c r="BM571" s="229">
        <v>636</v>
      </c>
      <c r="BN571" s="232">
        <f t="shared" si="604"/>
        <v>40674.06</v>
      </c>
      <c r="BO571" s="229">
        <f t="shared" si="574"/>
        <v>624</v>
      </c>
      <c r="BP571" s="267">
        <v>1500</v>
      </c>
      <c r="BQ571" s="232">
        <f t="shared" si="605"/>
        <v>48421.5</v>
      </c>
      <c r="BR571" s="204">
        <v>0</v>
      </c>
      <c r="BS571" s="233">
        <v>382</v>
      </c>
      <c r="BT571" s="232">
        <f t="shared" si="606"/>
        <v>0</v>
      </c>
      <c r="BU571" s="229">
        <f t="shared" si="554"/>
        <v>242</v>
      </c>
      <c r="BV571" s="230">
        <v>1500</v>
      </c>
      <c r="BW571" s="232">
        <f t="shared" si="569"/>
        <v>48421.5</v>
      </c>
      <c r="BX571" s="3">
        <v>540</v>
      </c>
      <c r="BY571" s="229">
        <v>477</v>
      </c>
      <c r="BZ571" s="232">
        <f t="shared" si="570"/>
        <v>17431.739999999998</v>
      </c>
      <c r="CA571" s="229">
        <f t="shared" ref="CA571" si="617">BU571+BX571-BY571</f>
        <v>305</v>
      </c>
      <c r="CB571" s="290">
        <v>1500</v>
      </c>
      <c r="CC571" s="232">
        <f t="shared" si="571"/>
        <v>48421.5</v>
      </c>
      <c r="CD571" s="3">
        <f>SUMIFS('12月商业流向数据'!G:G,'12月商业流向数据'!C:C,'2019年进销存明细 '!A571,'12月商业流向数据'!E:E,'2019年进销存明细 '!H571)</f>
        <v>770</v>
      </c>
      <c r="CE571" s="229"/>
      <c r="CF571" s="232">
        <f t="shared" si="572"/>
        <v>24856.37</v>
      </c>
      <c r="CG571" s="229">
        <f t="shared" ref="CG571" si="618">CA571+CD571-CE571</f>
        <v>1075</v>
      </c>
      <c r="CH571" s="230">
        <f t="shared" si="575"/>
        <v>5700</v>
      </c>
      <c r="CI571" s="232">
        <f t="shared" si="576"/>
        <v>184001.7</v>
      </c>
      <c r="CJ571" s="230">
        <f t="shared" si="577"/>
        <v>2570</v>
      </c>
      <c r="CK571" s="232">
        <f t="shared" si="573"/>
        <v>82962.17</v>
      </c>
      <c r="CL571" s="17" t="s">
        <v>878</v>
      </c>
      <c r="CM571" s="17" t="str">
        <f t="shared" si="568"/>
        <v>整肠生36S-上海市同仁医院</v>
      </c>
      <c r="CN571" s="17" t="s">
        <v>736</v>
      </c>
    </row>
    <row r="572" spans="1:92" ht="15" hidden="1" customHeight="1" x14ac:dyDescent="0.3">
      <c r="A572" s="299" t="s">
        <v>828</v>
      </c>
      <c r="B572" s="233" t="s">
        <v>637</v>
      </c>
      <c r="C572" s="233" t="s">
        <v>835</v>
      </c>
      <c r="D572" s="233" t="s">
        <v>755</v>
      </c>
      <c r="E572" s="205" t="s">
        <v>829</v>
      </c>
      <c r="F572" s="233" t="s">
        <v>282</v>
      </c>
      <c r="G572" s="205" t="s">
        <v>882</v>
      </c>
      <c r="H572" s="234" t="s">
        <v>883</v>
      </c>
      <c r="I572" s="228">
        <v>32.280999999999999</v>
      </c>
      <c r="J572" s="229"/>
      <c r="K572" s="230"/>
      <c r="L572" s="297"/>
      <c r="M572" s="229"/>
      <c r="N572" s="230"/>
      <c r="O572" s="298"/>
      <c r="P572" s="229"/>
      <c r="Q572" s="229"/>
      <c r="R572" s="231"/>
      <c r="S572" s="229"/>
      <c r="T572" s="230"/>
      <c r="U572" s="231"/>
      <c r="V572" s="229"/>
      <c r="W572" s="229"/>
      <c r="X572" s="231"/>
      <c r="Y572" s="229"/>
      <c r="Z572" s="230"/>
      <c r="AA572" s="231"/>
      <c r="AB572" s="229"/>
      <c r="AC572" s="229"/>
      <c r="AD572" s="231"/>
      <c r="AE572" s="229"/>
      <c r="AF572" s="230"/>
      <c r="AG572" s="231"/>
      <c r="AH572" s="229"/>
      <c r="AI572" s="229"/>
      <c r="AJ572" s="231"/>
      <c r="AK572" s="229"/>
      <c r="AL572" s="230"/>
      <c r="AM572" s="232"/>
      <c r="AN572" s="235"/>
      <c r="AO572" s="229"/>
      <c r="AP572" s="231"/>
      <c r="AQ572" s="229"/>
      <c r="AR572" s="230"/>
      <c r="AS572" s="231"/>
      <c r="AT572" s="229"/>
      <c r="AU572" s="229"/>
      <c r="AV572" s="231"/>
      <c r="AW572" s="229"/>
      <c r="AX572" s="230"/>
      <c r="AY572" s="231"/>
      <c r="AZ572" s="229"/>
      <c r="BA572" s="229"/>
      <c r="BB572" s="232"/>
      <c r="BC572" s="229"/>
      <c r="BD572" s="230"/>
      <c r="BE572" s="232"/>
      <c r="BF572" s="229"/>
      <c r="BG572" s="3"/>
      <c r="BH572" s="232"/>
      <c r="BI572" s="229"/>
      <c r="BJ572" s="267">
        <v>1200</v>
      </c>
      <c r="BK572" s="232">
        <f t="shared" si="603"/>
        <v>38737.199999999997</v>
      </c>
      <c r="BL572" s="229">
        <v>0</v>
      </c>
      <c r="BM572" s="229">
        <v>0</v>
      </c>
      <c r="BN572" s="232">
        <f t="shared" si="604"/>
        <v>0</v>
      </c>
      <c r="BO572" s="229">
        <f t="shared" si="574"/>
        <v>0</v>
      </c>
      <c r="BP572" s="267">
        <v>1200</v>
      </c>
      <c r="BQ572" s="232">
        <f t="shared" si="605"/>
        <v>38737.199999999997</v>
      </c>
      <c r="BR572" s="204">
        <v>0</v>
      </c>
      <c r="BS572" s="233">
        <v>0</v>
      </c>
      <c r="BT572" s="232">
        <f t="shared" si="606"/>
        <v>0</v>
      </c>
      <c r="BU572" s="229">
        <f t="shared" si="554"/>
        <v>0</v>
      </c>
      <c r="BV572" s="230">
        <v>1200</v>
      </c>
      <c r="BW572" s="232">
        <f t="shared" si="569"/>
        <v>38737.199999999997</v>
      </c>
      <c r="BX572" s="3">
        <v>0</v>
      </c>
      <c r="BY572" s="229">
        <v>0</v>
      </c>
      <c r="BZ572" s="232">
        <f t="shared" si="570"/>
        <v>0</v>
      </c>
      <c r="CA572" s="229">
        <f t="shared" ref="CA572" si="619">BU572+BX572-BY572</f>
        <v>0</v>
      </c>
      <c r="CB572" s="290">
        <v>1200</v>
      </c>
      <c r="CC572" s="232">
        <f t="shared" si="571"/>
        <v>38737.199999999997</v>
      </c>
      <c r="CD572" s="3">
        <f>SUMIFS('12月商业流向数据'!G:G,'12月商业流向数据'!C:C,'2019年进销存明细 '!A572,'12月商业流向数据'!E:E,'2019年进销存明细 '!H572)</f>
        <v>0</v>
      </c>
      <c r="CE572" s="229"/>
      <c r="CF572" s="232">
        <f t="shared" si="572"/>
        <v>0</v>
      </c>
      <c r="CG572" s="229">
        <f t="shared" ref="CG572" si="620">CA572+CD572-CE572</f>
        <v>0</v>
      </c>
      <c r="CH572" s="230">
        <f t="shared" si="575"/>
        <v>4800</v>
      </c>
      <c r="CI572" s="232">
        <f t="shared" si="576"/>
        <v>154948.79999999999</v>
      </c>
      <c r="CJ572" s="230">
        <f t="shared" si="577"/>
        <v>0</v>
      </c>
      <c r="CK572" s="232">
        <f t="shared" si="573"/>
        <v>0</v>
      </c>
      <c r="CL572" s="17" t="s">
        <v>878</v>
      </c>
      <c r="CM572" s="17" t="str">
        <f t="shared" si="568"/>
        <v>整肠生36S-上海市闵行区中医医院</v>
      </c>
      <c r="CN572" s="17" t="s">
        <v>736</v>
      </c>
    </row>
    <row r="573" spans="1:92" ht="15" hidden="1" customHeight="1" x14ac:dyDescent="0.3">
      <c r="A573" s="123"/>
      <c r="BR573" s="39">
        <f>SUM(BR2:BR572)</f>
        <v>148126</v>
      </c>
      <c r="BX573" s="39">
        <f>SUM(BX2:BX572)</f>
        <v>168122</v>
      </c>
    </row>
    <row r="574" spans="1:92" ht="15" customHeight="1" x14ac:dyDescent="0.3">
      <c r="A574" s="123"/>
      <c r="AU574" s="199"/>
    </row>
  </sheetData>
  <autoFilter ref="A1:CO573" xr:uid="{6029548B-D5B2-4C82-BF6F-8310A0D7A396}">
    <filterColumn colId="7">
      <filters>
        <filter val="上海市崇明区港沿镇社区卫生服务中心"/>
      </filters>
    </filterColumn>
  </autoFilter>
  <phoneticPr fontId="9" type="noConversion"/>
  <conditionalFormatting sqref="AN281:AN296 AN2:AN279 AN298:AN566">
    <cfRule type="expression" dxfId="11" priority="35">
      <formula>AND($AL2&gt;0,$AN2=0)</formula>
    </cfRule>
  </conditionalFormatting>
  <conditionalFormatting sqref="AT281:AT296 AT2:AT279 AT298:AT568">
    <cfRule type="expression" dxfId="10" priority="33">
      <formula>AND($AR2&gt;0,$AT2=0)</formula>
    </cfRule>
  </conditionalFormatting>
  <conditionalFormatting sqref="AN281:AN296 AN2:AN279 AN298:AN566">
    <cfRule type="expression" dxfId="9" priority="36">
      <formula>AND($AL2&gt;0,$AN2/$AL2&lt;100%)</formula>
    </cfRule>
  </conditionalFormatting>
  <conditionalFormatting sqref="AN280">
    <cfRule type="expression" dxfId="8" priority="7">
      <formula>AND($AL280&gt;0,$AN280=0)</formula>
    </cfRule>
  </conditionalFormatting>
  <conditionalFormatting sqref="AT280">
    <cfRule type="expression" dxfId="7" priority="5">
      <formula>AND($AR280&gt;0,$AT280=0)</formula>
    </cfRule>
  </conditionalFormatting>
  <conditionalFormatting sqref="AN280">
    <cfRule type="expression" dxfId="6" priority="8">
      <formula>AND($AL280&gt;0,$AN280/$AL280&lt;100%)</formula>
    </cfRule>
  </conditionalFormatting>
  <conditionalFormatting sqref="AN297">
    <cfRule type="expression" dxfId="5" priority="3">
      <formula>AND($AL297&gt;0,$AN297=0)</formula>
    </cfRule>
  </conditionalFormatting>
  <conditionalFormatting sqref="AT297">
    <cfRule type="expression" dxfId="4" priority="1">
      <formula>AND($AR297&gt;0,$AT297=0)</formula>
    </cfRule>
  </conditionalFormatting>
  <conditionalFormatting sqref="AN297">
    <cfRule type="expression" dxfId="3" priority="4">
      <formula>AND($AL297&gt;0,$AN297/$AL297&lt;100%)</formula>
    </cfRule>
  </conditionalFormatting>
  <pageMargins left="0.6" right="0.38888888888888901" top="0.75" bottom="0.75" header="0.3" footer="0.3"/>
  <pageSetup paperSize="9" orientation="landscape" r:id="rId1"/>
  <legacyDrawing r:id="rId2"/>
  <extLst>
    <ext xmlns:x14="http://schemas.microsoft.com/office/spreadsheetml/2009/9/main" uri="{78C0D931-6437-407d-A8EE-F0AAD7539E65}">
      <x14:conditionalFormattings>
        <x14:conditionalFormatting xmlns:xm="http://schemas.microsoft.com/office/excel/2006/main">
          <x14:cfRule type="expression" priority="34" id="{650E0D67-EA0E-4367-9DDF-CBCC14DC5F4F}">
            <xm:f>AND($AR2&gt;0,$AT2/$AR2&lt;'分区域（销售金额）达成表'!$E$1)</xm:f>
            <x14:dxf>
              <font>
                <color rgb="FFFF0000"/>
              </font>
              <fill>
                <patternFill>
                  <bgColor rgb="FFFFFF00"/>
                </patternFill>
              </fill>
            </x14:dxf>
          </x14:cfRule>
          <xm:sqref>AT281:AT296 AT2:AT279 AT298:AT568</xm:sqref>
        </x14:conditionalFormatting>
        <x14:conditionalFormatting xmlns:xm="http://schemas.microsoft.com/office/excel/2006/main">
          <x14:cfRule type="expression" priority="6" id="{E2779D4D-FB32-4EAB-BB79-55EBBB45ED5D}">
            <xm:f>AND($AR280&gt;0,$AT280/$AR280&lt;'分区域（销售金额）达成表'!$E$1)</xm:f>
            <x14:dxf>
              <font>
                <color rgb="FFFF0000"/>
              </font>
              <fill>
                <patternFill>
                  <bgColor rgb="FFFFFF00"/>
                </patternFill>
              </fill>
            </x14:dxf>
          </x14:cfRule>
          <xm:sqref>AT280</xm:sqref>
        </x14:conditionalFormatting>
        <x14:conditionalFormatting xmlns:xm="http://schemas.microsoft.com/office/excel/2006/main">
          <x14:cfRule type="expression" priority="2" id="{8C5A3EF7-485D-4E4D-AE05-20D9245E7EB4}">
            <xm:f>AND($AR297&gt;0,$AT297/$AR297&lt;'[2019.11月销售业绩报表.xlsx]分区域（销售金额）达成表'!#REF!)</xm:f>
            <x14:dxf>
              <font>
                <color rgb="FFFF0000"/>
              </font>
              <fill>
                <patternFill>
                  <bgColor rgb="FFFFFF00"/>
                </patternFill>
              </fill>
            </x14:dxf>
          </x14:cfRule>
          <xm:sqref>AT297</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I21"/>
  <sheetViews>
    <sheetView workbookViewId="0">
      <selection activeCell="G14" sqref="G14"/>
    </sheetView>
  </sheetViews>
  <sheetFormatPr defaultRowHeight="13.5" x14ac:dyDescent="0.15"/>
  <cols>
    <col min="1" max="1" width="30.5" bestFit="1" customWidth="1"/>
    <col min="6" max="6" width="8.25" customWidth="1"/>
    <col min="7" max="7" width="31.375" customWidth="1"/>
  </cols>
  <sheetData>
    <row r="1" spans="1:9" ht="14.25" x14ac:dyDescent="0.15">
      <c r="A1" s="43" t="s">
        <v>3</v>
      </c>
      <c r="B1" s="43" t="s">
        <v>2</v>
      </c>
      <c r="C1" s="43" t="s">
        <v>712</v>
      </c>
      <c r="D1" s="29" t="s">
        <v>575</v>
      </c>
      <c r="F1" s="43" t="s">
        <v>706</v>
      </c>
      <c r="G1" s="43" t="s">
        <v>476</v>
      </c>
      <c r="H1" s="43" t="s">
        <v>2</v>
      </c>
      <c r="I1" s="44" t="s">
        <v>290</v>
      </c>
    </row>
    <row r="2" spans="1:9" ht="15.75" x14ac:dyDescent="0.3">
      <c r="A2" s="7" t="s">
        <v>287</v>
      </c>
      <c r="B2" s="1" t="s">
        <v>461</v>
      </c>
      <c r="C2" s="216"/>
      <c r="D2" s="3">
        <v>1050</v>
      </c>
      <c r="E2" s="216">
        <v>43282</v>
      </c>
      <c r="F2" s="7" t="s">
        <v>695</v>
      </c>
      <c r="G2" s="7" t="s">
        <v>653</v>
      </c>
      <c r="H2" s="1" t="s">
        <v>642</v>
      </c>
      <c r="I2" s="1" t="s">
        <v>7</v>
      </c>
    </row>
    <row r="3" spans="1:9" ht="15.75" x14ac:dyDescent="0.3">
      <c r="A3" s="9" t="s">
        <v>102</v>
      </c>
      <c r="B3" s="1" t="s">
        <v>138</v>
      </c>
      <c r="C3" s="216"/>
      <c r="D3" s="3">
        <v>1200</v>
      </c>
      <c r="E3" s="216"/>
      <c r="F3" s="7" t="s">
        <v>702</v>
      </c>
      <c r="G3" s="7" t="s">
        <v>666</v>
      </c>
      <c r="H3" s="1" t="s">
        <v>8</v>
      </c>
      <c r="I3" s="1" t="s">
        <v>7</v>
      </c>
    </row>
    <row r="4" spans="1:9" ht="15.75" x14ac:dyDescent="0.3">
      <c r="A4" s="7" t="s">
        <v>109</v>
      </c>
      <c r="B4" s="1" t="s">
        <v>101</v>
      </c>
      <c r="C4" s="216"/>
      <c r="D4" s="3">
        <v>1000</v>
      </c>
      <c r="E4" s="216"/>
      <c r="F4" s="7" t="s">
        <v>695</v>
      </c>
      <c r="G4" s="7" t="s">
        <v>707</v>
      </c>
      <c r="H4" s="1" t="s">
        <v>642</v>
      </c>
      <c r="I4" s="1" t="s">
        <v>7</v>
      </c>
    </row>
    <row r="5" spans="1:9" ht="15.75" x14ac:dyDescent="0.3">
      <c r="A5" s="2" t="s">
        <v>515</v>
      </c>
      <c r="B5" s="1" t="s">
        <v>698</v>
      </c>
      <c r="C5" s="216"/>
      <c r="D5" s="3">
        <v>900</v>
      </c>
      <c r="E5" s="216">
        <v>43344</v>
      </c>
      <c r="F5" s="7" t="s">
        <v>695</v>
      </c>
      <c r="G5" s="7" t="s">
        <v>708</v>
      </c>
      <c r="H5" s="1" t="s">
        <v>8</v>
      </c>
      <c r="I5" s="1" t="s">
        <v>7</v>
      </c>
    </row>
    <row r="6" spans="1:9" ht="15.75" x14ac:dyDescent="0.3">
      <c r="A6" s="2" t="s">
        <v>58</v>
      </c>
      <c r="B6" s="1" t="s">
        <v>699</v>
      </c>
      <c r="C6" s="216"/>
      <c r="D6" s="3">
        <v>900</v>
      </c>
      <c r="E6" s="216"/>
      <c r="F6" s="7" t="s">
        <v>695</v>
      </c>
      <c r="G6" s="7" t="s">
        <v>709</v>
      </c>
      <c r="H6" s="1" t="s">
        <v>642</v>
      </c>
      <c r="I6" s="1" t="s">
        <v>7</v>
      </c>
    </row>
    <row r="7" spans="1:9" ht="15.75" x14ac:dyDescent="0.3">
      <c r="A7" s="2" t="s">
        <v>501</v>
      </c>
      <c r="B7" s="1" t="s">
        <v>101</v>
      </c>
      <c r="C7" s="216"/>
      <c r="D7" s="3">
        <v>930</v>
      </c>
      <c r="E7" s="216"/>
      <c r="F7" s="7" t="s">
        <v>674</v>
      </c>
      <c r="G7" s="7" t="s">
        <v>667</v>
      </c>
      <c r="H7" s="1" t="s">
        <v>642</v>
      </c>
      <c r="I7" s="1" t="s">
        <v>7</v>
      </c>
    </row>
    <row r="8" spans="1:9" ht="15.75" x14ac:dyDescent="0.3">
      <c r="A8" s="2" t="s">
        <v>84</v>
      </c>
      <c r="B8" s="1" t="s">
        <v>700</v>
      </c>
      <c r="C8" s="216"/>
      <c r="D8" s="3">
        <v>0</v>
      </c>
      <c r="E8" s="216">
        <v>43221</v>
      </c>
      <c r="F8" s="7" t="s">
        <v>703</v>
      </c>
      <c r="G8" s="7" t="s">
        <v>683</v>
      </c>
      <c r="H8" s="1" t="s">
        <v>252</v>
      </c>
      <c r="I8" s="1" t="s">
        <v>7</v>
      </c>
    </row>
    <row r="9" spans="1:9" ht="15.75" x14ac:dyDescent="0.3">
      <c r="A9" s="7" t="s">
        <v>169</v>
      </c>
      <c r="B9" s="1" t="s">
        <v>68</v>
      </c>
      <c r="C9" s="216"/>
      <c r="D9" s="3">
        <v>1000</v>
      </c>
      <c r="E9" s="216">
        <v>43466</v>
      </c>
      <c r="F9" s="7" t="s">
        <v>704</v>
      </c>
      <c r="G9" s="7" t="s">
        <v>668</v>
      </c>
      <c r="H9" s="1" t="s">
        <v>252</v>
      </c>
      <c r="I9" s="1" t="s">
        <v>7</v>
      </c>
    </row>
    <row r="10" spans="1:9" ht="15.75" x14ac:dyDescent="0.3">
      <c r="A10" s="7" t="s">
        <v>40</v>
      </c>
      <c r="B10" s="1" t="s">
        <v>701</v>
      </c>
      <c r="C10" s="216"/>
      <c r="D10" s="3">
        <v>900</v>
      </c>
      <c r="E10" s="216"/>
      <c r="F10" s="7" t="s">
        <v>695</v>
      </c>
      <c r="G10" s="7" t="s">
        <v>711</v>
      </c>
      <c r="H10" s="1" t="s">
        <v>432</v>
      </c>
      <c r="I10" s="1" t="s">
        <v>7</v>
      </c>
    </row>
    <row r="11" spans="1:9" ht="15.75" x14ac:dyDescent="0.3">
      <c r="A11" s="7" t="s">
        <v>34</v>
      </c>
      <c r="B11" s="1" t="s">
        <v>434</v>
      </c>
      <c r="C11" s="216"/>
      <c r="D11" s="3">
        <v>870</v>
      </c>
      <c r="E11" s="216">
        <v>43344</v>
      </c>
      <c r="F11" s="7" t="s">
        <v>674</v>
      </c>
      <c r="G11" s="7" t="s">
        <v>670</v>
      </c>
      <c r="H11" s="1" t="s">
        <v>690</v>
      </c>
      <c r="I11" s="1" t="s">
        <v>7</v>
      </c>
    </row>
    <row r="12" spans="1:9" ht="14.25" x14ac:dyDescent="0.15">
      <c r="F12" s="7" t="s">
        <v>695</v>
      </c>
      <c r="G12" s="7" t="s">
        <v>710</v>
      </c>
      <c r="H12" s="1" t="s">
        <v>690</v>
      </c>
      <c r="I12" s="1" t="s">
        <v>7</v>
      </c>
    </row>
    <row r="13" spans="1:9" ht="14.25" x14ac:dyDescent="0.15">
      <c r="F13" s="2" t="s">
        <v>705</v>
      </c>
      <c r="G13" s="2" t="s">
        <v>673</v>
      </c>
      <c r="H13" s="1" t="s">
        <v>122</v>
      </c>
      <c r="I13" s="1" t="s">
        <v>466</v>
      </c>
    </row>
    <row r="14" spans="1:9" ht="14.25" x14ac:dyDescent="0.15">
      <c r="F14" s="7" t="s">
        <v>663</v>
      </c>
      <c r="G14" s="7" t="s">
        <v>498</v>
      </c>
      <c r="H14" s="1" t="s">
        <v>460</v>
      </c>
      <c r="I14" s="6" t="s">
        <v>464</v>
      </c>
    </row>
    <row r="15" spans="1:9" ht="14.25" x14ac:dyDescent="0.15">
      <c r="F15" s="7" t="s">
        <v>663</v>
      </c>
      <c r="G15" s="7" t="s">
        <v>543</v>
      </c>
      <c r="H15" s="1" t="s">
        <v>439</v>
      </c>
      <c r="I15" s="6" t="s">
        <v>464</v>
      </c>
    </row>
    <row r="16" spans="1:9" ht="14.25" x14ac:dyDescent="0.15">
      <c r="F16" s="2" t="s">
        <v>704</v>
      </c>
      <c r="G16" s="2" t="s">
        <v>669</v>
      </c>
      <c r="H16" s="1" t="s">
        <v>376</v>
      </c>
      <c r="I16" s="1" t="s">
        <v>427</v>
      </c>
    </row>
    <row r="17" spans="6:9" ht="14.25" x14ac:dyDescent="0.15">
      <c r="F17" s="7" t="s">
        <v>687</v>
      </c>
      <c r="G17" s="7" t="s">
        <v>684</v>
      </c>
      <c r="H17" s="1" t="s">
        <v>16</v>
      </c>
      <c r="I17" s="1" t="s">
        <v>427</v>
      </c>
    </row>
    <row r="18" spans="6:9" ht="14.25" x14ac:dyDescent="0.15">
      <c r="F18" s="7" t="s">
        <v>687</v>
      </c>
      <c r="G18" s="7" t="s">
        <v>685</v>
      </c>
      <c r="H18" s="1" t="s">
        <v>462</v>
      </c>
      <c r="I18" s="1" t="s">
        <v>285</v>
      </c>
    </row>
    <row r="19" spans="6:9" ht="14.25" x14ac:dyDescent="0.15">
      <c r="F19" s="7" t="s">
        <v>687</v>
      </c>
      <c r="G19" s="7" t="s">
        <v>686</v>
      </c>
      <c r="H19" s="1" t="s">
        <v>480</v>
      </c>
      <c r="I19" s="1" t="s">
        <v>285</v>
      </c>
    </row>
    <row r="20" spans="6:9" ht="14.25" x14ac:dyDescent="0.15">
      <c r="F20" s="7" t="s">
        <v>674</v>
      </c>
      <c r="G20" s="7" t="s">
        <v>671</v>
      </c>
      <c r="H20" s="1" t="s">
        <v>68</v>
      </c>
      <c r="I20" s="1" t="s">
        <v>142</v>
      </c>
    </row>
    <row r="21" spans="6:9" ht="14.25" x14ac:dyDescent="0.15">
      <c r="F21" s="7" t="s">
        <v>704</v>
      </c>
      <c r="G21" s="7" t="s">
        <v>672</v>
      </c>
      <c r="H21" s="1" t="s">
        <v>68</v>
      </c>
      <c r="I21" s="1" t="s">
        <v>142</v>
      </c>
    </row>
  </sheetData>
  <autoFilter ref="F1:I21" xr:uid="{00000000-0009-0000-0000-000010000000}"/>
  <phoneticPr fontId="9"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K937"/>
  <sheetViews>
    <sheetView tabSelected="1" workbookViewId="0">
      <pane ySplit="1" topLeftCell="A2" activePane="bottomLeft" state="frozen"/>
      <selection activeCell="N7" sqref="N7"/>
      <selection pane="bottomLeft" activeCell="E11" sqref="E11"/>
    </sheetView>
  </sheetViews>
  <sheetFormatPr defaultColWidth="9" defaultRowHeight="14.25" x14ac:dyDescent="0.3"/>
  <cols>
    <col min="1" max="1" width="11.875" style="261" customWidth="1"/>
    <col min="2" max="2" width="9.5" style="114" bestFit="1" customWidth="1"/>
    <col min="3" max="3" width="9.5" style="217" bestFit="1" customWidth="1"/>
    <col min="4" max="4" width="24.875" style="114" customWidth="1"/>
    <col min="5" max="5" width="25.875" style="114" customWidth="1"/>
    <col min="6" max="6" width="20.75" style="114" customWidth="1"/>
    <col min="7" max="7" width="9.5" style="217" bestFit="1" customWidth="1"/>
    <col min="8" max="8" width="14.25" style="114" bestFit="1" customWidth="1"/>
    <col min="9" max="9" width="9.5" style="114" bestFit="1" customWidth="1"/>
    <col min="10" max="10" width="15.375" style="217" customWidth="1"/>
    <col min="11" max="11" width="51.875" style="114" customWidth="1"/>
    <col min="12" max="16384" width="9" style="114"/>
  </cols>
  <sheetData>
    <row r="1" spans="1:11" s="263" customFormat="1" x14ac:dyDescent="0.3">
      <c r="A1" s="262" t="s">
        <v>713</v>
      </c>
      <c r="B1" s="263" t="s">
        <v>714</v>
      </c>
      <c r="C1" s="264" t="s">
        <v>715</v>
      </c>
      <c r="D1" s="263" t="s">
        <v>716</v>
      </c>
      <c r="E1" s="263" t="s">
        <v>717</v>
      </c>
      <c r="F1" s="263" t="s">
        <v>718</v>
      </c>
      <c r="G1" s="264" t="s">
        <v>719</v>
      </c>
      <c r="H1" s="263" t="s">
        <v>370</v>
      </c>
      <c r="I1" s="263" t="s">
        <v>371</v>
      </c>
      <c r="J1" s="264" t="s">
        <v>720</v>
      </c>
      <c r="K1" s="263" t="s">
        <v>721</v>
      </c>
    </row>
    <row r="2" spans="1:11" x14ac:dyDescent="0.3">
      <c r="A2" s="261" t="s">
        <v>934</v>
      </c>
      <c r="B2" s="114" t="s">
        <v>935</v>
      </c>
      <c r="C2" s="217" t="s">
        <v>155</v>
      </c>
      <c r="D2" s="114" t="s">
        <v>936</v>
      </c>
      <c r="E2" s="114" t="s">
        <v>937</v>
      </c>
      <c r="F2" s="114" t="s">
        <v>938</v>
      </c>
      <c r="G2" s="217">
        <v>120</v>
      </c>
      <c r="I2" s="114" t="s">
        <v>939</v>
      </c>
      <c r="J2" s="217" t="s">
        <v>940</v>
      </c>
      <c r="K2" s="114" t="s">
        <v>937</v>
      </c>
    </row>
    <row r="3" spans="1:11" x14ac:dyDescent="0.3">
      <c r="A3" s="261" t="s">
        <v>934</v>
      </c>
      <c r="B3" s="114" t="s">
        <v>935</v>
      </c>
      <c r="C3" s="217" t="s">
        <v>155</v>
      </c>
      <c r="D3" s="114" t="s">
        <v>936</v>
      </c>
      <c r="E3" s="114" t="s">
        <v>941</v>
      </c>
      <c r="F3" s="114" t="s">
        <v>942</v>
      </c>
      <c r="G3" s="217">
        <v>20</v>
      </c>
      <c r="I3" s="114" t="s">
        <v>939</v>
      </c>
      <c r="J3" s="217" t="s">
        <v>940</v>
      </c>
      <c r="K3" s="114" t="s">
        <v>941</v>
      </c>
    </row>
    <row r="4" spans="1:11" x14ac:dyDescent="0.3">
      <c r="A4" s="261" t="s">
        <v>934</v>
      </c>
      <c r="B4" s="114" t="s">
        <v>935</v>
      </c>
      <c r="C4" s="217" t="s">
        <v>155</v>
      </c>
      <c r="D4" s="114" t="s">
        <v>936</v>
      </c>
      <c r="E4" s="114" t="s">
        <v>84</v>
      </c>
      <c r="F4" s="114" t="s">
        <v>943</v>
      </c>
      <c r="G4" s="217">
        <v>20</v>
      </c>
      <c r="I4" s="114" t="s">
        <v>939</v>
      </c>
      <c r="J4" s="217" t="s">
        <v>940</v>
      </c>
      <c r="K4" s="114" t="s">
        <v>84</v>
      </c>
    </row>
    <row r="5" spans="1:11" x14ac:dyDescent="0.3">
      <c r="A5" s="261" t="s">
        <v>934</v>
      </c>
      <c r="B5" s="114" t="s">
        <v>935</v>
      </c>
      <c r="C5" s="217" t="s">
        <v>155</v>
      </c>
      <c r="D5" s="114" t="s">
        <v>936</v>
      </c>
      <c r="E5" s="114" t="s">
        <v>56</v>
      </c>
      <c r="F5" s="114" t="s">
        <v>944</v>
      </c>
      <c r="G5" s="217">
        <v>10</v>
      </c>
      <c r="I5" s="114" t="s">
        <v>939</v>
      </c>
      <c r="J5" s="217" t="s">
        <v>940</v>
      </c>
      <c r="K5" s="114" t="s">
        <v>56</v>
      </c>
    </row>
    <row r="6" spans="1:11" x14ac:dyDescent="0.3">
      <c r="A6" s="261" t="s">
        <v>934</v>
      </c>
      <c r="B6" s="114" t="s">
        <v>935</v>
      </c>
      <c r="C6" s="217" t="s">
        <v>6</v>
      </c>
      <c r="D6" s="114" t="s">
        <v>945</v>
      </c>
      <c r="E6" s="114" t="s">
        <v>216</v>
      </c>
      <c r="F6" s="114" t="s">
        <v>946</v>
      </c>
      <c r="G6" s="217">
        <v>30</v>
      </c>
      <c r="I6" s="114" t="s">
        <v>939</v>
      </c>
      <c r="J6" s="217" t="s">
        <v>736</v>
      </c>
      <c r="K6" s="114" t="s">
        <v>216</v>
      </c>
    </row>
    <row r="7" spans="1:11" x14ac:dyDescent="0.3">
      <c r="A7" s="261" t="s">
        <v>934</v>
      </c>
      <c r="B7" s="114" t="s">
        <v>935</v>
      </c>
      <c r="C7" s="217" t="s">
        <v>6</v>
      </c>
      <c r="D7" s="114" t="s">
        <v>945</v>
      </c>
      <c r="E7" s="114" t="s">
        <v>490</v>
      </c>
      <c r="F7" s="114" t="s">
        <v>947</v>
      </c>
      <c r="G7" s="217">
        <v>900</v>
      </c>
      <c r="I7" s="114" t="s">
        <v>939</v>
      </c>
      <c r="J7" s="217" t="s">
        <v>736</v>
      </c>
      <c r="K7" s="114" t="s">
        <v>490</v>
      </c>
    </row>
    <row r="8" spans="1:11" x14ac:dyDescent="0.3">
      <c r="A8" s="261" t="s">
        <v>934</v>
      </c>
      <c r="B8" s="114" t="s">
        <v>935</v>
      </c>
      <c r="C8" s="217" t="s">
        <v>183</v>
      </c>
      <c r="D8" s="114" t="s">
        <v>948</v>
      </c>
      <c r="E8" s="114" t="s">
        <v>98</v>
      </c>
      <c r="F8" s="114" t="s">
        <v>949</v>
      </c>
      <c r="G8" s="217">
        <v>800</v>
      </c>
      <c r="I8" s="114" t="s">
        <v>950</v>
      </c>
      <c r="J8" s="217" t="s">
        <v>940</v>
      </c>
      <c r="K8" s="114" t="s">
        <v>98</v>
      </c>
    </row>
    <row r="9" spans="1:11" x14ac:dyDescent="0.3">
      <c r="A9" s="261" t="s">
        <v>934</v>
      </c>
      <c r="B9" s="114" t="s">
        <v>935</v>
      </c>
      <c r="C9" s="217" t="s">
        <v>189</v>
      </c>
      <c r="D9" s="114" t="s">
        <v>951</v>
      </c>
      <c r="E9" s="114" t="s">
        <v>29</v>
      </c>
      <c r="F9" s="114" t="s">
        <v>952</v>
      </c>
      <c r="G9" s="217">
        <v>200</v>
      </c>
      <c r="I9" s="114" t="s">
        <v>939</v>
      </c>
      <c r="J9" s="217" t="s">
        <v>736</v>
      </c>
      <c r="K9" s="114" t="s">
        <v>29</v>
      </c>
    </row>
    <row r="10" spans="1:11" x14ac:dyDescent="0.3">
      <c r="A10" s="261" t="s">
        <v>934</v>
      </c>
      <c r="B10" s="114" t="s">
        <v>935</v>
      </c>
      <c r="C10" s="217" t="s">
        <v>6</v>
      </c>
      <c r="D10" s="114" t="s">
        <v>945</v>
      </c>
      <c r="E10" s="114" t="s">
        <v>99</v>
      </c>
      <c r="F10" s="114" t="s">
        <v>953</v>
      </c>
      <c r="G10" s="217">
        <v>300</v>
      </c>
      <c r="I10" s="114" t="s">
        <v>939</v>
      </c>
      <c r="J10" s="217" t="s">
        <v>736</v>
      </c>
      <c r="K10" s="114" t="s">
        <v>99</v>
      </c>
    </row>
    <row r="11" spans="1:11" x14ac:dyDescent="0.3">
      <c r="A11" s="261" t="s">
        <v>934</v>
      </c>
      <c r="B11" s="114" t="s">
        <v>935</v>
      </c>
      <c r="C11" s="217" t="s">
        <v>121</v>
      </c>
      <c r="D11" s="114" t="s">
        <v>954</v>
      </c>
      <c r="E11" s="114" t="s">
        <v>10</v>
      </c>
      <c r="F11" s="114" t="s">
        <v>955</v>
      </c>
      <c r="G11" s="217">
        <v>200</v>
      </c>
      <c r="I11" s="114" t="s">
        <v>939</v>
      </c>
      <c r="J11" s="217" t="s">
        <v>736</v>
      </c>
      <c r="K11" s="114" t="s">
        <v>10</v>
      </c>
    </row>
    <row r="12" spans="1:11" x14ac:dyDescent="0.3">
      <c r="A12" s="261" t="s">
        <v>934</v>
      </c>
      <c r="B12" s="114" t="s">
        <v>935</v>
      </c>
      <c r="C12" s="217" t="s">
        <v>6</v>
      </c>
      <c r="D12" s="114" t="s">
        <v>945</v>
      </c>
      <c r="E12" s="114" t="s">
        <v>272</v>
      </c>
      <c r="F12" s="114" t="s">
        <v>956</v>
      </c>
      <c r="G12" s="217">
        <v>200</v>
      </c>
      <c r="I12" s="114" t="s">
        <v>939</v>
      </c>
      <c r="J12" s="217" t="s">
        <v>736</v>
      </c>
      <c r="K12" s="114" t="s">
        <v>272</v>
      </c>
    </row>
    <row r="13" spans="1:11" x14ac:dyDescent="0.3">
      <c r="A13" s="261" t="s">
        <v>934</v>
      </c>
      <c r="B13" s="114" t="s">
        <v>935</v>
      </c>
      <c r="C13" s="217" t="s">
        <v>121</v>
      </c>
      <c r="D13" s="114" t="s">
        <v>954</v>
      </c>
      <c r="E13" s="114" t="s">
        <v>14</v>
      </c>
      <c r="F13" s="114" t="s">
        <v>957</v>
      </c>
      <c r="G13" s="217">
        <v>200</v>
      </c>
      <c r="I13" s="114" t="s">
        <v>939</v>
      </c>
      <c r="J13" s="217" t="s">
        <v>736</v>
      </c>
      <c r="K13" s="114" t="s">
        <v>14</v>
      </c>
    </row>
    <row r="14" spans="1:11" x14ac:dyDescent="0.3">
      <c r="A14" s="261" t="s">
        <v>934</v>
      </c>
      <c r="B14" s="114" t="s">
        <v>935</v>
      </c>
      <c r="C14" s="217" t="s">
        <v>121</v>
      </c>
      <c r="D14" s="114" t="s">
        <v>954</v>
      </c>
      <c r="E14" s="114" t="s">
        <v>84</v>
      </c>
      <c r="F14" s="114" t="s">
        <v>943</v>
      </c>
      <c r="G14" s="217">
        <v>140</v>
      </c>
      <c r="I14" s="114" t="s">
        <v>939</v>
      </c>
      <c r="J14" s="217" t="s">
        <v>736</v>
      </c>
      <c r="K14" s="114" t="s">
        <v>84</v>
      </c>
    </row>
    <row r="15" spans="1:11" x14ac:dyDescent="0.3">
      <c r="A15" s="261" t="s">
        <v>934</v>
      </c>
      <c r="B15" s="114" t="s">
        <v>935</v>
      </c>
      <c r="C15" s="217" t="s">
        <v>121</v>
      </c>
      <c r="D15" s="114" t="s">
        <v>954</v>
      </c>
      <c r="E15" s="114" t="s">
        <v>958</v>
      </c>
      <c r="F15" s="114" t="s">
        <v>959</v>
      </c>
      <c r="G15" s="217">
        <v>2</v>
      </c>
      <c r="I15" s="114" t="s">
        <v>939</v>
      </c>
      <c r="J15" s="217" t="s">
        <v>940</v>
      </c>
      <c r="K15" s="114" t="s">
        <v>958</v>
      </c>
    </row>
    <row r="16" spans="1:11" x14ac:dyDescent="0.3">
      <c r="A16" s="261" t="s">
        <v>934</v>
      </c>
      <c r="B16" s="114" t="s">
        <v>935</v>
      </c>
      <c r="C16" s="217" t="s">
        <v>121</v>
      </c>
      <c r="D16" s="114" t="s">
        <v>954</v>
      </c>
      <c r="E16" s="114" t="s">
        <v>134</v>
      </c>
      <c r="F16" s="114" t="s">
        <v>960</v>
      </c>
      <c r="G16" s="217">
        <v>20</v>
      </c>
      <c r="I16" s="114" t="s">
        <v>939</v>
      </c>
      <c r="J16" s="217" t="s">
        <v>736</v>
      </c>
      <c r="K16" s="114" t="s">
        <v>134</v>
      </c>
    </row>
    <row r="17" spans="1:11" x14ac:dyDescent="0.3">
      <c r="A17" s="261" t="s">
        <v>934</v>
      </c>
      <c r="B17" s="114" t="s">
        <v>935</v>
      </c>
      <c r="C17" s="217" t="s">
        <v>121</v>
      </c>
      <c r="D17" s="114" t="s">
        <v>954</v>
      </c>
      <c r="E17" s="114" t="s">
        <v>141</v>
      </c>
      <c r="F17" s="114" t="s">
        <v>961</v>
      </c>
      <c r="G17" s="217">
        <v>800</v>
      </c>
      <c r="I17" s="114" t="s">
        <v>939</v>
      </c>
      <c r="J17" s="217" t="s">
        <v>736</v>
      </c>
      <c r="K17" s="114" t="s">
        <v>141</v>
      </c>
    </row>
    <row r="18" spans="1:11" x14ac:dyDescent="0.3">
      <c r="A18" s="261" t="s">
        <v>934</v>
      </c>
      <c r="B18" s="114" t="s">
        <v>935</v>
      </c>
      <c r="C18" s="217" t="s">
        <v>121</v>
      </c>
      <c r="D18" s="114" t="s">
        <v>954</v>
      </c>
      <c r="E18" s="114" t="s">
        <v>151</v>
      </c>
      <c r="F18" s="114" t="s">
        <v>962</v>
      </c>
      <c r="G18" s="217">
        <v>400</v>
      </c>
      <c r="I18" s="114" t="s">
        <v>939</v>
      </c>
      <c r="J18" s="217" t="s">
        <v>736</v>
      </c>
      <c r="K18" s="114" t="s">
        <v>151</v>
      </c>
    </row>
    <row r="19" spans="1:11" x14ac:dyDescent="0.3">
      <c r="A19" s="261" t="s">
        <v>934</v>
      </c>
      <c r="B19" s="114" t="s">
        <v>935</v>
      </c>
      <c r="C19" s="217" t="s">
        <v>6</v>
      </c>
      <c r="D19" s="114" t="s">
        <v>945</v>
      </c>
      <c r="E19" s="114" t="s">
        <v>151</v>
      </c>
      <c r="F19" s="114" t="s">
        <v>962</v>
      </c>
      <c r="G19" s="217">
        <v>30</v>
      </c>
      <c r="I19" s="114" t="s">
        <v>939</v>
      </c>
      <c r="J19" s="217" t="s">
        <v>736</v>
      </c>
      <c r="K19" s="114" t="s">
        <v>151</v>
      </c>
    </row>
    <row r="20" spans="1:11" x14ac:dyDescent="0.3">
      <c r="A20" s="261" t="s">
        <v>934</v>
      </c>
      <c r="B20" s="114" t="s">
        <v>935</v>
      </c>
      <c r="C20" s="217" t="s">
        <v>121</v>
      </c>
      <c r="D20" s="114" t="s">
        <v>954</v>
      </c>
      <c r="E20" s="114" t="s">
        <v>133</v>
      </c>
      <c r="F20" s="114" t="s">
        <v>963</v>
      </c>
      <c r="G20" s="217">
        <v>200</v>
      </c>
      <c r="I20" s="114" t="s">
        <v>939</v>
      </c>
      <c r="J20" s="217" t="s">
        <v>736</v>
      </c>
      <c r="K20" s="114" t="s">
        <v>133</v>
      </c>
    </row>
    <row r="21" spans="1:11" x14ac:dyDescent="0.3">
      <c r="A21" s="261" t="s">
        <v>934</v>
      </c>
      <c r="B21" s="114" t="s">
        <v>935</v>
      </c>
      <c r="C21" s="217" t="s">
        <v>6</v>
      </c>
      <c r="D21" s="114" t="s">
        <v>945</v>
      </c>
      <c r="E21" s="114" t="s">
        <v>546</v>
      </c>
      <c r="F21" s="114" t="s">
        <v>964</v>
      </c>
      <c r="G21" s="217">
        <v>300</v>
      </c>
      <c r="I21" s="114" t="s">
        <v>939</v>
      </c>
      <c r="J21" s="217" t="s">
        <v>736</v>
      </c>
      <c r="K21" s="114" t="s">
        <v>546</v>
      </c>
    </row>
    <row r="22" spans="1:11" x14ac:dyDescent="0.3">
      <c r="A22" s="261" t="s">
        <v>934</v>
      </c>
      <c r="B22" s="114" t="s">
        <v>935</v>
      </c>
      <c r="C22" s="217" t="s">
        <v>121</v>
      </c>
      <c r="D22" s="114" t="s">
        <v>954</v>
      </c>
      <c r="E22" s="114" t="s">
        <v>965</v>
      </c>
      <c r="F22" s="114" t="s">
        <v>966</v>
      </c>
      <c r="G22" s="217">
        <v>38</v>
      </c>
      <c r="I22" s="114" t="s">
        <v>939</v>
      </c>
      <c r="J22" s="217" t="s">
        <v>940</v>
      </c>
      <c r="K22" s="114" t="s">
        <v>965</v>
      </c>
    </row>
    <row r="23" spans="1:11" x14ac:dyDescent="0.3">
      <c r="A23" s="261" t="s">
        <v>934</v>
      </c>
      <c r="B23" s="114" t="s">
        <v>935</v>
      </c>
      <c r="C23" s="217" t="s">
        <v>121</v>
      </c>
      <c r="D23" s="114" t="s">
        <v>954</v>
      </c>
      <c r="E23" s="114" t="s">
        <v>965</v>
      </c>
      <c r="F23" s="114" t="s">
        <v>966</v>
      </c>
      <c r="G23" s="217">
        <v>82</v>
      </c>
      <c r="I23" s="114" t="s">
        <v>939</v>
      </c>
      <c r="J23" s="217" t="s">
        <v>940</v>
      </c>
      <c r="K23" s="114" t="s">
        <v>965</v>
      </c>
    </row>
    <row r="24" spans="1:11" x14ac:dyDescent="0.3">
      <c r="A24" s="261" t="s">
        <v>934</v>
      </c>
      <c r="B24" s="114" t="s">
        <v>935</v>
      </c>
      <c r="C24" s="217" t="s">
        <v>121</v>
      </c>
      <c r="D24" s="114" t="s">
        <v>954</v>
      </c>
      <c r="E24" s="114" t="s">
        <v>154</v>
      </c>
      <c r="F24" s="114" t="s">
        <v>967</v>
      </c>
      <c r="G24" s="217">
        <v>20</v>
      </c>
      <c r="I24" s="114" t="s">
        <v>939</v>
      </c>
      <c r="J24" s="217" t="s">
        <v>736</v>
      </c>
      <c r="K24" s="114" t="s">
        <v>154</v>
      </c>
    </row>
    <row r="25" spans="1:11" x14ac:dyDescent="0.3">
      <c r="A25" s="261" t="s">
        <v>934</v>
      </c>
      <c r="B25" s="114" t="s">
        <v>935</v>
      </c>
      <c r="C25" s="217" t="s">
        <v>6</v>
      </c>
      <c r="D25" s="114" t="s">
        <v>945</v>
      </c>
      <c r="E25" s="114" t="s">
        <v>490</v>
      </c>
      <c r="F25" s="114" t="s">
        <v>968</v>
      </c>
      <c r="G25" s="217">
        <v>30</v>
      </c>
      <c r="I25" s="114" t="s">
        <v>939</v>
      </c>
      <c r="J25" s="217" t="s">
        <v>736</v>
      </c>
      <c r="K25" s="114" t="s">
        <v>490</v>
      </c>
    </row>
    <row r="26" spans="1:11" x14ac:dyDescent="0.3">
      <c r="A26" s="261" t="s">
        <v>934</v>
      </c>
      <c r="B26" s="114" t="s">
        <v>935</v>
      </c>
      <c r="C26" s="217" t="s">
        <v>121</v>
      </c>
      <c r="D26" s="114" t="s">
        <v>954</v>
      </c>
      <c r="E26" s="114" t="s">
        <v>98</v>
      </c>
      <c r="F26" s="114" t="s">
        <v>949</v>
      </c>
      <c r="G26" s="217">
        <v>30</v>
      </c>
      <c r="I26" s="114" t="s">
        <v>939</v>
      </c>
      <c r="J26" s="217" t="s">
        <v>736</v>
      </c>
      <c r="K26" s="114" t="s">
        <v>98</v>
      </c>
    </row>
    <row r="27" spans="1:11" x14ac:dyDescent="0.3">
      <c r="A27" s="261" t="s">
        <v>934</v>
      </c>
      <c r="B27" s="114" t="s">
        <v>935</v>
      </c>
      <c r="C27" s="217" t="s">
        <v>6</v>
      </c>
      <c r="D27" s="114" t="s">
        <v>945</v>
      </c>
      <c r="E27" s="114" t="s">
        <v>98</v>
      </c>
      <c r="F27" s="114" t="s">
        <v>949</v>
      </c>
      <c r="G27" s="217">
        <v>200</v>
      </c>
      <c r="I27" s="114" t="s">
        <v>939</v>
      </c>
      <c r="J27" s="217" t="s">
        <v>736</v>
      </c>
      <c r="K27" s="114" t="s">
        <v>98</v>
      </c>
    </row>
    <row r="28" spans="1:11" x14ac:dyDescent="0.3">
      <c r="A28" s="261" t="s">
        <v>934</v>
      </c>
      <c r="B28" s="114" t="s">
        <v>935</v>
      </c>
      <c r="C28" s="217" t="s">
        <v>183</v>
      </c>
      <c r="D28" s="114" t="s">
        <v>948</v>
      </c>
      <c r="E28" s="114" t="s">
        <v>98</v>
      </c>
      <c r="F28" s="114" t="s">
        <v>949</v>
      </c>
      <c r="G28" s="217">
        <v>320</v>
      </c>
      <c r="I28" s="114" t="s">
        <v>950</v>
      </c>
      <c r="J28" s="217" t="s">
        <v>940</v>
      </c>
      <c r="K28" s="114" t="s">
        <v>98</v>
      </c>
    </row>
    <row r="29" spans="1:11" x14ac:dyDescent="0.3">
      <c r="A29" s="261" t="s">
        <v>934</v>
      </c>
      <c r="B29" s="114" t="s">
        <v>935</v>
      </c>
      <c r="C29" s="217" t="s">
        <v>189</v>
      </c>
      <c r="D29" s="114" t="s">
        <v>951</v>
      </c>
      <c r="E29" s="114" t="s">
        <v>652</v>
      </c>
      <c r="F29" s="114" t="s">
        <v>969</v>
      </c>
      <c r="G29" s="217">
        <v>2</v>
      </c>
      <c r="I29" s="114" t="s">
        <v>939</v>
      </c>
      <c r="J29" s="217" t="s">
        <v>940</v>
      </c>
      <c r="K29" s="114" t="s">
        <v>652</v>
      </c>
    </row>
    <row r="30" spans="1:11" x14ac:dyDescent="0.3">
      <c r="A30" s="261" t="s">
        <v>934</v>
      </c>
      <c r="B30" s="114" t="s">
        <v>935</v>
      </c>
      <c r="C30" s="217" t="s">
        <v>161</v>
      </c>
      <c r="D30" s="114" t="s">
        <v>970</v>
      </c>
      <c r="E30" s="114" t="s">
        <v>971</v>
      </c>
      <c r="F30" s="114" t="s">
        <v>972</v>
      </c>
      <c r="G30" s="217">
        <v>300</v>
      </c>
      <c r="I30" s="114" t="s">
        <v>950</v>
      </c>
      <c r="J30" s="217" t="s">
        <v>940</v>
      </c>
      <c r="K30" s="114" t="s">
        <v>971</v>
      </c>
    </row>
    <row r="31" spans="1:11" x14ac:dyDescent="0.3">
      <c r="A31" s="261" t="s">
        <v>934</v>
      </c>
      <c r="B31" s="114" t="s">
        <v>935</v>
      </c>
      <c r="C31" s="217" t="s">
        <v>189</v>
      </c>
      <c r="D31" s="114" t="s">
        <v>951</v>
      </c>
      <c r="E31" s="114" t="s">
        <v>973</v>
      </c>
      <c r="F31" s="114" t="s">
        <v>974</v>
      </c>
      <c r="G31" s="217">
        <v>20</v>
      </c>
      <c r="I31" s="114" t="s">
        <v>939</v>
      </c>
      <c r="J31" s="217" t="s">
        <v>940</v>
      </c>
      <c r="K31" s="114" t="s">
        <v>973</v>
      </c>
    </row>
    <row r="32" spans="1:11" x14ac:dyDescent="0.3">
      <c r="A32" s="261" t="s">
        <v>934</v>
      </c>
      <c r="B32" s="114" t="s">
        <v>935</v>
      </c>
      <c r="C32" s="217" t="s">
        <v>189</v>
      </c>
      <c r="D32" s="114" t="s">
        <v>951</v>
      </c>
      <c r="E32" s="114" t="s">
        <v>14</v>
      </c>
      <c r="F32" s="114" t="s">
        <v>957</v>
      </c>
      <c r="G32" s="217">
        <v>400</v>
      </c>
      <c r="I32" s="114" t="s">
        <v>939</v>
      </c>
      <c r="J32" s="217" t="s">
        <v>940</v>
      </c>
      <c r="K32" s="114" t="s">
        <v>14</v>
      </c>
    </row>
    <row r="33" spans="1:11" x14ac:dyDescent="0.3">
      <c r="A33" s="261" t="s">
        <v>934</v>
      </c>
      <c r="B33" s="114" t="s">
        <v>935</v>
      </c>
      <c r="C33" s="217" t="s">
        <v>161</v>
      </c>
      <c r="D33" s="114" t="s">
        <v>970</v>
      </c>
      <c r="E33" s="114" t="s">
        <v>273</v>
      </c>
      <c r="F33" s="114" t="s">
        <v>975</v>
      </c>
      <c r="G33" s="217">
        <v>120</v>
      </c>
      <c r="I33" s="114" t="s">
        <v>950</v>
      </c>
      <c r="J33" s="217" t="s">
        <v>940</v>
      </c>
      <c r="K33" s="114" t="s">
        <v>273</v>
      </c>
    </row>
    <row r="34" spans="1:11" x14ac:dyDescent="0.3">
      <c r="A34" s="261" t="s">
        <v>934</v>
      </c>
      <c r="B34" s="114" t="s">
        <v>935</v>
      </c>
      <c r="C34" s="217" t="s">
        <v>189</v>
      </c>
      <c r="D34" s="114" t="s">
        <v>951</v>
      </c>
      <c r="E34" s="114" t="s">
        <v>976</v>
      </c>
      <c r="F34" s="114" t="s">
        <v>977</v>
      </c>
      <c r="G34" s="217">
        <v>10</v>
      </c>
      <c r="I34" s="114" t="s">
        <v>939</v>
      </c>
      <c r="J34" s="217" t="s">
        <v>940</v>
      </c>
      <c r="K34" s="114" t="s">
        <v>976</v>
      </c>
    </row>
    <row r="35" spans="1:11" x14ac:dyDescent="0.3">
      <c r="A35" s="261" t="s">
        <v>934</v>
      </c>
      <c r="B35" s="114" t="s">
        <v>935</v>
      </c>
      <c r="C35" s="217" t="s">
        <v>189</v>
      </c>
      <c r="D35" s="114" t="s">
        <v>951</v>
      </c>
      <c r="E35" s="114" t="s">
        <v>978</v>
      </c>
      <c r="F35" s="114" t="s">
        <v>979</v>
      </c>
      <c r="G35" s="217">
        <v>30</v>
      </c>
      <c r="I35" s="114" t="s">
        <v>939</v>
      </c>
      <c r="J35" s="217" t="s">
        <v>940</v>
      </c>
      <c r="K35" s="114" t="s">
        <v>978</v>
      </c>
    </row>
    <row r="36" spans="1:11" x14ac:dyDescent="0.3">
      <c r="A36" s="261" t="s">
        <v>934</v>
      </c>
      <c r="B36" s="114" t="s">
        <v>935</v>
      </c>
      <c r="C36" s="217" t="s">
        <v>189</v>
      </c>
      <c r="D36" s="114" t="s">
        <v>951</v>
      </c>
      <c r="E36" s="114" t="s">
        <v>980</v>
      </c>
      <c r="F36" s="114" t="s">
        <v>981</v>
      </c>
      <c r="G36" s="217">
        <v>2</v>
      </c>
      <c r="I36" s="114" t="s">
        <v>939</v>
      </c>
      <c r="J36" s="217" t="s">
        <v>940</v>
      </c>
      <c r="K36" s="114" t="s">
        <v>980</v>
      </c>
    </row>
    <row r="37" spans="1:11" x14ac:dyDescent="0.3">
      <c r="A37" s="261" t="s">
        <v>934</v>
      </c>
      <c r="B37" s="114" t="s">
        <v>935</v>
      </c>
      <c r="C37" s="217" t="s">
        <v>161</v>
      </c>
      <c r="D37" s="114" t="s">
        <v>970</v>
      </c>
      <c r="E37" s="114" t="s">
        <v>982</v>
      </c>
      <c r="F37" s="114" t="s">
        <v>983</v>
      </c>
      <c r="G37" s="217">
        <v>60</v>
      </c>
      <c r="I37" s="114" t="s">
        <v>950</v>
      </c>
      <c r="J37" s="217" t="s">
        <v>940</v>
      </c>
      <c r="K37" s="114" t="s">
        <v>982</v>
      </c>
    </row>
    <row r="38" spans="1:11" x14ac:dyDescent="0.3">
      <c r="A38" s="261" t="s">
        <v>934</v>
      </c>
      <c r="B38" s="114" t="s">
        <v>935</v>
      </c>
      <c r="C38" s="217" t="s">
        <v>189</v>
      </c>
      <c r="D38" s="114" t="s">
        <v>951</v>
      </c>
      <c r="E38" s="114" t="s">
        <v>984</v>
      </c>
      <c r="F38" s="114" t="s">
        <v>985</v>
      </c>
      <c r="G38" s="217">
        <v>10</v>
      </c>
      <c r="I38" s="114" t="s">
        <v>939</v>
      </c>
      <c r="J38" s="217" t="s">
        <v>940</v>
      </c>
      <c r="K38" s="114" t="s">
        <v>984</v>
      </c>
    </row>
    <row r="39" spans="1:11" x14ac:dyDescent="0.3">
      <c r="A39" s="261" t="s">
        <v>934</v>
      </c>
      <c r="B39" s="114" t="s">
        <v>935</v>
      </c>
      <c r="C39" s="217" t="s">
        <v>189</v>
      </c>
      <c r="D39" s="114" t="s">
        <v>951</v>
      </c>
      <c r="E39" s="114" t="s">
        <v>986</v>
      </c>
      <c r="F39" s="114" t="s">
        <v>987</v>
      </c>
      <c r="G39" s="217">
        <v>100</v>
      </c>
      <c r="I39" s="114" t="s">
        <v>939</v>
      </c>
      <c r="J39" s="217" t="s">
        <v>940</v>
      </c>
      <c r="K39" s="114" t="s">
        <v>986</v>
      </c>
    </row>
    <row r="40" spans="1:11" x14ac:dyDescent="0.3">
      <c r="A40" s="261" t="s">
        <v>934</v>
      </c>
      <c r="B40" s="114" t="s">
        <v>935</v>
      </c>
      <c r="C40" s="217" t="s">
        <v>6</v>
      </c>
      <c r="D40" s="114" t="s">
        <v>945</v>
      </c>
      <c r="E40" s="114" t="s">
        <v>94</v>
      </c>
      <c r="F40" s="114" t="s">
        <v>988</v>
      </c>
      <c r="G40" s="217">
        <v>3</v>
      </c>
      <c r="I40" s="114" t="s">
        <v>939</v>
      </c>
      <c r="J40" s="217" t="s">
        <v>736</v>
      </c>
      <c r="K40" s="114" t="s">
        <v>94</v>
      </c>
    </row>
    <row r="41" spans="1:11" x14ac:dyDescent="0.3">
      <c r="A41" s="261" t="s">
        <v>934</v>
      </c>
      <c r="B41" s="114" t="s">
        <v>935</v>
      </c>
      <c r="C41" s="217" t="s">
        <v>189</v>
      </c>
      <c r="D41" s="114" t="s">
        <v>951</v>
      </c>
      <c r="E41" s="114" t="s">
        <v>486</v>
      </c>
      <c r="F41" s="114" t="s">
        <v>989</v>
      </c>
      <c r="G41" s="217">
        <v>200</v>
      </c>
      <c r="I41" s="114" t="s">
        <v>939</v>
      </c>
      <c r="J41" s="217" t="s">
        <v>940</v>
      </c>
      <c r="K41" s="114" t="s">
        <v>486</v>
      </c>
    </row>
    <row r="42" spans="1:11" x14ac:dyDescent="0.3">
      <c r="A42" s="261" t="s">
        <v>934</v>
      </c>
      <c r="B42" s="114" t="s">
        <v>935</v>
      </c>
      <c r="C42" s="217" t="s">
        <v>161</v>
      </c>
      <c r="D42" s="114" t="s">
        <v>970</v>
      </c>
      <c r="E42" s="114" t="s">
        <v>486</v>
      </c>
      <c r="F42" s="114" t="s">
        <v>989</v>
      </c>
      <c r="G42" s="217">
        <v>300</v>
      </c>
      <c r="I42" s="114" t="s">
        <v>950</v>
      </c>
      <c r="J42" s="217" t="s">
        <v>940</v>
      </c>
      <c r="K42" s="114" t="s">
        <v>486</v>
      </c>
    </row>
    <row r="43" spans="1:11" x14ac:dyDescent="0.3">
      <c r="A43" s="261" t="s">
        <v>934</v>
      </c>
      <c r="B43" s="114" t="s">
        <v>935</v>
      </c>
      <c r="C43" s="217" t="s">
        <v>121</v>
      </c>
      <c r="D43" s="114" t="s">
        <v>954</v>
      </c>
      <c r="E43" s="114" t="s">
        <v>159</v>
      </c>
      <c r="F43" s="114" t="s">
        <v>990</v>
      </c>
      <c r="G43" s="217">
        <v>967</v>
      </c>
      <c r="I43" s="114" t="s">
        <v>939</v>
      </c>
      <c r="J43" s="217" t="s">
        <v>736</v>
      </c>
      <c r="K43" s="114" t="s">
        <v>146</v>
      </c>
    </row>
    <row r="44" spans="1:11" x14ac:dyDescent="0.3">
      <c r="A44" s="261" t="s">
        <v>934</v>
      </c>
      <c r="B44" s="114" t="s">
        <v>935</v>
      </c>
      <c r="C44" s="217" t="s">
        <v>161</v>
      </c>
      <c r="D44" s="114" t="s">
        <v>970</v>
      </c>
      <c r="E44" s="114" t="s">
        <v>486</v>
      </c>
      <c r="F44" s="114" t="s">
        <v>989</v>
      </c>
      <c r="G44" s="217">
        <v>600</v>
      </c>
      <c r="I44" s="114" t="s">
        <v>950</v>
      </c>
      <c r="J44" s="217" t="s">
        <v>940</v>
      </c>
      <c r="K44" s="114" t="s">
        <v>486</v>
      </c>
    </row>
    <row r="45" spans="1:11" x14ac:dyDescent="0.3">
      <c r="A45" s="261" t="s">
        <v>934</v>
      </c>
      <c r="B45" s="114" t="s">
        <v>935</v>
      </c>
      <c r="C45" s="217" t="s">
        <v>121</v>
      </c>
      <c r="D45" s="114" t="s">
        <v>954</v>
      </c>
      <c r="E45" s="114" t="s">
        <v>148</v>
      </c>
      <c r="F45" s="114" t="s">
        <v>991</v>
      </c>
      <c r="G45" s="217">
        <v>594</v>
      </c>
      <c r="I45" s="114" t="s">
        <v>939</v>
      </c>
      <c r="J45" s="217" t="s">
        <v>736</v>
      </c>
      <c r="K45" s="114" t="s">
        <v>146</v>
      </c>
    </row>
    <row r="46" spans="1:11" x14ac:dyDescent="0.3">
      <c r="A46" s="261" t="s">
        <v>934</v>
      </c>
      <c r="B46" s="114" t="s">
        <v>935</v>
      </c>
      <c r="C46" s="217" t="s">
        <v>189</v>
      </c>
      <c r="D46" s="114" t="s">
        <v>951</v>
      </c>
      <c r="E46" s="114" t="s">
        <v>119</v>
      </c>
      <c r="F46" s="114" t="s">
        <v>992</v>
      </c>
      <c r="G46" s="217">
        <v>200</v>
      </c>
      <c r="I46" s="114" t="s">
        <v>939</v>
      </c>
      <c r="J46" s="217" t="s">
        <v>940</v>
      </c>
      <c r="K46" s="114" t="s">
        <v>119</v>
      </c>
    </row>
    <row r="47" spans="1:11" x14ac:dyDescent="0.3">
      <c r="A47" s="261" t="s">
        <v>934</v>
      </c>
      <c r="B47" s="114" t="s">
        <v>935</v>
      </c>
      <c r="C47" s="217" t="s">
        <v>189</v>
      </c>
      <c r="D47" s="114" t="s">
        <v>951</v>
      </c>
      <c r="E47" s="114" t="s">
        <v>141</v>
      </c>
      <c r="F47" s="114" t="s">
        <v>993</v>
      </c>
      <c r="G47" s="217">
        <v>60</v>
      </c>
      <c r="I47" s="114" t="s">
        <v>939</v>
      </c>
      <c r="J47" s="217" t="s">
        <v>940</v>
      </c>
      <c r="K47" s="114" t="s">
        <v>141</v>
      </c>
    </row>
    <row r="48" spans="1:11" x14ac:dyDescent="0.3">
      <c r="A48" s="261" t="s">
        <v>934</v>
      </c>
      <c r="B48" s="114" t="s">
        <v>935</v>
      </c>
      <c r="C48" s="217" t="s">
        <v>189</v>
      </c>
      <c r="D48" s="114" t="s">
        <v>951</v>
      </c>
      <c r="E48" s="114" t="s">
        <v>514</v>
      </c>
      <c r="F48" s="114" t="s">
        <v>994</v>
      </c>
      <c r="G48" s="217">
        <v>100</v>
      </c>
      <c r="I48" s="114" t="s">
        <v>939</v>
      </c>
      <c r="J48" s="217" t="s">
        <v>940</v>
      </c>
      <c r="K48" s="114" t="s">
        <v>514</v>
      </c>
    </row>
    <row r="49" spans="1:11" x14ac:dyDescent="0.3">
      <c r="A49" s="261" t="s">
        <v>934</v>
      </c>
      <c r="B49" s="114" t="s">
        <v>935</v>
      </c>
      <c r="C49" s="217" t="s">
        <v>189</v>
      </c>
      <c r="D49" s="114" t="s">
        <v>951</v>
      </c>
      <c r="E49" s="114" t="s">
        <v>514</v>
      </c>
      <c r="F49" s="114" t="s">
        <v>995</v>
      </c>
      <c r="G49" s="217">
        <v>20</v>
      </c>
      <c r="I49" s="114" t="s">
        <v>939</v>
      </c>
      <c r="J49" s="217" t="s">
        <v>940</v>
      </c>
      <c r="K49" s="114" t="s">
        <v>514</v>
      </c>
    </row>
    <row r="50" spans="1:11" x14ac:dyDescent="0.3">
      <c r="A50" s="261" t="s">
        <v>934</v>
      </c>
      <c r="B50" s="114" t="s">
        <v>935</v>
      </c>
      <c r="C50" s="217" t="s">
        <v>189</v>
      </c>
      <c r="D50" s="114" t="s">
        <v>951</v>
      </c>
      <c r="E50" s="114" t="s">
        <v>514</v>
      </c>
      <c r="F50" s="114" t="s">
        <v>996</v>
      </c>
      <c r="G50" s="217">
        <v>200</v>
      </c>
      <c r="I50" s="114" t="s">
        <v>939</v>
      </c>
      <c r="J50" s="217" t="s">
        <v>940</v>
      </c>
      <c r="K50" s="114" t="s">
        <v>514</v>
      </c>
    </row>
    <row r="51" spans="1:11" x14ac:dyDescent="0.3">
      <c r="A51" s="261" t="s">
        <v>934</v>
      </c>
      <c r="B51" s="114" t="s">
        <v>935</v>
      </c>
      <c r="C51" s="217" t="s">
        <v>189</v>
      </c>
      <c r="D51" s="114" t="s">
        <v>951</v>
      </c>
      <c r="E51" s="114" t="s">
        <v>141</v>
      </c>
      <c r="F51" s="114" t="s">
        <v>961</v>
      </c>
      <c r="G51" s="217">
        <v>400</v>
      </c>
      <c r="I51" s="114" t="s">
        <v>939</v>
      </c>
      <c r="J51" s="217" t="s">
        <v>940</v>
      </c>
      <c r="K51" s="114" t="s">
        <v>141</v>
      </c>
    </row>
    <row r="52" spans="1:11" x14ac:dyDescent="0.3">
      <c r="A52" s="261" t="s">
        <v>934</v>
      </c>
      <c r="B52" s="114" t="s">
        <v>935</v>
      </c>
      <c r="C52" s="217" t="s">
        <v>189</v>
      </c>
      <c r="D52" s="114" t="s">
        <v>951</v>
      </c>
      <c r="E52" s="114" t="s">
        <v>997</v>
      </c>
      <c r="F52" s="114" t="s">
        <v>998</v>
      </c>
      <c r="G52" s="217">
        <v>4</v>
      </c>
      <c r="I52" s="114" t="s">
        <v>939</v>
      </c>
      <c r="J52" s="217" t="s">
        <v>940</v>
      </c>
      <c r="K52" s="114" t="s">
        <v>997</v>
      </c>
    </row>
    <row r="53" spans="1:11" x14ac:dyDescent="0.3">
      <c r="A53" s="261" t="s">
        <v>934</v>
      </c>
      <c r="B53" s="114" t="s">
        <v>935</v>
      </c>
      <c r="C53" s="217" t="s">
        <v>189</v>
      </c>
      <c r="D53" s="114" t="s">
        <v>951</v>
      </c>
      <c r="E53" s="114" t="s">
        <v>999</v>
      </c>
      <c r="F53" s="114" t="s">
        <v>1000</v>
      </c>
      <c r="G53" s="217">
        <v>50</v>
      </c>
      <c r="I53" s="114" t="s">
        <v>939</v>
      </c>
      <c r="J53" s="217" t="s">
        <v>940</v>
      </c>
      <c r="K53" s="114" t="s">
        <v>999</v>
      </c>
    </row>
    <row r="54" spans="1:11" x14ac:dyDescent="0.3">
      <c r="A54" s="261" t="s">
        <v>934</v>
      </c>
      <c r="B54" s="114" t="s">
        <v>935</v>
      </c>
      <c r="C54" s="217" t="s">
        <v>6</v>
      </c>
      <c r="D54" s="114" t="s">
        <v>945</v>
      </c>
      <c r="E54" s="114" t="s">
        <v>105</v>
      </c>
      <c r="F54" s="114" t="s">
        <v>1001</v>
      </c>
      <c r="G54" s="217">
        <v>4</v>
      </c>
      <c r="I54" s="114" t="s">
        <v>939</v>
      </c>
      <c r="J54" s="217" t="s">
        <v>736</v>
      </c>
      <c r="K54" s="114" t="s">
        <v>105</v>
      </c>
    </row>
    <row r="55" spans="1:11" x14ac:dyDescent="0.3">
      <c r="A55" s="261" t="s">
        <v>934</v>
      </c>
      <c r="B55" s="114" t="s">
        <v>935</v>
      </c>
      <c r="C55" s="217" t="s">
        <v>6</v>
      </c>
      <c r="D55" s="114" t="s">
        <v>945</v>
      </c>
      <c r="E55" s="114" t="s">
        <v>287</v>
      </c>
      <c r="F55" s="114" t="s">
        <v>1002</v>
      </c>
      <c r="G55" s="217">
        <v>1</v>
      </c>
      <c r="I55" s="114" t="s">
        <v>939</v>
      </c>
      <c r="J55" s="217" t="s">
        <v>736</v>
      </c>
      <c r="K55" s="114" t="s">
        <v>287</v>
      </c>
    </row>
    <row r="56" spans="1:11" x14ac:dyDescent="0.3">
      <c r="A56" s="261" t="s">
        <v>934</v>
      </c>
      <c r="B56" s="114" t="s">
        <v>1003</v>
      </c>
      <c r="C56" s="217" t="s">
        <v>828</v>
      </c>
      <c r="D56" s="114" t="s">
        <v>1004</v>
      </c>
      <c r="E56" s="114" t="s">
        <v>1005</v>
      </c>
      <c r="F56" s="114" t="s">
        <v>1006</v>
      </c>
      <c r="G56" s="217">
        <v>30</v>
      </c>
      <c r="H56" s="114" t="s">
        <v>1007</v>
      </c>
      <c r="I56" s="114" t="s">
        <v>939</v>
      </c>
      <c r="J56" s="217" t="s">
        <v>940</v>
      </c>
      <c r="K56" s="114" t="s">
        <v>1005</v>
      </c>
    </row>
    <row r="57" spans="1:11" x14ac:dyDescent="0.3">
      <c r="A57" s="261" t="s">
        <v>934</v>
      </c>
      <c r="B57" s="114" t="s">
        <v>1003</v>
      </c>
      <c r="C57" s="217" t="s">
        <v>828</v>
      </c>
      <c r="D57" s="114" t="s">
        <v>1004</v>
      </c>
      <c r="E57" s="114" t="s">
        <v>117</v>
      </c>
      <c r="F57" s="114" t="s">
        <v>1008</v>
      </c>
      <c r="G57" s="217">
        <v>20</v>
      </c>
      <c r="H57" s="114" t="s">
        <v>1007</v>
      </c>
      <c r="I57" s="114" t="s">
        <v>939</v>
      </c>
      <c r="J57" s="217" t="s">
        <v>736</v>
      </c>
      <c r="K57" s="114" t="s">
        <v>117</v>
      </c>
    </row>
    <row r="58" spans="1:11" x14ac:dyDescent="0.3">
      <c r="A58" s="261" t="s">
        <v>934</v>
      </c>
      <c r="B58" s="114" t="s">
        <v>1003</v>
      </c>
      <c r="C58" s="217" t="s">
        <v>828</v>
      </c>
      <c r="D58" s="114" t="s">
        <v>1004</v>
      </c>
      <c r="E58" s="114" t="s">
        <v>77</v>
      </c>
      <c r="F58" s="114" t="s">
        <v>1009</v>
      </c>
      <c r="G58" s="217">
        <v>180</v>
      </c>
      <c r="H58" s="114" t="s">
        <v>1007</v>
      </c>
      <c r="I58" s="114" t="s">
        <v>939</v>
      </c>
      <c r="J58" s="217" t="s">
        <v>940</v>
      </c>
      <c r="K58" s="114" t="s">
        <v>77</v>
      </c>
    </row>
    <row r="59" spans="1:11" x14ac:dyDescent="0.3">
      <c r="A59" s="261" t="s">
        <v>934</v>
      </c>
      <c r="B59" s="114" t="s">
        <v>1003</v>
      </c>
      <c r="C59" s="217" t="s">
        <v>828</v>
      </c>
      <c r="D59" s="114" t="s">
        <v>1004</v>
      </c>
      <c r="E59" s="114" t="s">
        <v>166</v>
      </c>
      <c r="F59" s="114" t="s">
        <v>1010</v>
      </c>
      <c r="G59" s="217">
        <v>100</v>
      </c>
      <c r="H59" s="114" t="s">
        <v>1007</v>
      </c>
      <c r="I59" s="114" t="s">
        <v>939</v>
      </c>
      <c r="J59" s="217" t="s">
        <v>736</v>
      </c>
      <c r="K59" s="114" t="s">
        <v>166</v>
      </c>
    </row>
    <row r="60" spans="1:11" x14ac:dyDescent="0.3">
      <c r="A60" s="261" t="s">
        <v>934</v>
      </c>
      <c r="B60" s="114" t="s">
        <v>1003</v>
      </c>
      <c r="C60" s="217" t="s">
        <v>828</v>
      </c>
      <c r="D60" s="114" t="s">
        <v>1004</v>
      </c>
      <c r="E60" s="114" t="s">
        <v>1011</v>
      </c>
      <c r="F60" s="114" t="s">
        <v>1012</v>
      </c>
      <c r="G60" s="217">
        <v>200</v>
      </c>
      <c r="H60" s="114" t="s">
        <v>1007</v>
      </c>
      <c r="I60" s="114" t="s">
        <v>939</v>
      </c>
      <c r="J60" s="217" t="s">
        <v>940</v>
      </c>
      <c r="K60" s="114" t="s">
        <v>1011</v>
      </c>
    </row>
    <row r="61" spans="1:11" x14ac:dyDescent="0.3">
      <c r="A61" s="261" t="s">
        <v>934</v>
      </c>
      <c r="B61" s="114" t="s">
        <v>1003</v>
      </c>
      <c r="C61" s="217" t="s">
        <v>828</v>
      </c>
      <c r="D61" s="114" t="s">
        <v>1004</v>
      </c>
      <c r="E61" s="114" t="s">
        <v>23</v>
      </c>
      <c r="F61" s="114" t="s">
        <v>1013</v>
      </c>
      <c r="G61" s="217">
        <v>180</v>
      </c>
      <c r="H61" s="114" t="s">
        <v>1007</v>
      </c>
      <c r="I61" s="114" t="s">
        <v>939</v>
      </c>
      <c r="J61" s="217" t="s">
        <v>736</v>
      </c>
      <c r="K61" s="114" t="s">
        <v>23</v>
      </c>
    </row>
    <row r="62" spans="1:11" x14ac:dyDescent="0.3">
      <c r="A62" s="261" t="s">
        <v>934</v>
      </c>
      <c r="B62" s="114" t="s">
        <v>1003</v>
      </c>
      <c r="C62" s="217" t="s">
        <v>828</v>
      </c>
      <c r="D62" s="114" t="s">
        <v>1004</v>
      </c>
      <c r="E62" s="114" t="s">
        <v>26</v>
      </c>
      <c r="F62" s="114" t="s">
        <v>1014</v>
      </c>
      <c r="G62" s="217">
        <v>20</v>
      </c>
      <c r="H62" s="114" t="s">
        <v>1007</v>
      </c>
      <c r="I62" s="114" t="s">
        <v>939</v>
      </c>
      <c r="J62" s="217" t="s">
        <v>736</v>
      </c>
      <c r="K62" s="114" t="s">
        <v>26</v>
      </c>
    </row>
    <row r="63" spans="1:11" x14ac:dyDescent="0.3">
      <c r="A63" s="261" t="s">
        <v>934</v>
      </c>
      <c r="B63" s="114" t="s">
        <v>1003</v>
      </c>
      <c r="C63" s="217" t="s">
        <v>828</v>
      </c>
      <c r="D63" s="114" t="s">
        <v>1004</v>
      </c>
      <c r="E63" s="114" t="s">
        <v>503</v>
      </c>
      <c r="F63" s="114" t="s">
        <v>1015</v>
      </c>
      <c r="G63" s="217">
        <v>50</v>
      </c>
      <c r="H63" s="114" t="s">
        <v>1007</v>
      </c>
      <c r="I63" s="114" t="s">
        <v>939</v>
      </c>
      <c r="J63" s="217" t="s">
        <v>736</v>
      </c>
      <c r="K63" s="114" t="s">
        <v>503</v>
      </c>
    </row>
    <row r="64" spans="1:11" x14ac:dyDescent="0.3">
      <c r="A64" s="261" t="s">
        <v>934</v>
      </c>
      <c r="B64" s="114" t="s">
        <v>1003</v>
      </c>
      <c r="C64" s="217" t="s">
        <v>828</v>
      </c>
      <c r="D64" s="114" t="s">
        <v>1004</v>
      </c>
      <c r="E64" s="114" t="s">
        <v>23</v>
      </c>
      <c r="F64" s="114" t="s">
        <v>1016</v>
      </c>
      <c r="G64" s="217">
        <v>50</v>
      </c>
      <c r="H64" s="114" t="s">
        <v>1007</v>
      </c>
      <c r="I64" s="114" t="s">
        <v>939</v>
      </c>
      <c r="J64" s="217" t="s">
        <v>736</v>
      </c>
      <c r="K64" s="114" t="s">
        <v>23</v>
      </c>
    </row>
    <row r="65" spans="1:11" x14ac:dyDescent="0.3">
      <c r="A65" s="261" t="s">
        <v>934</v>
      </c>
      <c r="B65" s="114" t="s">
        <v>1003</v>
      </c>
      <c r="C65" s="217" t="s">
        <v>828</v>
      </c>
      <c r="D65" s="114" t="s">
        <v>1004</v>
      </c>
      <c r="E65" s="114" t="s">
        <v>173</v>
      </c>
      <c r="F65" s="114" t="s">
        <v>1017</v>
      </c>
      <c r="G65" s="217">
        <v>10</v>
      </c>
      <c r="H65" s="114" t="s">
        <v>1007</v>
      </c>
      <c r="I65" s="114" t="s">
        <v>939</v>
      </c>
      <c r="J65" s="217" t="s">
        <v>736</v>
      </c>
      <c r="K65" s="114" t="s">
        <v>173</v>
      </c>
    </row>
    <row r="66" spans="1:11" x14ac:dyDescent="0.3">
      <c r="A66" s="261" t="s">
        <v>934</v>
      </c>
      <c r="B66" s="114" t="s">
        <v>1003</v>
      </c>
      <c r="C66" s="217" t="s">
        <v>828</v>
      </c>
      <c r="D66" s="114" t="s">
        <v>1004</v>
      </c>
      <c r="E66" s="114" t="s">
        <v>26</v>
      </c>
      <c r="F66" s="114" t="s">
        <v>1018</v>
      </c>
      <c r="G66" s="217">
        <v>50</v>
      </c>
      <c r="H66" s="114" t="s">
        <v>1007</v>
      </c>
      <c r="I66" s="114" t="s">
        <v>939</v>
      </c>
      <c r="J66" s="217" t="s">
        <v>736</v>
      </c>
      <c r="K66" s="114" t="s">
        <v>26</v>
      </c>
    </row>
    <row r="67" spans="1:11" x14ac:dyDescent="0.3">
      <c r="A67" s="261" t="s">
        <v>934</v>
      </c>
      <c r="B67" s="114" t="s">
        <v>1003</v>
      </c>
      <c r="C67" s="217" t="s">
        <v>187</v>
      </c>
      <c r="D67" s="114" t="s">
        <v>1019</v>
      </c>
      <c r="E67" s="114" t="s">
        <v>204</v>
      </c>
      <c r="F67" s="114" t="s">
        <v>1020</v>
      </c>
      <c r="G67" s="217">
        <v>3</v>
      </c>
      <c r="H67" s="114" t="s">
        <v>1021</v>
      </c>
      <c r="I67" s="114" t="s">
        <v>939</v>
      </c>
      <c r="J67" s="217" t="s">
        <v>940</v>
      </c>
      <c r="K67" s="114" t="s">
        <v>1022</v>
      </c>
    </row>
    <row r="68" spans="1:11" x14ac:dyDescent="0.3">
      <c r="A68" s="261" t="s">
        <v>934</v>
      </c>
      <c r="B68" s="114" t="s">
        <v>1003</v>
      </c>
      <c r="C68" s="217" t="s">
        <v>6</v>
      </c>
      <c r="D68" s="114" t="s">
        <v>1023</v>
      </c>
      <c r="E68" s="114" t="s">
        <v>485</v>
      </c>
      <c r="F68" s="114" t="s">
        <v>1024</v>
      </c>
      <c r="G68" s="217">
        <v>2</v>
      </c>
      <c r="H68" s="114" t="s">
        <v>1025</v>
      </c>
      <c r="I68" s="114" t="s">
        <v>939</v>
      </c>
      <c r="J68" s="217" t="s">
        <v>736</v>
      </c>
      <c r="K68" s="114" t="s">
        <v>485</v>
      </c>
    </row>
    <row r="69" spans="1:11" x14ac:dyDescent="0.3">
      <c r="A69" s="261" t="s">
        <v>934</v>
      </c>
      <c r="B69" s="114" t="s">
        <v>1003</v>
      </c>
      <c r="C69" s="217" t="s">
        <v>6</v>
      </c>
      <c r="D69" s="114" t="s">
        <v>1023</v>
      </c>
      <c r="E69" s="114" t="s">
        <v>485</v>
      </c>
      <c r="F69" s="114" t="s">
        <v>1026</v>
      </c>
      <c r="G69" s="217">
        <v>2</v>
      </c>
      <c r="H69" s="114" t="s">
        <v>1025</v>
      </c>
      <c r="I69" s="114" t="s">
        <v>939</v>
      </c>
      <c r="J69" s="217" t="s">
        <v>736</v>
      </c>
      <c r="K69" s="114" t="s">
        <v>485</v>
      </c>
    </row>
    <row r="70" spans="1:11" x14ac:dyDescent="0.3">
      <c r="A70" s="261" t="s">
        <v>934</v>
      </c>
      <c r="B70" s="114" t="s">
        <v>1003</v>
      </c>
      <c r="C70" s="217" t="s">
        <v>6</v>
      </c>
      <c r="D70" s="114" t="s">
        <v>1023</v>
      </c>
      <c r="E70" s="114" t="s">
        <v>485</v>
      </c>
      <c r="F70" s="114" t="s">
        <v>1027</v>
      </c>
      <c r="G70" s="217">
        <v>2</v>
      </c>
      <c r="H70" s="114" t="s">
        <v>1025</v>
      </c>
      <c r="I70" s="114" t="s">
        <v>939</v>
      </c>
      <c r="J70" s="217" t="s">
        <v>736</v>
      </c>
      <c r="K70" s="114" t="s">
        <v>485</v>
      </c>
    </row>
    <row r="71" spans="1:11" x14ac:dyDescent="0.3">
      <c r="A71" s="261" t="s">
        <v>934</v>
      </c>
      <c r="B71" s="114" t="s">
        <v>1003</v>
      </c>
      <c r="C71" s="217" t="s">
        <v>6</v>
      </c>
      <c r="D71" s="114" t="s">
        <v>1023</v>
      </c>
      <c r="E71" s="114" t="s">
        <v>20</v>
      </c>
      <c r="F71" s="114" t="s">
        <v>1028</v>
      </c>
      <c r="G71" s="217">
        <v>30</v>
      </c>
      <c r="H71" s="114" t="s">
        <v>1025</v>
      </c>
      <c r="I71" s="114" t="s">
        <v>939</v>
      </c>
      <c r="J71" s="217" t="s">
        <v>736</v>
      </c>
      <c r="K71" s="114" t="s">
        <v>20</v>
      </c>
    </row>
    <row r="72" spans="1:11" x14ac:dyDescent="0.3">
      <c r="A72" s="261" t="s">
        <v>934</v>
      </c>
      <c r="B72" s="114" t="s">
        <v>1003</v>
      </c>
      <c r="C72" s="217" t="s">
        <v>6</v>
      </c>
      <c r="D72" s="114" t="s">
        <v>1023</v>
      </c>
      <c r="E72" s="114" t="s">
        <v>46</v>
      </c>
      <c r="F72" s="114" t="s">
        <v>1029</v>
      </c>
      <c r="G72" s="217">
        <v>10</v>
      </c>
      <c r="H72" s="114" t="s">
        <v>1025</v>
      </c>
      <c r="I72" s="114" t="s">
        <v>939</v>
      </c>
      <c r="J72" s="217" t="s">
        <v>736</v>
      </c>
      <c r="K72" s="114" t="s">
        <v>46</v>
      </c>
    </row>
    <row r="73" spans="1:11" x14ac:dyDescent="0.3">
      <c r="A73" s="261" t="s">
        <v>934</v>
      </c>
      <c r="B73" s="114" t="s">
        <v>1003</v>
      </c>
      <c r="C73" s="217" t="s">
        <v>6</v>
      </c>
      <c r="D73" s="114" t="s">
        <v>1023</v>
      </c>
      <c r="E73" s="114" t="s">
        <v>215</v>
      </c>
      <c r="F73" s="114" t="s">
        <v>1030</v>
      </c>
      <c r="G73" s="217">
        <v>50</v>
      </c>
      <c r="H73" s="114" t="s">
        <v>1025</v>
      </c>
      <c r="I73" s="114" t="s">
        <v>939</v>
      </c>
      <c r="J73" s="217" t="s">
        <v>736</v>
      </c>
      <c r="K73" s="114" t="s">
        <v>215</v>
      </c>
    </row>
    <row r="74" spans="1:11" x14ac:dyDescent="0.3">
      <c r="A74" s="261" t="s">
        <v>934</v>
      </c>
      <c r="B74" s="114" t="s">
        <v>1003</v>
      </c>
      <c r="C74" s="217" t="s">
        <v>6</v>
      </c>
      <c r="D74" s="114" t="s">
        <v>1023</v>
      </c>
      <c r="E74" s="114" t="s">
        <v>1031</v>
      </c>
      <c r="F74" s="114" t="s">
        <v>1032</v>
      </c>
      <c r="G74" s="217">
        <v>60</v>
      </c>
      <c r="H74" s="114" t="s">
        <v>1025</v>
      </c>
      <c r="I74" s="114" t="s">
        <v>939</v>
      </c>
      <c r="J74" s="217" t="s">
        <v>940</v>
      </c>
      <c r="K74" s="114" t="s">
        <v>1031</v>
      </c>
    </row>
    <row r="75" spans="1:11" x14ac:dyDescent="0.3">
      <c r="A75" s="261" t="s">
        <v>934</v>
      </c>
      <c r="B75" s="114" t="s">
        <v>1003</v>
      </c>
      <c r="C75" s="217" t="s">
        <v>6</v>
      </c>
      <c r="D75" s="114" t="s">
        <v>1023</v>
      </c>
      <c r="E75" s="114" t="s">
        <v>902</v>
      </c>
      <c r="F75" s="114" t="s">
        <v>1033</v>
      </c>
      <c r="G75" s="217">
        <v>100</v>
      </c>
      <c r="H75" s="114" t="s">
        <v>1025</v>
      </c>
      <c r="I75" s="114" t="s">
        <v>939</v>
      </c>
      <c r="J75" s="217" t="s">
        <v>736</v>
      </c>
      <c r="K75" s="114" t="s">
        <v>902</v>
      </c>
    </row>
    <row r="76" spans="1:11" x14ac:dyDescent="0.3">
      <c r="A76" s="261" t="s">
        <v>934</v>
      </c>
      <c r="B76" s="114" t="s">
        <v>1003</v>
      </c>
      <c r="C76" s="217" t="s">
        <v>6</v>
      </c>
      <c r="D76" s="114" t="s">
        <v>1023</v>
      </c>
      <c r="E76" s="114" t="s">
        <v>228</v>
      </c>
      <c r="F76" s="114" t="s">
        <v>1034</v>
      </c>
      <c r="G76" s="217">
        <v>50</v>
      </c>
      <c r="H76" s="114" t="s">
        <v>1025</v>
      </c>
      <c r="I76" s="114" t="s">
        <v>939</v>
      </c>
      <c r="J76" s="217" t="s">
        <v>736</v>
      </c>
      <c r="K76" s="114" t="s">
        <v>228</v>
      </c>
    </row>
    <row r="77" spans="1:11" x14ac:dyDescent="0.3">
      <c r="A77" s="261" t="s">
        <v>934</v>
      </c>
      <c r="B77" s="114" t="s">
        <v>1003</v>
      </c>
      <c r="C77" s="217" t="s">
        <v>6</v>
      </c>
      <c r="D77" s="114" t="s">
        <v>1023</v>
      </c>
      <c r="E77" s="114" t="s">
        <v>85</v>
      </c>
      <c r="F77" s="114" t="s">
        <v>1035</v>
      </c>
      <c r="G77" s="217">
        <v>17</v>
      </c>
      <c r="H77" s="114" t="s">
        <v>1025</v>
      </c>
      <c r="I77" s="114" t="s">
        <v>939</v>
      </c>
      <c r="J77" s="217" t="s">
        <v>736</v>
      </c>
      <c r="K77" s="114" t="s">
        <v>85</v>
      </c>
    </row>
    <row r="78" spans="1:11" x14ac:dyDescent="0.3">
      <c r="A78" s="261" t="s">
        <v>934</v>
      </c>
      <c r="B78" s="114" t="s">
        <v>1036</v>
      </c>
      <c r="C78" s="217" t="s">
        <v>828</v>
      </c>
      <c r="D78" s="114" t="s">
        <v>1037</v>
      </c>
      <c r="E78" s="114" t="s">
        <v>1038</v>
      </c>
      <c r="F78" s="114" t="s">
        <v>1039</v>
      </c>
      <c r="G78" s="217">
        <v>20</v>
      </c>
      <c r="H78" s="114" t="s">
        <v>1040</v>
      </c>
      <c r="I78" s="114" t="s">
        <v>939</v>
      </c>
      <c r="J78" s="217" t="s">
        <v>940</v>
      </c>
      <c r="K78" s="114" t="s">
        <v>1041</v>
      </c>
    </row>
    <row r="79" spans="1:11" x14ac:dyDescent="0.3">
      <c r="A79" s="261" t="s">
        <v>934</v>
      </c>
      <c r="B79" s="114" t="s">
        <v>1036</v>
      </c>
      <c r="C79" s="217" t="s">
        <v>828</v>
      </c>
      <c r="D79" s="114" t="s">
        <v>1037</v>
      </c>
      <c r="E79" s="114" t="s">
        <v>499</v>
      </c>
      <c r="F79" s="114" t="s">
        <v>1042</v>
      </c>
      <c r="G79" s="217">
        <v>10</v>
      </c>
      <c r="H79" s="114" t="s">
        <v>1040</v>
      </c>
      <c r="I79" s="114" t="s">
        <v>939</v>
      </c>
      <c r="J79" s="217" t="s">
        <v>940</v>
      </c>
      <c r="K79" s="114" t="s">
        <v>1043</v>
      </c>
    </row>
    <row r="80" spans="1:11" x14ac:dyDescent="0.3">
      <c r="A80" s="261" t="s">
        <v>934</v>
      </c>
      <c r="B80" s="114" t="s">
        <v>1036</v>
      </c>
      <c r="C80" s="217" t="s">
        <v>828</v>
      </c>
      <c r="D80" s="114" t="s">
        <v>1037</v>
      </c>
      <c r="E80" s="114" t="s">
        <v>499</v>
      </c>
      <c r="F80" s="114" t="s">
        <v>1042</v>
      </c>
      <c r="G80" s="217">
        <v>40</v>
      </c>
      <c r="H80" s="114" t="s">
        <v>1040</v>
      </c>
      <c r="I80" s="114" t="s">
        <v>939</v>
      </c>
      <c r="J80" s="217" t="s">
        <v>940</v>
      </c>
      <c r="K80" s="114" t="s">
        <v>1043</v>
      </c>
    </row>
    <row r="81" spans="1:11" x14ac:dyDescent="0.3">
      <c r="A81" s="261" t="s">
        <v>934</v>
      </c>
      <c r="B81" s="114" t="s">
        <v>1036</v>
      </c>
      <c r="C81" s="217" t="s">
        <v>828</v>
      </c>
      <c r="D81" s="114" t="s">
        <v>1037</v>
      </c>
      <c r="E81" s="114" t="s">
        <v>50</v>
      </c>
      <c r="F81" s="114" t="s">
        <v>1044</v>
      </c>
      <c r="G81" s="217">
        <v>180</v>
      </c>
      <c r="H81" s="114" t="s">
        <v>1040</v>
      </c>
      <c r="I81" s="114" t="s">
        <v>939</v>
      </c>
      <c r="J81" s="217" t="s">
        <v>940</v>
      </c>
      <c r="K81" s="114" t="s">
        <v>1045</v>
      </c>
    </row>
    <row r="82" spans="1:11" x14ac:dyDescent="0.3">
      <c r="A82" s="261" t="s">
        <v>934</v>
      </c>
      <c r="B82" s="114" t="s">
        <v>1036</v>
      </c>
      <c r="C82" s="217" t="s">
        <v>6</v>
      </c>
      <c r="D82" s="114" t="s">
        <v>1046</v>
      </c>
      <c r="E82" s="114" t="s">
        <v>40</v>
      </c>
      <c r="F82" s="114" t="s">
        <v>1047</v>
      </c>
      <c r="G82" s="217">
        <v>300</v>
      </c>
      <c r="H82" s="114" t="s">
        <v>1048</v>
      </c>
      <c r="I82" s="114" t="s">
        <v>939</v>
      </c>
      <c r="J82" s="217" t="s">
        <v>736</v>
      </c>
      <c r="K82" s="114" t="s">
        <v>1049</v>
      </c>
    </row>
    <row r="83" spans="1:11" x14ac:dyDescent="0.3">
      <c r="A83" s="261" t="s">
        <v>934</v>
      </c>
      <c r="B83" s="114" t="s">
        <v>1036</v>
      </c>
      <c r="C83" s="217" t="s">
        <v>6</v>
      </c>
      <c r="D83" s="114" t="s">
        <v>1046</v>
      </c>
      <c r="E83" s="114" t="s">
        <v>255</v>
      </c>
      <c r="F83" s="114" t="s">
        <v>1050</v>
      </c>
      <c r="G83" s="217">
        <v>50</v>
      </c>
      <c r="H83" s="114" t="s">
        <v>1048</v>
      </c>
      <c r="I83" s="114" t="s">
        <v>939</v>
      </c>
      <c r="J83" s="217" t="s">
        <v>736</v>
      </c>
      <c r="K83" s="114" t="s">
        <v>1051</v>
      </c>
    </row>
    <row r="84" spans="1:11" x14ac:dyDescent="0.3">
      <c r="A84" s="261" t="s">
        <v>934</v>
      </c>
      <c r="B84" s="114" t="s">
        <v>1036</v>
      </c>
      <c r="C84" s="217" t="s">
        <v>6</v>
      </c>
      <c r="D84" s="114" t="s">
        <v>1046</v>
      </c>
      <c r="E84" s="114" t="s">
        <v>255</v>
      </c>
      <c r="F84" s="114" t="s">
        <v>1052</v>
      </c>
      <c r="G84" s="217">
        <v>100</v>
      </c>
      <c r="H84" s="114" t="s">
        <v>1048</v>
      </c>
      <c r="I84" s="114" t="s">
        <v>939</v>
      </c>
      <c r="J84" s="217" t="s">
        <v>736</v>
      </c>
      <c r="K84" s="114" t="s">
        <v>1051</v>
      </c>
    </row>
    <row r="85" spans="1:11" x14ac:dyDescent="0.3">
      <c r="A85" s="261" t="s">
        <v>934</v>
      </c>
      <c r="B85" s="114" t="s">
        <v>1036</v>
      </c>
      <c r="C85" s="217" t="s">
        <v>6</v>
      </c>
      <c r="D85" s="114" t="s">
        <v>1046</v>
      </c>
      <c r="E85" s="114" t="s">
        <v>23</v>
      </c>
      <c r="F85" s="114" t="s">
        <v>1053</v>
      </c>
      <c r="G85" s="217">
        <v>50</v>
      </c>
      <c r="H85" s="114" t="s">
        <v>1048</v>
      </c>
      <c r="I85" s="114" t="s">
        <v>939</v>
      </c>
      <c r="J85" s="217" t="s">
        <v>736</v>
      </c>
      <c r="K85" s="114" t="s">
        <v>1054</v>
      </c>
    </row>
    <row r="86" spans="1:11" x14ac:dyDescent="0.3">
      <c r="A86" s="261" t="s">
        <v>934</v>
      </c>
      <c r="B86" s="114" t="s">
        <v>1036</v>
      </c>
      <c r="C86" s="217" t="s">
        <v>6</v>
      </c>
      <c r="D86" s="114" t="s">
        <v>1046</v>
      </c>
      <c r="E86" s="114" t="s">
        <v>30</v>
      </c>
      <c r="F86" s="114" t="s">
        <v>1055</v>
      </c>
      <c r="G86" s="217">
        <v>20</v>
      </c>
      <c r="H86" s="114" t="s">
        <v>1048</v>
      </c>
      <c r="I86" s="114" t="s">
        <v>939</v>
      </c>
      <c r="J86" s="217" t="s">
        <v>736</v>
      </c>
      <c r="K86" s="114" t="s">
        <v>1056</v>
      </c>
    </row>
    <row r="87" spans="1:11" x14ac:dyDescent="0.3">
      <c r="A87" s="261" t="s">
        <v>934</v>
      </c>
      <c r="B87" s="114" t="s">
        <v>1036</v>
      </c>
      <c r="C87" s="217" t="s">
        <v>6</v>
      </c>
      <c r="D87" s="114" t="s">
        <v>1046</v>
      </c>
      <c r="E87" s="114" t="s">
        <v>30</v>
      </c>
      <c r="F87" s="114" t="s">
        <v>1057</v>
      </c>
      <c r="G87" s="217">
        <v>40</v>
      </c>
      <c r="H87" s="114" t="s">
        <v>1048</v>
      </c>
      <c r="I87" s="114" t="s">
        <v>939</v>
      </c>
      <c r="J87" s="217" t="s">
        <v>736</v>
      </c>
      <c r="K87" s="114" t="s">
        <v>1056</v>
      </c>
    </row>
    <row r="88" spans="1:11" x14ac:dyDescent="0.3">
      <c r="A88" s="261" t="s">
        <v>934</v>
      </c>
      <c r="B88" s="114" t="s">
        <v>1036</v>
      </c>
      <c r="C88" s="217" t="s">
        <v>6</v>
      </c>
      <c r="D88" s="114" t="s">
        <v>1046</v>
      </c>
      <c r="E88" s="114" t="s">
        <v>30</v>
      </c>
      <c r="F88" s="114" t="s">
        <v>1058</v>
      </c>
      <c r="G88" s="217">
        <v>40</v>
      </c>
      <c r="H88" s="114" t="s">
        <v>1048</v>
      </c>
      <c r="I88" s="114" t="s">
        <v>939</v>
      </c>
      <c r="J88" s="217" t="s">
        <v>736</v>
      </c>
      <c r="K88" s="114" t="s">
        <v>1056</v>
      </c>
    </row>
    <row r="89" spans="1:11" x14ac:dyDescent="0.3">
      <c r="A89" s="261" t="s">
        <v>934</v>
      </c>
      <c r="B89" s="114" t="s">
        <v>1036</v>
      </c>
      <c r="C89" s="217" t="s">
        <v>6</v>
      </c>
      <c r="D89" s="114" t="s">
        <v>1046</v>
      </c>
      <c r="E89" s="114" t="s">
        <v>30</v>
      </c>
      <c r="F89" s="114" t="s">
        <v>1059</v>
      </c>
      <c r="G89" s="217">
        <v>100</v>
      </c>
      <c r="H89" s="114" t="s">
        <v>1048</v>
      </c>
      <c r="I89" s="114" t="s">
        <v>939</v>
      </c>
      <c r="J89" s="217" t="s">
        <v>736</v>
      </c>
      <c r="K89" s="114" t="s">
        <v>1056</v>
      </c>
    </row>
    <row r="90" spans="1:11" x14ac:dyDescent="0.3">
      <c r="A90" s="261" t="s">
        <v>934</v>
      </c>
      <c r="B90" s="114" t="s">
        <v>1036</v>
      </c>
      <c r="C90" s="217" t="s">
        <v>6</v>
      </c>
      <c r="D90" s="114" t="s">
        <v>1046</v>
      </c>
      <c r="E90" s="114" t="s">
        <v>30</v>
      </c>
      <c r="F90" s="114" t="s">
        <v>1060</v>
      </c>
      <c r="G90" s="217">
        <v>10</v>
      </c>
      <c r="H90" s="114" t="s">
        <v>1048</v>
      </c>
      <c r="I90" s="114" t="s">
        <v>939</v>
      </c>
      <c r="J90" s="217" t="s">
        <v>736</v>
      </c>
      <c r="K90" s="114" t="s">
        <v>1056</v>
      </c>
    </row>
    <row r="91" spans="1:11" x14ac:dyDescent="0.3">
      <c r="A91" s="261" t="s">
        <v>934</v>
      </c>
      <c r="B91" s="114" t="s">
        <v>1036</v>
      </c>
      <c r="C91" s="217" t="s">
        <v>6</v>
      </c>
      <c r="D91" s="114" t="s">
        <v>1046</v>
      </c>
      <c r="E91" s="114" t="s">
        <v>30</v>
      </c>
      <c r="F91" s="114" t="s">
        <v>1061</v>
      </c>
      <c r="G91" s="217">
        <v>10</v>
      </c>
      <c r="H91" s="114" t="s">
        <v>1048</v>
      </c>
      <c r="I91" s="114" t="s">
        <v>939</v>
      </c>
      <c r="J91" s="217" t="s">
        <v>736</v>
      </c>
      <c r="K91" s="114" t="s">
        <v>1056</v>
      </c>
    </row>
    <row r="92" spans="1:11" x14ac:dyDescent="0.3">
      <c r="A92" s="261" t="s">
        <v>934</v>
      </c>
      <c r="B92" s="114" t="s">
        <v>1036</v>
      </c>
      <c r="C92" s="217" t="s">
        <v>6</v>
      </c>
      <c r="D92" s="114" t="s">
        <v>1046</v>
      </c>
      <c r="E92" s="114" t="s">
        <v>22</v>
      </c>
      <c r="F92" s="114" t="s">
        <v>1062</v>
      </c>
      <c r="G92" s="217">
        <v>30</v>
      </c>
      <c r="H92" s="114" t="s">
        <v>1048</v>
      </c>
      <c r="I92" s="114" t="s">
        <v>939</v>
      </c>
      <c r="J92" s="217" t="s">
        <v>736</v>
      </c>
      <c r="K92" s="114" t="s">
        <v>1063</v>
      </c>
    </row>
    <row r="93" spans="1:11" x14ac:dyDescent="0.3">
      <c r="A93" s="261" t="s">
        <v>934</v>
      </c>
      <c r="B93" s="114" t="s">
        <v>1036</v>
      </c>
      <c r="C93" s="217" t="s">
        <v>6</v>
      </c>
      <c r="D93" s="114" t="s">
        <v>1046</v>
      </c>
      <c r="E93" s="114" t="s">
        <v>26</v>
      </c>
      <c r="F93" s="114" t="s">
        <v>1064</v>
      </c>
      <c r="G93" s="217">
        <v>10</v>
      </c>
      <c r="H93" s="114" t="s">
        <v>1048</v>
      </c>
      <c r="I93" s="114" t="s">
        <v>939</v>
      </c>
      <c r="J93" s="217" t="s">
        <v>736</v>
      </c>
      <c r="K93" s="114" t="s">
        <v>1065</v>
      </c>
    </row>
    <row r="94" spans="1:11" x14ac:dyDescent="0.3">
      <c r="A94" s="261" t="s">
        <v>934</v>
      </c>
      <c r="B94" s="114" t="s">
        <v>1036</v>
      </c>
      <c r="C94" s="217" t="s">
        <v>6</v>
      </c>
      <c r="D94" s="114" t="s">
        <v>1046</v>
      </c>
      <c r="E94" s="114" t="s">
        <v>26</v>
      </c>
      <c r="F94" s="114" t="s">
        <v>1066</v>
      </c>
      <c r="G94" s="217">
        <v>40</v>
      </c>
      <c r="H94" s="114" t="s">
        <v>1048</v>
      </c>
      <c r="I94" s="114" t="s">
        <v>939</v>
      </c>
      <c r="J94" s="217" t="s">
        <v>736</v>
      </c>
      <c r="K94" s="114" t="s">
        <v>1065</v>
      </c>
    </row>
    <row r="95" spans="1:11" x14ac:dyDescent="0.3">
      <c r="A95" s="261" t="s">
        <v>934</v>
      </c>
      <c r="B95" s="114" t="s">
        <v>1036</v>
      </c>
      <c r="C95" s="217" t="s">
        <v>6</v>
      </c>
      <c r="D95" s="114" t="s">
        <v>1046</v>
      </c>
      <c r="E95" s="114" t="s">
        <v>26</v>
      </c>
      <c r="F95" s="114" t="s">
        <v>1067</v>
      </c>
      <c r="G95" s="217">
        <v>20</v>
      </c>
      <c r="H95" s="114" t="s">
        <v>1048</v>
      </c>
      <c r="I95" s="114" t="s">
        <v>939</v>
      </c>
      <c r="J95" s="217" t="s">
        <v>736</v>
      </c>
      <c r="K95" s="114" t="s">
        <v>1065</v>
      </c>
    </row>
    <row r="96" spans="1:11" x14ac:dyDescent="0.3">
      <c r="A96" s="261" t="s">
        <v>934</v>
      </c>
      <c r="B96" s="114" t="s">
        <v>1036</v>
      </c>
      <c r="C96" s="217" t="s">
        <v>6</v>
      </c>
      <c r="D96" s="114" t="s">
        <v>1046</v>
      </c>
      <c r="E96" s="114" t="s">
        <v>26</v>
      </c>
      <c r="F96" s="114" t="s">
        <v>1068</v>
      </c>
      <c r="G96" s="217">
        <v>20</v>
      </c>
      <c r="H96" s="114" t="s">
        <v>1048</v>
      </c>
      <c r="I96" s="114" t="s">
        <v>939</v>
      </c>
      <c r="J96" s="217" t="s">
        <v>736</v>
      </c>
      <c r="K96" s="114" t="s">
        <v>1065</v>
      </c>
    </row>
    <row r="97" spans="1:11" x14ac:dyDescent="0.3">
      <c r="A97" s="261" t="s">
        <v>934</v>
      </c>
      <c r="B97" s="114" t="s">
        <v>1036</v>
      </c>
      <c r="C97" s="217" t="s">
        <v>6</v>
      </c>
      <c r="D97" s="114" t="s">
        <v>1046</v>
      </c>
      <c r="E97" s="114" t="s">
        <v>26</v>
      </c>
      <c r="F97" s="114" t="s">
        <v>1069</v>
      </c>
      <c r="G97" s="217">
        <v>60</v>
      </c>
      <c r="H97" s="114" t="s">
        <v>1048</v>
      </c>
      <c r="I97" s="114" t="s">
        <v>939</v>
      </c>
      <c r="J97" s="217" t="s">
        <v>736</v>
      </c>
      <c r="K97" s="114" t="s">
        <v>1065</v>
      </c>
    </row>
    <row r="98" spans="1:11" x14ac:dyDescent="0.3">
      <c r="A98" s="261" t="s">
        <v>934</v>
      </c>
      <c r="B98" s="114" t="s">
        <v>1036</v>
      </c>
      <c r="C98" s="217" t="s">
        <v>6</v>
      </c>
      <c r="D98" s="114" t="s">
        <v>1046</v>
      </c>
      <c r="E98" s="114" t="s">
        <v>26</v>
      </c>
      <c r="F98" s="114" t="s">
        <v>1070</v>
      </c>
      <c r="G98" s="217">
        <v>20</v>
      </c>
      <c r="H98" s="114" t="s">
        <v>1048</v>
      </c>
      <c r="I98" s="114" t="s">
        <v>939</v>
      </c>
      <c r="J98" s="217" t="s">
        <v>736</v>
      </c>
      <c r="K98" s="114" t="s">
        <v>1065</v>
      </c>
    </row>
    <row r="99" spans="1:11" x14ac:dyDescent="0.3">
      <c r="A99" s="261" t="s">
        <v>934</v>
      </c>
      <c r="B99" s="114" t="s">
        <v>1036</v>
      </c>
      <c r="C99" s="217" t="s">
        <v>6</v>
      </c>
      <c r="D99" s="114" t="s">
        <v>1046</v>
      </c>
      <c r="E99" s="114" t="s">
        <v>26</v>
      </c>
      <c r="F99" s="114" t="s">
        <v>1071</v>
      </c>
      <c r="G99" s="217">
        <v>20</v>
      </c>
      <c r="H99" s="114" t="s">
        <v>1048</v>
      </c>
      <c r="I99" s="114" t="s">
        <v>939</v>
      </c>
      <c r="J99" s="217" t="s">
        <v>736</v>
      </c>
      <c r="K99" s="114" t="s">
        <v>1065</v>
      </c>
    </row>
    <row r="100" spans="1:11" x14ac:dyDescent="0.3">
      <c r="A100" s="261" t="s">
        <v>934</v>
      </c>
      <c r="B100" s="114" t="s">
        <v>1036</v>
      </c>
      <c r="C100" s="217" t="s">
        <v>6</v>
      </c>
      <c r="D100" s="114" t="s">
        <v>1046</v>
      </c>
      <c r="E100" s="114" t="s">
        <v>26</v>
      </c>
      <c r="F100" s="114" t="s">
        <v>1072</v>
      </c>
      <c r="G100" s="217">
        <v>10</v>
      </c>
      <c r="H100" s="114" t="s">
        <v>1048</v>
      </c>
      <c r="I100" s="114" t="s">
        <v>939</v>
      </c>
      <c r="J100" s="217" t="s">
        <v>736</v>
      </c>
      <c r="K100" s="114" t="s">
        <v>1065</v>
      </c>
    </row>
    <row r="101" spans="1:11" x14ac:dyDescent="0.3">
      <c r="A101" s="261" t="s">
        <v>934</v>
      </c>
      <c r="B101" s="114" t="s">
        <v>1036</v>
      </c>
      <c r="C101" s="217" t="s">
        <v>6</v>
      </c>
      <c r="D101" s="114" t="s">
        <v>1046</v>
      </c>
      <c r="E101" s="114" t="s">
        <v>26</v>
      </c>
      <c r="F101" s="114" t="s">
        <v>1073</v>
      </c>
      <c r="G101" s="217">
        <v>80</v>
      </c>
      <c r="H101" s="114" t="s">
        <v>1048</v>
      </c>
      <c r="I101" s="114" t="s">
        <v>939</v>
      </c>
      <c r="J101" s="217" t="s">
        <v>736</v>
      </c>
      <c r="K101" s="114" t="s">
        <v>1065</v>
      </c>
    </row>
    <row r="102" spans="1:11" x14ac:dyDescent="0.3">
      <c r="A102" s="261" t="s">
        <v>934</v>
      </c>
      <c r="B102" s="114" t="s">
        <v>1036</v>
      </c>
      <c r="C102" s="217" t="s">
        <v>6</v>
      </c>
      <c r="D102" s="114" t="s">
        <v>1046</v>
      </c>
      <c r="E102" s="114" t="s">
        <v>26</v>
      </c>
      <c r="F102" s="114" t="s">
        <v>1074</v>
      </c>
      <c r="G102" s="217">
        <v>10</v>
      </c>
      <c r="H102" s="114" t="s">
        <v>1048</v>
      </c>
      <c r="I102" s="114" t="s">
        <v>939</v>
      </c>
      <c r="J102" s="217" t="s">
        <v>736</v>
      </c>
      <c r="K102" s="114" t="s">
        <v>1065</v>
      </c>
    </row>
    <row r="103" spans="1:11" x14ac:dyDescent="0.3">
      <c r="A103" s="261" t="s">
        <v>934</v>
      </c>
      <c r="B103" s="114" t="s">
        <v>1036</v>
      </c>
      <c r="C103" s="217" t="s">
        <v>6</v>
      </c>
      <c r="D103" s="114" t="s">
        <v>1046</v>
      </c>
      <c r="E103" s="114" t="s">
        <v>21</v>
      </c>
      <c r="F103" s="114" t="s">
        <v>1075</v>
      </c>
      <c r="G103" s="217">
        <v>10</v>
      </c>
      <c r="H103" s="114" t="s">
        <v>1048</v>
      </c>
      <c r="I103" s="114" t="s">
        <v>939</v>
      </c>
      <c r="J103" s="217" t="s">
        <v>736</v>
      </c>
      <c r="K103" s="114" t="s">
        <v>1076</v>
      </c>
    </row>
    <row r="104" spans="1:11" x14ac:dyDescent="0.3">
      <c r="A104" s="261" t="s">
        <v>934</v>
      </c>
      <c r="B104" s="114" t="s">
        <v>1036</v>
      </c>
      <c r="C104" s="217" t="s">
        <v>6</v>
      </c>
      <c r="D104" s="114" t="s">
        <v>1046</v>
      </c>
      <c r="E104" s="114" t="s">
        <v>21</v>
      </c>
      <c r="F104" s="114" t="s">
        <v>1077</v>
      </c>
      <c r="G104" s="217">
        <v>5</v>
      </c>
      <c r="H104" s="114" t="s">
        <v>1048</v>
      </c>
      <c r="I104" s="114" t="s">
        <v>939</v>
      </c>
      <c r="J104" s="217" t="s">
        <v>736</v>
      </c>
      <c r="K104" s="114" t="s">
        <v>1076</v>
      </c>
    </row>
    <row r="105" spans="1:11" x14ac:dyDescent="0.3">
      <c r="A105" s="261" t="s">
        <v>934</v>
      </c>
      <c r="B105" s="114" t="s">
        <v>1036</v>
      </c>
      <c r="C105" s="217" t="s">
        <v>6</v>
      </c>
      <c r="D105" s="114" t="s">
        <v>1046</v>
      </c>
      <c r="E105" s="114" t="s">
        <v>21</v>
      </c>
      <c r="F105" s="114" t="s">
        <v>1078</v>
      </c>
      <c r="G105" s="217">
        <v>10</v>
      </c>
      <c r="H105" s="114" t="s">
        <v>1048</v>
      </c>
      <c r="I105" s="114" t="s">
        <v>939</v>
      </c>
      <c r="J105" s="217" t="s">
        <v>736</v>
      </c>
      <c r="K105" s="114" t="s">
        <v>1076</v>
      </c>
    </row>
    <row r="106" spans="1:11" x14ac:dyDescent="0.3">
      <c r="A106" s="261" t="s">
        <v>934</v>
      </c>
      <c r="B106" s="114" t="s">
        <v>1036</v>
      </c>
      <c r="C106" s="217" t="s">
        <v>6</v>
      </c>
      <c r="D106" s="114" t="s">
        <v>1046</v>
      </c>
      <c r="E106" s="114" t="s">
        <v>502</v>
      </c>
      <c r="F106" s="114" t="s">
        <v>1079</v>
      </c>
      <c r="G106" s="217">
        <v>20</v>
      </c>
      <c r="H106" s="114" t="s">
        <v>1048</v>
      </c>
      <c r="I106" s="114" t="s">
        <v>939</v>
      </c>
      <c r="J106" s="217" t="s">
        <v>736</v>
      </c>
      <c r="K106" s="114" t="s">
        <v>1080</v>
      </c>
    </row>
    <row r="107" spans="1:11" x14ac:dyDescent="0.3">
      <c r="A107" s="261" t="s">
        <v>934</v>
      </c>
      <c r="B107" s="114" t="s">
        <v>1036</v>
      </c>
      <c r="C107" s="217" t="s">
        <v>6</v>
      </c>
      <c r="D107" s="114" t="s">
        <v>1046</v>
      </c>
      <c r="E107" s="114" t="s">
        <v>502</v>
      </c>
      <c r="F107" s="114" t="s">
        <v>1081</v>
      </c>
      <c r="G107" s="217">
        <v>20</v>
      </c>
      <c r="H107" s="114" t="s">
        <v>1048</v>
      </c>
      <c r="I107" s="114" t="s">
        <v>939</v>
      </c>
      <c r="J107" s="217" t="s">
        <v>736</v>
      </c>
      <c r="K107" s="114" t="s">
        <v>1080</v>
      </c>
    </row>
    <row r="108" spans="1:11" x14ac:dyDescent="0.3">
      <c r="A108" s="261" t="s">
        <v>934</v>
      </c>
      <c r="B108" s="114" t="s">
        <v>1036</v>
      </c>
      <c r="C108" s="217" t="s">
        <v>6</v>
      </c>
      <c r="D108" s="114" t="s">
        <v>1046</v>
      </c>
      <c r="E108" s="114" t="s">
        <v>502</v>
      </c>
      <c r="F108" s="114" t="s">
        <v>1082</v>
      </c>
      <c r="G108" s="217">
        <v>10</v>
      </c>
      <c r="H108" s="114" t="s">
        <v>1048</v>
      </c>
      <c r="I108" s="114" t="s">
        <v>939</v>
      </c>
      <c r="J108" s="217" t="s">
        <v>736</v>
      </c>
      <c r="K108" s="114" t="s">
        <v>1080</v>
      </c>
    </row>
    <row r="109" spans="1:11" x14ac:dyDescent="0.3">
      <c r="A109" s="261" t="s">
        <v>934</v>
      </c>
      <c r="B109" s="114" t="s">
        <v>1036</v>
      </c>
      <c r="C109" s="217" t="s">
        <v>6</v>
      </c>
      <c r="D109" s="114" t="s">
        <v>1046</v>
      </c>
      <c r="E109" s="114" t="s">
        <v>502</v>
      </c>
      <c r="F109" s="114" t="s">
        <v>1083</v>
      </c>
      <c r="G109" s="217">
        <v>10</v>
      </c>
      <c r="H109" s="114" t="s">
        <v>1048</v>
      </c>
      <c r="I109" s="114" t="s">
        <v>939</v>
      </c>
      <c r="J109" s="217" t="s">
        <v>736</v>
      </c>
      <c r="K109" s="114" t="s">
        <v>1080</v>
      </c>
    </row>
    <row r="110" spans="1:11" x14ac:dyDescent="0.3">
      <c r="A110" s="261" t="s">
        <v>934</v>
      </c>
      <c r="B110" s="114" t="s">
        <v>1036</v>
      </c>
      <c r="C110" s="217" t="s">
        <v>6</v>
      </c>
      <c r="D110" s="114" t="s">
        <v>1046</v>
      </c>
      <c r="E110" s="114" t="s">
        <v>23</v>
      </c>
      <c r="F110" s="114" t="s">
        <v>1084</v>
      </c>
      <c r="G110" s="217">
        <v>30</v>
      </c>
      <c r="H110" s="114" t="s">
        <v>1048</v>
      </c>
      <c r="I110" s="114" t="s">
        <v>939</v>
      </c>
      <c r="J110" s="217" t="s">
        <v>736</v>
      </c>
      <c r="K110" s="114" t="s">
        <v>1054</v>
      </c>
    </row>
    <row r="111" spans="1:11" x14ac:dyDescent="0.3">
      <c r="A111" s="261" t="s">
        <v>934</v>
      </c>
      <c r="B111" s="114" t="s">
        <v>1036</v>
      </c>
      <c r="C111" s="217" t="s">
        <v>6</v>
      </c>
      <c r="D111" s="114" t="s">
        <v>1046</v>
      </c>
      <c r="E111" s="114" t="s">
        <v>88</v>
      </c>
      <c r="F111" s="114" t="s">
        <v>1085</v>
      </c>
      <c r="G111" s="217">
        <v>900</v>
      </c>
      <c r="H111" s="114" t="s">
        <v>1048</v>
      </c>
      <c r="I111" s="114" t="s">
        <v>939</v>
      </c>
      <c r="J111" s="217" t="s">
        <v>736</v>
      </c>
      <c r="K111" s="114" t="s">
        <v>1086</v>
      </c>
    </row>
    <row r="112" spans="1:11" x14ac:dyDescent="0.3">
      <c r="A112" s="261" t="s">
        <v>934</v>
      </c>
      <c r="B112" s="114" t="s">
        <v>1036</v>
      </c>
      <c r="C112" s="217" t="s">
        <v>6</v>
      </c>
      <c r="D112" s="114" t="s">
        <v>1046</v>
      </c>
      <c r="E112" s="114" t="s">
        <v>173</v>
      </c>
      <c r="F112" s="114" t="s">
        <v>1087</v>
      </c>
      <c r="G112" s="217">
        <v>10</v>
      </c>
      <c r="H112" s="114" t="s">
        <v>1048</v>
      </c>
      <c r="I112" s="114" t="s">
        <v>939</v>
      </c>
      <c r="J112" s="217" t="s">
        <v>736</v>
      </c>
      <c r="K112" s="114" t="s">
        <v>1088</v>
      </c>
    </row>
    <row r="113" spans="1:11" x14ac:dyDescent="0.3">
      <c r="A113" s="261" t="s">
        <v>934</v>
      </c>
      <c r="B113" s="114" t="s">
        <v>1036</v>
      </c>
      <c r="C113" s="217" t="s">
        <v>6</v>
      </c>
      <c r="D113" s="114" t="s">
        <v>1046</v>
      </c>
      <c r="E113" s="114" t="s">
        <v>30</v>
      </c>
      <c r="F113" s="114" t="s">
        <v>1089</v>
      </c>
      <c r="G113" s="217">
        <v>100</v>
      </c>
      <c r="H113" s="114" t="s">
        <v>1048</v>
      </c>
      <c r="I113" s="114" t="s">
        <v>939</v>
      </c>
      <c r="J113" s="217" t="s">
        <v>736</v>
      </c>
      <c r="K113" s="114" t="s">
        <v>1056</v>
      </c>
    </row>
    <row r="114" spans="1:11" x14ac:dyDescent="0.3">
      <c r="A114" s="261" t="s">
        <v>934</v>
      </c>
      <c r="B114" s="114" t="s">
        <v>1036</v>
      </c>
      <c r="C114" s="217" t="s">
        <v>6</v>
      </c>
      <c r="D114" s="114" t="s">
        <v>1046</v>
      </c>
      <c r="E114" s="114" t="s">
        <v>30</v>
      </c>
      <c r="F114" s="114" t="s">
        <v>1090</v>
      </c>
      <c r="G114" s="217">
        <v>30</v>
      </c>
      <c r="H114" s="114" t="s">
        <v>1048</v>
      </c>
      <c r="I114" s="114" t="s">
        <v>939</v>
      </c>
      <c r="J114" s="217" t="s">
        <v>736</v>
      </c>
      <c r="K114" s="114" t="s">
        <v>1056</v>
      </c>
    </row>
    <row r="115" spans="1:11" x14ac:dyDescent="0.3">
      <c r="A115" s="261" t="s">
        <v>934</v>
      </c>
      <c r="B115" s="114" t="s">
        <v>1036</v>
      </c>
      <c r="C115" s="217" t="s">
        <v>6</v>
      </c>
      <c r="D115" s="114" t="s">
        <v>1046</v>
      </c>
      <c r="E115" s="114" t="s">
        <v>30</v>
      </c>
      <c r="F115" s="114" t="s">
        <v>1091</v>
      </c>
      <c r="G115" s="217">
        <v>10</v>
      </c>
      <c r="H115" s="114" t="s">
        <v>1048</v>
      </c>
      <c r="I115" s="114" t="s">
        <v>939</v>
      </c>
      <c r="J115" s="217" t="s">
        <v>736</v>
      </c>
      <c r="K115" s="114" t="s">
        <v>1056</v>
      </c>
    </row>
    <row r="116" spans="1:11" x14ac:dyDescent="0.3">
      <c r="A116" s="261" t="s">
        <v>934</v>
      </c>
      <c r="B116" s="114" t="s">
        <v>1036</v>
      </c>
      <c r="C116" s="217" t="s">
        <v>6</v>
      </c>
      <c r="D116" s="114" t="s">
        <v>1046</v>
      </c>
      <c r="E116" s="114" t="s">
        <v>30</v>
      </c>
      <c r="F116" s="114" t="s">
        <v>1092</v>
      </c>
      <c r="G116" s="217">
        <v>10</v>
      </c>
      <c r="H116" s="114" t="s">
        <v>1048</v>
      </c>
      <c r="I116" s="114" t="s">
        <v>939</v>
      </c>
      <c r="J116" s="217" t="s">
        <v>736</v>
      </c>
      <c r="K116" s="114" t="s">
        <v>1056</v>
      </c>
    </row>
    <row r="117" spans="1:11" x14ac:dyDescent="0.3">
      <c r="A117" s="261" t="s">
        <v>934</v>
      </c>
      <c r="B117" s="114" t="s">
        <v>1036</v>
      </c>
      <c r="C117" s="217" t="s">
        <v>6</v>
      </c>
      <c r="D117" s="114" t="s">
        <v>1046</v>
      </c>
      <c r="E117" s="114" t="s">
        <v>30</v>
      </c>
      <c r="F117" s="114" t="s">
        <v>1093</v>
      </c>
      <c r="G117" s="217">
        <v>20</v>
      </c>
      <c r="H117" s="114" t="s">
        <v>1048</v>
      </c>
      <c r="I117" s="114" t="s">
        <v>939</v>
      </c>
      <c r="J117" s="217" t="s">
        <v>736</v>
      </c>
      <c r="K117" s="114" t="s">
        <v>1056</v>
      </c>
    </row>
    <row r="118" spans="1:11" x14ac:dyDescent="0.3">
      <c r="A118" s="261" t="s">
        <v>934</v>
      </c>
      <c r="B118" s="114" t="s">
        <v>1036</v>
      </c>
      <c r="C118" s="217" t="s">
        <v>6</v>
      </c>
      <c r="D118" s="114" t="s">
        <v>1046</v>
      </c>
      <c r="E118" s="114" t="s">
        <v>30</v>
      </c>
      <c r="F118" s="114" t="s">
        <v>1094</v>
      </c>
      <c r="G118" s="217">
        <v>30</v>
      </c>
      <c r="H118" s="114" t="s">
        <v>1048</v>
      </c>
      <c r="I118" s="114" t="s">
        <v>939</v>
      </c>
      <c r="J118" s="217" t="s">
        <v>736</v>
      </c>
      <c r="K118" s="114" t="s">
        <v>1056</v>
      </c>
    </row>
    <row r="119" spans="1:11" x14ac:dyDescent="0.3">
      <c r="A119" s="261" t="s">
        <v>934</v>
      </c>
      <c r="B119" s="114" t="s">
        <v>1036</v>
      </c>
      <c r="C119" s="217" t="s">
        <v>6</v>
      </c>
      <c r="D119" s="114" t="s">
        <v>1046</v>
      </c>
      <c r="E119" s="114" t="s">
        <v>30</v>
      </c>
      <c r="F119" s="114" t="s">
        <v>1095</v>
      </c>
      <c r="G119" s="217">
        <v>30</v>
      </c>
      <c r="H119" s="114" t="s">
        <v>1048</v>
      </c>
      <c r="I119" s="114" t="s">
        <v>939</v>
      </c>
      <c r="J119" s="217" t="s">
        <v>736</v>
      </c>
      <c r="K119" s="114" t="s">
        <v>1056</v>
      </c>
    </row>
    <row r="120" spans="1:11" x14ac:dyDescent="0.3">
      <c r="A120" s="261" t="s">
        <v>934</v>
      </c>
      <c r="B120" s="114" t="s">
        <v>1036</v>
      </c>
      <c r="C120" s="217" t="s">
        <v>6</v>
      </c>
      <c r="D120" s="114" t="s">
        <v>1046</v>
      </c>
      <c r="E120" s="114" t="s">
        <v>30</v>
      </c>
      <c r="F120" s="114" t="s">
        <v>1096</v>
      </c>
      <c r="G120" s="217">
        <v>160</v>
      </c>
      <c r="H120" s="114" t="s">
        <v>1048</v>
      </c>
      <c r="I120" s="114" t="s">
        <v>939</v>
      </c>
      <c r="J120" s="217" t="s">
        <v>736</v>
      </c>
      <c r="K120" s="114" t="s">
        <v>1056</v>
      </c>
    </row>
    <row r="121" spans="1:11" x14ac:dyDescent="0.3">
      <c r="A121" s="261" t="s">
        <v>934</v>
      </c>
      <c r="B121" s="114" t="s">
        <v>1036</v>
      </c>
      <c r="C121" s="217" t="s">
        <v>6</v>
      </c>
      <c r="D121" s="114" t="s">
        <v>1046</v>
      </c>
      <c r="E121" s="114" t="s">
        <v>30</v>
      </c>
      <c r="F121" s="114" t="s">
        <v>1097</v>
      </c>
      <c r="G121" s="217">
        <v>20</v>
      </c>
      <c r="H121" s="114" t="s">
        <v>1048</v>
      </c>
      <c r="I121" s="114" t="s">
        <v>939</v>
      </c>
      <c r="J121" s="217" t="s">
        <v>736</v>
      </c>
      <c r="K121" s="114" t="s">
        <v>1056</v>
      </c>
    </row>
    <row r="122" spans="1:11" x14ac:dyDescent="0.3">
      <c r="A122" s="261" t="s">
        <v>934</v>
      </c>
      <c r="B122" s="114" t="s">
        <v>1036</v>
      </c>
      <c r="C122" s="217" t="s">
        <v>6</v>
      </c>
      <c r="D122" s="114" t="s">
        <v>1046</v>
      </c>
      <c r="E122" s="114" t="s">
        <v>30</v>
      </c>
      <c r="F122" s="114" t="s">
        <v>1098</v>
      </c>
      <c r="G122" s="217">
        <v>30</v>
      </c>
      <c r="H122" s="114" t="s">
        <v>1048</v>
      </c>
      <c r="I122" s="114" t="s">
        <v>939</v>
      </c>
      <c r="J122" s="217" t="s">
        <v>736</v>
      </c>
      <c r="K122" s="114" t="s">
        <v>1056</v>
      </c>
    </row>
    <row r="123" spans="1:11" x14ac:dyDescent="0.3">
      <c r="A123" s="261" t="s">
        <v>934</v>
      </c>
      <c r="B123" s="114" t="s">
        <v>1036</v>
      </c>
      <c r="C123" s="217" t="s">
        <v>6</v>
      </c>
      <c r="D123" s="114" t="s">
        <v>1046</v>
      </c>
      <c r="E123" s="114" t="s">
        <v>30</v>
      </c>
      <c r="F123" s="114" t="s">
        <v>1099</v>
      </c>
      <c r="G123" s="217">
        <v>20</v>
      </c>
      <c r="H123" s="114" t="s">
        <v>1048</v>
      </c>
      <c r="I123" s="114" t="s">
        <v>939</v>
      </c>
      <c r="J123" s="217" t="s">
        <v>736</v>
      </c>
      <c r="K123" s="114" t="s">
        <v>1056</v>
      </c>
    </row>
    <row r="124" spans="1:11" x14ac:dyDescent="0.3">
      <c r="A124" s="261" t="s">
        <v>934</v>
      </c>
      <c r="B124" s="114" t="s">
        <v>1036</v>
      </c>
      <c r="C124" s="217" t="s">
        <v>6</v>
      </c>
      <c r="D124" s="114" t="s">
        <v>1046</v>
      </c>
      <c r="E124" s="114" t="s">
        <v>30</v>
      </c>
      <c r="F124" s="114" t="s">
        <v>1100</v>
      </c>
      <c r="G124" s="217">
        <v>100</v>
      </c>
      <c r="H124" s="114" t="s">
        <v>1048</v>
      </c>
      <c r="I124" s="114" t="s">
        <v>939</v>
      </c>
      <c r="J124" s="217" t="s">
        <v>736</v>
      </c>
      <c r="K124" s="114" t="s">
        <v>1056</v>
      </c>
    </row>
    <row r="125" spans="1:11" x14ac:dyDescent="0.3">
      <c r="A125" s="261" t="s">
        <v>934</v>
      </c>
      <c r="B125" s="114" t="s">
        <v>1036</v>
      </c>
      <c r="C125" s="217" t="s">
        <v>6</v>
      </c>
      <c r="D125" s="114" t="s">
        <v>1046</v>
      </c>
      <c r="E125" s="114" t="s">
        <v>30</v>
      </c>
      <c r="F125" s="114" t="s">
        <v>1101</v>
      </c>
      <c r="G125" s="217">
        <v>60</v>
      </c>
      <c r="H125" s="114" t="s">
        <v>1048</v>
      </c>
      <c r="I125" s="114" t="s">
        <v>939</v>
      </c>
      <c r="J125" s="217" t="s">
        <v>736</v>
      </c>
      <c r="K125" s="114" t="s">
        <v>1056</v>
      </c>
    </row>
    <row r="126" spans="1:11" x14ac:dyDescent="0.3">
      <c r="A126" s="261" t="s">
        <v>934</v>
      </c>
      <c r="B126" s="114" t="s">
        <v>1036</v>
      </c>
      <c r="C126" s="217" t="s">
        <v>6</v>
      </c>
      <c r="D126" s="114" t="s">
        <v>1046</v>
      </c>
      <c r="E126" s="114" t="s">
        <v>30</v>
      </c>
      <c r="F126" s="114" t="s">
        <v>1102</v>
      </c>
      <c r="G126" s="217">
        <v>20</v>
      </c>
      <c r="H126" s="114" t="s">
        <v>1048</v>
      </c>
      <c r="I126" s="114" t="s">
        <v>939</v>
      </c>
      <c r="J126" s="217" t="s">
        <v>736</v>
      </c>
      <c r="K126" s="114" t="s">
        <v>1056</v>
      </c>
    </row>
    <row r="127" spans="1:11" x14ac:dyDescent="0.3">
      <c r="A127" s="261" t="s">
        <v>934</v>
      </c>
      <c r="B127" s="114" t="s">
        <v>1036</v>
      </c>
      <c r="C127" s="217" t="s">
        <v>6</v>
      </c>
      <c r="D127" s="114" t="s">
        <v>1046</v>
      </c>
      <c r="E127" s="114" t="s">
        <v>30</v>
      </c>
      <c r="F127" s="114" t="s">
        <v>1103</v>
      </c>
      <c r="G127" s="217">
        <v>60</v>
      </c>
      <c r="H127" s="114" t="s">
        <v>1048</v>
      </c>
      <c r="I127" s="114" t="s">
        <v>939</v>
      </c>
      <c r="J127" s="217" t="s">
        <v>736</v>
      </c>
      <c r="K127" s="114" t="s">
        <v>1056</v>
      </c>
    </row>
    <row r="128" spans="1:11" x14ac:dyDescent="0.3">
      <c r="A128" s="261" t="s">
        <v>934</v>
      </c>
      <c r="B128" s="114" t="s">
        <v>1036</v>
      </c>
      <c r="C128" s="217" t="s">
        <v>6</v>
      </c>
      <c r="D128" s="114" t="s">
        <v>1046</v>
      </c>
      <c r="E128" s="114" t="s">
        <v>30</v>
      </c>
      <c r="F128" s="114" t="s">
        <v>1104</v>
      </c>
      <c r="G128" s="217">
        <v>20</v>
      </c>
      <c r="H128" s="114" t="s">
        <v>1048</v>
      </c>
      <c r="I128" s="114" t="s">
        <v>939</v>
      </c>
      <c r="J128" s="217" t="s">
        <v>736</v>
      </c>
      <c r="K128" s="114" t="s">
        <v>1056</v>
      </c>
    </row>
    <row r="129" spans="1:11" x14ac:dyDescent="0.3">
      <c r="A129" s="261" t="s">
        <v>934</v>
      </c>
      <c r="B129" s="114" t="s">
        <v>1036</v>
      </c>
      <c r="C129" s="217" t="s">
        <v>6</v>
      </c>
      <c r="D129" s="114" t="s">
        <v>1046</v>
      </c>
      <c r="E129" s="114" t="s">
        <v>30</v>
      </c>
      <c r="F129" s="114" t="s">
        <v>1105</v>
      </c>
      <c r="G129" s="217">
        <v>20</v>
      </c>
      <c r="H129" s="114" t="s">
        <v>1048</v>
      </c>
      <c r="I129" s="114" t="s">
        <v>939</v>
      </c>
      <c r="J129" s="217" t="s">
        <v>736</v>
      </c>
      <c r="K129" s="114" t="s">
        <v>1056</v>
      </c>
    </row>
    <row r="130" spans="1:11" x14ac:dyDescent="0.3">
      <c r="A130" s="261" t="s">
        <v>934</v>
      </c>
      <c r="B130" s="114" t="s">
        <v>1036</v>
      </c>
      <c r="C130" s="217" t="s">
        <v>6</v>
      </c>
      <c r="D130" s="114" t="s">
        <v>1046</v>
      </c>
      <c r="E130" s="114" t="s">
        <v>30</v>
      </c>
      <c r="F130" s="114" t="s">
        <v>1106</v>
      </c>
      <c r="G130" s="217">
        <v>20</v>
      </c>
      <c r="H130" s="114" t="s">
        <v>1048</v>
      </c>
      <c r="I130" s="114" t="s">
        <v>939</v>
      </c>
      <c r="J130" s="217" t="s">
        <v>736</v>
      </c>
      <c r="K130" s="114" t="s">
        <v>1056</v>
      </c>
    </row>
    <row r="131" spans="1:11" x14ac:dyDescent="0.3">
      <c r="A131" s="261" t="s">
        <v>934</v>
      </c>
      <c r="B131" s="114" t="s">
        <v>1036</v>
      </c>
      <c r="C131" s="217" t="s">
        <v>6</v>
      </c>
      <c r="D131" s="114" t="s">
        <v>1046</v>
      </c>
      <c r="E131" s="114" t="s">
        <v>30</v>
      </c>
      <c r="F131" s="114" t="s">
        <v>1107</v>
      </c>
      <c r="G131" s="217">
        <v>20</v>
      </c>
      <c r="H131" s="114" t="s">
        <v>1048</v>
      </c>
      <c r="I131" s="114" t="s">
        <v>939</v>
      </c>
      <c r="J131" s="217" t="s">
        <v>736</v>
      </c>
      <c r="K131" s="114" t="s">
        <v>1056</v>
      </c>
    </row>
    <row r="132" spans="1:11" x14ac:dyDescent="0.3">
      <c r="A132" s="261" t="s">
        <v>934</v>
      </c>
      <c r="B132" s="114" t="s">
        <v>1036</v>
      </c>
      <c r="C132" s="217" t="s">
        <v>6</v>
      </c>
      <c r="D132" s="114" t="s">
        <v>1046</v>
      </c>
      <c r="E132" s="114" t="s">
        <v>30</v>
      </c>
      <c r="F132" s="114" t="s">
        <v>1108</v>
      </c>
      <c r="G132" s="217">
        <v>30</v>
      </c>
      <c r="H132" s="114" t="s">
        <v>1048</v>
      </c>
      <c r="I132" s="114" t="s">
        <v>939</v>
      </c>
      <c r="J132" s="217" t="s">
        <v>736</v>
      </c>
      <c r="K132" s="114" t="s">
        <v>1056</v>
      </c>
    </row>
    <row r="133" spans="1:11" x14ac:dyDescent="0.3">
      <c r="A133" s="261" t="s">
        <v>934</v>
      </c>
      <c r="B133" s="114" t="s">
        <v>1036</v>
      </c>
      <c r="C133" s="217" t="s">
        <v>6</v>
      </c>
      <c r="D133" s="114" t="s">
        <v>1046</v>
      </c>
      <c r="E133" s="114" t="s">
        <v>30</v>
      </c>
      <c r="F133" s="114" t="s">
        <v>1109</v>
      </c>
      <c r="G133" s="217">
        <v>20</v>
      </c>
      <c r="H133" s="114" t="s">
        <v>1048</v>
      </c>
      <c r="I133" s="114" t="s">
        <v>939</v>
      </c>
      <c r="J133" s="217" t="s">
        <v>736</v>
      </c>
      <c r="K133" s="114" t="s">
        <v>1056</v>
      </c>
    </row>
    <row r="134" spans="1:11" x14ac:dyDescent="0.3">
      <c r="A134" s="261" t="s">
        <v>934</v>
      </c>
      <c r="B134" s="114" t="s">
        <v>1036</v>
      </c>
      <c r="C134" s="217" t="s">
        <v>6</v>
      </c>
      <c r="D134" s="114" t="s">
        <v>1046</v>
      </c>
      <c r="E134" s="114" t="s">
        <v>30</v>
      </c>
      <c r="F134" s="114" t="s">
        <v>1110</v>
      </c>
      <c r="G134" s="217">
        <v>10</v>
      </c>
      <c r="H134" s="114" t="s">
        <v>1048</v>
      </c>
      <c r="I134" s="114" t="s">
        <v>939</v>
      </c>
      <c r="J134" s="217" t="s">
        <v>736</v>
      </c>
      <c r="K134" s="114" t="s">
        <v>1056</v>
      </c>
    </row>
    <row r="135" spans="1:11" x14ac:dyDescent="0.3">
      <c r="A135" s="261" t="s">
        <v>934</v>
      </c>
      <c r="B135" s="114" t="s">
        <v>1036</v>
      </c>
      <c r="C135" s="217" t="s">
        <v>6</v>
      </c>
      <c r="D135" s="114" t="s">
        <v>1046</v>
      </c>
      <c r="E135" s="114" t="s">
        <v>30</v>
      </c>
      <c r="F135" s="114" t="s">
        <v>1111</v>
      </c>
      <c r="G135" s="217">
        <v>10</v>
      </c>
      <c r="H135" s="114" t="s">
        <v>1048</v>
      </c>
      <c r="I135" s="114" t="s">
        <v>939</v>
      </c>
      <c r="J135" s="217" t="s">
        <v>736</v>
      </c>
      <c r="K135" s="114" t="s">
        <v>1056</v>
      </c>
    </row>
    <row r="136" spans="1:11" x14ac:dyDescent="0.3">
      <c r="A136" s="261" t="s">
        <v>934</v>
      </c>
      <c r="B136" s="114" t="s">
        <v>1036</v>
      </c>
      <c r="C136" s="217" t="s">
        <v>6</v>
      </c>
      <c r="D136" s="114" t="s">
        <v>1046</v>
      </c>
      <c r="E136" s="114" t="s">
        <v>34</v>
      </c>
      <c r="F136" s="114" t="s">
        <v>1112</v>
      </c>
      <c r="G136" s="217">
        <v>190</v>
      </c>
      <c r="H136" s="114" t="s">
        <v>1048</v>
      </c>
      <c r="I136" s="114" t="s">
        <v>939</v>
      </c>
      <c r="J136" s="217" t="s">
        <v>736</v>
      </c>
      <c r="K136" s="114" t="s">
        <v>1113</v>
      </c>
    </row>
    <row r="137" spans="1:11" x14ac:dyDescent="0.3">
      <c r="A137" s="261" t="s">
        <v>934</v>
      </c>
      <c r="B137" s="114" t="s">
        <v>1036</v>
      </c>
      <c r="C137" s="217" t="s">
        <v>6</v>
      </c>
      <c r="D137" s="114" t="s">
        <v>1046</v>
      </c>
      <c r="E137" s="114" t="s">
        <v>499</v>
      </c>
      <c r="F137" s="114" t="s">
        <v>1042</v>
      </c>
      <c r="G137" s="217">
        <v>50</v>
      </c>
      <c r="H137" s="114" t="s">
        <v>1048</v>
      </c>
      <c r="I137" s="114" t="s">
        <v>939</v>
      </c>
      <c r="J137" s="217" t="s">
        <v>736</v>
      </c>
      <c r="K137" s="114" t="s">
        <v>1043</v>
      </c>
    </row>
    <row r="138" spans="1:11" x14ac:dyDescent="0.3">
      <c r="A138" s="261" t="s">
        <v>934</v>
      </c>
      <c r="B138" s="114" t="s">
        <v>1036</v>
      </c>
      <c r="C138" s="217" t="s">
        <v>6</v>
      </c>
      <c r="D138" s="114" t="s">
        <v>1046</v>
      </c>
      <c r="E138" s="114" t="s">
        <v>181</v>
      </c>
      <c r="F138" s="114" t="s">
        <v>1114</v>
      </c>
      <c r="G138" s="217">
        <v>100</v>
      </c>
      <c r="H138" s="114" t="s">
        <v>1048</v>
      </c>
      <c r="I138" s="114" t="s">
        <v>939</v>
      </c>
      <c r="J138" s="217" t="s">
        <v>736</v>
      </c>
      <c r="K138" s="114" t="s">
        <v>1115</v>
      </c>
    </row>
    <row r="139" spans="1:11" x14ac:dyDescent="0.3">
      <c r="A139" s="261" t="s">
        <v>934</v>
      </c>
      <c r="B139" s="114" t="s">
        <v>1036</v>
      </c>
      <c r="C139" s="217" t="s">
        <v>6</v>
      </c>
      <c r="D139" s="114" t="s">
        <v>1046</v>
      </c>
      <c r="E139" s="114" t="s">
        <v>34</v>
      </c>
      <c r="F139" s="114" t="s">
        <v>1116</v>
      </c>
      <c r="G139" s="217">
        <v>60</v>
      </c>
      <c r="H139" s="114" t="s">
        <v>1048</v>
      </c>
      <c r="I139" s="114" t="s">
        <v>939</v>
      </c>
      <c r="J139" s="217" t="s">
        <v>736</v>
      </c>
      <c r="K139" s="114" t="s">
        <v>1113</v>
      </c>
    </row>
    <row r="140" spans="1:11" x14ac:dyDescent="0.3">
      <c r="A140" s="261" t="s">
        <v>934</v>
      </c>
      <c r="B140" s="114" t="s">
        <v>1036</v>
      </c>
      <c r="C140" s="217" t="s">
        <v>6</v>
      </c>
      <c r="D140" s="114" t="s">
        <v>1046</v>
      </c>
      <c r="E140" s="114" t="s">
        <v>23</v>
      </c>
      <c r="F140" s="114" t="s">
        <v>1117</v>
      </c>
      <c r="G140" s="217">
        <v>20</v>
      </c>
      <c r="H140" s="114" t="s">
        <v>1048</v>
      </c>
      <c r="I140" s="114" t="s">
        <v>939</v>
      </c>
      <c r="J140" s="217" t="s">
        <v>736</v>
      </c>
      <c r="K140" s="114" t="s">
        <v>1054</v>
      </c>
    </row>
    <row r="141" spans="1:11" x14ac:dyDescent="0.3">
      <c r="A141" s="261" t="s">
        <v>934</v>
      </c>
      <c r="B141" s="114" t="s">
        <v>1036</v>
      </c>
      <c r="C141" s="217" t="s">
        <v>6</v>
      </c>
      <c r="D141" s="114" t="s">
        <v>1046</v>
      </c>
      <c r="E141" s="114" t="s">
        <v>641</v>
      </c>
      <c r="F141" s="114" t="s">
        <v>1118</v>
      </c>
      <c r="G141" s="217">
        <v>30</v>
      </c>
      <c r="H141" s="114" t="s">
        <v>1048</v>
      </c>
      <c r="I141" s="114" t="s">
        <v>939</v>
      </c>
      <c r="J141" s="217" t="s">
        <v>736</v>
      </c>
      <c r="K141" s="114" t="s">
        <v>1119</v>
      </c>
    </row>
    <row r="142" spans="1:11" x14ac:dyDescent="0.3">
      <c r="A142" s="261" t="s">
        <v>934</v>
      </c>
      <c r="B142" s="114" t="s">
        <v>1036</v>
      </c>
      <c r="C142" s="217" t="s">
        <v>6</v>
      </c>
      <c r="D142" s="114" t="s">
        <v>1046</v>
      </c>
      <c r="E142" s="114" t="s">
        <v>641</v>
      </c>
      <c r="F142" s="114" t="s">
        <v>1120</v>
      </c>
      <c r="G142" s="217">
        <v>50</v>
      </c>
      <c r="H142" s="114" t="s">
        <v>1048</v>
      </c>
      <c r="I142" s="114" t="s">
        <v>939</v>
      </c>
      <c r="J142" s="217" t="s">
        <v>736</v>
      </c>
      <c r="K142" s="114" t="s">
        <v>1119</v>
      </c>
    </row>
    <row r="143" spans="1:11" x14ac:dyDescent="0.3">
      <c r="A143" s="261" t="s">
        <v>934</v>
      </c>
      <c r="B143" s="114" t="s">
        <v>1036</v>
      </c>
      <c r="C143" s="217" t="s">
        <v>6</v>
      </c>
      <c r="D143" s="114" t="s">
        <v>1046</v>
      </c>
      <c r="E143" s="114" t="s">
        <v>1121</v>
      </c>
      <c r="F143" s="114" t="s">
        <v>1122</v>
      </c>
      <c r="G143" s="217">
        <v>50</v>
      </c>
      <c r="H143" s="114" t="s">
        <v>1048</v>
      </c>
      <c r="I143" s="114" t="s">
        <v>939</v>
      </c>
      <c r="J143" s="217" t="s">
        <v>940</v>
      </c>
      <c r="K143" s="114" t="s">
        <v>1123</v>
      </c>
    </row>
    <row r="144" spans="1:11" x14ac:dyDescent="0.3">
      <c r="A144" s="261" t="s">
        <v>934</v>
      </c>
      <c r="B144" s="114" t="s">
        <v>1036</v>
      </c>
      <c r="C144" s="217" t="s">
        <v>6</v>
      </c>
      <c r="D144" s="114" t="s">
        <v>1046</v>
      </c>
      <c r="E144" s="114" t="s">
        <v>233</v>
      </c>
      <c r="F144" s="114" t="s">
        <v>1124</v>
      </c>
      <c r="G144" s="217">
        <v>10</v>
      </c>
      <c r="H144" s="114" t="s">
        <v>1048</v>
      </c>
      <c r="I144" s="114" t="s">
        <v>939</v>
      </c>
      <c r="J144" s="217" t="s">
        <v>736</v>
      </c>
      <c r="K144" s="114" t="s">
        <v>1125</v>
      </c>
    </row>
    <row r="145" spans="1:11" x14ac:dyDescent="0.3">
      <c r="A145" s="261" t="s">
        <v>934</v>
      </c>
      <c r="B145" s="114" t="s">
        <v>1036</v>
      </c>
      <c r="C145" s="217" t="s">
        <v>6</v>
      </c>
      <c r="D145" s="114" t="s">
        <v>1046</v>
      </c>
      <c r="E145" s="114" t="s">
        <v>93</v>
      </c>
      <c r="F145" s="114" t="s">
        <v>1126</v>
      </c>
      <c r="G145" s="217">
        <v>300</v>
      </c>
      <c r="H145" s="114" t="s">
        <v>1048</v>
      </c>
      <c r="I145" s="114" t="s">
        <v>939</v>
      </c>
      <c r="J145" s="217" t="s">
        <v>736</v>
      </c>
      <c r="K145" s="114" t="s">
        <v>1127</v>
      </c>
    </row>
    <row r="146" spans="1:11" x14ac:dyDescent="0.3">
      <c r="A146" s="261" t="s">
        <v>934</v>
      </c>
      <c r="B146" s="114" t="s">
        <v>1036</v>
      </c>
      <c r="C146" s="217" t="s">
        <v>6</v>
      </c>
      <c r="D146" s="114" t="s">
        <v>1046</v>
      </c>
      <c r="E146" s="114" t="s">
        <v>499</v>
      </c>
      <c r="F146" s="114" t="s">
        <v>1128</v>
      </c>
      <c r="G146" s="217">
        <v>300</v>
      </c>
      <c r="H146" s="114" t="s">
        <v>1048</v>
      </c>
      <c r="I146" s="114" t="s">
        <v>939</v>
      </c>
      <c r="J146" s="217" t="s">
        <v>736</v>
      </c>
      <c r="K146" s="114" t="s">
        <v>1043</v>
      </c>
    </row>
    <row r="147" spans="1:11" x14ac:dyDescent="0.3">
      <c r="A147" s="261" t="s">
        <v>934</v>
      </c>
      <c r="B147" s="114" t="s">
        <v>1036</v>
      </c>
      <c r="C147" s="217" t="s">
        <v>6</v>
      </c>
      <c r="D147" s="114" t="s">
        <v>1046</v>
      </c>
      <c r="E147" s="114" t="s">
        <v>261</v>
      </c>
      <c r="F147" s="114" t="s">
        <v>1129</v>
      </c>
      <c r="G147" s="217">
        <v>50</v>
      </c>
      <c r="H147" s="114" t="s">
        <v>1048</v>
      </c>
      <c r="I147" s="114" t="s">
        <v>939</v>
      </c>
      <c r="J147" s="217" t="s">
        <v>736</v>
      </c>
      <c r="K147" s="114" t="s">
        <v>1130</v>
      </c>
    </row>
    <row r="148" spans="1:11" x14ac:dyDescent="0.3">
      <c r="A148" s="261" t="s">
        <v>934</v>
      </c>
      <c r="B148" s="114" t="s">
        <v>1036</v>
      </c>
      <c r="C148" s="217" t="s">
        <v>6</v>
      </c>
      <c r="D148" s="114" t="s">
        <v>1046</v>
      </c>
      <c r="E148" s="114" t="s">
        <v>512</v>
      </c>
      <c r="F148" s="114" t="s">
        <v>1131</v>
      </c>
      <c r="G148" s="217">
        <v>100</v>
      </c>
      <c r="H148" s="114" t="s">
        <v>1048</v>
      </c>
      <c r="I148" s="114" t="s">
        <v>939</v>
      </c>
      <c r="J148" s="217" t="s">
        <v>736</v>
      </c>
      <c r="K148" s="114" t="s">
        <v>1132</v>
      </c>
    </row>
    <row r="149" spans="1:11" x14ac:dyDescent="0.3">
      <c r="A149" s="261" t="s">
        <v>934</v>
      </c>
      <c r="B149" s="114" t="s">
        <v>1036</v>
      </c>
      <c r="C149" s="217" t="s">
        <v>6</v>
      </c>
      <c r="D149" s="114" t="s">
        <v>1046</v>
      </c>
      <c r="E149" s="114" t="s">
        <v>488</v>
      </c>
      <c r="F149" s="114" t="s">
        <v>1133</v>
      </c>
      <c r="G149" s="217">
        <v>50</v>
      </c>
      <c r="H149" s="114" t="s">
        <v>1048</v>
      </c>
      <c r="I149" s="114" t="s">
        <v>939</v>
      </c>
      <c r="J149" s="217" t="s">
        <v>736</v>
      </c>
      <c r="K149" s="114" t="s">
        <v>1134</v>
      </c>
    </row>
    <row r="150" spans="1:11" x14ac:dyDescent="0.3">
      <c r="A150" s="261" t="s">
        <v>934</v>
      </c>
      <c r="B150" s="114" t="s">
        <v>1036</v>
      </c>
      <c r="C150" s="217" t="s">
        <v>6</v>
      </c>
      <c r="D150" s="114" t="s">
        <v>1046</v>
      </c>
      <c r="E150" s="114" t="s">
        <v>173</v>
      </c>
      <c r="F150" s="114" t="s">
        <v>1135</v>
      </c>
      <c r="G150" s="217">
        <v>30</v>
      </c>
      <c r="H150" s="114" t="s">
        <v>1048</v>
      </c>
      <c r="I150" s="114" t="s">
        <v>939</v>
      </c>
      <c r="J150" s="217" t="s">
        <v>736</v>
      </c>
      <c r="K150" s="114" t="s">
        <v>1136</v>
      </c>
    </row>
    <row r="151" spans="1:11" x14ac:dyDescent="0.3">
      <c r="A151" s="261" t="s">
        <v>934</v>
      </c>
      <c r="B151" s="114" t="s">
        <v>1036</v>
      </c>
      <c r="C151" s="217" t="s">
        <v>6</v>
      </c>
      <c r="D151" s="114" t="s">
        <v>1046</v>
      </c>
      <c r="E151" s="114" t="s">
        <v>266</v>
      </c>
      <c r="F151" s="114" t="s">
        <v>1137</v>
      </c>
      <c r="G151" s="217">
        <v>35</v>
      </c>
      <c r="H151" s="114" t="s">
        <v>1048</v>
      </c>
      <c r="I151" s="114" t="s">
        <v>939</v>
      </c>
      <c r="J151" s="217" t="s">
        <v>736</v>
      </c>
      <c r="K151" s="114" t="s">
        <v>1138</v>
      </c>
    </row>
    <row r="152" spans="1:11" x14ac:dyDescent="0.3">
      <c r="A152" s="261" t="s">
        <v>934</v>
      </c>
      <c r="B152" s="114" t="s">
        <v>1036</v>
      </c>
      <c r="C152" s="217" t="s">
        <v>6</v>
      </c>
      <c r="D152" s="114" t="s">
        <v>1046</v>
      </c>
      <c r="E152" s="114" t="s">
        <v>266</v>
      </c>
      <c r="F152" s="114" t="s">
        <v>1137</v>
      </c>
      <c r="G152" s="217">
        <v>165</v>
      </c>
      <c r="H152" s="114" t="s">
        <v>1048</v>
      </c>
      <c r="I152" s="114" t="s">
        <v>939</v>
      </c>
      <c r="J152" s="217" t="s">
        <v>736</v>
      </c>
      <c r="K152" s="114" t="s">
        <v>1138</v>
      </c>
    </row>
    <row r="153" spans="1:11" x14ac:dyDescent="0.3">
      <c r="A153" s="261" t="s">
        <v>934</v>
      </c>
      <c r="B153" s="114" t="s">
        <v>1036</v>
      </c>
      <c r="C153" s="217" t="s">
        <v>6</v>
      </c>
      <c r="D153" s="114" t="s">
        <v>1046</v>
      </c>
      <c r="E153" s="114" t="s">
        <v>267</v>
      </c>
      <c r="F153" s="114" t="s">
        <v>1139</v>
      </c>
      <c r="G153" s="217">
        <v>200</v>
      </c>
      <c r="H153" s="114" t="s">
        <v>1048</v>
      </c>
      <c r="I153" s="114" t="s">
        <v>939</v>
      </c>
      <c r="J153" s="217" t="s">
        <v>736</v>
      </c>
      <c r="K153" s="114" t="s">
        <v>1140</v>
      </c>
    </row>
    <row r="154" spans="1:11" x14ac:dyDescent="0.3">
      <c r="A154" s="261" t="s">
        <v>934</v>
      </c>
      <c r="B154" s="114" t="s">
        <v>1036</v>
      </c>
      <c r="C154" s="217" t="s">
        <v>6</v>
      </c>
      <c r="D154" s="114" t="s">
        <v>1046</v>
      </c>
      <c r="E154" s="114" t="s">
        <v>128</v>
      </c>
      <c r="F154" s="114" t="s">
        <v>1141</v>
      </c>
      <c r="G154" s="217">
        <v>100</v>
      </c>
      <c r="H154" s="114" t="s">
        <v>1048</v>
      </c>
      <c r="I154" s="114" t="s">
        <v>939</v>
      </c>
      <c r="J154" s="217" t="s">
        <v>736</v>
      </c>
      <c r="K154" s="114" t="s">
        <v>1142</v>
      </c>
    </row>
    <row r="155" spans="1:11" x14ac:dyDescent="0.3">
      <c r="A155" s="261" t="s">
        <v>934</v>
      </c>
      <c r="B155" s="114" t="s">
        <v>1036</v>
      </c>
      <c r="C155" s="217" t="s">
        <v>6</v>
      </c>
      <c r="D155" s="114" t="s">
        <v>1046</v>
      </c>
      <c r="E155" s="114" t="s">
        <v>127</v>
      </c>
      <c r="F155" s="114" t="s">
        <v>1143</v>
      </c>
      <c r="G155" s="217">
        <v>100</v>
      </c>
      <c r="H155" s="114" t="s">
        <v>1048</v>
      </c>
      <c r="I155" s="114" t="s">
        <v>939</v>
      </c>
      <c r="J155" s="217" t="s">
        <v>736</v>
      </c>
      <c r="K155" s="114" t="s">
        <v>1144</v>
      </c>
    </row>
    <row r="156" spans="1:11" x14ac:dyDescent="0.3">
      <c r="A156" s="261" t="s">
        <v>934</v>
      </c>
      <c r="B156" s="114" t="s">
        <v>1036</v>
      </c>
      <c r="C156" s="217" t="s">
        <v>6</v>
      </c>
      <c r="D156" s="114" t="s">
        <v>1046</v>
      </c>
      <c r="E156" s="114" t="s">
        <v>502</v>
      </c>
      <c r="F156" s="114" t="s">
        <v>1145</v>
      </c>
      <c r="G156" s="217">
        <v>100</v>
      </c>
      <c r="H156" s="114" t="s">
        <v>1048</v>
      </c>
      <c r="I156" s="114" t="s">
        <v>939</v>
      </c>
      <c r="J156" s="217" t="s">
        <v>736</v>
      </c>
      <c r="K156" s="114" t="s">
        <v>1080</v>
      </c>
    </row>
    <row r="157" spans="1:11" x14ac:dyDescent="0.3">
      <c r="A157" s="261" t="s">
        <v>934</v>
      </c>
      <c r="B157" s="114" t="s">
        <v>1036</v>
      </c>
      <c r="C157" s="217" t="s">
        <v>6</v>
      </c>
      <c r="D157" s="114" t="s">
        <v>1046</v>
      </c>
      <c r="E157" s="114" t="s">
        <v>503</v>
      </c>
      <c r="F157" s="114" t="s">
        <v>1015</v>
      </c>
      <c r="G157" s="217">
        <v>100</v>
      </c>
      <c r="H157" s="114" t="s">
        <v>1048</v>
      </c>
      <c r="I157" s="114" t="s">
        <v>939</v>
      </c>
      <c r="J157" s="217" t="s">
        <v>736</v>
      </c>
      <c r="K157" s="114" t="s">
        <v>1146</v>
      </c>
    </row>
    <row r="158" spans="1:11" x14ac:dyDescent="0.3">
      <c r="A158" s="261" t="s">
        <v>934</v>
      </c>
      <c r="B158" s="114" t="s">
        <v>1036</v>
      </c>
      <c r="C158" s="217" t="s">
        <v>6</v>
      </c>
      <c r="D158" s="114" t="s">
        <v>1046</v>
      </c>
      <c r="E158" s="114" t="s">
        <v>26</v>
      </c>
      <c r="F158" s="114" t="s">
        <v>1147</v>
      </c>
      <c r="G158" s="217">
        <v>30</v>
      </c>
      <c r="H158" s="114" t="s">
        <v>1048</v>
      </c>
      <c r="I158" s="114" t="s">
        <v>939</v>
      </c>
      <c r="J158" s="217" t="s">
        <v>736</v>
      </c>
      <c r="K158" s="114" t="s">
        <v>1148</v>
      </c>
    </row>
    <row r="159" spans="1:11" x14ac:dyDescent="0.3">
      <c r="A159" s="261" t="s">
        <v>934</v>
      </c>
      <c r="B159" s="114" t="s">
        <v>1036</v>
      </c>
      <c r="C159" s="217" t="s">
        <v>6</v>
      </c>
      <c r="D159" s="114" t="s">
        <v>1046</v>
      </c>
      <c r="E159" s="114" t="s">
        <v>22</v>
      </c>
      <c r="F159" s="114" t="s">
        <v>1149</v>
      </c>
      <c r="G159" s="217">
        <v>100</v>
      </c>
      <c r="H159" s="114" t="s">
        <v>1048</v>
      </c>
      <c r="I159" s="114" t="s">
        <v>939</v>
      </c>
      <c r="J159" s="217" t="s">
        <v>736</v>
      </c>
      <c r="K159" s="114" t="s">
        <v>1063</v>
      </c>
    </row>
    <row r="160" spans="1:11" x14ac:dyDescent="0.3">
      <c r="A160" s="261" t="s">
        <v>934</v>
      </c>
      <c r="B160" s="114" t="s">
        <v>1036</v>
      </c>
      <c r="C160" s="217" t="s">
        <v>6</v>
      </c>
      <c r="D160" s="114" t="s">
        <v>1046</v>
      </c>
      <c r="E160" s="114" t="s">
        <v>22</v>
      </c>
      <c r="F160" s="114" t="s">
        <v>1150</v>
      </c>
      <c r="G160" s="217">
        <v>50</v>
      </c>
      <c r="H160" s="114" t="s">
        <v>1048</v>
      </c>
      <c r="I160" s="114" t="s">
        <v>939</v>
      </c>
      <c r="J160" s="217" t="s">
        <v>736</v>
      </c>
      <c r="K160" s="114" t="s">
        <v>1151</v>
      </c>
    </row>
    <row r="161" spans="1:11" x14ac:dyDescent="0.3">
      <c r="A161" s="261" t="s">
        <v>934</v>
      </c>
      <c r="B161" s="114" t="s">
        <v>1036</v>
      </c>
      <c r="C161" s="217" t="s">
        <v>6</v>
      </c>
      <c r="D161" s="114" t="s">
        <v>1046</v>
      </c>
      <c r="E161" s="114" t="s">
        <v>27</v>
      </c>
      <c r="F161" s="114" t="s">
        <v>1152</v>
      </c>
      <c r="G161" s="217">
        <v>30</v>
      </c>
      <c r="H161" s="114" t="s">
        <v>1048</v>
      </c>
      <c r="I161" s="114" t="s">
        <v>939</v>
      </c>
      <c r="J161" s="217" t="s">
        <v>736</v>
      </c>
      <c r="K161" s="114" t="s">
        <v>1153</v>
      </c>
    </row>
    <row r="162" spans="1:11" x14ac:dyDescent="0.3">
      <c r="A162" s="261" t="s">
        <v>934</v>
      </c>
      <c r="B162" s="114" t="s">
        <v>1036</v>
      </c>
      <c r="C162" s="217" t="s">
        <v>6</v>
      </c>
      <c r="D162" s="114" t="s">
        <v>1046</v>
      </c>
      <c r="E162" s="114" t="s">
        <v>50</v>
      </c>
      <c r="F162" s="114" t="s">
        <v>1044</v>
      </c>
      <c r="G162" s="217">
        <v>200</v>
      </c>
      <c r="H162" s="114" t="s">
        <v>1048</v>
      </c>
      <c r="I162" s="114" t="s">
        <v>939</v>
      </c>
      <c r="J162" s="217" t="s">
        <v>736</v>
      </c>
      <c r="K162" s="114" t="s">
        <v>1045</v>
      </c>
    </row>
    <row r="163" spans="1:11" x14ac:dyDescent="0.3">
      <c r="A163" s="261" t="s">
        <v>934</v>
      </c>
      <c r="B163" s="114" t="s">
        <v>1036</v>
      </c>
      <c r="C163" s="217" t="s">
        <v>6</v>
      </c>
      <c r="D163" s="114" t="s">
        <v>1046</v>
      </c>
      <c r="E163" s="114" t="s">
        <v>495</v>
      </c>
      <c r="F163" s="114" t="s">
        <v>1154</v>
      </c>
      <c r="G163" s="217">
        <v>30</v>
      </c>
      <c r="H163" s="114" t="s">
        <v>1048</v>
      </c>
      <c r="I163" s="114" t="s">
        <v>939</v>
      </c>
      <c r="J163" s="217" t="s">
        <v>736</v>
      </c>
      <c r="K163" s="114" t="s">
        <v>1155</v>
      </c>
    </row>
    <row r="164" spans="1:11" x14ac:dyDescent="0.3">
      <c r="A164" s="261" t="s">
        <v>934</v>
      </c>
      <c r="B164" s="114" t="s">
        <v>1036</v>
      </c>
      <c r="C164" s="217" t="s">
        <v>450</v>
      </c>
      <c r="D164" s="114" t="s">
        <v>1156</v>
      </c>
      <c r="E164" s="114" t="s">
        <v>133</v>
      </c>
      <c r="F164" s="114" t="s">
        <v>1157</v>
      </c>
      <c r="G164" s="217">
        <v>20</v>
      </c>
      <c r="H164" s="114" t="s">
        <v>1158</v>
      </c>
      <c r="I164" s="114" t="s">
        <v>939</v>
      </c>
      <c r="J164" s="217" t="s">
        <v>736</v>
      </c>
      <c r="K164" s="114" t="s">
        <v>1159</v>
      </c>
    </row>
    <row r="165" spans="1:11" x14ac:dyDescent="0.3">
      <c r="A165" s="261" t="s">
        <v>934</v>
      </c>
      <c r="B165" s="114" t="s">
        <v>1036</v>
      </c>
      <c r="C165" s="217" t="s">
        <v>121</v>
      </c>
      <c r="D165" s="114" t="s">
        <v>1160</v>
      </c>
      <c r="E165" s="114" t="s">
        <v>92</v>
      </c>
      <c r="F165" s="114" t="s">
        <v>1161</v>
      </c>
      <c r="G165" s="217">
        <v>200</v>
      </c>
      <c r="H165" s="114" t="s">
        <v>1162</v>
      </c>
      <c r="I165" s="114" t="s">
        <v>939</v>
      </c>
      <c r="J165" s="217" t="s">
        <v>736</v>
      </c>
      <c r="K165" s="114" t="s">
        <v>1163</v>
      </c>
    </row>
    <row r="166" spans="1:11" x14ac:dyDescent="0.3">
      <c r="A166" s="261" t="s">
        <v>934</v>
      </c>
      <c r="B166" s="114" t="s">
        <v>1036</v>
      </c>
      <c r="C166" s="217" t="s">
        <v>121</v>
      </c>
      <c r="D166" s="114" t="s">
        <v>1160</v>
      </c>
      <c r="E166" s="114" t="s">
        <v>494</v>
      </c>
      <c r="F166" s="114" t="s">
        <v>1164</v>
      </c>
      <c r="G166" s="217">
        <v>30</v>
      </c>
      <c r="H166" s="114" t="s">
        <v>1162</v>
      </c>
      <c r="I166" s="114" t="s">
        <v>939</v>
      </c>
      <c r="J166" s="217" t="s">
        <v>736</v>
      </c>
      <c r="K166" s="114" t="s">
        <v>1165</v>
      </c>
    </row>
    <row r="167" spans="1:11" x14ac:dyDescent="0.3">
      <c r="A167" s="261" t="s">
        <v>934</v>
      </c>
      <c r="B167" s="114" t="s">
        <v>1036</v>
      </c>
      <c r="C167" s="217" t="s">
        <v>121</v>
      </c>
      <c r="D167" s="114" t="s">
        <v>1160</v>
      </c>
      <c r="E167" s="114" t="s">
        <v>526</v>
      </c>
      <c r="F167" s="114" t="s">
        <v>1166</v>
      </c>
      <c r="G167" s="217">
        <v>200</v>
      </c>
      <c r="H167" s="114" t="s">
        <v>1162</v>
      </c>
      <c r="I167" s="114" t="s">
        <v>939</v>
      </c>
      <c r="J167" s="217" t="s">
        <v>940</v>
      </c>
      <c r="K167" s="114" t="s">
        <v>1167</v>
      </c>
    </row>
    <row r="168" spans="1:11" x14ac:dyDescent="0.3">
      <c r="A168" s="261" t="s">
        <v>934</v>
      </c>
      <c r="B168" s="114" t="s">
        <v>1036</v>
      </c>
      <c r="C168" s="217" t="s">
        <v>121</v>
      </c>
      <c r="D168" s="114" t="s">
        <v>1160</v>
      </c>
      <c r="E168" s="114" t="s">
        <v>28</v>
      </c>
      <c r="F168" s="114" t="s">
        <v>1168</v>
      </c>
      <c r="G168" s="217">
        <v>40</v>
      </c>
      <c r="H168" s="114" t="s">
        <v>1162</v>
      </c>
      <c r="I168" s="114" t="s">
        <v>939</v>
      </c>
      <c r="J168" s="217" t="s">
        <v>736</v>
      </c>
      <c r="K168" s="114" t="s">
        <v>1169</v>
      </c>
    </row>
    <row r="169" spans="1:11" x14ac:dyDescent="0.3">
      <c r="A169" s="261" t="s">
        <v>934</v>
      </c>
      <c r="B169" s="114" t="s">
        <v>1003</v>
      </c>
      <c r="C169" s="217" t="s">
        <v>837</v>
      </c>
      <c r="D169" s="114" t="s">
        <v>1004</v>
      </c>
      <c r="E169" s="114" t="s">
        <v>1171</v>
      </c>
      <c r="F169" s="114" t="s">
        <v>1029</v>
      </c>
      <c r="G169" s="217">
        <v>20</v>
      </c>
      <c r="H169" s="114" t="s">
        <v>1170</v>
      </c>
      <c r="I169" s="114" t="s">
        <v>939</v>
      </c>
      <c r="J169" s="217" t="s">
        <v>736</v>
      </c>
      <c r="K169" s="114" t="s">
        <v>46</v>
      </c>
    </row>
    <row r="170" spans="1:11" x14ac:dyDescent="0.3">
      <c r="A170" s="261" t="s">
        <v>1172</v>
      </c>
      <c r="B170" s="114" t="s">
        <v>1003</v>
      </c>
      <c r="C170" s="217" t="s">
        <v>187</v>
      </c>
      <c r="D170" s="114" t="s">
        <v>1019</v>
      </c>
      <c r="E170" s="114" t="s">
        <v>172</v>
      </c>
      <c r="F170" s="114" t="s">
        <v>1173</v>
      </c>
      <c r="G170" s="217">
        <v>1</v>
      </c>
      <c r="H170" s="114" t="s">
        <v>1021</v>
      </c>
      <c r="I170" s="114" t="s">
        <v>939</v>
      </c>
      <c r="J170" s="217" t="s">
        <v>940</v>
      </c>
      <c r="K170" s="114" t="s">
        <v>172</v>
      </c>
    </row>
    <row r="171" spans="1:11" x14ac:dyDescent="0.3">
      <c r="A171" s="261" t="s">
        <v>1172</v>
      </c>
      <c r="B171" s="114" t="s">
        <v>1003</v>
      </c>
      <c r="C171" s="217" t="s">
        <v>187</v>
      </c>
      <c r="D171" s="114" t="s">
        <v>1019</v>
      </c>
      <c r="E171" s="114" t="s">
        <v>172</v>
      </c>
      <c r="F171" s="114" t="s">
        <v>1173</v>
      </c>
      <c r="G171" s="217">
        <v>1</v>
      </c>
      <c r="H171" s="114" t="s">
        <v>1021</v>
      </c>
      <c r="I171" s="114" t="s">
        <v>939</v>
      </c>
      <c r="J171" s="217" t="s">
        <v>940</v>
      </c>
      <c r="K171" s="114" t="s">
        <v>172</v>
      </c>
    </row>
    <row r="172" spans="1:11" x14ac:dyDescent="0.3">
      <c r="A172" s="261" t="s">
        <v>1172</v>
      </c>
      <c r="B172" s="114" t="s">
        <v>1003</v>
      </c>
      <c r="C172" s="217" t="s">
        <v>187</v>
      </c>
      <c r="D172" s="114" t="s">
        <v>1019</v>
      </c>
      <c r="E172" s="114" t="s">
        <v>172</v>
      </c>
      <c r="F172" s="114" t="s">
        <v>1173</v>
      </c>
      <c r="G172" s="217">
        <v>6</v>
      </c>
      <c r="H172" s="114" t="s">
        <v>1021</v>
      </c>
      <c r="I172" s="114" t="s">
        <v>939</v>
      </c>
      <c r="J172" s="217" t="s">
        <v>940</v>
      </c>
      <c r="K172" s="114" t="s">
        <v>172</v>
      </c>
    </row>
    <row r="173" spans="1:11" x14ac:dyDescent="0.3">
      <c r="A173" s="261" t="s">
        <v>1172</v>
      </c>
      <c r="B173" s="114" t="s">
        <v>1003</v>
      </c>
      <c r="C173" s="217" t="s">
        <v>6</v>
      </c>
      <c r="D173" s="114" t="s">
        <v>1023</v>
      </c>
      <c r="E173" s="114" t="s">
        <v>901</v>
      </c>
      <c r="F173" s="114" t="s">
        <v>1174</v>
      </c>
      <c r="G173" s="217">
        <v>100</v>
      </c>
      <c r="H173" s="114" t="s">
        <v>1025</v>
      </c>
      <c r="I173" s="114" t="s">
        <v>939</v>
      </c>
      <c r="J173" s="217" t="s">
        <v>736</v>
      </c>
      <c r="K173" s="114" t="s">
        <v>901</v>
      </c>
    </row>
    <row r="174" spans="1:11" x14ac:dyDescent="0.3">
      <c r="A174" s="261" t="s">
        <v>1172</v>
      </c>
      <c r="B174" s="114" t="s">
        <v>1003</v>
      </c>
      <c r="C174" s="217" t="s">
        <v>6</v>
      </c>
      <c r="D174" s="114" t="s">
        <v>1023</v>
      </c>
      <c r="E174" s="114" t="s">
        <v>1175</v>
      </c>
      <c r="F174" s="114" t="s">
        <v>1176</v>
      </c>
      <c r="G174" s="217">
        <v>40</v>
      </c>
      <c r="H174" s="114" t="s">
        <v>1025</v>
      </c>
      <c r="I174" s="114" t="s">
        <v>939</v>
      </c>
      <c r="J174" s="217" t="s">
        <v>940</v>
      </c>
      <c r="K174" s="114" t="s">
        <v>1175</v>
      </c>
    </row>
    <row r="175" spans="1:11" x14ac:dyDescent="0.3">
      <c r="A175" s="261" t="s">
        <v>1172</v>
      </c>
      <c r="B175" s="114" t="s">
        <v>1003</v>
      </c>
      <c r="C175" s="217" t="s">
        <v>6</v>
      </c>
      <c r="D175" s="114" t="s">
        <v>1023</v>
      </c>
      <c r="E175" s="114" t="s">
        <v>485</v>
      </c>
      <c r="F175" s="114" t="s">
        <v>1177</v>
      </c>
      <c r="G175" s="217">
        <v>2</v>
      </c>
      <c r="H175" s="114" t="s">
        <v>1025</v>
      </c>
      <c r="I175" s="114" t="s">
        <v>939</v>
      </c>
      <c r="J175" s="217" t="s">
        <v>736</v>
      </c>
      <c r="K175" s="114" t="s">
        <v>485</v>
      </c>
    </row>
    <row r="176" spans="1:11" x14ac:dyDescent="0.3">
      <c r="A176" s="261" t="s">
        <v>1172</v>
      </c>
      <c r="B176" s="114" t="s">
        <v>1003</v>
      </c>
      <c r="C176" s="217" t="s">
        <v>6</v>
      </c>
      <c r="D176" s="114" t="s">
        <v>1023</v>
      </c>
      <c r="E176" s="114" t="s">
        <v>485</v>
      </c>
      <c r="F176" s="114" t="s">
        <v>1178</v>
      </c>
      <c r="G176" s="217">
        <v>2</v>
      </c>
      <c r="H176" s="114" t="s">
        <v>1025</v>
      </c>
      <c r="I176" s="114" t="s">
        <v>939</v>
      </c>
      <c r="J176" s="217" t="s">
        <v>736</v>
      </c>
      <c r="K176" s="114" t="s">
        <v>485</v>
      </c>
    </row>
    <row r="177" spans="1:11" x14ac:dyDescent="0.3">
      <c r="A177" s="261" t="s">
        <v>1172</v>
      </c>
      <c r="B177" s="114" t="s">
        <v>1003</v>
      </c>
      <c r="C177" s="217" t="s">
        <v>6</v>
      </c>
      <c r="D177" s="114" t="s">
        <v>1023</v>
      </c>
      <c r="E177" s="114" t="s">
        <v>901</v>
      </c>
      <c r="F177" s="114" t="s">
        <v>1179</v>
      </c>
      <c r="G177" s="217">
        <v>100</v>
      </c>
      <c r="H177" s="114" t="s">
        <v>1025</v>
      </c>
      <c r="I177" s="114" t="s">
        <v>939</v>
      </c>
      <c r="J177" s="217" t="s">
        <v>736</v>
      </c>
      <c r="K177" s="114" t="s">
        <v>901</v>
      </c>
    </row>
    <row r="178" spans="1:11" x14ac:dyDescent="0.3">
      <c r="A178" s="261" t="s">
        <v>1172</v>
      </c>
      <c r="B178" s="114" t="s">
        <v>1003</v>
      </c>
      <c r="C178" s="217" t="s">
        <v>6</v>
      </c>
      <c r="D178" s="114" t="s">
        <v>1023</v>
      </c>
      <c r="E178" s="114" t="s">
        <v>85</v>
      </c>
      <c r="F178" s="114" t="s">
        <v>1035</v>
      </c>
      <c r="G178" s="217">
        <v>5</v>
      </c>
      <c r="H178" s="114" t="s">
        <v>1025</v>
      </c>
      <c r="I178" s="114" t="s">
        <v>939</v>
      </c>
      <c r="J178" s="217" t="s">
        <v>736</v>
      </c>
      <c r="K178" s="114" t="s">
        <v>85</v>
      </c>
    </row>
    <row r="179" spans="1:11" x14ac:dyDescent="0.3">
      <c r="A179" s="261" t="s">
        <v>1172</v>
      </c>
      <c r="B179" s="114" t="s">
        <v>1003</v>
      </c>
      <c r="C179" s="217" t="s">
        <v>121</v>
      </c>
      <c r="D179" s="114" t="s">
        <v>1180</v>
      </c>
      <c r="E179" s="114" t="s">
        <v>498</v>
      </c>
      <c r="F179" s="114" t="s">
        <v>1181</v>
      </c>
      <c r="G179" s="217">
        <v>600</v>
      </c>
      <c r="H179" s="114" t="s">
        <v>1182</v>
      </c>
      <c r="I179" s="114" t="s">
        <v>939</v>
      </c>
      <c r="J179" s="217" t="s">
        <v>736</v>
      </c>
      <c r="K179" s="114" t="s">
        <v>498</v>
      </c>
    </row>
    <row r="180" spans="1:11" x14ac:dyDescent="0.3">
      <c r="A180" s="261" t="s">
        <v>1172</v>
      </c>
      <c r="B180" s="114" t="s">
        <v>1036</v>
      </c>
      <c r="C180" s="217" t="s">
        <v>828</v>
      </c>
      <c r="D180" s="114" t="s">
        <v>1183</v>
      </c>
      <c r="E180" s="114" t="s">
        <v>452</v>
      </c>
      <c r="F180" s="114" t="s">
        <v>1184</v>
      </c>
      <c r="G180" s="217">
        <v>30</v>
      </c>
      <c r="H180" s="114" t="s">
        <v>1185</v>
      </c>
      <c r="I180" s="114" t="s">
        <v>939</v>
      </c>
      <c r="J180" s="217" t="s">
        <v>736</v>
      </c>
      <c r="K180" s="114" t="s">
        <v>452</v>
      </c>
    </row>
    <row r="181" spans="1:11" x14ac:dyDescent="0.3">
      <c r="A181" s="261" t="s">
        <v>1172</v>
      </c>
      <c r="B181" s="114" t="s">
        <v>1036</v>
      </c>
      <c r="C181" s="217" t="s">
        <v>6</v>
      </c>
      <c r="D181" s="114" t="s">
        <v>1023</v>
      </c>
      <c r="E181" s="114" t="s">
        <v>501</v>
      </c>
      <c r="F181" s="114" t="s">
        <v>1186</v>
      </c>
      <c r="G181" s="217">
        <v>200</v>
      </c>
      <c r="H181" s="114" t="s">
        <v>1187</v>
      </c>
      <c r="I181" s="114" t="s">
        <v>939</v>
      </c>
      <c r="J181" s="217" t="s">
        <v>736</v>
      </c>
      <c r="K181" s="114" t="s">
        <v>501</v>
      </c>
    </row>
    <row r="182" spans="1:11" x14ac:dyDescent="0.3">
      <c r="A182" s="261" t="s">
        <v>1172</v>
      </c>
      <c r="B182" s="114" t="s">
        <v>1036</v>
      </c>
      <c r="C182" s="217" t="s">
        <v>6</v>
      </c>
      <c r="D182" s="114" t="s">
        <v>1023</v>
      </c>
      <c r="E182" s="114" t="s">
        <v>102</v>
      </c>
      <c r="F182" s="114" t="s">
        <v>1188</v>
      </c>
      <c r="G182" s="217">
        <v>300</v>
      </c>
      <c r="H182" s="114" t="s">
        <v>1187</v>
      </c>
      <c r="I182" s="114" t="s">
        <v>939</v>
      </c>
      <c r="J182" s="217" t="s">
        <v>736</v>
      </c>
      <c r="K182" s="114" t="s">
        <v>102</v>
      </c>
    </row>
    <row r="183" spans="1:11" x14ac:dyDescent="0.3">
      <c r="A183" s="261" t="s">
        <v>1172</v>
      </c>
      <c r="B183" s="114" t="s">
        <v>1036</v>
      </c>
      <c r="C183" s="217" t="s">
        <v>6</v>
      </c>
      <c r="D183" s="114" t="s">
        <v>1023</v>
      </c>
      <c r="E183" s="114" t="s">
        <v>104</v>
      </c>
      <c r="F183" s="114" t="s">
        <v>1189</v>
      </c>
      <c r="G183" s="217">
        <v>100</v>
      </c>
      <c r="H183" s="114" t="s">
        <v>1187</v>
      </c>
      <c r="I183" s="114" t="s">
        <v>939</v>
      </c>
      <c r="J183" s="217" t="s">
        <v>736</v>
      </c>
      <c r="K183" s="114" t="s">
        <v>104</v>
      </c>
    </row>
    <row r="184" spans="1:11" x14ac:dyDescent="0.3">
      <c r="A184" s="261" t="s">
        <v>1172</v>
      </c>
      <c r="B184" s="114" t="s">
        <v>1036</v>
      </c>
      <c r="C184" s="217" t="s">
        <v>6</v>
      </c>
      <c r="D184" s="114" t="s">
        <v>1023</v>
      </c>
      <c r="E184" s="114" t="s">
        <v>12</v>
      </c>
      <c r="F184" s="114" t="s">
        <v>1190</v>
      </c>
      <c r="G184" s="217">
        <v>300</v>
      </c>
      <c r="H184" s="114" t="s">
        <v>1187</v>
      </c>
      <c r="I184" s="114" t="s">
        <v>939</v>
      </c>
      <c r="J184" s="217" t="s">
        <v>940</v>
      </c>
      <c r="K184" s="114" t="s">
        <v>12</v>
      </c>
    </row>
    <row r="185" spans="1:11" x14ac:dyDescent="0.3">
      <c r="A185" s="261" t="s">
        <v>1172</v>
      </c>
      <c r="B185" s="114" t="s">
        <v>1036</v>
      </c>
      <c r="C185" s="217" t="s">
        <v>6</v>
      </c>
      <c r="D185" s="114" t="s">
        <v>1023</v>
      </c>
      <c r="E185" s="114" t="s">
        <v>175</v>
      </c>
      <c r="F185" s="114" t="s">
        <v>1191</v>
      </c>
      <c r="G185" s="217">
        <v>30</v>
      </c>
      <c r="H185" s="114" t="s">
        <v>1187</v>
      </c>
      <c r="I185" s="114" t="s">
        <v>939</v>
      </c>
      <c r="J185" s="217" t="s">
        <v>736</v>
      </c>
      <c r="K185" s="114" t="s">
        <v>1192</v>
      </c>
    </row>
    <row r="186" spans="1:11" x14ac:dyDescent="0.3">
      <c r="A186" s="261" t="s">
        <v>1172</v>
      </c>
      <c r="B186" s="114" t="s">
        <v>1036</v>
      </c>
      <c r="C186" s="217" t="s">
        <v>6</v>
      </c>
      <c r="D186" s="114" t="s">
        <v>1023</v>
      </c>
      <c r="E186" s="114" t="s">
        <v>647</v>
      </c>
      <c r="F186" s="114" t="s">
        <v>1193</v>
      </c>
      <c r="G186" s="217">
        <v>200</v>
      </c>
      <c r="H186" s="114" t="s">
        <v>1187</v>
      </c>
      <c r="I186" s="114" t="s">
        <v>939</v>
      </c>
      <c r="J186" s="217" t="s">
        <v>736</v>
      </c>
      <c r="K186" s="114" t="s">
        <v>1194</v>
      </c>
    </row>
    <row r="187" spans="1:11" x14ac:dyDescent="0.3">
      <c r="A187" s="261" t="s">
        <v>1172</v>
      </c>
      <c r="B187" s="114" t="s">
        <v>1036</v>
      </c>
      <c r="C187" s="217" t="s">
        <v>6</v>
      </c>
      <c r="D187" s="114" t="s">
        <v>1023</v>
      </c>
      <c r="E187" s="114" t="s">
        <v>644</v>
      </c>
      <c r="F187" s="114" t="s">
        <v>1195</v>
      </c>
      <c r="G187" s="217">
        <v>300</v>
      </c>
      <c r="H187" s="114" t="s">
        <v>1187</v>
      </c>
      <c r="I187" s="114" t="s">
        <v>939</v>
      </c>
      <c r="J187" s="217" t="s">
        <v>736</v>
      </c>
      <c r="K187" s="114" t="s">
        <v>1196</v>
      </c>
    </row>
    <row r="188" spans="1:11" x14ac:dyDescent="0.3">
      <c r="A188" s="261" t="s">
        <v>1172</v>
      </c>
      <c r="B188" s="114" t="s">
        <v>1036</v>
      </c>
      <c r="C188" s="217" t="s">
        <v>6</v>
      </c>
      <c r="D188" s="114" t="s">
        <v>1023</v>
      </c>
      <c r="E188" s="114" t="s">
        <v>27</v>
      </c>
      <c r="F188" s="114" t="s">
        <v>1197</v>
      </c>
      <c r="G188" s="217">
        <v>30</v>
      </c>
      <c r="H188" s="114" t="s">
        <v>1187</v>
      </c>
      <c r="I188" s="114" t="s">
        <v>939</v>
      </c>
      <c r="J188" s="217" t="s">
        <v>736</v>
      </c>
      <c r="K188" s="114" t="s">
        <v>1198</v>
      </c>
    </row>
    <row r="189" spans="1:11" x14ac:dyDescent="0.3">
      <c r="A189" s="261" t="s">
        <v>1172</v>
      </c>
      <c r="B189" s="114" t="s">
        <v>1036</v>
      </c>
      <c r="C189" s="217" t="s">
        <v>6</v>
      </c>
      <c r="D189" s="114" t="s">
        <v>1023</v>
      </c>
      <c r="E189" s="114" t="s">
        <v>22</v>
      </c>
      <c r="F189" s="114" t="s">
        <v>1199</v>
      </c>
      <c r="G189" s="217">
        <v>10</v>
      </c>
      <c r="H189" s="114" t="s">
        <v>1187</v>
      </c>
      <c r="I189" s="114" t="s">
        <v>939</v>
      </c>
      <c r="J189" s="217" t="s">
        <v>736</v>
      </c>
      <c r="K189" s="114" t="s">
        <v>22</v>
      </c>
    </row>
    <row r="190" spans="1:11" x14ac:dyDescent="0.3">
      <c r="A190" s="261" t="s">
        <v>1172</v>
      </c>
      <c r="B190" s="114" t="s">
        <v>1036</v>
      </c>
      <c r="C190" s="217" t="s">
        <v>6</v>
      </c>
      <c r="D190" s="114" t="s">
        <v>1023</v>
      </c>
      <c r="E190" s="114" t="s">
        <v>22</v>
      </c>
      <c r="F190" s="114" t="s">
        <v>1200</v>
      </c>
      <c r="G190" s="217">
        <v>20</v>
      </c>
      <c r="H190" s="114" t="s">
        <v>1187</v>
      </c>
      <c r="I190" s="114" t="s">
        <v>939</v>
      </c>
      <c r="J190" s="217" t="s">
        <v>736</v>
      </c>
      <c r="K190" s="114" t="s">
        <v>22</v>
      </c>
    </row>
    <row r="191" spans="1:11" x14ac:dyDescent="0.3">
      <c r="A191" s="261" t="s">
        <v>1172</v>
      </c>
      <c r="B191" s="114" t="s">
        <v>1036</v>
      </c>
      <c r="C191" s="217" t="s">
        <v>6</v>
      </c>
      <c r="D191" s="114" t="s">
        <v>1023</v>
      </c>
      <c r="E191" s="114" t="s">
        <v>83</v>
      </c>
      <c r="F191" s="114" t="s">
        <v>1201</v>
      </c>
      <c r="G191" s="217">
        <v>200</v>
      </c>
      <c r="H191" s="114" t="s">
        <v>1187</v>
      </c>
      <c r="I191" s="114" t="s">
        <v>939</v>
      </c>
      <c r="J191" s="217" t="s">
        <v>736</v>
      </c>
      <c r="K191" s="114" t="s">
        <v>1202</v>
      </c>
    </row>
    <row r="192" spans="1:11" x14ac:dyDescent="0.3">
      <c r="A192" s="261" t="s">
        <v>1172</v>
      </c>
      <c r="B192" s="114" t="s">
        <v>1036</v>
      </c>
      <c r="C192" s="217" t="s">
        <v>6</v>
      </c>
      <c r="D192" s="114" t="s">
        <v>1023</v>
      </c>
      <c r="E192" s="114" t="s">
        <v>259</v>
      </c>
      <c r="F192" s="114" t="s">
        <v>1203</v>
      </c>
      <c r="G192" s="217">
        <v>300</v>
      </c>
      <c r="H192" s="114" t="s">
        <v>1187</v>
      </c>
      <c r="I192" s="114" t="s">
        <v>939</v>
      </c>
      <c r="J192" s="217" t="s">
        <v>736</v>
      </c>
      <c r="K192" s="114" t="s">
        <v>1204</v>
      </c>
    </row>
    <row r="193" spans="1:11" x14ac:dyDescent="0.3">
      <c r="A193" s="261" t="s">
        <v>1172</v>
      </c>
      <c r="B193" s="114" t="s">
        <v>1036</v>
      </c>
      <c r="C193" s="217" t="s">
        <v>6</v>
      </c>
      <c r="D193" s="114" t="s">
        <v>1023</v>
      </c>
      <c r="E193" s="114" t="s">
        <v>503</v>
      </c>
      <c r="F193" s="114" t="s">
        <v>1205</v>
      </c>
      <c r="G193" s="217">
        <v>10</v>
      </c>
      <c r="H193" s="114" t="s">
        <v>1187</v>
      </c>
      <c r="I193" s="114" t="s">
        <v>939</v>
      </c>
      <c r="J193" s="217" t="s">
        <v>736</v>
      </c>
      <c r="K193" s="114" t="s">
        <v>1206</v>
      </c>
    </row>
    <row r="194" spans="1:11" x14ac:dyDescent="0.3">
      <c r="A194" s="261" t="s">
        <v>1172</v>
      </c>
      <c r="B194" s="114" t="s">
        <v>1036</v>
      </c>
      <c r="C194" s="217" t="s">
        <v>6</v>
      </c>
      <c r="D194" s="114" t="s">
        <v>1023</v>
      </c>
      <c r="E194" s="114" t="s">
        <v>77</v>
      </c>
      <c r="F194" s="114" t="s">
        <v>1207</v>
      </c>
      <c r="G194" s="217">
        <v>100</v>
      </c>
      <c r="H194" s="114" t="s">
        <v>1187</v>
      </c>
      <c r="I194" s="114" t="s">
        <v>939</v>
      </c>
      <c r="J194" s="217" t="s">
        <v>736</v>
      </c>
      <c r="K194" s="114" t="s">
        <v>1208</v>
      </c>
    </row>
    <row r="195" spans="1:11" x14ac:dyDescent="0.3">
      <c r="A195" s="261" t="s">
        <v>1172</v>
      </c>
      <c r="B195" s="114" t="s">
        <v>1036</v>
      </c>
      <c r="C195" s="217" t="s">
        <v>6</v>
      </c>
      <c r="D195" s="114" t="s">
        <v>1023</v>
      </c>
      <c r="E195" s="114" t="s">
        <v>22</v>
      </c>
      <c r="F195" s="114" t="s">
        <v>1209</v>
      </c>
      <c r="G195" s="217">
        <v>20</v>
      </c>
      <c r="H195" s="114" t="s">
        <v>1187</v>
      </c>
      <c r="I195" s="114" t="s">
        <v>939</v>
      </c>
      <c r="J195" s="217" t="s">
        <v>736</v>
      </c>
      <c r="K195" s="114" t="s">
        <v>22</v>
      </c>
    </row>
    <row r="196" spans="1:11" x14ac:dyDescent="0.3">
      <c r="A196" s="261" t="s">
        <v>1172</v>
      </c>
      <c r="B196" s="114" t="s">
        <v>1036</v>
      </c>
      <c r="C196" s="217" t="s">
        <v>6</v>
      </c>
      <c r="D196" s="114" t="s">
        <v>1023</v>
      </c>
      <c r="E196" s="114" t="s">
        <v>22</v>
      </c>
      <c r="F196" s="114" t="s">
        <v>1210</v>
      </c>
      <c r="G196" s="217">
        <v>20</v>
      </c>
      <c r="H196" s="114" t="s">
        <v>1187</v>
      </c>
      <c r="I196" s="114" t="s">
        <v>939</v>
      </c>
      <c r="J196" s="217" t="s">
        <v>736</v>
      </c>
      <c r="K196" s="114" t="s">
        <v>22</v>
      </c>
    </row>
    <row r="197" spans="1:11" x14ac:dyDescent="0.3">
      <c r="A197" s="261" t="s">
        <v>1172</v>
      </c>
      <c r="B197" s="114" t="s">
        <v>1036</v>
      </c>
      <c r="C197" s="217" t="s">
        <v>6</v>
      </c>
      <c r="D197" s="114" t="s">
        <v>1023</v>
      </c>
      <c r="E197" s="114" t="s">
        <v>22</v>
      </c>
      <c r="F197" s="114" t="s">
        <v>1211</v>
      </c>
      <c r="G197" s="217">
        <v>30</v>
      </c>
      <c r="H197" s="114" t="s">
        <v>1187</v>
      </c>
      <c r="I197" s="114" t="s">
        <v>939</v>
      </c>
      <c r="J197" s="217" t="s">
        <v>736</v>
      </c>
      <c r="K197" s="114" t="s">
        <v>22</v>
      </c>
    </row>
    <row r="198" spans="1:11" x14ac:dyDescent="0.3">
      <c r="A198" s="261" t="s">
        <v>1172</v>
      </c>
      <c r="B198" s="114" t="s">
        <v>1036</v>
      </c>
      <c r="C198" s="217" t="s">
        <v>6</v>
      </c>
      <c r="D198" s="114" t="s">
        <v>1023</v>
      </c>
      <c r="E198" s="114" t="s">
        <v>22</v>
      </c>
      <c r="F198" s="114" t="s">
        <v>1212</v>
      </c>
      <c r="G198" s="217">
        <v>50</v>
      </c>
      <c r="H198" s="114" t="s">
        <v>1187</v>
      </c>
      <c r="I198" s="114" t="s">
        <v>939</v>
      </c>
      <c r="J198" s="217" t="s">
        <v>736</v>
      </c>
      <c r="K198" s="114" t="s">
        <v>22</v>
      </c>
    </row>
    <row r="199" spans="1:11" x14ac:dyDescent="0.3">
      <c r="A199" s="261" t="s">
        <v>1172</v>
      </c>
      <c r="B199" s="114" t="s">
        <v>1036</v>
      </c>
      <c r="C199" s="217" t="s">
        <v>6</v>
      </c>
      <c r="D199" s="114" t="s">
        <v>1023</v>
      </c>
      <c r="E199" s="114" t="s">
        <v>27</v>
      </c>
      <c r="F199" s="114" t="s">
        <v>1213</v>
      </c>
      <c r="G199" s="217">
        <v>50</v>
      </c>
      <c r="H199" s="114" t="s">
        <v>1187</v>
      </c>
      <c r="I199" s="114" t="s">
        <v>939</v>
      </c>
      <c r="J199" s="217" t="s">
        <v>736</v>
      </c>
      <c r="K199" s="114" t="s">
        <v>1198</v>
      </c>
    </row>
    <row r="200" spans="1:11" x14ac:dyDescent="0.3">
      <c r="A200" s="261" t="s">
        <v>1172</v>
      </c>
      <c r="B200" s="114" t="s">
        <v>1036</v>
      </c>
      <c r="C200" s="217" t="s">
        <v>6</v>
      </c>
      <c r="D200" s="114" t="s">
        <v>1023</v>
      </c>
      <c r="E200" s="114" t="s">
        <v>27</v>
      </c>
      <c r="F200" s="114" t="s">
        <v>1214</v>
      </c>
      <c r="G200" s="217">
        <v>40</v>
      </c>
      <c r="H200" s="114" t="s">
        <v>1187</v>
      </c>
      <c r="I200" s="114" t="s">
        <v>939</v>
      </c>
      <c r="J200" s="217" t="s">
        <v>736</v>
      </c>
      <c r="K200" s="114" t="s">
        <v>1198</v>
      </c>
    </row>
    <row r="201" spans="1:11" x14ac:dyDescent="0.3">
      <c r="A201" s="261" t="s">
        <v>1172</v>
      </c>
      <c r="B201" s="114" t="s">
        <v>1036</v>
      </c>
      <c r="C201" s="217" t="s">
        <v>6</v>
      </c>
      <c r="D201" s="114" t="s">
        <v>1023</v>
      </c>
      <c r="E201" s="114" t="s">
        <v>27</v>
      </c>
      <c r="F201" s="114" t="s">
        <v>1215</v>
      </c>
      <c r="G201" s="217">
        <v>10</v>
      </c>
      <c r="H201" s="114" t="s">
        <v>1187</v>
      </c>
      <c r="I201" s="114" t="s">
        <v>939</v>
      </c>
      <c r="J201" s="217" t="s">
        <v>736</v>
      </c>
      <c r="K201" s="114" t="s">
        <v>1198</v>
      </c>
    </row>
    <row r="202" spans="1:11" x14ac:dyDescent="0.3">
      <c r="A202" s="261" t="s">
        <v>1172</v>
      </c>
      <c r="B202" s="114" t="s">
        <v>1036</v>
      </c>
      <c r="C202" s="217" t="s">
        <v>6</v>
      </c>
      <c r="D202" s="114" t="s">
        <v>1023</v>
      </c>
      <c r="E202" s="114" t="s">
        <v>22</v>
      </c>
      <c r="F202" s="114" t="s">
        <v>1216</v>
      </c>
      <c r="G202" s="217">
        <v>10</v>
      </c>
      <c r="H202" s="114" t="s">
        <v>1187</v>
      </c>
      <c r="I202" s="114" t="s">
        <v>939</v>
      </c>
      <c r="J202" s="217" t="s">
        <v>736</v>
      </c>
      <c r="K202" s="114" t="s">
        <v>22</v>
      </c>
    </row>
    <row r="203" spans="1:11" x14ac:dyDescent="0.3">
      <c r="A203" s="261" t="s">
        <v>1172</v>
      </c>
      <c r="B203" s="114" t="s">
        <v>1036</v>
      </c>
      <c r="C203" s="217" t="s">
        <v>6</v>
      </c>
      <c r="D203" s="114" t="s">
        <v>1023</v>
      </c>
      <c r="E203" s="114" t="s">
        <v>27</v>
      </c>
      <c r="F203" s="114" t="s">
        <v>1217</v>
      </c>
      <c r="G203" s="217">
        <v>10</v>
      </c>
      <c r="H203" s="114" t="s">
        <v>1187</v>
      </c>
      <c r="I203" s="114" t="s">
        <v>939</v>
      </c>
      <c r="J203" s="217" t="s">
        <v>736</v>
      </c>
      <c r="K203" s="114" t="s">
        <v>1198</v>
      </c>
    </row>
    <row r="204" spans="1:11" x14ac:dyDescent="0.3">
      <c r="A204" s="261" t="s">
        <v>1172</v>
      </c>
      <c r="B204" s="114" t="s">
        <v>1036</v>
      </c>
      <c r="C204" s="217" t="s">
        <v>6</v>
      </c>
      <c r="D204" s="114" t="s">
        <v>1023</v>
      </c>
      <c r="E204" s="114" t="s">
        <v>22</v>
      </c>
      <c r="F204" s="114" t="s">
        <v>1218</v>
      </c>
      <c r="G204" s="217">
        <v>30</v>
      </c>
      <c r="H204" s="114" t="s">
        <v>1187</v>
      </c>
      <c r="I204" s="114" t="s">
        <v>939</v>
      </c>
      <c r="J204" s="217" t="s">
        <v>736</v>
      </c>
      <c r="K204" s="114" t="s">
        <v>22</v>
      </c>
    </row>
    <row r="205" spans="1:11" x14ac:dyDescent="0.3">
      <c r="A205" s="261" t="s">
        <v>1172</v>
      </c>
      <c r="B205" s="114" t="s">
        <v>1036</v>
      </c>
      <c r="C205" s="217" t="s">
        <v>6</v>
      </c>
      <c r="D205" s="114" t="s">
        <v>1023</v>
      </c>
      <c r="E205" s="114" t="s">
        <v>22</v>
      </c>
      <c r="F205" s="114" t="s">
        <v>1219</v>
      </c>
      <c r="G205" s="217">
        <v>30</v>
      </c>
      <c r="H205" s="114" t="s">
        <v>1187</v>
      </c>
      <c r="I205" s="114" t="s">
        <v>939</v>
      </c>
      <c r="J205" s="217" t="s">
        <v>736</v>
      </c>
      <c r="K205" s="114" t="s">
        <v>22</v>
      </c>
    </row>
    <row r="206" spans="1:11" x14ac:dyDescent="0.3">
      <c r="A206" s="261" t="s">
        <v>1172</v>
      </c>
      <c r="B206" s="114" t="s">
        <v>1036</v>
      </c>
      <c r="C206" s="217" t="s">
        <v>6</v>
      </c>
      <c r="D206" s="114" t="s">
        <v>1023</v>
      </c>
      <c r="E206" s="114" t="s">
        <v>22</v>
      </c>
      <c r="F206" s="114" t="s">
        <v>1220</v>
      </c>
      <c r="G206" s="217">
        <v>100</v>
      </c>
      <c r="H206" s="114" t="s">
        <v>1187</v>
      </c>
      <c r="I206" s="114" t="s">
        <v>939</v>
      </c>
      <c r="J206" s="217" t="s">
        <v>736</v>
      </c>
      <c r="K206" s="114" t="s">
        <v>22</v>
      </c>
    </row>
    <row r="207" spans="1:11" x14ac:dyDescent="0.3">
      <c r="A207" s="261" t="s">
        <v>1172</v>
      </c>
      <c r="B207" s="114" t="s">
        <v>1036</v>
      </c>
      <c r="C207" s="217" t="s">
        <v>6</v>
      </c>
      <c r="D207" s="114" t="s">
        <v>1023</v>
      </c>
      <c r="E207" s="114" t="s">
        <v>22</v>
      </c>
      <c r="F207" s="114" t="s">
        <v>1221</v>
      </c>
      <c r="G207" s="217">
        <v>50</v>
      </c>
      <c r="H207" s="114" t="s">
        <v>1187</v>
      </c>
      <c r="I207" s="114" t="s">
        <v>939</v>
      </c>
      <c r="J207" s="217" t="s">
        <v>736</v>
      </c>
      <c r="K207" s="114" t="s">
        <v>22</v>
      </c>
    </row>
    <row r="208" spans="1:11" x14ac:dyDescent="0.3">
      <c r="A208" s="261" t="s">
        <v>1172</v>
      </c>
      <c r="B208" s="114" t="s">
        <v>1036</v>
      </c>
      <c r="C208" s="217" t="s">
        <v>6</v>
      </c>
      <c r="D208" s="114" t="s">
        <v>1023</v>
      </c>
      <c r="E208" s="114" t="s">
        <v>22</v>
      </c>
      <c r="F208" s="114" t="s">
        <v>1222</v>
      </c>
      <c r="G208" s="217">
        <v>50</v>
      </c>
      <c r="H208" s="114" t="s">
        <v>1187</v>
      </c>
      <c r="I208" s="114" t="s">
        <v>939</v>
      </c>
      <c r="J208" s="217" t="s">
        <v>736</v>
      </c>
      <c r="K208" s="114" t="s">
        <v>22</v>
      </c>
    </row>
    <row r="209" spans="1:11" x14ac:dyDescent="0.3">
      <c r="A209" s="261" t="s">
        <v>1172</v>
      </c>
      <c r="B209" s="114" t="s">
        <v>1036</v>
      </c>
      <c r="C209" s="217" t="s">
        <v>6</v>
      </c>
      <c r="D209" s="114" t="s">
        <v>1023</v>
      </c>
      <c r="E209" s="114" t="s">
        <v>27</v>
      </c>
      <c r="F209" s="114" t="s">
        <v>1223</v>
      </c>
      <c r="G209" s="217">
        <v>20</v>
      </c>
      <c r="H209" s="114" t="s">
        <v>1187</v>
      </c>
      <c r="I209" s="114" t="s">
        <v>939</v>
      </c>
      <c r="J209" s="217" t="s">
        <v>736</v>
      </c>
      <c r="K209" s="114" t="s">
        <v>1198</v>
      </c>
    </row>
    <row r="210" spans="1:11" x14ac:dyDescent="0.3">
      <c r="A210" s="261" t="s">
        <v>1172</v>
      </c>
      <c r="B210" s="114" t="s">
        <v>1036</v>
      </c>
      <c r="C210" s="217" t="s">
        <v>6</v>
      </c>
      <c r="D210" s="114" t="s">
        <v>1023</v>
      </c>
      <c r="E210" s="114" t="s">
        <v>27</v>
      </c>
      <c r="F210" s="114" t="s">
        <v>1224</v>
      </c>
      <c r="G210" s="217">
        <v>10</v>
      </c>
      <c r="H210" s="114" t="s">
        <v>1187</v>
      </c>
      <c r="I210" s="114" t="s">
        <v>939</v>
      </c>
      <c r="J210" s="217" t="s">
        <v>736</v>
      </c>
      <c r="K210" s="114" t="s">
        <v>1198</v>
      </c>
    </row>
    <row r="211" spans="1:11" x14ac:dyDescent="0.3">
      <c r="A211" s="261" t="s">
        <v>1172</v>
      </c>
      <c r="B211" s="114" t="s">
        <v>1036</v>
      </c>
      <c r="C211" s="217" t="s">
        <v>6</v>
      </c>
      <c r="D211" s="114" t="s">
        <v>1023</v>
      </c>
      <c r="E211" s="114" t="s">
        <v>22</v>
      </c>
      <c r="F211" s="114" t="s">
        <v>1225</v>
      </c>
      <c r="G211" s="217">
        <v>80</v>
      </c>
      <c r="H211" s="114" t="s">
        <v>1187</v>
      </c>
      <c r="I211" s="114" t="s">
        <v>939</v>
      </c>
      <c r="J211" s="217" t="s">
        <v>736</v>
      </c>
      <c r="K211" s="114" t="s">
        <v>22</v>
      </c>
    </row>
    <row r="212" spans="1:11" x14ac:dyDescent="0.3">
      <c r="A212" s="261" t="s">
        <v>1172</v>
      </c>
      <c r="B212" s="114" t="s">
        <v>1036</v>
      </c>
      <c r="C212" s="217" t="s">
        <v>6</v>
      </c>
      <c r="D212" s="114" t="s">
        <v>1023</v>
      </c>
      <c r="E212" s="114" t="s">
        <v>25</v>
      </c>
      <c r="F212" s="114" t="s">
        <v>1226</v>
      </c>
      <c r="G212" s="217">
        <v>10</v>
      </c>
      <c r="H212" s="114" t="s">
        <v>1187</v>
      </c>
      <c r="I212" s="114" t="s">
        <v>939</v>
      </c>
      <c r="J212" s="217" t="s">
        <v>736</v>
      </c>
      <c r="K212" s="114" t="s">
        <v>1227</v>
      </c>
    </row>
    <row r="213" spans="1:11" x14ac:dyDescent="0.3">
      <c r="A213" s="261" t="s">
        <v>1172</v>
      </c>
      <c r="B213" s="114" t="s">
        <v>1036</v>
      </c>
      <c r="C213" s="217" t="s">
        <v>6</v>
      </c>
      <c r="D213" s="114" t="s">
        <v>1023</v>
      </c>
      <c r="E213" s="114" t="s">
        <v>503</v>
      </c>
      <c r="F213" s="114" t="s">
        <v>1228</v>
      </c>
      <c r="G213" s="217">
        <v>10</v>
      </c>
      <c r="H213" s="114" t="s">
        <v>1187</v>
      </c>
      <c r="I213" s="114" t="s">
        <v>939</v>
      </c>
      <c r="J213" s="217" t="s">
        <v>736</v>
      </c>
      <c r="K213" s="114" t="s">
        <v>1206</v>
      </c>
    </row>
    <row r="214" spans="1:11" x14ac:dyDescent="0.3">
      <c r="A214" s="261" t="s">
        <v>1172</v>
      </c>
      <c r="B214" s="114" t="s">
        <v>1036</v>
      </c>
      <c r="C214" s="217" t="s">
        <v>6</v>
      </c>
      <c r="D214" s="114" t="s">
        <v>1023</v>
      </c>
      <c r="E214" s="114" t="s">
        <v>503</v>
      </c>
      <c r="F214" s="114" t="s">
        <v>1229</v>
      </c>
      <c r="G214" s="217">
        <v>30</v>
      </c>
      <c r="H214" s="114" t="s">
        <v>1187</v>
      </c>
      <c r="I214" s="114" t="s">
        <v>939</v>
      </c>
      <c r="J214" s="217" t="s">
        <v>736</v>
      </c>
      <c r="K214" s="114" t="s">
        <v>1206</v>
      </c>
    </row>
    <row r="215" spans="1:11" x14ac:dyDescent="0.3">
      <c r="A215" s="261" t="s">
        <v>1172</v>
      </c>
      <c r="B215" s="114" t="s">
        <v>1036</v>
      </c>
      <c r="C215" s="217" t="s">
        <v>6</v>
      </c>
      <c r="D215" s="114" t="s">
        <v>1023</v>
      </c>
      <c r="E215" s="114" t="s">
        <v>22</v>
      </c>
      <c r="F215" s="114" t="s">
        <v>1230</v>
      </c>
      <c r="G215" s="217">
        <v>10</v>
      </c>
      <c r="H215" s="114" t="s">
        <v>1187</v>
      </c>
      <c r="I215" s="114" t="s">
        <v>939</v>
      </c>
      <c r="J215" s="217" t="s">
        <v>736</v>
      </c>
      <c r="K215" s="114" t="s">
        <v>22</v>
      </c>
    </row>
    <row r="216" spans="1:11" x14ac:dyDescent="0.3">
      <c r="A216" s="261" t="s">
        <v>1172</v>
      </c>
      <c r="B216" s="114" t="s">
        <v>1036</v>
      </c>
      <c r="C216" s="217" t="s">
        <v>6</v>
      </c>
      <c r="D216" s="114" t="s">
        <v>1023</v>
      </c>
      <c r="E216" s="114" t="s">
        <v>27</v>
      </c>
      <c r="F216" s="114" t="s">
        <v>1231</v>
      </c>
      <c r="G216" s="217">
        <v>50</v>
      </c>
      <c r="H216" s="114" t="s">
        <v>1187</v>
      </c>
      <c r="I216" s="114" t="s">
        <v>939</v>
      </c>
      <c r="J216" s="217" t="s">
        <v>736</v>
      </c>
      <c r="K216" s="114" t="s">
        <v>1198</v>
      </c>
    </row>
    <row r="217" spans="1:11" x14ac:dyDescent="0.3">
      <c r="A217" s="261" t="s">
        <v>1172</v>
      </c>
      <c r="B217" s="114" t="s">
        <v>1036</v>
      </c>
      <c r="C217" s="217" t="s">
        <v>6</v>
      </c>
      <c r="D217" s="114" t="s">
        <v>1023</v>
      </c>
      <c r="E217" s="114" t="s">
        <v>27</v>
      </c>
      <c r="F217" s="114" t="s">
        <v>1232</v>
      </c>
      <c r="G217" s="217">
        <v>50</v>
      </c>
      <c r="H217" s="114" t="s">
        <v>1187</v>
      </c>
      <c r="I217" s="114" t="s">
        <v>939</v>
      </c>
      <c r="J217" s="217" t="s">
        <v>736</v>
      </c>
      <c r="K217" s="114" t="s">
        <v>1198</v>
      </c>
    </row>
    <row r="218" spans="1:11" x14ac:dyDescent="0.3">
      <c r="A218" s="261" t="s">
        <v>1172</v>
      </c>
      <c r="B218" s="114" t="s">
        <v>1036</v>
      </c>
      <c r="C218" s="217" t="s">
        <v>6</v>
      </c>
      <c r="D218" s="114" t="s">
        <v>1023</v>
      </c>
      <c r="E218" s="114" t="s">
        <v>27</v>
      </c>
      <c r="F218" s="114" t="s">
        <v>1233</v>
      </c>
      <c r="G218" s="217">
        <v>10</v>
      </c>
      <c r="H218" s="114" t="s">
        <v>1187</v>
      </c>
      <c r="I218" s="114" t="s">
        <v>939</v>
      </c>
      <c r="J218" s="217" t="s">
        <v>736</v>
      </c>
      <c r="K218" s="114" t="s">
        <v>1198</v>
      </c>
    </row>
    <row r="219" spans="1:11" x14ac:dyDescent="0.3">
      <c r="A219" s="261" t="s">
        <v>1172</v>
      </c>
      <c r="B219" s="114" t="s">
        <v>1036</v>
      </c>
      <c r="C219" s="217" t="s">
        <v>6</v>
      </c>
      <c r="D219" s="114" t="s">
        <v>1023</v>
      </c>
      <c r="E219" s="114" t="s">
        <v>27</v>
      </c>
      <c r="F219" s="114" t="s">
        <v>1234</v>
      </c>
      <c r="G219" s="217">
        <v>200</v>
      </c>
      <c r="H219" s="114" t="s">
        <v>1187</v>
      </c>
      <c r="I219" s="114" t="s">
        <v>939</v>
      </c>
      <c r="J219" s="217" t="s">
        <v>736</v>
      </c>
      <c r="K219" s="114" t="s">
        <v>1198</v>
      </c>
    </row>
    <row r="220" spans="1:11" x14ac:dyDescent="0.3">
      <c r="A220" s="261" t="s">
        <v>1172</v>
      </c>
      <c r="B220" s="114" t="s">
        <v>1036</v>
      </c>
      <c r="C220" s="217" t="s">
        <v>6</v>
      </c>
      <c r="D220" s="114" t="s">
        <v>1023</v>
      </c>
      <c r="E220" s="114" t="s">
        <v>27</v>
      </c>
      <c r="F220" s="114" t="s">
        <v>1235</v>
      </c>
      <c r="G220" s="217">
        <v>30</v>
      </c>
      <c r="H220" s="114" t="s">
        <v>1187</v>
      </c>
      <c r="I220" s="114" t="s">
        <v>939</v>
      </c>
      <c r="J220" s="217" t="s">
        <v>736</v>
      </c>
      <c r="K220" s="114" t="s">
        <v>1198</v>
      </c>
    </row>
    <row r="221" spans="1:11" x14ac:dyDescent="0.3">
      <c r="A221" s="261" t="s">
        <v>1172</v>
      </c>
      <c r="B221" s="114" t="s">
        <v>1036</v>
      </c>
      <c r="C221" s="217" t="s">
        <v>6</v>
      </c>
      <c r="D221" s="114" t="s">
        <v>1023</v>
      </c>
      <c r="E221" s="114" t="s">
        <v>27</v>
      </c>
      <c r="F221" s="114" t="s">
        <v>1236</v>
      </c>
      <c r="G221" s="217">
        <v>30</v>
      </c>
      <c r="H221" s="114" t="s">
        <v>1187</v>
      </c>
      <c r="I221" s="114" t="s">
        <v>939</v>
      </c>
      <c r="J221" s="217" t="s">
        <v>736</v>
      </c>
      <c r="K221" s="114" t="s">
        <v>1198</v>
      </c>
    </row>
    <row r="222" spans="1:11" x14ac:dyDescent="0.3">
      <c r="A222" s="261" t="s">
        <v>1172</v>
      </c>
      <c r="B222" s="114" t="s">
        <v>1036</v>
      </c>
      <c r="C222" s="217" t="s">
        <v>6</v>
      </c>
      <c r="D222" s="114" t="s">
        <v>1023</v>
      </c>
      <c r="E222" s="114" t="s">
        <v>27</v>
      </c>
      <c r="F222" s="114" t="s">
        <v>1237</v>
      </c>
      <c r="G222" s="217">
        <v>50</v>
      </c>
      <c r="H222" s="114" t="s">
        <v>1187</v>
      </c>
      <c r="I222" s="114" t="s">
        <v>939</v>
      </c>
      <c r="J222" s="217" t="s">
        <v>736</v>
      </c>
      <c r="K222" s="114" t="s">
        <v>1198</v>
      </c>
    </row>
    <row r="223" spans="1:11" x14ac:dyDescent="0.3">
      <c r="A223" s="261" t="s">
        <v>1172</v>
      </c>
      <c r="B223" s="114" t="s">
        <v>1036</v>
      </c>
      <c r="C223" s="217" t="s">
        <v>6</v>
      </c>
      <c r="D223" s="114" t="s">
        <v>1023</v>
      </c>
      <c r="E223" s="114" t="s">
        <v>503</v>
      </c>
      <c r="F223" s="114" t="s">
        <v>1238</v>
      </c>
      <c r="G223" s="217">
        <v>30</v>
      </c>
      <c r="H223" s="114" t="s">
        <v>1187</v>
      </c>
      <c r="I223" s="114" t="s">
        <v>939</v>
      </c>
      <c r="J223" s="217" t="s">
        <v>736</v>
      </c>
      <c r="K223" s="114" t="s">
        <v>1206</v>
      </c>
    </row>
    <row r="224" spans="1:11" x14ac:dyDescent="0.3">
      <c r="A224" s="261" t="s">
        <v>1172</v>
      </c>
      <c r="B224" s="114" t="s">
        <v>1036</v>
      </c>
      <c r="C224" s="217" t="s">
        <v>6</v>
      </c>
      <c r="D224" s="114" t="s">
        <v>1023</v>
      </c>
      <c r="E224" s="114" t="s">
        <v>25</v>
      </c>
      <c r="F224" s="114" t="s">
        <v>1239</v>
      </c>
      <c r="G224" s="217">
        <v>30</v>
      </c>
      <c r="H224" s="114" t="s">
        <v>1187</v>
      </c>
      <c r="I224" s="114" t="s">
        <v>939</v>
      </c>
      <c r="J224" s="217" t="s">
        <v>736</v>
      </c>
      <c r="K224" s="114" t="s">
        <v>1227</v>
      </c>
    </row>
    <row r="225" spans="1:11" x14ac:dyDescent="0.3">
      <c r="A225" s="261" t="s">
        <v>1172</v>
      </c>
      <c r="B225" s="114" t="s">
        <v>1036</v>
      </c>
      <c r="C225" s="217" t="s">
        <v>6</v>
      </c>
      <c r="D225" s="114" t="s">
        <v>1023</v>
      </c>
      <c r="E225" s="114" t="s">
        <v>25</v>
      </c>
      <c r="F225" s="114" t="s">
        <v>1240</v>
      </c>
      <c r="G225" s="217">
        <v>10</v>
      </c>
      <c r="H225" s="114" t="s">
        <v>1187</v>
      </c>
      <c r="I225" s="114" t="s">
        <v>939</v>
      </c>
      <c r="J225" s="217" t="s">
        <v>736</v>
      </c>
      <c r="K225" s="114" t="s">
        <v>1227</v>
      </c>
    </row>
    <row r="226" spans="1:11" x14ac:dyDescent="0.3">
      <c r="A226" s="261" t="s">
        <v>1172</v>
      </c>
      <c r="B226" s="114" t="s">
        <v>1036</v>
      </c>
      <c r="C226" s="217" t="s">
        <v>6</v>
      </c>
      <c r="D226" s="114" t="s">
        <v>1023</v>
      </c>
      <c r="E226" s="114" t="s">
        <v>503</v>
      </c>
      <c r="F226" s="114" t="s">
        <v>1241</v>
      </c>
      <c r="G226" s="217">
        <v>100</v>
      </c>
      <c r="H226" s="114" t="s">
        <v>1187</v>
      </c>
      <c r="I226" s="114" t="s">
        <v>939</v>
      </c>
      <c r="J226" s="217" t="s">
        <v>736</v>
      </c>
      <c r="K226" s="114" t="s">
        <v>1206</v>
      </c>
    </row>
    <row r="227" spans="1:11" x14ac:dyDescent="0.3">
      <c r="A227" s="261" t="s">
        <v>1172</v>
      </c>
      <c r="B227" s="114" t="s">
        <v>1036</v>
      </c>
      <c r="C227" s="217" t="s">
        <v>6</v>
      </c>
      <c r="D227" s="114" t="s">
        <v>1023</v>
      </c>
      <c r="E227" s="114" t="s">
        <v>25</v>
      </c>
      <c r="F227" s="114" t="s">
        <v>1242</v>
      </c>
      <c r="G227" s="217">
        <v>50</v>
      </c>
      <c r="H227" s="114" t="s">
        <v>1187</v>
      </c>
      <c r="I227" s="114" t="s">
        <v>939</v>
      </c>
      <c r="J227" s="217" t="s">
        <v>736</v>
      </c>
      <c r="K227" s="114" t="s">
        <v>1227</v>
      </c>
    </row>
    <row r="228" spans="1:11" x14ac:dyDescent="0.3">
      <c r="A228" s="261" t="s">
        <v>1172</v>
      </c>
      <c r="B228" s="114" t="s">
        <v>1036</v>
      </c>
      <c r="C228" s="217" t="s">
        <v>6</v>
      </c>
      <c r="D228" s="114" t="s">
        <v>1023</v>
      </c>
      <c r="E228" s="114" t="s">
        <v>503</v>
      </c>
      <c r="F228" s="114" t="s">
        <v>1243</v>
      </c>
      <c r="G228" s="217">
        <v>20</v>
      </c>
      <c r="H228" s="114" t="s">
        <v>1187</v>
      </c>
      <c r="I228" s="114" t="s">
        <v>939</v>
      </c>
      <c r="J228" s="217" t="s">
        <v>736</v>
      </c>
      <c r="K228" s="114" t="s">
        <v>1206</v>
      </c>
    </row>
    <row r="229" spans="1:11" x14ac:dyDescent="0.3">
      <c r="A229" s="261" t="s">
        <v>1172</v>
      </c>
      <c r="B229" s="114" t="s">
        <v>1036</v>
      </c>
      <c r="C229" s="217" t="s">
        <v>6</v>
      </c>
      <c r="D229" s="114" t="s">
        <v>1023</v>
      </c>
      <c r="E229" s="114" t="s">
        <v>22</v>
      </c>
      <c r="F229" s="114" t="s">
        <v>1244</v>
      </c>
      <c r="G229" s="217">
        <v>300</v>
      </c>
      <c r="H229" s="114" t="s">
        <v>1187</v>
      </c>
      <c r="I229" s="114" t="s">
        <v>939</v>
      </c>
      <c r="J229" s="217" t="s">
        <v>736</v>
      </c>
      <c r="K229" s="114" t="s">
        <v>22</v>
      </c>
    </row>
    <row r="230" spans="1:11" x14ac:dyDescent="0.3">
      <c r="A230" s="261" t="s">
        <v>1172</v>
      </c>
      <c r="B230" s="114" t="s">
        <v>1036</v>
      </c>
      <c r="C230" s="217" t="s">
        <v>6</v>
      </c>
      <c r="D230" s="114" t="s">
        <v>1023</v>
      </c>
      <c r="E230" s="114" t="s">
        <v>27</v>
      </c>
      <c r="F230" s="114" t="s">
        <v>1245</v>
      </c>
      <c r="G230" s="217">
        <v>10</v>
      </c>
      <c r="H230" s="114" t="s">
        <v>1187</v>
      </c>
      <c r="I230" s="114" t="s">
        <v>939</v>
      </c>
      <c r="J230" s="217" t="s">
        <v>736</v>
      </c>
      <c r="K230" s="114" t="s">
        <v>1198</v>
      </c>
    </row>
    <row r="231" spans="1:11" x14ac:dyDescent="0.3">
      <c r="A231" s="261" t="s">
        <v>1172</v>
      </c>
      <c r="B231" s="114" t="s">
        <v>1036</v>
      </c>
      <c r="C231" s="217" t="s">
        <v>6</v>
      </c>
      <c r="D231" s="114" t="s">
        <v>1023</v>
      </c>
      <c r="E231" s="114" t="s">
        <v>22</v>
      </c>
      <c r="F231" s="114" t="s">
        <v>1246</v>
      </c>
      <c r="G231" s="217">
        <v>500</v>
      </c>
      <c r="H231" s="114" t="s">
        <v>1187</v>
      </c>
      <c r="I231" s="114" t="s">
        <v>939</v>
      </c>
      <c r="J231" s="217" t="s">
        <v>736</v>
      </c>
      <c r="K231" s="114" t="s">
        <v>22</v>
      </c>
    </row>
    <row r="232" spans="1:11" x14ac:dyDescent="0.3">
      <c r="A232" s="261" t="s">
        <v>1172</v>
      </c>
      <c r="B232" s="114" t="s">
        <v>1036</v>
      </c>
      <c r="C232" s="217" t="s">
        <v>6</v>
      </c>
      <c r="D232" s="114" t="s">
        <v>1023</v>
      </c>
      <c r="E232" s="114" t="s">
        <v>22</v>
      </c>
      <c r="F232" s="114" t="s">
        <v>1247</v>
      </c>
      <c r="G232" s="217">
        <v>20</v>
      </c>
      <c r="H232" s="114" t="s">
        <v>1187</v>
      </c>
      <c r="I232" s="114" t="s">
        <v>939</v>
      </c>
      <c r="J232" s="217" t="s">
        <v>736</v>
      </c>
      <c r="K232" s="114" t="s">
        <v>22</v>
      </c>
    </row>
    <row r="233" spans="1:11" x14ac:dyDescent="0.3">
      <c r="A233" s="261" t="s">
        <v>1172</v>
      </c>
      <c r="B233" s="114" t="s">
        <v>1036</v>
      </c>
      <c r="C233" s="217" t="s">
        <v>6</v>
      </c>
      <c r="D233" s="114" t="s">
        <v>1023</v>
      </c>
      <c r="E233" s="114" t="s">
        <v>22</v>
      </c>
      <c r="F233" s="114" t="s">
        <v>1248</v>
      </c>
      <c r="G233" s="217">
        <v>50</v>
      </c>
      <c r="H233" s="114" t="s">
        <v>1187</v>
      </c>
      <c r="I233" s="114" t="s">
        <v>939</v>
      </c>
      <c r="J233" s="217" t="s">
        <v>736</v>
      </c>
      <c r="K233" s="114" t="s">
        <v>22</v>
      </c>
    </row>
    <row r="234" spans="1:11" x14ac:dyDescent="0.3">
      <c r="A234" s="261" t="s">
        <v>1172</v>
      </c>
      <c r="B234" s="114" t="s">
        <v>1036</v>
      </c>
      <c r="C234" s="217" t="s">
        <v>6</v>
      </c>
      <c r="D234" s="114" t="s">
        <v>1023</v>
      </c>
      <c r="E234" s="114" t="s">
        <v>27</v>
      </c>
      <c r="F234" s="114" t="s">
        <v>1249</v>
      </c>
      <c r="G234" s="217">
        <v>10</v>
      </c>
      <c r="H234" s="114" t="s">
        <v>1187</v>
      </c>
      <c r="I234" s="114" t="s">
        <v>939</v>
      </c>
      <c r="J234" s="217" t="s">
        <v>736</v>
      </c>
      <c r="K234" s="114" t="s">
        <v>1198</v>
      </c>
    </row>
    <row r="235" spans="1:11" x14ac:dyDescent="0.3">
      <c r="A235" s="261" t="s">
        <v>1172</v>
      </c>
      <c r="B235" s="114" t="s">
        <v>1036</v>
      </c>
      <c r="C235" s="217" t="s">
        <v>6</v>
      </c>
      <c r="D235" s="114" t="s">
        <v>1023</v>
      </c>
      <c r="E235" s="114" t="s">
        <v>27</v>
      </c>
      <c r="F235" s="114" t="s">
        <v>1250</v>
      </c>
      <c r="G235" s="217">
        <v>50</v>
      </c>
      <c r="H235" s="114" t="s">
        <v>1187</v>
      </c>
      <c r="I235" s="114" t="s">
        <v>939</v>
      </c>
      <c r="J235" s="217" t="s">
        <v>736</v>
      </c>
      <c r="K235" s="114" t="s">
        <v>1198</v>
      </c>
    </row>
    <row r="236" spans="1:11" x14ac:dyDescent="0.3">
      <c r="A236" s="261" t="s">
        <v>1172</v>
      </c>
      <c r="B236" s="114" t="s">
        <v>1036</v>
      </c>
      <c r="C236" s="217" t="s">
        <v>6</v>
      </c>
      <c r="D236" s="114" t="s">
        <v>1023</v>
      </c>
      <c r="E236" s="114" t="s">
        <v>27</v>
      </c>
      <c r="F236" s="114" t="s">
        <v>1251</v>
      </c>
      <c r="G236" s="217">
        <v>30</v>
      </c>
      <c r="H236" s="114" t="s">
        <v>1187</v>
      </c>
      <c r="I236" s="114" t="s">
        <v>939</v>
      </c>
      <c r="J236" s="217" t="s">
        <v>736</v>
      </c>
      <c r="K236" s="114" t="s">
        <v>1198</v>
      </c>
    </row>
    <row r="237" spans="1:11" x14ac:dyDescent="0.3">
      <c r="A237" s="261" t="s">
        <v>1172</v>
      </c>
      <c r="B237" s="114" t="s">
        <v>1036</v>
      </c>
      <c r="C237" s="217" t="s">
        <v>6</v>
      </c>
      <c r="D237" s="114" t="s">
        <v>1023</v>
      </c>
      <c r="E237" s="114" t="s">
        <v>27</v>
      </c>
      <c r="F237" s="114" t="s">
        <v>1252</v>
      </c>
      <c r="G237" s="217">
        <v>20</v>
      </c>
      <c r="H237" s="114" t="s">
        <v>1187</v>
      </c>
      <c r="I237" s="114" t="s">
        <v>939</v>
      </c>
      <c r="J237" s="217" t="s">
        <v>736</v>
      </c>
      <c r="K237" s="114" t="s">
        <v>1198</v>
      </c>
    </row>
    <row r="238" spans="1:11" x14ac:dyDescent="0.3">
      <c r="A238" s="261" t="s">
        <v>1172</v>
      </c>
      <c r="B238" s="114" t="s">
        <v>1036</v>
      </c>
      <c r="C238" s="217" t="s">
        <v>6</v>
      </c>
      <c r="D238" s="114" t="s">
        <v>1023</v>
      </c>
      <c r="E238" s="114" t="s">
        <v>27</v>
      </c>
      <c r="F238" s="114" t="s">
        <v>1253</v>
      </c>
      <c r="G238" s="217">
        <v>10</v>
      </c>
      <c r="H238" s="114" t="s">
        <v>1187</v>
      </c>
      <c r="I238" s="114" t="s">
        <v>939</v>
      </c>
      <c r="J238" s="217" t="s">
        <v>736</v>
      </c>
      <c r="K238" s="114" t="s">
        <v>1198</v>
      </c>
    </row>
    <row r="239" spans="1:11" x14ac:dyDescent="0.3">
      <c r="A239" s="261" t="s">
        <v>1172</v>
      </c>
      <c r="B239" s="114" t="s">
        <v>1036</v>
      </c>
      <c r="C239" s="217" t="s">
        <v>6</v>
      </c>
      <c r="D239" s="114" t="s">
        <v>1023</v>
      </c>
      <c r="E239" s="114" t="s">
        <v>27</v>
      </c>
      <c r="F239" s="114" t="s">
        <v>1254</v>
      </c>
      <c r="G239" s="217">
        <v>40</v>
      </c>
      <c r="H239" s="114" t="s">
        <v>1187</v>
      </c>
      <c r="I239" s="114" t="s">
        <v>939</v>
      </c>
      <c r="J239" s="217" t="s">
        <v>736</v>
      </c>
      <c r="K239" s="114" t="s">
        <v>1198</v>
      </c>
    </row>
    <row r="240" spans="1:11" x14ac:dyDescent="0.3">
      <c r="A240" s="261" t="s">
        <v>1172</v>
      </c>
      <c r="B240" s="114" t="s">
        <v>1036</v>
      </c>
      <c r="C240" s="217" t="s">
        <v>6</v>
      </c>
      <c r="D240" s="114" t="s">
        <v>1023</v>
      </c>
      <c r="E240" s="114" t="s">
        <v>27</v>
      </c>
      <c r="F240" s="114" t="s">
        <v>1255</v>
      </c>
      <c r="G240" s="217">
        <v>30</v>
      </c>
      <c r="H240" s="114" t="s">
        <v>1187</v>
      </c>
      <c r="I240" s="114" t="s">
        <v>939</v>
      </c>
      <c r="J240" s="217" t="s">
        <v>736</v>
      </c>
      <c r="K240" s="114" t="s">
        <v>1198</v>
      </c>
    </row>
    <row r="241" spans="1:11" x14ac:dyDescent="0.3">
      <c r="A241" s="261" t="s">
        <v>1172</v>
      </c>
      <c r="B241" s="114" t="s">
        <v>1036</v>
      </c>
      <c r="C241" s="217" t="s">
        <v>6</v>
      </c>
      <c r="D241" s="114" t="s">
        <v>1023</v>
      </c>
      <c r="E241" s="114" t="s">
        <v>905</v>
      </c>
      <c r="F241" s="114" t="s">
        <v>1256</v>
      </c>
      <c r="G241" s="217">
        <v>30</v>
      </c>
      <c r="H241" s="114" t="s">
        <v>1187</v>
      </c>
      <c r="I241" s="114" t="s">
        <v>939</v>
      </c>
      <c r="J241" s="217" t="s">
        <v>736</v>
      </c>
      <c r="K241" s="114" t="s">
        <v>1257</v>
      </c>
    </row>
    <row r="242" spans="1:11" x14ac:dyDescent="0.3">
      <c r="A242" s="261" t="s">
        <v>1172</v>
      </c>
      <c r="B242" s="114" t="s">
        <v>1036</v>
      </c>
      <c r="C242" s="217" t="s">
        <v>6</v>
      </c>
      <c r="D242" s="114" t="s">
        <v>1023</v>
      </c>
      <c r="E242" s="114" t="s">
        <v>52</v>
      </c>
      <c r="F242" s="114" t="s">
        <v>1258</v>
      </c>
      <c r="G242" s="217">
        <v>20</v>
      </c>
      <c r="H242" s="114" t="s">
        <v>1187</v>
      </c>
      <c r="I242" s="114" t="s">
        <v>939</v>
      </c>
      <c r="J242" s="217" t="s">
        <v>736</v>
      </c>
      <c r="K242" s="114" t="s">
        <v>1259</v>
      </c>
    </row>
    <row r="243" spans="1:11" x14ac:dyDescent="0.3">
      <c r="A243" s="261" t="s">
        <v>1172</v>
      </c>
      <c r="B243" s="114" t="s">
        <v>1036</v>
      </c>
      <c r="C243" s="217" t="s">
        <v>6</v>
      </c>
      <c r="D243" s="114" t="s">
        <v>1023</v>
      </c>
      <c r="E243" s="114" t="s">
        <v>52</v>
      </c>
      <c r="F243" s="114" t="s">
        <v>1260</v>
      </c>
      <c r="G243" s="217">
        <v>30</v>
      </c>
      <c r="H243" s="114" t="s">
        <v>1187</v>
      </c>
      <c r="I243" s="114" t="s">
        <v>939</v>
      </c>
      <c r="J243" s="217" t="s">
        <v>736</v>
      </c>
      <c r="K243" s="114" t="s">
        <v>1259</v>
      </c>
    </row>
    <row r="244" spans="1:11" x14ac:dyDescent="0.3">
      <c r="A244" s="261" t="s">
        <v>1172</v>
      </c>
      <c r="B244" s="114" t="s">
        <v>1036</v>
      </c>
      <c r="C244" s="217" t="s">
        <v>6</v>
      </c>
      <c r="D244" s="114" t="s">
        <v>1023</v>
      </c>
      <c r="E244" s="114" t="s">
        <v>32</v>
      </c>
      <c r="F244" s="114" t="s">
        <v>1261</v>
      </c>
      <c r="G244" s="217">
        <v>20</v>
      </c>
      <c r="H244" s="114" t="s">
        <v>1187</v>
      </c>
      <c r="I244" s="114" t="s">
        <v>939</v>
      </c>
      <c r="J244" s="217" t="s">
        <v>736</v>
      </c>
      <c r="K244" s="114" t="s">
        <v>32</v>
      </c>
    </row>
    <row r="245" spans="1:11" x14ac:dyDescent="0.3">
      <c r="A245" s="261" t="s">
        <v>1172</v>
      </c>
      <c r="B245" s="114" t="s">
        <v>1036</v>
      </c>
      <c r="C245" s="217" t="s">
        <v>6</v>
      </c>
      <c r="D245" s="114" t="s">
        <v>1023</v>
      </c>
      <c r="E245" s="114" t="s">
        <v>905</v>
      </c>
      <c r="F245" s="114" t="s">
        <v>1262</v>
      </c>
      <c r="G245" s="217">
        <v>30</v>
      </c>
      <c r="H245" s="114" t="s">
        <v>1187</v>
      </c>
      <c r="I245" s="114" t="s">
        <v>939</v>
      </c>
      <c r="J245" s="217" t="s">
        <v>736</v>
      </c>
      <c r="K245" s="114" t="s">
        <v>1257</v>
      </c>
    </row>
    <row r="246" spans="1:11" x14ac:dyDescent="0.3">
      <c r="A246" s="261" t="s">
        <v>1172</v>
      </c>
      <c r="B246" s="114" t="s">
        <v>1036</v>
      </c>
      <c r="C246" s="217" t="s">
        <v>6</v>
      </c>
      <c r="D246" s="114" t="s">
        <v>1023</v>
      </c>
      <c r="E246" s="114" t="s">
        <v>52</v>
      </c>
      <c r="F246" s="114" t="s">
        <v>1263</v>
      </c>
      <c r="G246" s="217">
        <v>20</v>
      </c>
      <c r="H246" s="114" t="s">
        <v>1187</v>
      </c>
      <c r="I246" s="114" t="s">
        <v>939</v>
      </c>
      <c r="J246" s="217" t="s">
        <v>736</v>
      </c>
      <c r="K246" s="114" t="s">
        <v>1259</v>
      </c>
    </row>
    <row r="247" spans="1:11" x14ac:dyDescent="0.3">
      <c r="A247" s="261" t="s">
        <v>1172</v>
      </c>
      <c r="B247" s="114" t="s">
        <v>1036</v>
      </c>
      <c r="C247" s="217" t="s">
        <v>6</v>
      </c>
      <c r="D247" s="114" t="s">
        <v>1023</v>
      </c>
      <c r="E247" s="114" t="s">
        <v>261</v>
      </c>
      <c r="F247" s="114" t="s">
        <v>1264</v>
      </c>
      <c r="G247" s="217">
        <v>100</v>
      </c>
      <c r="H247" s="114" t="s">
        <v>1187</v>
      </c>
      <c r="I247" s="114" t="s">
        <v>939</v>
      </c>
      <c r="J247" s="217" t="s">
        <v>736</v>
      </c>
      <c r="K247" s="114" t="s">
        <v>1265</v>
      </c>
    </row>
    <row r="248" spans="1:11" x14ac:dyDescent="0.3">
      <c r="A248" s="261" t="s">
        <v>1172</v>
      </c>
      <c r="B248" s="114" t="s">
        <v>1036</v>
      </c>
      <c r="C248" s="217" t="s">
        <v>189</v>
      </c>
      <c r="D248" s="114" t="s">
        <v>1266</v>
      </c>
      <c r="E248" s="114" t="s">
        <v>12</v>
      </c>
      <c r="F248" s="114" t="s">
        <v>1190</v>
      </c>
      <c r="G248" s="217">
        <v>200</v>
      </c>
      <c r="H248" s="114" t="s">
        <v>1267</v>
      </c>
      <c r="I248" s="114" t="s">
        <v>939</v>
      </c>
      <c r="J248" s="217" t="s">
        <v>940</v>
      </c>
      <c r="K248" s="114" t="s">
        <v>12</v>
      </c>
    </row>
    <row r="249" spans="1:11" x14ac:dyDescent="0.3">
      <c r="A249" s="261" t="s">
        <v>1172</v>
      </c>
      <c r="B249" s="114" t="s">
        <v>935</v>
      </c>
      <c r="C249" s="217" t="s">
        <v>121</v>
      </c>
      <c r="D249" s="114" t="s">
        <v>954</v>
      </c>
      <c r="E249" s="114" t="s">
        <v>83</v>
      </c>
      <c r="F249" s="114" t="s">
        <v>1268</v>
      </c>
      <c r="G249" s="217">
        <v>100</v>
      </c>
      <c r="I249" s="114" t="s">
        <v>939</v>
      </c>
      <c r="J249" s="217" t="s">
        <v>736</v>
      </c>
      <c r="K249" s="114" t="s">
        <v>83</v>
      </c>
    </row>
    <row r="250" spans="1:11" x14ac:dyDescent="0.3">
      <c r="A250" s="261" t="s">
        <v>1172</v>
      </c>
      <c r="B250" s="114" t="s">
        <v>935</v>
      </c>
      <c r="C250" s="217" t="s">
        <v>121</v>
      </c>
      <c r="D250" s="114" t="s">
        <v>954</v>
      </c>
      <c r="E250" s="114" t="s">
        <v>141</v>
      </c>
      <c r="F250" s="114" t="s">
        <v>1269</v>
      </c>
      <c r="G250" s="217">
        <v>400</v>
      </c>
      <c r="I250" s="114" t="s">
        <v>939</v>
      </c>
      <c r="J250" s="217" t="s">
        <v>736</v>
      </c>
      <c r="K250" s="114" t="s">
        <v>141</v>
      </c>
    </row>
    <row r="251" spans="1:11" x14ac:dyDescent="0.3">
      <c r="A251" s="261" t="s">
        <v>1172</v>
      </c>
      <c r="B251" s="114" t="s">
        <v>935</v>
      </c>
      <c r="C251" s="217" t="s">
        <v>121</v>
      </c>
      <c r="D251" s="114" t="s">
        <v>954</v>
      </c>
      <c r="E251" s="114" t="s">
        <v>152</v>
      </c>
      <c r="F251" s="114" t="s">
        <v>1270</v>
      </c>
      <c r="G251" s="217">
        <v>200</v>
      </c>
      <c r="I251" s="114" t="s">
        <v>939</v>
      </c>
      <c r="J251" s="217" t="s">
        <v>736</v>
      </c>
      <c r="K251" s="114" t="s">
        <v>152</v>
      </c>
    </row>
    <row r="252" spans="1:11" x14ac:dyDescent="0.3">
      <c r="A252" s="261" t="s">
        <v>1172</v>
      </c>
      <c r="B252" s="114" t="s">
        <v>935</v>
      </c>
      <c r="C252" s="217" t="s">
        <v>121</v>
      </c>
      <c r="D252" s="114" t="s">
        <v>954</v>
      </c>
      <c r="E252" s="114" t="s">
        <v>100</v>
      </c>
      <c r="F252" s="114" t="s">
        <v>1271</v>
      </c>
      <c r="G252" s="217">
        <v>400</v>
      </c>
      <c r="I252" s="114" t="s">
        <v>939</v>
      </c>
      <c r="J252" s="217" t="s">
        <v>736</v>
      </c>
      <c r="K252" s="114" t="s">
        <v>100</v>
      </c>
    </row>
    <row r="253" spans="1:11" x14ac:dyDescent="0.3">
      <c r="A253" s="261" t="s">
        <v>1172</v>
      </c>
      <c r="B253" s="114" t="s">
        <v>935</v>
      </c>
      <c r="C253" s="217" t="s">
        <v>121</v>
      </c>
      <c r="D253" s="114" t="s">
        <v>954</v>
      </c>
      <c r="E253" s="114" t="s">
        <v>151</v>
      </c>
      <c r="F253" s="114" t="s">
        <v>1272</v>
      </c>
      <c r="G253" s="217">
        <v>400</v>
      </c>
      <c r="I253" s="114" t="s">
        <v>939</v>
      </c>
      <c r="J253" s="217" t="s">
        <v>736</v>
      </c>
      <c r="K253" s="114" t="s">
        <v>151</v>
      </c>
    </row>
    <row r="254" spans="1:11" x14ac:dyDescent="0.3">
      <c r="A254" s="261" t="s">
        <v>1172</v>
      </c>
      <c r="B254" s="114" t="s">
        <v>935</v>
      </c>
      <c r="C254" s="217" t="s">
        <v>183</v>
      </c>
      <c r="D254" s="114" t="s">
        <v>948</v>
      </c>
      <c r="E254" s="114" t="s">
        <v>12</v>
      </c>
      <c r="F254" s="114" t="s">
        <v>1190</v>
      </c>
      <c r="G254" s="217">
        <v>160</v>
      </c>
      <c r="I254" s="114" t="s">
        <v>950</v>
      </c>
      <c r="J254" s="217" t="s">
        <v>940</v>
      </c>
      <c r="K254" s="114" t="s">
        <v>12</v>
      </c>
    </row>
    <row r="255" spans="1:11" x14ac:dyDescent="0.3">
      <c r="A255" s="261" t="s">
        <v>1172</v>
      </c>
      <c r="B255" s="114" t="s">
        <v>935</v>
      </c>
      <c r="C255" s="217" t="s">
        <v>6</v>
      </c>
      <c r="D255" s="114" t="s">
        <v>945</v>
      </c>
      <c r="E255" s="114" t="s">
        <v>98</v>
      </c>
      <c r="F255" s="114" t="s">
        <v>1273</v>
      </c>
      <c r="G255" s="217">
        <v>300</v>
      </c>
      <c r="I255" s="114" t="s">
        <v>939</v>
      </c>
      <c r="J255" s="217" t="s">
        <v>736</v>
      </c>
      <c r="K255" s="114" t="s">
        <v>98</v>
      </c>
    </row>
    <row r="256" spans="1:11" x14ac:dyDescent="0.3">
      <c r="A256" s="261" t="s">
        <v>1172</v>
      </c>
      <c r="B256" s="114" t="s">
        <v>935</v>
      </c>
      <c r="C256" s="217" t="s">
        <v>189</v>
      </c>
      <c r="D256" s="114" t="s">
        <v>951</v>
      </c>
      <c r="E256" s="114" t="s">
        <v>32</v>
      </c>
      <c r="F256" s="114" t="s">
        <v>1274</v>
      </c>
      <c r="G256" s="217">
        <v>40</v>
      </c>
      <c r="I256" s="114" t="s">
        <v>939</v>
      </c>
      <c r="J256" s="217" t="s">
        <v>940</v>
      </c>
      <c r="K256" s="114" t="s">
        <v>32</v>
      </c>
    </row>
    <row r="257" spans="1:11" x14ac:dyDescent="0.3">
      <c r="A257" s="261" t="s">
        <v>1172</v>
      </c>
      <c r="B257" s="114" t="s">
        <v>935</v>
      </c>
      <c r="C257" s="217" t="s">
        <v>189</v>
      </c>
      <c r="D257" s="114" t="s">
        <v>951</v>
      </c>
      <c r="E257" s="114" t="s">
        <v>14</v>
      </c>
      <c r="F257" s="114" t="s">
        <v>1275</v>
      </c>
      <c r="G257" s="217">
        <v>200</v>
      </c>
      <c r="I257" s="114" t="s">
        <v>939</v>
      </c>
      <c r="J257" s="217" t="s">
        <v>940</v>
      </c>
      <c r="K257" s="114" t="s">
        <v>14</v>
      </c>
    </row>
    <row r="258" spans="1:11" x14ac:dyDescent="0.3">
      <c r="A258" s="261" t="s">
        <v>1172</v>
      </c>
      <c r="B258" s="114" t="s">
        <v>935</v>
      </c>
      <c r="C258" s="217" t="s">
        <v>161</v>
      </c>
      <c r="D258" s="114" t="s">
        <v>970</v>
      </c>
      <c r="E258" s="114" t="s">
        <v>486</v>
      </c>
      <c r="F258" s="114" t="s">
        <v>1276</v>
      </c>
      <c r="G258" s="217">
        <v>1200</v>
      </c>
      <c r="I258" s="114" t="s">
        <v>950</v>
      </c>
      <c r="J258" s="217" t="s">
        <v>940</v>
      </c>
      <c r="K258" s="114" t="s">
        <v>486</v>
      </c>
    </row>
    <row r="259" spans="1:11" x14ac:dyDescent="0.3">
      <c r="A259" s="261" t="s">
        <v>1172</v>
      </c>
      <c r="B259" s="114" t="s">
        <v>935</v>
      </c>
      <c r="C259" s="217" t="s">
        <v>189</v>
      </c>
      <c r="D259" s="114" t="s">
        <v>951</v>
      </c>
      <c r="E259" s="114" t="s">
        <v>56</v>
      </c>
      <c r="F259" s="114" t="s">
        <v>944</v>
      </c>
      <c r="G259" s="217">
        <v>200</v>
      </c>
      <c r="I259" s="114" t="s">
        <v>939</v>
      </c>
      <c r="J259" s="217" t="s">
        <v>940</v>
      </c>
      <c r="K259" s="114" t="s">
        <v>56</v>
      </c>
    </row>
    <row r="260" spans="1:11" x14ac:dyDescent="0.3">
      <c r="A260" s="261" t="s">
        <v>1172</v>
      </c>
      <c r="B260" s="114" t="s">
        <v>935</v>
      </c>
      <c r="C260" s="217" t="s">
        <v>189</v>
      </c>
      <c r="D260" s="114" t="s">
        <v>951</v>
      </c>
      <c r="E260" s="114" t="s">
        <v>88</v>
      </c>
      <c r="F260" s="114" t="s">
        <v>1277</v>
      </c>
      <c r="G260" s="217">
        <v>30</v>
      </c>
      <c r="I260" s="114" t="s">
        <v>939</v>
      </c>
      <c r="J260" s="217" t="s">
        <v>940</v>
      </c>
      <c r="K260" s="114" t="s">
        <v>88</v>
      </c>
    </row>
    <row r="261" spans="1:11" x14ac:dyDescent="0.3">
      <c r="A261" s="261" t="s">
        <v>1172</v>
      </c>
      <c r="B261" s="114" t="s">
        <v>935</v>
      </c>
      <c r="C261" s="217" t="s">
        <v>161</v>
      </c>
      <c r="D261" s="114" t="s">
        <v>970</v>
      </c>
      <c r="E261" s="114" t="s">
        <v>1278</v>
      </c>
      <c r="F261" s="114" t="s">
        <v>1279</v>
      </c>
      <c r="G261" s="217">
        <v>648</v>
      </c>
      <c r="I261" s="114" t="s">
        <v>950</v>
      </c>
      <c r="J261" s="217" t="s">
        <v>940</v>
      </c>
      <c r="K261" s="114" t="s">
        <v>1278</v>
      </c>
    </row>
    <row r="262" spans="1:11" x14ac:dyDescent="0.3">
      <c r="A262" s="261" t="s">
        <v>1172</v>
      </c>
      <c r="B262" s="114" t="s">
        <v>935</v>
      </c>
      <c r="C262" s="217" t="s">
        <v>161</v>
      </c>
      <c r="D262" s="114" t="s">
        <v>970</v>
      </c>
      <c r="E262" s="114" t="s">
        <v>1278</v>
      </c>
      <c r="F262" s="114" t="s">
        <v>1279</v>
      </c>
      <c r="G262" s="217">
        <v>552</v>
      </c>
      <c r="I262" s="114" t="s">
        <v>950</v>
      </c>
      <c r="J262" s="217" t="s">
        <v>940</v>
      </c>
      <c r="K262" s="114" t="s">
        <v>1278</v>
      </c>
    </row>
    <row r="263" spans="1:11" x14ac:dyDescent="0.3">
      <c r="A263" s="261" t="s">
        <v>1172</v>
      </c>
      <c r="B263" s="114" t="s">
        <v>935</v>
      </c>
      <c r="C263" s="217" t="s">
        <v>6</v>
      </c>
      <c r="D263" s="114" t="s">
        <v>945</v>
      </c>
      <c r="E263" s="114" t="s">
        <v>105</v>
      </c>
      <c r="F263" s="114" t="s">
        <v>1280</v>
      </c>
      <c r="G263" s="217">
        <v>4</v>
      </c>
      <c r="I263" s="114" t="s">
        <v>939</v>
      </c>
      <c r="J263" s="217" t="s">
        <v>736</v>
      </c>
      <c r="K263" s="114" t="s">
        <v>105</v>
      </c>
    </row>
    <row r="264" spans="1:11" x14ac:dyDescent="0.3">
      <c r="A264" s="261" t="s">
        <v>1172</v>
      </c>
      <c r="B264" s="114" t="s">
        <v>935</v>
      </c>
      <c r="C264" s="217" t="s">
        <v>6</v>
      </c>
      <c r="D264" s="114" t="s">
        <v>945</v>
      </c>
      <c r="E264" s="114" t="s">
        <v>287</v>
      </c>
      <c r="F264" s="114" t="s">
        <v>1281</v>
      </c>
      <c r="G264" s="217">
        <v>1</v>
      </c>
      <c r="I264" s="114" t="s">
        <v>939</v>
      </c>
      <c r="J264" s="217" t="s">
        <v>736</v>
      </c>
      <c r="K264" s="114" t="s">
        <v>287</v>
      </c>
    </row>
    <row r="265" spans="1:11" x14ac:dyDescent="0.3">
      <c r="A265" s="261" t="s">
        <v>1172</v>
      </c>
      <c r="B265" s="114" t="s">
        <v>935</v>
      </c>
      <c r="C265" s="217" t="s">
        <v>6</v>
      </c>
      <c r="D265" s="114" t="s">
        <v>945</v>
      </c>
      <c r="E265" s="114" t="s">
        <v>287</v>
      </c>
      <c r="F265" s="114" t="s">
        <v>1282</v>
      </c>
      <c r="G265" s="217">
        <v>1</v>
      </c>
      <c r="I265" s="114" t="s">
        <v>939</v>
      </c>
      <c r="J265" s="217" t="s">
        <v>736</v>
      </c>
      <c r="K265" s="114" t="s">
        <v>287</v>
      </c>
    </row>
    <row r="266" spans="1:11" x14ac:dyDescent="0.3">
      <c r="A266" s="261" t="s">
        <v>1283</v>
      </c>
      <c r="B266" s="114" t="s">
        <v>935</v>
      </c>
      <c r="C266" s="217" t="s">
        <v>155</v>
      </c>
      <c r="D266" s="114" t="s">
        <v>936</v>
      </c>
      <c r="E266" s="114" t="s">
        <v>552</v>
      </c>
      <c r="F266" s="114" t="s">
        <v>1284</v>
      </c>
      <c r="G266" s="217">
        <v>100</v>
      </c>
      <c r="I266" s="114" t="s">
        <v>939</v>
      </c>
      <c r="J266" s="217" t="s">
        <v>940</v>
      </c>
      <c r="K266" s="114" t="s">
        <v>552</v>
      </c>
    </row>
    <row r="267" spans="1:11" x14ac:dyDescent="0.3">
      <c r="A267" s="261" t="s">
        <v>1283</v>
      </c>
      <c r="B267" s="114" t="s">
        <v>935</v>
      </c>
      <c r="C267" s="217" t="s">
        <v>155</v>
      </c>
      <c r="D267" s="114" t="s">
        <v>936</v>
      </c>
      <c r="E267" s="114" t="s">
        <v>504</v>
      </c>
      <c r="F267" s="114" t="s">
        <v>1285</v>
      </c>
      <c r="G267" s="217">
        <v>120</v>
      </c>
      <c r="I267" s="114" t="s">
        <v>939</v>
      </c>
      <c r="J267" s="217" t="s">
        <v>736</v>
      </c>
      <c r="K267" s="114" t="s">
        <v>497</v>
      </c>
    </row>
    <row r="268" spans="1:11" x14ac:dyDescent="0.3">
      <c r="A268" s="261" t="s">
        <v>1283</v>
      </c>
      <c r="B268" s="114" t="s">
        <v>935</v>
      </c>
      <c r="C268" s="217" t="s">
        <v>183</v>
      </c>
      <c r="D268" s="114" t="s">
        <v>948</v>
      </c>
      <c r="E268" s="114" t="s">
        <v>1286</v>
      </c>
      <c r="F268" s="114" t="s">
        <v>1287</v>
      </c>
      <c r="G268" s="217">
        <v>800</v>
      </c>
      <c r="I268" s="114" t="s">
        <v>950</v>
      </c>
      <c r="J268" s="217" t="s">
        <v>940</v>
      </c>
      <c r="K268" s="114" t="s">
        <v>1286</v>
      </c>
    </row>
    <row r="269" spans="1:11" x14ac:dyDescent="0.3">
      <c r="A269" s="261" t="s">
        <v>1283</v>
      </c>
      <c r="B269" s="114" t="s">
        <v>935</v>
      </c>
      <c r="C269" s="217" t="s">
        <v>161</v>
      </c>
      <c r="D269" s="114" t="s">
        <v>970</v>
      </c>
      <c r="E269" s="114" t="s">
        <v>15</v>
      </c>
      <c r="F269" s="114" t="s">
        <v>1288</v>
      </c>
      <c r="G269" s="217">
        <v>30</v>
      </c>
      <c r="I269" s="114" t="s">
        <v>950</v>
      </c>
      <c r="J269" s="217" t="s">
        <v>736</v>
      </c>
      <c r="K269" s="114" t="s">
        <v>15</v>
      </c>
    </row>
    <row r="270" spans="1:11" x14ac:dyDescent="0.3">
      <c r="A270" s="261" t="s">
        <v>1283</v>
      </c>
      <c r="B270" s="114" t="s">
        <v>935</v>
      </c>
      <c r="C270" s="217" t="s">
        <v>161</v>
      </c>
      <c r="D270" s="114" t="s">
        <v>970</v>
      </c>
      <c r="E270" s="114" t="s">
        <v>15</v>
      </c>
      <c r="F270" s="114" t="s">
        <v>1288</v>
      </c>
      <c r="G270" s="217">
        <v>570</v>
      </c>
      <c r="I270" s="114" t="s">
        <v>950</v>
      </c>
      <c r="J270" s="217" t="s">
        <v>736</v>
      </c>
      <c r="K270" s="114" t="s">
        <v>15</v>
      </c>
    </row>
    <row r="271" spans="1:11" x14ac:dyDescent="0.3">
      <c r="A271" s="261" t="s">
        <v>1283</v>
      </c>
      <c r="B271" s="114" t="s">
        <v>935</v>
      </c>
      <c r="C271" s="217" t="s">
        <v>161</v>
      </c>
      <c r="D271" s="114" t="s">
        <v>970</v>
      </c>
      <c r="E271" s="114" t="s">
        <v>139</v>
      </c>
      <c r="F271" s="114" t="s">
        <v>1289</v>
      </c>
      <c r="G271" s="217">
        <v>120</v>
      </c>
      <c r="I271" s="114" t="s">
        <v>950</v>
      </c>
      <c r="J271" s="217" t="s">
        <v>736</v>
      </c>
      <c r="K271" s="114" t="s">
        <v>139</v>
      </c>
    </row>
    <row r="272" spans="1:11" x14ac:dyDescent="0.3">
      <c r="A272" s="261" t="s">
        <v>1283</v>
      </c>
      <c r="B272" s="114" t="s">
        <v>935</v>
      </c>
      <c r="C272" s="217" t="s">
        <v>189</v>
      </c>
      <c r="D272" s="114" t="s">
        <v>951</v>
      </c>
      <c r="E272" s="114" t="s">
        <v>1290</v>
      </c>
      <c r="F272" s="114" t="s">
        <v>1291</v>
      </c>
      <c r="G272" s="217">
        <v>400</v>
      </c>
      <c r="I272" s="114" t="s">
        <v>939</v>
      </c>
      <c r="J272" s="217" t="s">
        <v>940</v>
      </c>
      <c r="K272" s="114" t="s">
        <v>1290</v>
      </c>
    </row>
    <row r="273" spans="1:11" x14ac:dyDescent="0.3">
      <c r="A273" s="261" t="s">
        <v>1283</v>
      </c>
      <c r="B273" s="114" t="s">
        <v>935</v>
      </c>
      <c r="C273" s="217" t="s">
        <v>189</v>
      </c>
      <c r="D273" s="114" t="s">
        <v>951</v>
      </c>
      <c r="E273" s="114" t="s">
        <v>1290</v>
      </c>
      <c r="F273" s="114" t="s">
        <v>1292</v>
      </c>
      <c r="G273" s="217">
        <v>100</v>
      </c>
      <c r="I273" s="114" t="s">
        <v>939</v>
      </c>
      <c r="J273" s="217" t="s">
        <v>940</v>
      </c>
      <c r="K273" s="114" t="s">
        <v>1290</v>
      </c>
    </row>
    <row r="274" spans="1:11" x14ac:dyDescent="0.3">
      <c r="A274" s="261" t="s">
        <v>1283</v>
      </c>
      <c r="B274" s="114" t="s">
        <v>935</v>
      </c>
      <c r="C274" s="217" t="s">
        <v>189</v>
      </c>
      <c r="D274" s="114" t="s">
        <v>951</v>
      </c>
      <c r="E274" s="114" t="s">
        <v>1290</v>
      </c>
      <c r="F274" s="114" t="s">
        <v>1293</v>
      </c>
      <c r="G274" s="217">
        <v>40</v>
      </c>
      <c r="I274" s="114" t="s">
        <v>939</v>
      </c>
      <c r="J274" s="217" t="s">
        <v>940</v>
      </c>
      <c r="K274" s="114" t="s">
        <v>1290</v>
      </c>
    </row>
    <row r="275" spans="1:11" x14ac:dyDescent="0.3">
      <c r="A275" s="261" t="s">
        <v>1283</v>
      </c>
      <c r="B275" s="114" t="s">
        <v>935</v>
      </c>
      <c r="C275" s="217" t="s">
        <v>189</v>
      </c>
      <c r="D275" s="114" t="s">
        <v>951</v>
      </c>
      <c r="E275" s="114" t="s">
        <v>20</v>
      </c>
      <c r="F275" s="114" t="s">
        <v>1028</v>
      </c>
      <c r="G275" s="217">
        <v>50</v>
      </c>
      <c r="I275" s="114" t="s">
        <v>939</v>
      </c>
      <c r="J275" s="217" t="s">
        <v>736</v>
      </c>
      <c r="K275" s="114" t="s">
        <v>20</v>
      </c>
    </row>
    <row r="276" spans="1:11" x14ac:dyDescent="0.3">
      <c r="A276" s="261" t="s">
        <v>1283</v>
      </c>
      <c r="B276" s="114" t="s">
        <v>935</v>
      </c>
      <c r="C276" s="217" t="s">
        <v>189</v>
      </c>
      <c r="D276" s="114" t="s">
        <v>951</v>
      </c>
      <c r="E276" s="114" t="s">
        <v>1290</v>
      </c>
      <c r="F276" s="114" t="s">
        <v>1294</v>
      </c>
      <c r="G276" s="217">
        <v>80</v>
      </c>
      <c r="I276" s="114" t="s">
        <v>939</v>
      </c>
      <c r="J276" s="217" t="s">
        <v>940</v>
      </c>
      <c r="K276" s="114" t="s">
        <v>1290</v>
      </c>
    </row>
    <row r="277" spans="1:11" x14ac:dyDescent="0.3">
      <c r="A277" s="261" t="s">
        <v>1283</v>
      </c>
      <c r="B277" s="114" t="s">
        <v>935</v>
      </c>
      <c r="C277" s="217" t="s">
        <v>189</v>
      </c>
      <c r="D277" s="114" t="s">
        <v>951</v>
      </c>
      <c r="E277" s="114" t="s">
        <v>38</v>
      </c>
      <c r="F277" s="114" t="s">
        <v>1295</v>
      </c>
      <c r="G277" s="217">
        <v>2</v>
      </c>
      <c r="I277" s="114" t="s">
        <v>939</v>
      </c>
      <c r="J277" s="217" t="s">
        <v>940</v>
      </c>
      <c r="K277" s="114" t="s">
        <v>38</v>
      </c>
    </row>
    <row r="278" spans="1:11" x14ac:dyDescent="0.3">
      <c r="A278" s="261" t="s">
        <v>1283</v>
      </c>
      <c r="B278" s="114" t="s">
        <v>935</v>
      </c>
      <c r="C278" s="217" t="s">
        <v>189</v>
      </c>
      <c r="D278" s="114" t="s">
        <v>951</v>
      </c>
      <c r="E278" s="114" t="s">
        <v>37</v>
      </c>
      <c r="F278" s="114" t="s">
        <v>1296</v>
      </c>
      <c r="G278" s="217">
        <v>90</v>
      </c>
      <c r="I278" s="114" t="s">
        <v>939</v>
      </c>
      <c r="J278" s="217" t="s">
        <v>940</v>
      </c>
      <c r="K278" s="114" t="s">
        <v>37</v>
      </c>
    </row>
    <row r="279" spans="1:11" x14ac:dyDescent="0.3">
      <c r="A279" s="261" t="s">
        <v>1283</v>
      </c>
      <c r="B279" s="114" t="s">
        <v>935</v>
      </c>
      <c r="C279" s="217" t="s">
        <v>189</v>
      </c>
      <c r="D279" s="114" t="s">
        <v>951</v>
      </c>
      <c r="E279" s="114" t="s">
        <v>514</v>
      </c>
      <c r="F279" s="114" t="s">
        <v>1297</v>
      </c>
      <c r="G279" s="217">
        <v>30</v>
      </c>
      <c r="I279" s="114" t="s">
        <v>939</v>
      </c>
      <c r="J279" s="217" t="s">
        <v>940</v>
      </c>
      <c r="K279" s="114" t="s">
        <v>514</v>
      </c>
    </row>
    <row r="280" spans="1:11" x14ac:dyDescent="0.3">
      <c r="A280" s="261" t="s">
        <v>1283</v>
      </c>
      <c r="B280" s="114" t="s">
        <v>935</v>
      </c>
      <c r="C280" s="217" t="s">
        <v>189</v>
      </c>
      <c r="D280" s="114" t="s">
        <v>951</v>
      </c>
      <c r="E280" s="114" t="s">
        <v>1286</v>
      </c>
      <c r="F280" s="114" t="s">
        <v>1287</v>
      </c>
      <c r="G280" s="217">
        <v>200</v>
      </c>
      <c r="I280" s="114" t="s">
        <v>939</v>
      </c>
      <c r="J280" s="217" t="s">
        <v>940</v>
      </c>
      <c r="K280" s="114" t="s">
        <v>1286</v>
      </c>
    </row>
    <row r="281" spans="1:11" x14ac:dyDescent="0.3">
      <c r="A281" s="261" t="s">
        <v>1283</v>
      </c>
      <c r="B281" s="114" t="s">
        <v>935</v>
      </c>
      <c r="C281" s="217" t="s">
        <v>189</v>
      </c>
      <c r="D281" s="114" t="s">
        <v>951</v>
      </c>
      <c r="E281" s="114" t="s">
        <v>497</v>
      </c>
      <c r="F281" s="114" t="s">
        <v>1298</v>
      </c>
      <c r="G281" s="217">
        <v>200</v>
      </c>
      <c r="I281" s="114" t="s">
        <v>939</v>
      </c>
      <c r="J281" s="217" t="s">
        <v>940</v>
      </c>
      <c r="K281" s="114" t="s">
        <v>497</v>
      </c>
    </row>
    <row r="282" spans="1:11" x14ac:dyDescent="0.3">
      <c r="A282" s="261" t="s">
        <v>1283</v>
      </c>
      <c r="B282" s="114" t="s">
        <v>935</v>
      </c>
      <c r="C282" s="217" t="s">
        <v>189</v>
      </c>
      <c r="D282" s="114" t="s">
        <v>951</v>
      </c>
      <c r="E282" s="114" t="s">
        <v>497</v>
      </c>
      <c r="F282" s="114" t="s">
        <v>1299</v>
      </c>
      <c r="G282" s="217">
        <v>600</v>
      </c>
      <c r="I282" s="114" t="s">
        <v>939</v>
      </c>
      <c r="J282" s="217" t="s">
        <v>940</v>
      </c>
      <c r="K282" s="114" t="s">
        <v>497</v>
      </c>
    </row>
    <row r="283" spans="1:11" x14ac:dyDescent="0.3">
      <c r="A283" s="261" t="s">
        <v>1283</v>
      </c>
      <c r="B283" s="114" t="s">
        <v>935</v>
      </c>
      <c r="C283" s="217" t="s">
        <v>6</v>
      </c>
      <c r="D283" s="114" t="s">
        <v>945</v>
      </c>
      <c r="E283" s="114" t="s">
        <v>130</v>
      </c>
      <c r="F283" s="114" t="s">
        <v>1300</v>
      </c>
      <c r="G283" s="217">
        <v>600</v>
      </c>
      <c r="I283" s="114" t="s">
        <v>939</v>
      </c>
      <c r="J283" s="217" t="s">
        <v>736</v>
      </c>
      <c r="K283" s="114" t="s">
        <v>130</v>
      </c>
    </row>
    <row r="284" spans="1:11" x14ac:dyDescent="0.3">
      <c r="A284" s="261" t="s">
        <v>1283</v>
      </c>
      <c r="B284" s="114" t="s">
        <v>935</v>
      </c>
      <c r="C284" s="217" t="s">
        <v>6</v>
      </c>
      <c r="D284" s="114" t="s">
        <v>945</v>
      </c>
      <c r="E284" s="114" t="s">
        <v>479</v>
      </c>
      <c r="F284" s="114" t="s">
        <v>1301</v>
      </c>
      <c r="G284" s="217">
        <v>50</v>
      </c>
      <c r="I284" s="114" t="s">
        <v>939</v>
      </c>
      <c r="J284" s="217" t="s">
        <v>736</v>
      </c>
      <c r="K284" s="114" t="s">
        <v>479</v>
      </c>
    </row>
    <row r="285" spans="1:11" x14ac:dyDescent="0.3">
      <c r="A285" s="261" t="s">
        <v>1283</v>
      </c>
      <c r="B285" s="114" t="s">
        <v>935</v>
      </c>
      <c r="C285" s="217" t="s">
        <v>6</v>
      </c>
      <c r="D285" s="114" t="s">
        <v>945</v>
      </c>
      <c r="E285" s="114" t="s">
        <v>170</v>
      </c>
      <c r="F285" s="114" t="s">
        <v>1302</v>
      </c>
      <c r="G285" s="217">
        <v>150</v>
      </c>
      <c r="I285" s="114" t="s">
        <v>939</v>
      </c>
      <c r="J285" s="217" t="s">
        <v>736</v>
      </c>
      <c r="K285" s="114" t="s">
        <v>170</v>
      </c>
    </row>
    <row r="286" spans="1:11" x14ac:dyDescent="0.3">
      <c r="A286" s="261" t="s">
        <v>1283</v>
      </c>
      <c r="B286" s="114" t="s">
        <v>935</v>
      </c>
      <c r="C286" s="217" t="s">
        <v>6</v>
      </c>
      <c r="D286" s="114" t="s">
        <v>945</v>
      </c>
      <c r="E286" s="114" t="s">
        <v>513</v>
      </c>
      <c r="F286" s="114" t="s">
        <v>1303</v>
      </c>
      <c r="G286" s="217">
        <v>3</v>
      </c>
      <c r="I286" s="114" t="s">
        <v>939</v>
      </c>
      <c r="J286" s="217" t="s">
        <v>736</v>
      </c>
      <c r="K286" s="114" t="s">
        <v>513</v>
      </c>
    </row>
    <row r="287" spans="1:11" x14ac:dyDescent="0.3">
      <c r="A287" s="261" t="s">
        <v>1283</v>
      </c>
      <c r="B287" s="114" t="s">
        <v>935</v>
      </c>
      <c r="C287" s="217" t="s">
        <v>6</v>
      </c>
      <c r="D287" s="114" t="s">
        <v>945</v>
      </c>
      <c r="E287" s="114" t="s">
        <v>102</v>
      </c>
      <c r="F287" s="114" t="s">
        <v>1304</v>
      </c>
      <c r="G287" s="217">
        <v>4</v>
      </c>
      <c r="I287" s="114" t="s">
        <v>939</v>
      </c>
      <c r="J287" s="217" t="s">
        <v>736</v>
      </c>
      <c r="K287" s="114" t="s">
        <v>102</v>
      </c>
    </row>
    <row r="288" spans="1:11" x14ac:dyDescent="0.3">
      <c r="A288" s="261" t="s">
        <v>1283</v>
      </c>
      <c r="B288" s="114" t="s">
        <v>935</v>
      </c>
      <c r="C288" s="217" t="s">
        <v>6</v>
      </c>
      <c r="D288" s="114" t="s">
        <v>945</v>
      </c>
      <c r="E288" s="114" t="s">
        <v>102</v>
      </c>
      <c r="F288" s="114" t="s">
        <v>1304</v>
      </c>
      <c r="G288" s="217">
        <v>8</v>
      </c>
      <c r="I288" s="114" t="s">
        <v>939</v>
      </c>
      <c r="J288" s="217" t="s">
        <v>736</v>
      </c>
      <c r="K288" s="114" t="s">
        <v>102</v>
      </c>
    </row>
    <row r="289" spans="1:11" x14ac:dyDescent="0.3">
      <c r="A289" s="261" t="s">
        <v>1283</v>
      </c>
      <c r="B289" s="114" t="s">
        <v>935</v>
      </c>
      <c r="C289" s="217" t="s">
        <v>6</v>
      </c>
      <c r="D289" s="114" t="s">
        <v>945</v>
      </c>
      <c r="E289" s="114" t="s">
        <v>102</v>
      </c>
      <c r="F289" s="114" t="s">
        <v>1304</v>
      </c>
      <c r="G289" s="217">
        <v>4</v>
      </c>
      <c r="I289" s="114" t="s">
        <v>939</v>
      </c>
      <c r="J289" s="217" t="s">
        <v>736</v>
      </c>
      <c r="K289" s="114" t="s">
        <v>102</v>
      </c>
    </row>
    <row r="290" spans="1:11" x14ac:dyDescent="0.3">
      <c r="A290" s="261" t="s">
        <v>1283</v>
      </c>
      <c r="B290" s="114" t="s">
        <v>935</v>
      </c>
      <c r="C290" s="217" t="s">
        <v>121</v>
      </c>
      <c r="D290" s="114" t="s">
        <v>954</v>
      </c>
      <c r="E290" s="114" t="s">
        <v>141</v>
      </c>
      <c r="F290" s="114" t="s">
        <v>1269</v>
      </c>
      <c r="G290" s="217">
        <v>40</v>
      </c>
      <c r="I290" s="114" t="s">
        <v>939</v>
      </c>
      <c r="J290" s="217" t="s">
        <v>736</v>
      </c>
      <c r="K290" s="114" t="s">
        <v>141</v>
      </c>
    </row>
    <row r="291" spans="1:11" x14ac:dyDescent="0.3">
      <c r="A291" s="261" t="s">
        <v>1283</v>
      </c>
      <c r="B291" s="114" t="s">
        <v>935</v>
      </c>
      <c r="C291" s="217" t="s">
        <v>121</v>
      </c>
      <c r="D291" s="114" t="s">
        <v>954</v>
      </c>
      <c r="E291" s="114" t="s">
        <v>401</v>
      </c>
      <c r="F291" s="114" t="s">
        <v>1305</v>
      </c>
      <c r="G291" s="217">
        <v>200</v>
      </c>
      <c r="I291" s="114" t="s">
        <v>939</v>
      </c>
      <c r="J291" s="217" t="s">
        <v>736</v>
      </c>
      <c r="K291" s="114" t="s">
        <v>401</v>
      </c>
    </row>
    <row r="292" spans="1:11" x14ac:dyDescent="0.3">
      <c r="A292" s="261" t="s">
        <v>1283</v>
      </c>
      <c r="B292" s="114" t="s">
        <v>935</v>
      </c>
      <c r="C292" s="217" t="s">
        <v>121</v>
      </c>
      <c r="D292" s="114" t="s">
        <v>954</v>
      </c>
      <c r="E292" s="114" t="s">
        <v>141</v>
      </c>
      <c r="F292" s="114" t="s">
        <v>1269</v>
      </c>
      <c r="G292" s="217">
        <v>10</v>
      </c>
      <c r="I292" s="114" t="s">
        <v>939</v>
      </c>
      <c r="J292" s="217" t="s">
        <v>736</v>
      </c>
      <c r="K292" s="114" t="s">
        <v>141</v>
      </c>
    </row>
    <row r="293" spans="1:11" x14ac:dyDescent="0.3">
      <c r="A293" s="261" t="s">
        <v>1283</v>
      </c>
      <c r="B293" s="114" t="s">
        <v>935</v>
      </c>
      <c r="C293" s="217" t="s">
        <v>121</v>
      </c>
      <c r="D293" s="114" t="s">
        <v>954</v>
      </c>
      <c r="E293" s="114" t="s">
        <v>84</v>
      </c>
      <c r="F293" s="114" t="s">
        <v>1306</v>
      </c>
      <c r="G293" s="217">
        <v>400</v>
      </c>
      <c r="I293" s="114" t="s">
        <v>939</v>
      </c>
      <c r="J293" s="217" t="s">
        <v>736</v>
      </c>
      <c r="K293" s="114" t="s">
        <v>84</v>
      </c>
    </row>
    <row r="294" spans="1:11" x14ac:dyDescent="0.3">
      <c r="A294" s="261" t="s">
        <v>1283</v>
      </c>
      <c r="B294" s="114" t="s">
        <v>935</v>
      </c>
      <c r="C294" s="217" t="s">
        <v>121</v>
      </c>
      <c r="D294" s="114" t="s">
        <v>954</v>
      </c>
      <c r="E294" s="114" t="s">
        <v>139</v>
      </c>
      <c r="F294" s="114" t="s">
        <v>1289</v>
      </c>
      <c r="G294" s="217">
        <v>30</v>
      </c>
      <c r="I294" s="114" t="s">
        <v>939</v>
      </c>
      <c r="J294" s="217" t="s">
        <v>736</v>
      </c>
      <c r="K294" s="114" t="s">
        <v>139</v>
      </c>
    </row>
    <row r="295" spans="1:11" x14ac:dyDescent="0.3">
      <c r="A295" s="261" t="s">
        <v>1283</v>
      </c>
      <c r="B295" s="114" t="s">
        <v>935</v>
      </c>
      <c r="C295" s="217" t="s">
        <v>121</v>
      </c>
      <c r="D295" s="114" t="s">
        <v>954</v>
      </c>
      <c r="E295" s="114" t="s">
        <v>141</v>
      </c>
      <c r="F295" s="114" t="s">
        <v>961</v>
      </c>
      <c r="G295" s="217">
        <v>800</v>
      </c>
      <c r="I295" s="114" t="s">
        <v>939</v>
      </c>
      <c r="J295" s="217" t="s">
        <v>736</v>
      </c>
      <c r="K295" s="114" t="s">
        <v>141</v>
      </c>
    </row>
    <row r="296" spans="1:11" x14ac:dyDescent="0.3">
      <c r="A296" s="261" t="s">
        <v>1283</v>
      </c>
      <c r="B296" s="114" t="s">
        <v>935</v>
      </c>
      <c r="C296" s="217" t="s">
        <v>121</v>
      </c>
      <c r="D296" s="114" t="s">
        <v>954</v>
      </c>
      <c r="E296" s="114" t="s">
        <v>55</v>
      </c>
      <c r="F296" s="114" t="s">
        <v>1307</v>
      </c>
      <c r="G296" s="217">
        <v>200</v>
      </c>
      <c r="I296" s="114" t="s">
        <v>939</v>
      </c>
      <c r="J296" s="217" t="s">
        <v>736</v>
      </c>
      <c r="K296" s="114" t="s">
        <v>55</v>
      </c>
    </row>
    <row r="297" spans="1:11" x14ac:dyDescent="0.3">
      <c r="A297" s="261" t="s">
        <v>1283</v>
      </c>
      <c r="B297" s="114" t="s">
        <v>1003</v>
      </c>
      <c r="C297" s="217" t="s">
        <v>828</v>
      </c>
      <c r="D297" s="114" t="s">
        <v>1004</v>
      </c>
      <c r="E297" s="114" t="s">
        <v>179</v>
      </c>
      <c r="F297" s="114" t="s">
        <v>1308</v>
      </c>
      <c r="G297" s="217">
        <v>180</v>
      </c>
      <c r="H297" s="114" t="s">
        <v>1007</v>
      </c>
      <c r="I297" s="114" t="s">
        <v>939</v>
      </c>
      <c r="J297" s="217" t="s">
        <v>736</v>
      </c>
      <c r="K297" s="114" t="s">
        <v>179</v>
      </c>
    </row>
    <row r="298" spans="1:11" x14ac:dyDescent="0.3">
      <c r="A298" s="261" t="s">
        <v>1283</v>
      </c>
      <c r="B298" s="114" t="s">
        <v>1003</v>
      </c>
      <c r="C298" s="217" t="s">
        <v>828</v>
      </c>
      <c r="D298" s="114" t="s">
        <v>1004</v>
      </c>
      <c r="E298" s="114" t="s">
        <v>1011</v>
      </c>
      <c r="F298" s="114" t="s">
        <v>1309</v>
      </c>
      <c r="G298" s="217">
        <v>1</v>
      </c>
      <c r="H298" s="114" t="s">
        <v>1007</v>
      </c>
      <c r="I298" s="114" t="s">
        <v>939</v>
      </c>
      <c r="J298" s="217" t="s">
        <v>940</v>
      </c>
      <c r="K298" s="114" t="s">
        <v>1011</v>
      </c>
    </row>
    <row r="299" spans="1:11" x14ac:dyDescent="0.3">
      <c r="A299" s="261" t="s">
        <v>1283</v>
      </c>
      <c r="B299" s="114" t="s">
        <v>1003</v>
      </c>
      <c r="C299" s="217" t="s">
        <v>828</v>
      </c>
      <c r="D299" s="114" t="s">
        <v>1004</v>
      </c>
      <c r="E299" s="114" t="s">
        <v>487</v>
      </c>
      <c r="F299" s="114" t="s">
        <v>1310</v>
      </c>
      <c r="G299" s="217">
        <v>20</v>
      </c>
      <c r="H299" s="114" t="s">
        <v>1007</v>
      </c>
      <c r="I299" s="114" t="s">
        <v>939</v>
      </c>
      <c r="J299" s="217" t="s">
        <v>940</v>
      </c>
      <c r="K299" s="114" t="s">
        <v>487</v>
      </c>
    </row>
    <row r="300" spans="1:11" x14ac:dyDescent="0.3">
      <c r="A300" s="261" t="s">
        <v>1283</v>
      </c>
      <c r="B300" s="114" t="s">
        <v>1003</v>
      </c>
      <c r="C300" s="217" t="s">
        <v>828</v>
      </c>
      <c r="D300" s="114" t="s">
        <v>1004</v>
      </c>
      <c r="E300" s="114" t="s">
        <v>1011</v>
      </c>
      <c r="F300" s="114" t="s">
        <v>1311</v>
      </c>
      <c r="G300" s="217">
        <v>1</v>
      </c>
      <c r="H300" s="114" t="s">
        <v>1007</v>
      </c>
      <c r="I300" s="114" t="s">
        <v>939</v>
      </c>
      <c r="J300" s="217" t="s">
        <v>940</v>
      </c>
      <c r="K300" s="114" t="s">
        <v>1011</v>
      </c>
    </row>
    <row r="301" spans="1:11" x14ac:dyDescent="0.3">
      <c r="A301" s="261" t="s">
        <v>1283</v>
      </c>
      <c r="B301" s="114" t="s">
        <v>1003</v>
      </c>
      <c r="C301" s="217" t="s">
        <v>828</v>
      </c>
      <c r="D301" s="114" t="s">
        <v>1004</v>
      </c>
      <c r="E301" s="114" t="s">
        <v>1011</v>
      </c>
      <c r="F301" s="114" t="s">
        <v>1312</v>
      </c>
      <c r="G301" s="217">
        <v>1</v>
      </c>
      <c r="H301" s="114" t="s">
        <v>1007</v>
      </c>
      <c r="I301" s="114" t="s">
        <v>939</v>
      </c>
      <c r="J301" s="217" t="s">
        <v>940</v>
      </c>
      <c r="K301" s="114" t="s">
        <v>1011</v>
      </c>
    </row>
    <row r="302" spans="1:11" x14ac:dyDescent="0.3">
      <c r="A302" s="261" t="s">
        <v>1283</v>
      </c>
      <c r="B302" s="114" t="s">
        <v>1003</v>
      </c>
      <c r="C302" s="217" t="s">
        <v>828</v>
      </c>
      <c r="D302" s="114" t="s">
        <v>1004</v>
      </c>
      <c r="E302" s="114" t="s">
        <v>1011</v>
      </c>
      <c r="F302" s="114" t="s">
        <v>1313</v>
      </c>
      <c r="G302" s="217">
        <v>2</v>
      </c>
      <c r="H302" s="114" t="s">
        <v>1007</v>
      </c>
      <c r="I302" s="114" t="s">
        <v>939</v>
      </c>
      <c r="J302" s="217" t="s">
        <v>940</v>
      </c>
      <c r="K302" s="114" t="s">
        <v>1011</v>
      </c>
    </row>
    <row r="303" spans="1:11" x14ac:dyDescent="0.3">
      <c r="A303" s="261" t="s">
        <v>1283</v>
      </c>
      <c r="B303" s="114" t="s">
        <v>1003</v>
      </c>
      <c r="C303" s="217" t="s">
        <v>828</v>
      </c>
      <c r="D303" s="114" t="s">
        <v>1004</v>
      </c>
      <c r="E303" s="114" t="s">
        <v>119</v>
      </c>
      <c r="F303" s="114" t="s">
        <v>1314</v>
      </c>
      <c r="G303" s="217">
        <v>180</v>
      </c>
      <c r="H303" s="114" t="s">
        <v>1007</v>
      </c>
      <c r="I303" s="114" t="s">
        <v>939</v>
      </c>
      <c r="J303" s="217" t="s">
        <v>736</v>
      </c>
      <c r="K303" s="114" t="s">
        <v>119</v>
      </c>
    </row>
    <row r="304" spans="1:11" x14ac:dyDescent="0.3">
      <c r="A304" s="261" t="s">
        <v>1283</v>
      </c>
      <c r="B304" s="114" t="s">
        <v>1003</v>
      </c>
      <c r="C304" s="217" t="s">
        <v>828</v>
      </c>
      <c r="D304" s="114" t="s">
        <v>1004</v>
      </c>
      <c r="E304" s="114" t="s">
        <v>171</v>
      </c>
      <c r="F304" s="114" t="s">
        <v>1315</v>
      </c>
      <c r="G304" s="217">
        <v>40</v>
      </c>
      <c r="H304" s="114" t="s">
        <v>1007</v>
      </c>
      <c r="I304" s="114" t="s">
        <v>939</v>
      </c>
      <c r="J304" s="217" t="s">
        <v>736</v>
      </c>
      <c r="K304" s="114" t="s">
        <v>171</v>
      </c>
    </row>
    <row r="305" spans="1:11" x14ac:dyDescent="0.3">
      <c r="A305" s="261" t="s">
        <v>1283</v>
      </c>
      <c r="B305" s="114" t="s">
        <v>1003</v>
      </c>
      <c r="C305" s="217" t="s">
        <v>828</v>
      </c>
      <c r="D305" s="114" t="s">
        <v>1004</v>
      </c>
      <c r="E305" s="114" t="s">
        <v>84</v>
      </c>
      <c r="F305" s="114" t="s">
        <v>1316</v>
      </c>
      <c r="G305" s="217">
        <v>360</v>
      </c>
      <c r="H305" s="114" t="s">
        <v>1007</v>
      </c>
      <c r="I305" s="114" t="s">
        <v>939</v>
      </c>
      <c r="J305" s="217" t="s">
        <v>736</v>
      </c>
      <c r="K305" s="114" t="s">
        <v>84</v>
      </c>
    </row>
    <row r="306" spans="1:11" x14ac:dyDescent="0.3">
      <c r="A306" s="261" t="s">
        <v>1283</v>
      </c>
      <c r="B306" s="114" t="s">
        <v>1003</v>
      </c>
      <c r="C306" s="217" t="s">
        <v>121</v>
      </c>
      <c r="D306" s="114" t="s">
        <v>1180</v>
      </c>
      <c r="E306" s="114" t="s">
        <v>543</v>
      </c>
      <c r="F306" s="114" t="s">
        <v>1317</v>
      </c>
      <c r="G306" s="217">
        <v>200</v>
      </c>
      <c r="H306" s="114" t="s">
        <v>1182</v>
      </c>
      <c r="I306" s="114" t="s">
        <v>939</v>
      </c>
      <c r="J306" s="217" t="s">
        <v>736</v>
      </c>
      <c r="K306" s="114" t="s">
        <v>498</v>
      </c>
    </row>
    <row r="307" spans="1:11" x14ac:dyDescent="0.3">
      <c r="A307" s="261" t="s">
        <v>1283</v>
      </c>
      <c r="B307" s="114" t="s">
        <v>1003</v>
      </c>
      <c r="C307" s="217" t="s">
        <v>6</v>
      </c>
      <c r="D307" s="114" t="s">
        <v>1023</v>
      </c>
      <c r="E307" s="114" t="s">
        <v>1318</v>
      </c>
      <c r="F307" s="114" t="s">
        <v>1319</v>
      </c>
      <c r="G307" s="217">
        <v>50</v>
      </c>
      <c r="H307" s="114" t="s">
        <v>1025</v>
      </c>
      <c r="I307" s="114" t="s">
        <v>939</v>
      </c>
      <c r="J307" s="217" t="s">
        <v>940</v>
      </c>
      <c r="K307" s="114" t="s">
        <v>1318</v>
      </c>
    </row>
    <row r="308" spans="1:11" x14ac:dyDescent="0.3">
      <c r="A308" s="261" t="s">
        <v>1283</v>
      </c>
      <c r="B308" s="114" t="s">
        <v>1003</v>
      </c>
      <c r="C308" s="217" t="s">
        <v>6</v>
      </c>
      <c r="D308" s="114" t="s">
        <v>1023</v>
      </c>
      <c r="E308" s="114" t="s">
        <v>278</v>
      </c>
      <c r="F308" s="114" t="s">
        <v>1320</v>
      </c>
      <c r="G308" s="217">
        <v>1</v>
      </c>
      <c r="H308" s="114" t="s">
        <v>1025</v>
      </c>
      <c r="I308" s="114" t="s">
        <v>939</v>
      </c>
      <c r="J308" s="217" t="s">
        <v>736</v>
      </c>
      <c r="K308" s="114" t="s">
        <v>278</v>
      </c>
    </row>
    <row r="309" spans="1:11" x14ac:dyDescent="0.3">
      <c r="A309" s="261" t="s">
        <v>1283</v>
      </c>
      <c r="B309" s="114" t="s">
        <v>1003</v>
      </c>
      <c r="C309" s="217" t="s">
        <v>6</v>
      </c>
      <c r="D309" s="114" t="s">
        <v>1023</v>
      </c>
      <c r="E309" s="114" t="s">
        <v>15</v>
      </c>
      <c r="F309" s="114" t="s">
        <v>1321</v>
      </c>
      <c r="G309" s="217">
        <v>600</v>
      </c>
      <c r="H309" s="114" t="s">
        <v>1025</v>
      </c>
      <c r="I309" s="114" t="s">
        <v>939</v>
      </c>
      <c r="J309" s="217" t="s">
        <v>736</v>
      </c>
      <c r="K309" s="114" t="s">
        <v>15</v>
      </c>
    </row>
    <row r="310" spans="1:11" x14ac:dyDescent="0.3">
      <c r="A310" s="261" t="s">
        <v>1283</v>
      </c>
      <c r="B310" s="114" t="s">
        <v>1003</v>
      </c>
      <c r="C310" s="217" t="s">
        <v>6</v>
      </c>
      <c r="D310" s="114" t="s">
        <v>1023</v>
      </c>
      <c r="E310" s="114" t="s">
        <v>209</v>
      </c>
      <c r="F310" s="114" t="s">
        <v>1322</v>
      </c>
      <c r="G310" s="217">
        <v>100</v>
      </c>
      <c r="H310" s="114" t="s">
        <v>1025</v>
      </c>
      <c r="I310" s="114" t="s">
        <v>939</v>
      </c>
      <c r="J310" s="217" t="s">
        <v>736</v>
      </c>
      <c r="K310" s="114" t="s">
        <v>209</v>
      </c>
    </row>
    <row r="311" spans="1:11" x14ac:dyDescent="0.3">
      <c r="A311" s="261" t="s">
        <v>1283</v>
      </c>
      <c r="B311" s="114" t="s">
        <v>1003</v>
      </c>
      <c r="C311" s="217" t="s">
        <v>6</v>
      </c>
      <c r="D311" s="114" t="s">
        <v>1023</v>
      </c>
      <c r="E311" s="114" t="s">
        <v>209</v>
      </c>
      <c r="F311" s="114" t="s">
        <v>1323</v>
      </c>
      <c r="G311" s="217">
        <v>29</v>
      </c>
      <c r="H311" s="114" t="s">
        <v>1025</v>
      </c>
      <c r="I311" s="114" t="s">
        <v>939</v>
      </c>
      <c r="J311" s="217" t="s">
        <v>736</v>
      </c>
      <c r="K311" s="114" t="s">
        <v>209</v>
      </c>
    </row>
    <row r="312" spans="1:11" x14ac:dyDescent="0.3">
      <c r="A312" s="261" t="s">
        <v>1283</v>
      </c>
      <c r="B312" s="114" t="s">
        <v>1003</v>
      </c>
      <c r="C312" s="217" t="s">
        <v>6</v>
      </c>
      <c r="D312" s="114" t="s">
        <v>1023</v>
      </c>
      <c r="E312" s="114" t="s">
        <v>209</v>
      </c>
      <c r="F312" s="114" t="s">
        <v>1323</v>
      </c>
      <c r="G312" s="217">
        <v>1</v>
      </c>
      <c r="H312" s="114" t="s">
        <v>1025</v>
      </c>
      <c r="I312" s="114" t="s">
        <v>939</v>
      </c>
      <c r="J312" s="217" t="s">
        <v>736</v>
      </c>
      <c r="K312" s="114" t="s">
        <v>209</v>
      </c>
    </row>
    <row r="313" spans="1:11" x14ac:dyDescent="0.3">
      <c r="A313" s="261" t="s">
        <v>1283</v>
      </c>
      <c r="B313" s="114" t="s">
        <v>1003</v>
      </c>
      <c r="C313" s="217" t="s">
        <v>6</v>
      </c>
      <c r="D313" s="114" t="s">
        <v>1023</v>
      </c>
      <c r="E313" s="114" t="s">
        <v>532</v>
      </c>
      <c r="F313" s="114" t="s">
        <v>1324</v>
      </c>
      <c r="G313" s="217">
        <v>50</v>
      </c>
      <c r="H313" s="114" t="s">
        <v>1025</v>
      </c>
      <c r="I313" s="114" t="s">
        <v>939</v>
      </c>
      <c r="J313" s="217" t="s">
        <v>736</v>
      </c>
      <c r="K313" s="114" t="s">
        <v>532</v>
      </c>
    </row>
    <row r="314" spans="1:11" x14ac:dyDescent="0.3">
      <c r="A314" s="261" t="s">
        <v>1283</v>
      </c>
      <c r="B314" s="114" t="s">
        <v>1003</v>
      </c>
      <c r="C314" s="217" t="s">
        <v>6</v>
      </c>
      <c r="D314" s="114" t="s">
        <v>1023</v>
      </c>
      <c r="E314" s="114" t="s">
        <v>532</v>
      </c>
      <c r="F314" s="114" t="s">
        <v>1325</v>
      </c>
      <c r="G314" s="217">
        <v>100</v>
      </c>
      <c r="H314" s="114" t="s">
        <v>1025</v>
      </c>
      <c r="I314" s="114" t="s">
        <v>939</v>
      </c>
      <c r="J314" s="217" t="s">
        <v>736</v>
      </c>
      <c r="K314" s="114" t="s">
        <v>532</v>
      </c>
    </row>
    <row r="315" spans="1:11" x14ac:dyDescent="0.3">
      <c r="A315" s="261" t="s">
        <v>1283</v>
      </c>
      <c r="B315" s="114" t="s">
        <v>1003</v>
      </c>
      <c r="C315" s="217" t="s">
        <v>6</v>
      </c>
      <c r="D315" s="114" t="s">
        <v>1023</v>
      </c>
      <c r="E315" s="114" t="s">
        <v>85</v>
      </c>
      <c r="F315" s="114" t="s">
        <v>1035</v>
      </c>
      <c r="G315" s="217">
        <v>6</v>
      </c>
      <c r="H315" s="114" t="s">
        <v>1025</v>
      </c>
      <c r="I315" s="114" t="s">
        <v>939</v>
      </c>
      <c r="J315" s="217" t="s">
        <v>736</v>
      </c>
      <c r="K315" s="114" t="s">
        <v>85</v>
      </c>
    </row>
    <row r="316" spans="1:11" x14ac:dyDescent="0.3">
      <c r="A316" s="261" t="s">
        <v>1283</v>
      </c>
      <c r="B316" s="114" t="s">
        <v>1036</v>
      </c>
      <c r="C316" s="217" t="s">
        <v>6</v>
      </c>
      <c r="D316" s="114" t="s">
        <v>1046</v>
      </c>
      <c r="E316" s="114" t="s">
        <v>114</v>
      </c>
      <c r="F316" s="114" t="s">
        <v>1326</v>
      </c>
      <c r="G316" s="217">
        <v>100</v>
      </c>
      <c r="H316" s="114" t="s">
        <v>1048</v>
      </c>
      <c r="I316" s="114" t="s">
        <v>939</v>
      </c>
      <c r="J316" s="217" t="s">
        <v>736</v>
      </c>
      <c r="K316" s="114" t="s">
        <v>1327</v>
      </c>
    </row>
    <row r="317" spans="1:11" x14ac:dyDescent="0.3">
      <c r="A317" s="261" t="s">
        <v>1283</v>
      </c>
      <c r="B317" s="114" t="s">
        <v>1036</v>
      </c>
      <c r="C317" s="217" t="s">
        <v>6</v>
      </c>
      <c r="D317" s="114" t="s">
        <v>1046</v>
      </c>
      <c r="E317" s="114" t="s">
        <v>91</v>
      </c>
      <c r="F317" s="114" t="s">
        <v>1328</v>
      </c>
      <c r="G317" s="217">
        <v>30</v>
      </c>
      <c r="H317" s="114" t="s">
        <v>1048</v>
      </c>
      <c r="I317" s="114" t="s">
        <v>939</v>
      </c>
      <c r="J317" s="217" t="s">
        <v>736</v>
      </c>
      <c r="K317" s="114" t="s">
        <v>1329</v>
      </c>
    </row>
    <row r="318" spans="1:11" x14ac:dyDescent="0.3">
      <c r="A318" s="261" t="s">
        <v>1283</v>
      </c>
      <c r="B318" s="114" t="s">
        <v>1036</v>
      </c>
      <c r="C318" s="217" t="s">
        <v>6</v>
      </c>
      <c r="D318" s="114" t="s">
        <v>1046</v>
      </c>
      <c r="E318" s="114" t="s">
        <v>254</v>
      </c>
      <c r="F318" s="114" t="s">
        <v>1330</v>
      </c>
      <c r="G318" s="217">
        <v>100</v>
      </c>
      <c r="H318" s="114" t="s">
        <v>1048</v>
      </c>
      <c r="I318" s="114" t="s">
        <v>939</v>
      </c>
      <c r="J318" s="217" t="s">
        <v>736</v>
      </c>
      <c r="K318" s="114" t="s">
        <v>1331</v>
      </c>
    </row>
    <row r="319" spans="1:11" x14ac:dyDescent="0.3">
      <c r="A319" s="261" t="s">
        <v>1283</v>
      </c>
      <c r="B319" s="114" t="s">
        <v>1036</v>
      </c>
      <c r="C319" s="217" t="s">
        <v>6</v>
      </c>
      <c r="D319" s="114" t="s">
        <v>1046</v>
      </c>
      <c r="E319" s="114" t="s">
        <v>234</v>
      </c>
      <c r="F319" s="114" t="s">
        <v>1332</v>
      </c>
      <c r="G319" s="217">
        <v>100</v>
      </c>
      <c r="H319" s="114" t="s">
        <v>1048</v>
      </c>
      <c r="I319" s="114" t="s">
        <v>939</v>
      </c>
      <c r="J319" s="217" t="s">
        <v>736</v>
      </c>
      <c r="K319" s="114" t="s">
        <v>1333</v>
      </c>
    </row>
    <row r="320" spans="1:11" x14ac:dyDescent="0.3">
      <c r="A320" s="261" t="s">
        <v>1283</v>
      </c>
      <c r="B320" s="114" t="s">
        <v>1036</v>
      </c>
      <c r="C320" s="217" t="s">
        <v>6</v>
      </c>
      <c r="D320" s="114" t="s">
        <v>1046</v>
      </c>
      <c r="E320" s="114" t="s">
        <v>545</v>
      </c>
      <c r="F320" s="114" t="s">
        <v>1334</v>
      </c>
      <c r="G320" s="217">
        <v>200</v>
      </c>
      <c r="H320" s="114" t="s">
        <v>1048</v>
      </c>
      <c r="I320" s="114" t="s">
        <v>939</v>
      </c>
      <c r="J320" s="217" t="s">
        <v>736</v>
      </c>
      <c r="K320" s="114" t="s">
        <v>1335</v>
      </c>
    </row>
    <row r="321" spans="1:11" x14ac:dyDescent="0.3">
      <c r="A321" s="261" t="s">
        <v>1283</v>
      </c>
      <c r="B321" s="114" t="s">
        <v>1036</v>
      </c>
      <c r="C321" s="217" t="s">
        <v>6</v>
      </c>
      <c r="D321" s="114" t="s">
        <v>1046</v>
      </c>
      <c r="E321" s="114" t="s">
        <v>492</v>
      </c>
      <c r="F321" s="114" t="s">
        <v>1336</v>
      </c>
      <c r="G321" s="217">
        <v>200</v>
      </c>
      <c r="H321" s="114" t="s">
        <v>1048</v>
      </c>
      <c r="I321" s="114" t="s">
        <v>939</v>
      </c>
      <c r="J321" s="217" t="s">
        <v>736</v>
      </c>
      <c r="K321" s="114" t="s">
        <v>1337</v>
      </c>
    </row>
    <row r="322" spans="1:11" x14ac:dyDescent="0.3">
      <c r="A322" s="261" t="s">
        <v>1283</v>
      </c>
      <c r="B322" s="114" t="s">
        <v>1036</v>
      </c>
      <c r="C322" s="217" t="s">
        <v>6</v>
      </c>
      <c r="D322" s="114" t="s">
        <v>1046</v>
      </c>
      <c r="E322" s="114" t="s">
        <v>253</v>
      </c>
      <c r="F322" s="114" t="s">
        <v>1338</v>
      </c>
      <c r="G322" s="217">
        <v>200</v>
      </c>
      <c r="H322" s="114" t="s">
        <v>1048</v>
      </c>
      <c r="I322" s="114" t="s">
        <v>939</v>
      </c>
      <c r="J322" s="217" t="s">
        <v>736</v>
      </c>
      <c r="K322" s="114" t="s">
        <v>1339</v>
      </c>
    </row>
    <row r="323" spans="1:11" x14ac:dyDescent="0.3">
      <c r="A323" s="261" t="s">
        <v>1283</v>
      </c>
      <c r="B323" s="114" t="s">
        <v>1036</v>
      </c>
      <c r="C323" s="217" t="s">
        <v>6</v>
      </c>
      <c r="D323" s="114" t="s">
        <v>1046</v>
      </c>
      <c r="E323" s="114" t="s">
        <v>491</v>
      </c>
      <c r="F323" s="114" t="s">
        <v>1340</v>
      </c>
      <c r="G323" s="217">
        <v>300</v>
      </c>
      <c r="H323" s="114" t="s">
        <v>1048</v>
      </c>
      <c r="I323" s="114" t="s">
        <v>939</v>
      </c>
      <c r="J323" s="217" t="s">
        <v>736</v>
      </c>
      <c r="K323" s="114" t="s">
        <v>1341</v>
      </c>
    </row>
    <row r="324" spans="1:11" x14ac:dyDescent="0.3">
      <c r="A324" s="261" t="s">
        <v>1283</v>
      </c>
      <c r="B324" s="114" t="s">
        <v>1036</v>
      </c>
      <c r="C324" s="217" t="s">
        <v>6</v>
      </c>
      <c r="D324" s="114" t="s">
        <v>1046</v>
      </c>
      <c r="E324" s="114" t="s">
        <v>909</v>
      </c>
      <c r="F324" s="114" t="s">
        <v>1342</v>
      </c>
      <c r="G324" s="217">
        <v>200</v>
      </c>
      <c r="H324" s="114" t="s">
        <v>1048</v>
      </c>
      <c r="I324" s="114" t="s">
        <v>939</v>
      </c>
      <c r="J324" s="217" t="s">
        <v>736</v>
      </c>
      <c r="K324" s="114" t="s">
        <v>1343</v>
      </c>
    </row>
    <row r="325" spans="1:11" x14ac:dyDescent="0.3">
      <c r="A325" s="261" t="s">
        <v>1283</v>
      </c>
      <c r="B325" s="114" t="s">
        <v>1036</v>
      </c>
      <c r="C325" s="217" t="s">
        <v>6</v>
      </c>
      <c r="D325" s="114" t="s">
        <v>1046</v>
      </c>
      <c r="E325" s="114" t="s">
        <v>508</v>
      </c>
      <c r="F325" s="114" t="s">
        <v>1344</v>
      </c>
      <c r="G325" s="217">
        <v>100</v>
      </c>
      <c r="H325" s="114" t="s">
        <v>1048</v>
      </c>
      <c r="I325" s="114" t="s">
        <v>939</v>
      </c>
      <c r="J325" s="217" t="s">
        <v>736</v>
      </c>
      <c r="K325" s="114" t="s">
        <v>1345</v>
      </c>
    </row>
    <row r="326" spans="1:11" x14ac:dyDescent="0.3">
      <c r="A326" s="261" t="s">
        <v>1283</v>
      </c>
      <c r="B326" s="114" t="s">
        <v>1036</v>
      </c>
      <c r="C326" s="217" t="s">
        <v>6</v>
      </c>
      <c r="D326" s="114" t="s">
        <v>1046</v>
      </c>
      <c r="E326" s="114" t="s">
        <v>653</v>
      </c>
      <c r="F326" s="114" t="s">
        <v>1346</v>
      </c>
      <c r="G326" s="217">
        <v>100</v>
      </c>
      <c r="H326" s="114" t="s">
        <v>1048</v>
      </c>
      <c r="I326" s="114" t="s">
        <v>939</v>
      </c>
      <c r="J326" s="217" t="s">
        <v>736</v>
      </c>
      <c r="K326" s="114" t="s">
        <v>1347</v>
      </c>
    </row>
    <row r="327" spans="1:11" x14ac:dyDescent="0.3">
      <c r="A327" s="261" t="s">
        <v>1283</v>
      </c>
      <c r="B327" s="114" t="s">
        <v>1036</v>
      </c>
      <c r="C327" s="217" t="s">
        <v>6</v>
      </c>
      <c r="D327" s="114" t="s">
        <v>1046</v>
      </c>
      <c r="E327" s="114" t="s">
        <v>649</v>
      </c>
      <c r="F327" s="114" t="s">
        <v>1348</v>
      </c>
      <c r="G327" s="217">
        <v>100</v>
      </c>
      <c r="H327" s="114" t="s">
        <v>1048</v>
      </c>
      <c r="I327" s="114" t="s">
        <v>939</v>
      </c>
      <c r="J327" s="217" t="s">
        <v>736</v>
      </c>
      <c r="K327" s="114" t="s">
        <v>1349</v>
      </c>
    </row>
    <row r="328" spans="1:11" x14ac:dyDescent="0.3">
      <c r="A328" s="261" t="s">
        <v>1283</v>
      </c>
      <c r="B328" s="114" t="s">
        <v>1036</v>
      </c>
      <c r="C328" s="217" t="s">
        <v>6</v>
      </c>
      <c r="D328" s="114" t="s">
        <v>1046</v>
      </c>
      <c r="E328" s="114" t="s">
        <v>650</v>
      </c>
      <c r="F328" s="114" t="s">
        <v>1350</v>
      </c>
      <c r="G328" s="217">
        <v>100</v>
      </c>
      <c r="H328" s="114" t="s">
        <v>1048</v>
      </c>
      <c r="I328" s="114" t="s">
        <v>939</v>
      </c>
      <c r="J328" s="217" t="s">
        <v>736</v>
      </c>
      <c r="K328" s="114" t="s">
        <v>1351</v>
      </c>
    </row>
    <row r="329" spans="1:11" x14ac:dyDescent="0.3">
      <c r="A329" s="261" t="s">
        <v>1283</v>
      </c>
      <c r="B329" s="114" t="s">
        <v>1036</v>
      </c>
      <c r="C329" s="217" t="s">
        <v>6</v>
      </c>
      <c r="D329" s="114" t="s">
        <v>1046</v>
      </c>
      <c r="E329" s="114" t="s">
        <v>524</v>
      </c>
      <c r="F329" s="114" t="s">
        <v>1352</v>
      </c>
      <c r="G329" s="217">
        <v>2</v>
      </c>
      <c r="H329" s="114" t="s">
        <v>1048</v>
      </c>
      <c r="I329" s="114" t="s">
        <v>939</v>
      </c>
      <c r="J329" s="217" t="s">
        <v>736</v>
      </c>
      <c r="K329" s="114" t="s">
        <v>1353</v>
      </c>
    </row>
    <row r="330" spans="1:11" x14ac:dyDescent="0.3">
      <c r="A330" s="261" t="s">
        <v>1283</v>
      </c>
      <c r="B330" s="114" t="s">
        <v>1036</v>
      </c>
      <c r="C330" s="217" t="s">
        <v>6</v>
      </c>
      <c r="D330" s="114" t="s">
        <v>1046</v>
      </c>
      <c r="E330" s="114" t="s">
        <v>524</v>
      </c>
      <c r="F330" s="114" t="s">
        <v>1354</v>
      </c>
      <c r="G330" s="217">
        <v>2</v>
      </c>
      <c r="H330" s="114" t="s">
        <v>1048</v>
      </c>
      <c r="I330" s="114" t="s">
        <v>939</v>
      </c>
      <c r="J330" s="217" t="s">
        <v>736</v>
      </c>
      <c r="K330" s="114" t="s">
        <v>1353</v>
      </c>
    </row>
    <row r="331" spans="1:11" x14ac:dyDescent="0.3">
      <c r="A331" s="261" t="s">
        <v>1283</v>
      </c>
      <c r="B331" s="114" t="s">
        <v>1036</v>
      </c>
      <c r="C331" s="217" t="s">
        <v>6</v>
      </c>
      <c r="D331" s="114" t="s">
        <v>1046</v>
      </c>
      <c r="E331" s="114" t="s">
        <v>524</v>
      </c>
      <c r="F331" s="114" t="s">
        <v>1355</v>
      </c>
      <c r="G331" s="217">
        <v>2</v>
      </c>
      <c r="H331" s="114" t="s">
        <v>1048</v>
      </c>
      <c r="I331" s="114" t="s">
        <v>939</v>
      </c>
      <c r="J331" s="217" t="s">
        <v>736</v>
      </c>
      <c r="K331" s="114" t="s">
        <v>1353</v>
      </c>
    </row>
    <row r="332" spans="1:11" x14ac:dyDescent="0.3">
      <c r="A332" s="261" t="s">
        <v>1283</v>
      </c>
      <c r="B332" s="114" t="s">
        <v>1036</v>
      </c>
      <c r="C332" s="217" t="s">
        <v>6</v>
      </c>
      <c r="D332" s="114" t="s">
        <v>1046</v>
      </c>
      <c r="E332" s="114" t="s">
        <v>524</v>
      </c>
      <c r="F332" s="114" t="s">
        <v>1356</v>
      </c>
      <c r="G332" s="217">
        <v>2</v>
      </c>
      <c r="H332" s="114" t="s">
        <v>1048</v>
      </c>
      <c r="I332" s="114" t="s">
        <v>939</v>
      </c>
      <c r="J332" s="217" t="s">
        <v>736</v>
      </c>
      <c r="K332" s="114" t="s">
        <v>1353</v>
      </c>
    </row>
    <row r="333" spans="1:11" x14ac:dyDescent="0.3">
      <c r="A333" s="261" t="s">
        <v>1283</v>
      </c>
      <c r="B333" s="114" t="s">
        <v>1036</v>
      </c>
      <c r="C333" s="217" t="s">
        <v>6</v>
      </c>
      <c r="D333" s="114" t="s">
        <v>1046</v>
      </c>
      <c r="E333" s="114" t="s">
        <v>524</v>
      </c>
      <c r="F333" s="114" t="s">
        <v>1357</v>
      </c>
      <c r="G333" s="217">
        <v>2</v>
      </c>
      <c r="H333" s="114" t="s">
        <v>1048</v>
      </c>
      <c r="I333" s="114" t="s">
        <v>939</v>
      </c>
      <c r="J333" s="217" t="s">
        <v>736</v>
      </c>
      <c r="K333" s="114" t="s">
        <v>1353</v>
      </c>
    </row>
    <row r="334" spans="1:11" x14ac:dyDescent="0.3">
      <c r="A334" s="261" t="s">
        <v>1283</v>
      </c>
      <c r="B334" s="114" t="s">
        <v>1036</v>
      </c>
      <c r="C334" s="217" t="s">
        <v>6</v>
      </c>
      <c r="D334" s="114" t="s">
        <v>1046</v>
      </c>
      <c r="E334" s="114" t="s">
        <v>524</v>
      </c>
      <c r="F334" s="114" t="s">
        <v>1358</v>
      </c>
      <c r="G334" s="217">
        <v>2</v>
      </c>
      <c r="H334" s="114" t="s">
        <v>1048</v>
      </c>
      <c r="I334" s="114" t="s">
        <v>939</v>
      </c>
      <c r="J334" s="217" t="s">
        <v>736</v>
      </c>
      <c r="K334" s="114" t="s">
        <v>1353</v>
      </c>
    </row>
    <row r="335" spans="1:11" x14ac:dyDescent="0.3">
      <c r="A335" s="261" t="s">
        <v>1283</v>
      </c>
      <c r="B335" s="114" t="s">
        <v>1036</v>
      </c>
      <c r="C335" s="217" t="s">
        <v>6</v>
      </c>
      <c r="D335" s="114" t="s">
        <v>1046</v>
      </c>
      <c r="E335" s="114" t="s">
        <v>524</v>
      </c>
      <c r="F335" s="114" t="s">
        <v>1359</v>
      </c>
      <c r="G335" s="217">
        <v>2</v>
      </c>
      <c r="H335" s="114" t="s">
        <v>1048</v>
      </c>
      <c r="I335" s="114" t="s">
        <v>939</v>
      </c>
      <c r="J335" s="217" t="s">
        <v>736</v>
      </c>
      <c r="K335" s="114" t="s">
        <v>1353</v>
      </c>
    </row>
    <row r="336" spans="1:11" x14ac:dyDescent="0.3">
      <c r="A336" s="261" t="s">
        <v>1283</v>
      </c>
      <c r="B336" s="114" t="s">
        <v>1036</v>
      </c>
      <c r="C336" s="217" t="s">
        <v>6</v>
      </c>
      <c r="D336" s="114" t="s">
        <v>1046</v>
      </c>
      <c r="E336" s="114" t="s">
        <v>524</v>
      </c>
      <c r="F336" s="114" t="s">
        <v>1360</v>
      </c>
      <c r="G336" s="217">
        <v>2</v>
      </c>
      <c r="H336" s="114" t="s">
        <v>1048</v>
      </c>
      <c r="I336" s="114" t="s">
        <v>939</v>
      </c>
      <c r="J336" s="217" t="s">
        <v>736</v>
      </c>
      <c r="K336" s="114" t="s">
        <v>1353</v>
      </c>
    </row>
    <row r="337" spans="1:11" x14ac:dyDescent="0.3">
      <c r="A337" s="261" t="s">
        <v>1283</v>
      </c>
      <c r="B337" s="114" t="s">
        <v>1036</v>
      </c>
      <c r="C337" s="217" t="s">
        <v>6</v>
      </c>
      <c r="D337" s="114" t="s">
        <v>1046</v>
      </c>
      <c r="E337" s="114" t="s">
        <v>524</v>
      </c>
      <c r="F337" s="114" t="s">
        <v>1361</v>
      </c>
      <c r="G337" s="217">
        <v>2</v>
      </c>
      <c r="H337" s="114" t="s">
        <v>1048</v>
      </c>
      <c r="I337" s="114" t="s">
        <v>939</v>
      </c>
      <c r="J337" s="217" t="s">
        <v>736</v>
      </c>
      <c r="K337" s="114" t="s">
        <v>1353</v>
      </c>
    </row>
    <row r="338" spans="1:11" x14ac:dyDescent="0.3">
      <c r="A338" s="261" t="s">
        <v>1283</v>
      </c>
      <c r="B338" s="114" t="s">
        <v>1036</v>
      </c>
      <c r="C338" s="217" t="s">
        <v>6</v>
      </c>
      <c r="D338" s="114" t="s">
        <v>1046</v>
      </c>
      <c r="E338" s="114" t="s">
        <v>114</v>
      </c>
      <c r="F338" s="114" t="s">
        <v>1362</v>
      </c>
      <c r="G338" s="217">
        <v>200</v>
      </c>
      <c r="H338" s="114" t="s">
        <v>1048</v>
      </c>
      <c r="I338" s="114" t="s">
        <v>939</v>
      </c>
      <c r="J338" s="217" t="s">
        <v>736</v>
      </c>
      <c r="K338" s="114" t="s">
        <v>1363</v>
      </c>
    </row>
    <row r="339" spans="1:11" x14ac:dyDescent="0.3">
      <c r="A339" s="261" t="s">
        <v>1283</v>
      </c>
      <c r="B339" s="114" t="s">
        <v>1036</v>
      </c>
      <c r="C339" s="217" t="s">
        <v>6</v>
      </c>
      <c r="D339" s="114" t="s">
        <v>1046</v>
      </c>
      <c r="E339" s="114" t="s">
        <v>117</v>
      </c>
      <c r="F339" s="114" t="s">
        <v>1364</v>
      </c>
      <c r="G339" s="217">
        <v>30</v>
      </c>
      <c r="H339" s="114" t="s">
        <v>1048</v>
      </c>
      <c r="I339" s="114" t="s">
        <v>939</v>
      </c>
      <c r="J339" s="217" t="s">
        <v>736</v>
      </c>
      <c r="K339" s="114" t="s">
        <v>1365</v>
      </c>
    </row>
    <row r="340" spans="1:11" x14ac:dyDescent="0.3">
      <c r="A340" s="261" t="s">
        <v>1283</v>
      </c>
      <c r="B340" s="114" t="s">
        <v>1036</v>
      </c>
      <c r="C340" s="217" t="s">
        <v>6</v>
      </c>
      <c r="D340" s="114" t="s">
        <v>1046</v>
      </c>
      <c r="E340" s="114" t="s">
        <v>91</v>
      </c>
      <c r="F340" s="114" t="s">
        <v>1366</v>
      </c>
      <c r="G340" s="217">
        <v>50</v>
      </c>
      <c r="H340" s="114" t="s">
        <v>1048</v>
      </c>
      <c r="I340" s="114" t="s">
        <v>939</v>
      </c>
      <c r="J340" s="217" t="s">
        <v>736</v>
      </c>
      <c r="K340" s="114" t="s">
        <v>1329</v>
      </c>
    </row>
    <row r="341" spans="1:11" x14ac:dyDescent="0.3">
      <c r="A341" s="261" t="s">
        <v>1283</v>
      </c>
      <c r="B341" s="114" t="s">
        <v>1036</v>
      </c>
      <c r="C341" s="217" t="s">
        <v>6</v>
      </c>
      <c r="D341" s="114" t="s">
        <v>1046</v>
      </c>
      <c r="E341" s="114" t="s">
        <v>491</v>
      </c>
      <c r="F341" s="114" t="s">
        <v>1367</v>
      </c>
      <c r="G341" s="217">
        <v>600</v>
      </c>
      <c r="H341" s="114" t="s">
        <v>1048</v>
      </c>
      <c r="I341" s="114" t="s">
        <v>939</v>
      </c>
      <c r="J341" s="217" t="s">
        <v>736</v>
      </c>
      <c r="K341" s="114" t="s">
        <v>1341</v>
      </c>
    </row>
    <row r="342" spans="1:11" x14ac:dyDescent="0.3">
      <c r="A342" s="261" t="s">
        <v>1283</v>
      </c>
      <c r="B342" s="114" t="s">
        <v>1036</v>
      </c>
      <c r="C342" s="217" t="s">
        <v>6</v>
      </c>
      <c r="D342" s="114" t="s">
        <v>1046</v>
      </c>
      <c r="E342" s="114" t="s">
        <v>35</v>
      </c>
      <c r="F342" s="114" t="s">
        <v>1368</v>
      </c>
      <c r="G342" s="217">
        <v>30</v>
      </c>
      <c r="H342" s="114" t="s">
        <v>1048</v>
      </c>
      <c r="I342" s="114" t="s">
        <v>939</v>
      </c>
      <c r="J342" s="217" t="s">
        <v>736</v>
      </c>
      <c r="K342" s="114" t="s">
        <v>1369</v>
      </c>
    </row>
    <row r="343" spans="1:11" x14ac:dyDescent="0.3">
      <c r="A343" s="261" t="s">
        <v>1283</v>
      </c>
      <c r="B343" s="114" t="s">
        <v>1036</v>
      </c>
      <c r="C343" s="217" t="s">
        <v>121</v>
      </c>
      <c r="D343" s="114" t="s">
        <v>1160</v>
      </c>
      <c r="E343" s="114" t="s">
        <v>91</v>
      </c>
      <c r="F343" s="114" t="s">
        <v>1328</v>
      </c>
      <c r="G343" s="217">
        <v>100</v>
      </c>
      <c r="H343" s="114" t="s">
        <v>1162</v>
      </c>
      <c r="I343" s="114" t="s">
        <v>939</v>
      </c>
      <c r="J343" s="217" t="s">
        <v>736</v>
      </c>
      <c r="K343" s="114" t="s">
        <v>1329</v>
      </c>
    </row>
    <row r="344" spans="1:11" x14ac:dyDescent="0.3">
      <c r="A344" s="261" t="s">
        <v>1283</v>
      </c>
      <c r="B344" s="114" t="s">
        <v>1036</v>
      </c>
      <c r="C344" s="217" t="s">
        <v>121</v>
      </c>
      <c r="D344" s="114" t="s">
        <v>1160</v>
      </c>
      <c r="E344" s="114" t="s">
        <v>494</v>
      </c>
      <c r="F344" s="114" t="s">
        <v>1370</v>
      </c>
      <c r="G344" s="217">
        <v>50</v>
      </c>
      <c r="H344" s="114" t="s">
        <v>1162</v>
      </c>
      <c r="I344" s="114" t="s">
        <v>939</v>
      </c>
      <c r="J344" s="217" t="s">
        <v>736</v>
      </c>
      <c r="K344" s="114" t="s">
        <v>1165</v>
      </c>
    </row>
    <row r="345" spans="1:11" x14ac:dyDescent="0.3">
      <c r="A345" s="261" t="s">
        <v>1372</v>
      </c>
      <c r="B345" s="114" t="s">
        <v>935</v>
      </c>
      <c r="C345" s="217" t="s">
        <v>155</v>
      </c>
      <c r="D345" s="114" t="s">
        <v>936</v>
      </c>
      <c r="E345" s="114" t="s">
        <v>1373</v>
      </c>
      <c r="F345" s="114" t="s">
        <v>1374</v>
      </c>
      <c r="G345" s="217">
        <v>90</v>
      </c>
      <c r="I345" s="114" t="s">
        <v>939</v>
      </c>
      <c r="J345" s="217" t="s">
        <v>940</v>
      </c>
      <c r="K345" s="114" t="s">
        <v>1373</v>
      </c>
    </row>
    <row r="346" spans="1:11" x14ac:dyDescent="0.3">
      <c r="A346" s="261" t="s">
        <v>1372</v>
      </c>
      <c r="B346" s="114" t="s">
        <v>935</v>
      </c>
      <c r="C346" s="217" t="s">
        <v>155</v>
      </c>
      <c r="D346" s="114" t="s">
        <v>936</v>
      </c>
      <c r="E346" s="114" t="s">
        <v>490</v>
      </c>
      <c r="F346" s="114" t="s">
        <v>968</v>
      </c>
      <c r="G346" s="217">
        <v>20</v>
      </c>
      <c r="I346" s="114" t="s">
        <v>939</v>
      </c>
      <c r="J346" s="217" t="s">
        <v>940</v>
      </c>
      <c r="K346" s="114" t="s">
        <v>490</v>
      </c>
    </row>
    <row r="347" spans="1:11" x14ac:dyDescent="0.3">
      <c r="A347" s="261" t="s">
        <v>1372</v>
      </c>
      <c r="B347" s="114" t="s">
        <v>935</v>
      </c>
      <c r="C347" s="217" t="s">
        <v>155</v>
      </c>
      <c r="D347" s="114" t="s">
        <v>936</v>
      </c>
      <c r="E347" s="114" t="s">
        <v>148</v>
      </c>
      <c r="F347" s="114" t="s">
        <v>1375</v>
      </c>
      <c r="G347" s="217">
        <v>600</v>
      </c>
      <c r="I347" s="114" t="s">
        <v>939</v>
      </c>
      <c r="J347" s="217" t="s">
        <v>736</v>
      </c>
      <c r="K347" s="114" t="s">
        <v>146</v>
      </c>
    </row>
    <row r="348" spans="1:11" x14ac:dyDescent="0.3">
      <c r="A348" s="261" t="s">
        <v>1372</v>
      </c>
      <c r="B348" s="114" t="s">
        <v>935</v>
      </c>
      <c r="C348" s="217" t="s">
        <v>183</v>
      </c>
      <c r="D348" s="114" t="s">
        <v>948</v>
      </c>
      <c r="E348" s="114" t="s">
        <v>486</v>
      </c>
      <c r="F348" s="114" t="s">
        <v>1376</v>
      </c>
      <c r="G348" s="217">
        <v>480</v>
      </c>
      <c r="I348" s="114" t="s">
        <v>939</v>
      </c>
      <c r="J348" s="217" t="s">
        <v>940</v>
      </c>
      <c r="K348" s="114" t="s">
        <v>486</v>
      </c>
    </row>
    <row r="349" spans="1:11" x14ac:dyDescent="0.3">
      <c r="A349" s="261" t="s">
        <v>1372</v>
      </c>
      <c r="B349" s="114" t="s">
        <v>935</v>
      </c>
      <c r="C349" s="217" t="s">
        <v>161</v>
      </c>
      <c r="D349" s="114" t="s">
        <v>970</v>
      </c>
      <c r="E349" s="114" t="s">
        <v>151</v>
      </c>
      <c r="F349" s="114" t="s">
        <v>962</v>
      </c>
      <c r="G349" s="217">
        <v>600</v>
      </c>
      <c r="I349" s="114" t="s">
        <v>1687</v>
      </c>
      <c r="J349" s="217" t="s">
        <v>736</v>
      </c>
      <c r="K349" s="114" t="s">
        <v>151</v>
      </c>
    </row>
    <row r="350" spans="1:11" x14ac:dyDescent="0.3">
      <c r="A350" s="261" t="s">
        <v>1372</v>
      </c>
      <c r="B350" s="114" t="s">
        <v>935</v>
      </c>
      <c r="C350" s="217" t="s">
        <v>161</v>
      </c>
      <c r="D350" s="114" t="s">
        <v>970</v>
      </c>
      <c r="E350" s="114" t="s">
        <v>506</v>
      </c>
      <c r="F350" s="114" t="s">
        <v>1377</v>
      </c>
      <c r="G350" s="217">
        <v>120</v>
      </c>
      <c r="I350" s="114" t="s">
        <v>1687</v>
      </c>
      <c r="J350" s="217" t="s">
        <v>736</v>
      </c>
      <c r="K350" s="114" t="s">
        <v>506</v>
      </c>
    </row>
    <row r="351" spans="1:11" x14ac:dyDescent="0.3">
      <c r="A351" s="261" t="s">
        <v>1372</v>
      </c>
      <c r="B351" s="114" t="s">
        <v>935</v>
      </c>
      <c r="C351" s="217" t="s">
        <v>161</v>
      </c>
      <c r="D351" s="114" t="s">
        <v>970</v>
      </c>
      <c r="E351" s="114" t="s">
        <v>80</v>
      </c>
      <c r="F351" s="114" t="s">
        <v>1378</v>
      </c>
      <c r="G351" s="217">
        <v>60</v>
      </c>
      <c r="I351" s="114" t="s">
        <v>1687</v>
      </c>
      <c r="J351" s="217" t="s">
        <v>940</v>
      </c>
      <c r="K351" s="114" t="s">
        <v>80</v>
      </c>
    </row>
    <row r="352" spans="1:11" x14ac:dyDescent="0.3">
      <c r="A352" s="261" t="s">
        <v>1372</v>
      </c>
      <c r="B352" s="114" t="s">
        <v>935</v>
      </c>
      <c r="C352" s="217" t="s">
        <v>189</v>
      </c>
      <c r="D352" s="114" t="s">
        <v>951</v>
      </c>
      <c r="E352" s="114" t="s">
        <v>1290</v>
      </c>
      <c r="F352" s="114" t="s">
        <v>1379</v>
      </c>
      <c r="G352" s="217">
        <v>20</v>
      </c>
      <c r="I352" s="114" t="s">
        <v>939</v>
      </c>
      <c r="J352" s="217" t="s">
        <v>940</v>
      </c>
      <c r="K352" s="114" t="s">
        <v>1290</v>
      </c>
    </row>
    <row r="353" spans="1:11" x14ac:dyDescent="0.3">
      <c r="A353" s="261" t="s">
        <v>1372</v>
      </c>
      <c r="B353" s="114" t="s">
        <v>935</v>
      </c>
      <c r="C353" s="217" t="s">
        <v>189</v>
      </c>
      <c r="D353" s="114" t="s">
        <v>951</v>
      </c>
      <c r="E353" s="114" t="s">
        <v>42</v>
      </c>
      <c r="F353" s="114" t="s">
        <v>1380</v>
      </c>
      <c r="G353" s="217">
        <v>400</v>
      </c>
      <c r="I353" s="114" t="s">
        <v>939</v>
      </c>
      <c r="J353" s="217" t="s">
        <v>736</v>
      </c>
      <c r="K353" s="114" t="s">
        <v>42</v>
      </c>
    </row>
    <row r="354" spans="1:11" x14ac:dyDescent="0.3">
      <c r="A354" s="261" t="s">
        <v>1372</v>
      </c>
      <c r="B354" s="114" t="s">
        <v>935</v>
      </c>
      <c r="C354" s="217" t="s">
        <v>189</v>
      </c>
      <c r="D354" s="114" t="s">
        <v>951</v>
      </c>
      <c r="E354" s="114" t="s">
        <v>132</v>
      </c>
      <c r="F354" s="114" t="s">
        <v>1381</v>
      </c>
      <c r="G354" s="217">
        <v>100</v>
      </c>
      <c r="I354" s="114" t="s">
        <v>939</v>
      </c>
      <c r="J354" s="217" t="s">
        <v>736</v>
      </c>
      <c r="K354" s="114" t="s">
        <v>132</v>
      </c>
    </row>
    <row r="355" spans="1:11" x14ac:dyDescent="0.3">
      <c r="A355" s="261" t="s">
        <v>1372</v>
      </c>
      <c r="B355" s="114" t="s">
        <v>935</v>
      </c>
      <c r="C355" s="217" t="s">
        <v>189</v>
      </c>
      <c r="D355" s="114" t="s">
        <v>951</v>
      </c>
      <c r="E355" s="114" t="s">
        <v>267</v>
      </c>
      <c r="F355" s="114" t="s">
        <v>1139</v>
      </c>
      <c r="G355" s="217">
        <v>30</v>
      </c>
      <c r="I355" s="114" t="s">
        <v>939</v>
      </c>
      <c r="J355" s="217" t="s">
        <v>940</v>
      </c>
      <c r="K355" s="114" t="s">
        <v>267</v>
      </c>
    </row>
    <row r="356" spans="1:11" x14ac:dyDescent="0.3">
      <c r="A356" s="261" t="s">
        <v>1372</v>
      </c>
      <c r="B356" s="114" t="s">
        <v>935</v>
      </c>
      <c r="C356" s="217" t="s">
        <v>189</v>
      </c>
      <c r="D356" s="114" t="s">
        <v>951</v>
      </c>
      <c r="E356" s="114" t="s">
        <v>133</v>
      </c>
      <c r="F356" s="114" t="s">
        <v>963</v>
      </c>
      <c r="G356" s="217">
        <v>390</v>
      </c>
      <c r="I356" s="114" t="s">
        <v>939</v>
      </c>
      <c r="J356" s="217" t="s">
        <v>940</v>
      </c>
      <c r="K356" s="114" t="s">
        <v>133</v>
      </c>
    </row>
    <row r="357" spans="1:11" x14ac:dyDescent="0.3">
      <c r="A357" s="261" t="s">
        <v>1372</v>
      </c>
      <c r="B357" s="114" t="s">
        <v>935</v>
      </c>
      <c r="C357" s="217" t="s">
        <v>189</v>
      </c>
      <c r="D357" s="114" t="s">
        <v>951</v>
      </c>
      <c r="E357" s="114" t="s">
        <v>224</v>
      </c>
      <c r="F357" s="114" t="s">
        <v>1382</v>
      </c>
      <c r="G357" s="217">
        <v>100</v>
      </c>
      <c r="I357" s="114" t="s">
        <v>939</v>
      </c>
      <c r="J357" s="217" t="s">
        <v>940</v>
      </c>
      <c r="K357" s="114" t="s">
        <v>224</v>
      </c>
    </row>
    <row r="358" spans="1:11" x14ac:dyDescent="0.3">
      <c r="A358" s="261" t="s">
        <v>1372</v>
      </c>
      <c r="B358" s="114" t="s">
        <v>935</v>
      </c>
      <c r="C358" s="217" t="s">
        <v>189</v>
      </c>
      <c r="D358" s="114" t="s">
        <v>951</v>
      </c>
      <c r="E358" s="114" t="s">
        <v>973</v>
      </c>
      <c r="F358" s="114" t="s">
        <v>974</v>
      </c>
      <c r="G358" s="217">
        <v>20</v>
      </c>
      <c r="I358" s="114" t="s">
        <v>939</v>
      </c>
      <c r="J358" s="217" t="s">
        <v>940</v>
      </c>
      <c r="K358" s="114" t="s">
        <v>973</v>
      </c>
    </row>
    <row r="359" spans="1:11" x14ac:dyDescent="0.3">
      <c r="A359" s="261" t="s">
        <v>1372</v>
      </c>
      <c r="B359" s="114" t="s">
        <v>935</v>
      </c>
      <c r="C359" s="217" t="s">
        <v>189</v>
      </c>
      <c r="D359" s="114" t="s">
        <v>951</v>
      </c>
      <c r="E359" s="114" t="s">
        <v>528</v>
      </c>
      <c r="F359" s="114" t="s">
        <v>1383</v>
      </c>
      <c r="G359" s="217">
        <v>200</v>
      </c>
      <c r="I359" s="114" t="s">
        <v>939</v>
      </c>
      <c r="J359" s="217" t="s">
        <v>940</v>
      </c>
      <c r="K359" s="114" t="s">
        <v>528</v>
      </c>
    </row>
    <row r="360" spans="1:11" x14ac:dyDescent="0.3">
      <c r="A360" s="261" t="s">
        <v>1372</v>
      </c>
      <c r="B360" s="114" t="s">
        <v>935</v>
      </c>
      <c r="C360" s="217" t="s">
        <v>189</v>
      </c>
      <c r="D360" s="114" t="s">
        <v>951</v>
      </c>
      <c r="E360" s="114" t="s">
        <v>999</v>
      </c>
      <c r="F360" s="114" t="s">
        <v>1384</v>
      </c>
      <c r="G360" s="217">
        <v>50</v>
      </c>
      <c r="I360" s="114" t="s">
        <v>939</v>
      </c>
      <c r="J360" s="217" t="s">
        <v>940</v>
      </c>
      <c r="K360" s="114" t="s">
        <v>999</v>
      </c>
    </row>
    <row r="361" spans="1:11" x14ac:dyDescent="0.3">
      <c r="A361" s="261" t="s">
        <v>1372</v>
      </c>
      <c r="B361" s="114" t="s">
        <v>935</v>
      </c>
      <c r="C361" s="217" t="s">
        <v>189</v>
      </c>
      <c r="D361" s="114" t="s">
        <v>951</v>
      </c>
      <c r="E361" s="114" t="s">
        <v>112</v>
      </c>
      <c r="F361" s="114" t="s">
        <v>1385</v>
      </c>
      <c r="G361" s="217">
        <v>2</v>
      </c>
      <c r="I361" s="114" t="s">
        <v>939</v>
      </c>
      <c r="J361" s="217" t="s">
        <v>940</v>
      </c>
      <c r="K361" s="114" t="s">
        <v>112</v>
      </c>
    </row>
    <row r="362" spans="1:11" x14ac:dyDescent="0.3">
      <c r="A362" s="261" t="s">
        <v>1372</v>
      </c>
      <c r="B362" s="114" t="s">
        <v>935</v>
      </c>
      <c r="C362" s="217" t="s">
        <v>189</v>
      </c>
      <c r="D362" s="114" t="s">
        <v>951</v>
      </c>
      <c r="E362" s="114" t="s">
        <v>112</v>
      </c>
      <c r="F362" s="114" t="s">
        <v>1385</v>
      </c>
      <c r="G362" s="217">
        <v>3</v>
      </c>
      <c r="I362" s="114" t="s">
        <v>939</v>
      </c>
      <c r="J362" s="217" t="s">
        <v>940</v>
      </c>
      <c r="K362" s="114" t="s">
        <v>112</v>
      </c>
    </row>
    <row r="363" spans="1:11" x14ac:dyDescent="0.3">
      <c r="A363" s="261" t="s">
        <v>1372</v>
      </c>
      <c r="B363" s="114" t="s">
        <v>935</v>
      </c>
      <c r="C363" s="217" t="s">
        <v>6</v>
      </c>
      <c r="D363" s="114" t="s">
        <v>945</v>
      </c>
      <c r="E363" s="114" t="s">
        <v>170</v>
      </c>
      <c r="F363" s="114" t="s">
        <v>1386</v>
      </c>
      <c r="G363" s="217">
        <v>50</v>
      </c>
      <c r="I363" s="114" t="s">
        <v>939</v>
      </c>
      <c r="J363" s="217" t="s">
        <v>736</v>
      </c>
      <c r="K363" s="114" t="s">
        <v>170</v>
      </c>
    </row>
    <row r="364" spans="1:11" x14ac:dyDescent="0.3">
      <c r="A364" s="261" t="s">
        <v>1372</v>
      </c>
      <c r="B364" s="114" t="s">
        <v>935</v>
      </c>
      <c r="C364" s="217" t="s">
        <v>6</v>
      </c>
      <c r="D364" s="114" t="s">
        <v>945</v>
      </c>
      <c r="E364" s="114" t="s">
        <v>286</v>
      </c>
      <c r="F364" s="114" t="s">
        <v>1387</v>
      </c>
      <c r="G364" s="217">
        <v>36</v>
      </c>
      <c r="I364" s="114" t="s">
        <v>939</v>
      </c>
      <c r="J364" s="217" t="s">
        <v>736</v>
      </c>
      <c r="K364" s="114" t="s">
        <v>1373</v>
      </c>
    </row>
    <row r="365" spans="1:11" x14ac:dyDescent="0.3">
      <c r="A365" s="261" t="s">
        <v>1372</v>
      </c>
      <c r="B365" s="114" t="s">
        <v>935</v>
      </c>
      <c r="C365" s="217" t="s">
        <v>6</v>
      </c>
      <c r="D365" s="114" t="s">
        <v>945</v>
      </c>
      <c r="E365" s="114" t="s">
        <v>89</v>
      </c>
      <c r="F365" s="114" t="s">
        <v>1388</v>
      </c>
      <c r="G365" s="217">
        <v>50</v>
      </c>
      <c r="I365" s="114" t="s">
        <v>939</v>
      </c>
      <c r="J365" s="217" t="s">
        <v>736</v>
      </c>
      <c r="K365" s="114" t="s">
        <v>89</v>
      </c>
    </row>
    <row r="366" spans="1:11" x14ac:dyDescent="0.3">
      <c r="A366" s="261" t="s">
        <v>1372</v>
      </c>
      <c r="B366" s="114" t="s">
        <v>935</v>
      </c>
      <c r="C366" s="217" t="s">
        <v>6</v>
      </c>
      <c r="D366" s="114" t="s">
        <v>945</v>
      </c>
      <c r="E366" s="114" t="s">
        <v>94</v>
      </c>
      <c r="F366" s="114" t="s">
        <v>988</v>
      </c>
      <c r="G366" s="217">
        <v>4</v>
      </c>
      <c r="I366" s="114" t="s">
        <v>939</v>
      </c>
      <c r="J366" s="217" t="s">
        <v>736</v>
      </c>
      <c r="K366" s="114" t="s">
        <v>94</v>
      </c>
    </row>
    <row r="367" spans="1:11" x14ac:dyDescent="0.3">
      <c r="A367" s="261" t="s">
        <v>1372</v>
      </c>
      <c r="B367" s="114" t="s">
        <v>935</v>
      </c>
      <c r="C367" s="217" t="s">
        <v>6</v>
      </c>
      <c r="D367" s="114" t="s">
        <v>945</v>
      </c>
      <c r="E367" s="114" t="s">
        <v>102</v>
      </c>
      <c r="F367" s="114" t="s">
        <v>1304</v>
      </c>
      <c r="G367" s="217">
        <v>3</v>
      </c>
      <c r="I367" s="114" t="s">
        <v>939</v>
      </c>
      <c r="J367" s="217" t="s">
        <v>736</v>
      </c>
      <c r="K367" s="114" t="s">
        <v>102</v>
      </c>
    </row>
    <row r="368" spans="1:11" x14ac:dyDescent="0.3">
      <c r="A368" s="261" t="s">
        <v>1372</v>
      </c>
      <c r="B368" s="114" t="s">
        <v>935</v>
      </c>
      <c r="C368" s="217" t="s">
        <v>6</v>
      </c>
      <c r="D368" s="114" t="s">
        <v>945</v>
      </c>
      <c r="E368" s="114" t="s">
        <v>102</v>
      </c>
      <c r="F368" s="114" t="s">
        <v>1304</v>
      </c>
      <c r="G368" s="217">
        <v>4</v>
      </c>
      <c r="I368" s="114" t="s">
        <v>939</v>
      </c>
      <c r="J368" s="217" t="s">
        <v>736</v>
      </c>
      <c r="K368" s="114" t="s">
        <v>102</v>
      </c>
    </row>
    <row r="369" spans="1:11" x14ac:dyDescent="0.3">
      <c r="A369" s="261" t="s">
        <v>1372</v>
      </c>
      <c r="B369" s="114" t="s">
        <v>935</v>
      </c>
      <c r="C369" s="217" t="s">
        <v>121</v>
      </c>
      <c r="D369" s="114" t="s">
        <v>954</v>
      </c>
      <c r="E369" s="114" t="s">
        <v>79</v>
      </c>
      <c r="F369" s="114" t="s">
        <v>1389</v>
      </c>
      <c r="G369" s="217">
        <v>20</v>
      </c>
      <c r="I369" s="114" t="s">
        <v>939</v>
      </c>
      <c r="J369" s="217" t="s">
        <v>736</v>
      </c>
      <c r="K369" s="114" t="s">
        <v>79</v>
      </c>
    </row>
    <row r="370" spans="1:11" x14ac:dyDescent="0.3">
      <c r="A370" s="261" t="s">
        <v>1372</v>
      </c>
      <c r="B370" s="114" t="s">
        <v>935</v>
      </c>
      <c r="C370" s="217" t="s">
        <v>121</v>
      </c>
      <c r="D370" s="114" t="s">
        <v>954</v>
      </c>
      <c r="E370" s="114" t="s">
        <v>79</v>
      </c>
      <c r="F370" s="114" t="s">
        <v>1389</v>
      </c>
      <c r="G370" s="217">
        <v>30</v>
      </c>
      <c r="I370" s="114" t="s">
        <v>939</v>
      </c>
      <c r="J370" s="217" t="s">
        <v>736</v>
      </c>
      <c r="K370" s="114" t="s">
        <v>79</v>
      </c>
    </row>
    <row r="371" spans="1:11" x14ac:dyDescent="0.3">
      <c r="A371" s="261" t="s">
        <v>1372</v>
      </c>
      <c r="B371" s="114" t="s">
        <v>935</v>
      </c>
      <c r="C371" s="217" t="s">
        <v>121</v>
      </c>
      <c r="D371" s="114" t="s">
        <v>954</v>
      </c>
      <c r="E371" s="114" t="s">
        <v>141</v>
      </c>
      <c r="F371" s="114" t="s">
        <v>993</v>
      </c>
      <c r="G371" s="217">
        <v>200</v>
      </c>
      <c r="I371" s="114" t="s">
        <v>939</v>
      </c>
      <c r="J371" s="217" t="s">
        <v>736</v>
      </c>
      <c r="K371" s="114" t="s">
        <v>141</v>
      </c>
    </row>
    <row r="372" spans="1:11" x14ac:dyDescent="0.3">
      <c r="A372" s="261" t="s">
        <v>1372</v>
      </c>
      <c r="B372" s="114" t="s">
        <v>935</v>
      </c>
      <c r="C372" s="217" t="s">
        <v>121</v>
      </c>
      <c r="D372" s="114" t="s">
        <v>954</v>
      </c>
      <c r="E372" s="114" t="s">
        <v>134</v>
      </c>
      <c r="F372" s="114" t="s">
        <v>1390</v>
      </c>
      <c r="G372" s="217">
        <v>20</v>
      </c>
      <c r="I372" s="114" t="s">
        <v>939</v>
      </c>
      <c r="J372" s="217" t="s">
        <v>736</v>
      </c>
      <c r="K372" s="114" t="s">
        <v>134</v>
      </c>
    </row>
    <row r="373" spans="1:11" x14ac:dyDescent="0.3">
      <c r="A373" s="261" t="s">
        <v>1372</v>
      </c>
      <c r="B373" s="114" t="s">
        <v>1003</v>
      </c>
      <c r="C373" s="217" t="s">
        <v>6</v>
      </c>
      <c r="D373" s="114" t="s">
        <v>1023</v>
      </c>
      <c r="E373" s="114" t="s">
        <v>660</v>
      </c>
      <c r="F373" s="114" t="s">
        <v>1391</v>
      </c>
      <c r="G373" s="217">
        <v>20</v>
      </c>
      <c r="H373" s="114" t="s">
        <v>1025</v>
      </c>
      <c r="I373" s="114" t="s">
        <v>939</v>
      </c>
      <c r="J373" s="217" t="s">
        <v>736</v>
      </c>
      <c r="K373" s="114" t="s">
        <v>660</v>
      </c>
    </row>
    <row r="374" spans="1:11" x14ac:dyDescent="0.3">
      <c r="A374" s="261" t="s">
        <v>1372</v>
      </c>
      <c r="B374" s="114" t="s">
        <v>1003</v>
      </c>
      <c r="C374" s="217" t="s">
        <v>6</v>
      </c>
      <c r="D374" s="114" t="s">
        <v>1023</v>
      </c>
      <c r="E374" s="114" t="s">
        <v>498</v>
      </c>
      <c r="F374" s="114" t="s">
        <v>1181</v>
      </c>
      <c r="G374" s="217">
        <v>5</v>
      </c>
      <c r="H374" s="114" t="s">
        <v>1025</v>
      </c>
      <c r="I374" s="114" t="s">
        <v>939</v>
      </c>
      <c r="J374" s="217" t="s">
        <v>736</v>
      </c>
      <c r="K374" s="114" t="s">
        <v>498</v>
      </c>
    </row>
    <row r="375" spans="1:11" x14ac:dyDescent="0.3">
      <c r="A375" s="261" t="s">
        <v>1372</v>
      </c>
      <c r="B375" s="114" t="s">
        <v>1003</v>
      </c>
      <c r="C375" s="217" t="s">
        <v>6</v>
      </c>
      <c r="D375" s="114" t="s">
        <v>1023</v>
      </c>
      <c r="E375" s="114" t="s">
        <v>1392</v>
      </c>
      <c r="F375" s="114" t="s">
        <v>1393</v>
      </c>
      <c r="G375" s="217">
        <v>10</v>
      </c>
      <c r="H375" s="114" t="s">
        <v>1025</v>
      </c>
      <c r="I375" s="114" t="s">
        <v>939</v>
      </c>
      <c r="J375" s="217" t="s">
        <v>940</v>
      </c>
      <c r="K375" s="114" t="s">
        <v>1392</v>
      </c>
    </row>
    <row r="376" spans="1:11" x14ac:dyDescent="0.3">
      <c r="A376" s="261" t="s">
        <v>1372</v>
      </c>
      <c r="B376" s="114" t="s">
        <v>1003</v>
      </c>
      <c r="C376" s="217" t="s">
        <v>6</v>
      </c>
      <c r="D376" s="114" t="s">
        <v>1023</v>
      </c>
      <c r="E376" s="114" t="s">
        <v>522</v>
      </c>
      <c r="F376" s="114" t="s">
        <v>1394</v>
      </c>
      <c r="G376" s="217">
        <v>20</v>
      </c>
      <c r="H376" s="114" t="s">
        <v>1025</v>
      </c>
      <c r="I376" s="114" t="s">
        <v>939</v>
      </c>
      <c r="J376" s="217" t="s">
        <v>736</v>
      </c>
      <c r="K376" s="114" t="s">
        <v>522</v>
      </c>
    </row>
    <row r="377" spans="1:11" x14ac:dyDescent="0.3">
      <c r="A377" s="261" t="s">
        <v>1372</v>
      </c>
      <c r="B377" s="114" t="s">
        <v>1003</v>
      </c>
      <c r="C377" s="217" t="s">
        <v>6</v>
      </c>
      <c r="D377" s="114" t="s">
        <v>1023</v>
      </c>
      <c r="E377" s="114" t="s">
        <v>903</v>
      </c>
      <c r="F377" s="114" t="s">
        <v>1395</v>
      </c>
      <c r="G377" s="217">
        <v>5</v>
      </c>
      <c r="H377" s="114" t="s">
        <v>1025</v>
      </c>
      <c r="I377" s="114" t="s">
        <v>939</v>
      </c>
      <c r="J377" s="217" t="s">
        <v>736</v>
      </c>
      <c r="K377" s="114" t="s">
        <v>903</v>
      </c>
    </row>
    <row r="378" spans="1:11" x14ac:dyDescent="0.3">
      <c r="A378" s="261" t="s">
        <v>1372</v>
      </c>
      <c r="B378" s="114" t="s">
        <v>1003</v>
      </c>
      <c r="C378" s="217" t="s">
        <v>6</v>
      </c>
      <c r="D378" s="114" t="s">
        <v>1023</v>
      </c>
      <c r="E378" s="114" t="s">
        <v>85</v>
      </c>
      <c r="F378" s="114" t="s">
        <v>1035</v>
      </c>
      <c r="G378" s="217">
        <v>5</v>
      </c>
      <c r="H378" s="114" t="s">
        <v>1025</v>
      </c>
      <c r="I378" s="114" t="s">
        <v>939</v>
      </c>
      <c r="J378" s="217" t="s">
        <v>736</v>
      </c>
      <c r="K378" s="114" t="s">
        <v>85</v>
      </c>
    </row>
    <row r="379" spans="1:11" x14ac:dyDescent="0.3">
      <c r="A379" s="261" t="s">
        <v>1372</v>
      </c>
      <c r="B379" s="114" t="s">
        <v>1003</v>
      </c>
      <c r="C379" s="217" t="s">
        <v>6</v>
      </c>
      <c r="D379" s="114" t="s">
        <v>1023</v>
      </c>
      <c r="E379" s="114" t="s">
        <v>85</v>
      </c>
      <c r="F379" s="114" t="s">
        <v>1035</v>
      </c>
      <c r="G379" s="217">
        <v>1</v>
      </c>
      <c r="H379" s="114" t="s">
        <v>1025</v>
      </c>
      <c r="I379" s="114" t="s">
        <v>939</v>
      </c>
      <c r="J379" s="217" t="s">
        <v>736</v>
      </c>
      <c r="K379" s="114" t="s">
        <v>85</v>
      </c>
    </row>
    <row r="380" spans="1:11" x14ac:dyDescent="0.3">
      <c r="A380" s="261" t="s">
        <v>1372</v>
      </c>
      <c r="B380" s="114" t="s">
        <v>1003</v>
      </c>
      <c r="C380" s="217" t="s">
        <v>828</v>
      </c>
      <c r="D380" s="114" t="s">
        <v>1004</v>
      </c>
      <c r="E380" s="114" t="s">
        <v>505</v>
      </c>
      <c r="F380" s="114" t="s">
        <v>1396</v>
      </c>
      <c r="G380" s="217">
        <v>100</v>
      </c>
      <c r="H380" s="114" t="s">
        <v>1007</v>
      </c>
      <c r="I380" s="114" t="s">
        <v>939</v>
      </c>
      <c r="J380" s="217" t="s">
        <v>940</v>
      </c>
      <c r="K380" s="114" t="s">
        <v>505</v>
      </c>
    </row>
    <row r="381" spans="1:11" x14ac:dyDescent="0.3">
      <c r="A381" s="261" t="s">
        <v>1372</v>
      </c>
      <c r="B381" s="114" t="s">
        <v>1003</v>
      </c>
      <c r="C381" s="217" t="s">
        <v>828</v>
      </c>
      <c r="D381" s="114" t="s">
        <v>1004</v>
      </c>
      <c r="E381" s="114" t="s">
        <v>30</v>
      </c>
      <c r="F381" s="114" t="s">
        <v>1397</v>
      </c>
      <c r="G381" s="217">
        <v>20</v>
      </c>
      <c r="H381" s="114" t="s">
        <v>1007</v>
      </c>
      <c r="I381" s="114" t="s">
        <v>939</v>
      </c>
      <c r="J381" s="217" t="s">
        <v>736</v>
      </c>
      <c r="K381" s="114" t="s">
        <v>30</v>
      </c>
    </row>
    <row r="382" spans="1:11" x14ac:dyDescent="0.3">
      <c r="A382" s="261" t="s">
        <v>1372</v>
      </c>
      <c r="B382" s="114" t="s">
        <v>1003</v>
      </c>
      <c r="C382" s="217" t="s">
        <v>828</v>
      </c>
      <c r="D382" s="114" t="s">
        <v>1004</v>
      </c>
      <c r="E382" s="114" t="s">
        <v>42</v>
      </c>
      <c r="F382" s="114" t="s">
        <v>1398</v>
      </c>
      <c r="G382" s="217">
        <v>50</v>
      </c>
      <c r="H382" s="114" t="s">
        <v>1007</v>
      </c>
      <c r="I382" s="114" t="s">
        <v>939</v>
      </c>
      <c r="J382" s="217" t="s">
        <v>736</v>
      </c>
      <c r="K382" s="114" t="s">
        <v>42</v>
      </c>
    </row>
    <row r="383" spans="1:11" x14ac:dyDescent="0.3">
      <c r="A383" s="261" t="s">
        <v>1372</v>
      </c>
      <c r="B383" s="114" t="s">
        <v>1003</v>
      </c>
      <c r="C383" s="217" t="s">
        <v>828</v>
      </c>
      <c r="D383" s="114" t="s">
        <v>1004</v>
      </c>
      <c r="E383" s="114" t="s">
        <v>505</v>
      </c>
      <c r="F383" s="114" t="s">
        <v>1399</v>
      </c>
      <c r="G383" s="217">
        <v>1</v>
      </c>
      <c r="H383" s="114" t="s">
        <v>1007</v>
      </c>
      <c r="I383" s="114" t="s">
        <v>939</v>
      </c>
      <c r="J383" s="217" t="s">
        <v>940</v>
      </c>
      <c r="K383" s="114" t="s">
        <v>505</v>
      </c>
    </row>
    <row r="384" spans="1:11" x14ac:dyDescent="0.3">
      <c r="A384" s="261" t="s">
        <v>1372</v>
      </c>
      <c r="B384" s="114" t="s">
        <v>1003</v>
      </c>
      <c r="C384" s="217" t="s">
        <v>828</v>
      </c>
      <c r="D384" s="114" t="s">
        <v>1004</v>
      </c>
      <c r="E384" s="114" t="s">
        <v>505</v>
      </c>
      <c r="F384" s="114" t="s">
        <v>1400</v>
      </c>
      <c r="G384" s="217">
        <v>1</v>
      </c>
      <c r="H384" s="114" t="s">
        <v>1007</v>
      </c>
      <c r="I384" s="114" t="s">
        <v>939</v>
      </c>
      <c r="J384" s="217" t="s">
        <v>940</v>
      </c>
      <c r="K384" s="114" t="s">
        <v>505</v>
      </c>
    </row>
    <row r="385" spans="1:11" x14ac:dyDescent="0.3">
      <c r="A385" s="261" t="s">
        <v>1372</v>
      </c>
      <c r="B385" s="114" t="s">
        <v>1003</v>
      </c>
      <c r="C385" s="217" t="s">
        <v>828</v>
      </c>
      <c r="D385" s="114" t="s">
        <v>1004</v>
      </c>
      <c r="E385" s="114" t="s">
        <v>505</v>
      </c>
      <c r="F385" s="114" t="s">
        <v>1401</v>
      </c>
      <c r="G385" s="217">
        <v>1</v>
      </c>
      <c r="H385" s="114" t="s">
        <v>1007</v>
      </c>
      <c r="I385" s="114" t="s">
        <v>939</v>
      </c>
      <c r="J385" s="217" t="s">
        <v>940</v>
      </c>
      <c r="K385" s="114" t="s">
        <v>505</v>
      </c>
    </row>
    <row r="386" spans="1:11" x14ac:dyDescent="0.3">
      <c r="A386" s="261" t="s">
        <v>1372</v>
      </c>
      <c r="B386" s="114" t="s">
        <v>1003</v>
      </c>
      <c r="C386" s="217" t="s">
        <v>187</v>
      </c>
      <c r="D386" s="114" t="s">
        <v>1019</v>
      </c>
      <c r="E386" s="114" t="s">
        <v>172</v>
      </c>
      <c r="F386" s="114" t="s">
        <v>1173</v>
      </c>
      <c r="G386" s="217">
        <v>1</v>
      </c>
      <c r="H386" s="114" t="s">
        <v>1021</v>
      </c>
      <c r="I386" s="114" t="s">
        <v>939</v>
      </c>
      <c r="J386" s="217" t="s">
        <v>940</v>
      </c>
      <c r="K386" s="114" t="s">
        <v>172</v>
      </c>
    </row>
    <row r="387" spans="1:11" x14ac:dyDescent="0.3">
      <c r="A387" s="261" t="s">
        <v>1372</v>
      </c>
      <c r="B387" s="114" t="s">
        <v>1036</v>
      </c>
      <c r="C387" s="217" t="s">
        <v>6</v>
      </c>
      <c r="D387" s="114" t="s">
        <v>1046</v>
      </c>
      <c r="E387" s="114" t="s">
        <v>24</v>
      </c>
      <c r="F387" s="114" t="s">
        <v>1402</v>
      </c>
      <c r="G387" s="217">
        <v>20</v>
      </c>
      <c r="H387" s="114" t="s">
        <v>1048</v>
      </c>
      <c r="I387" s="114" t="s">
        <v>939</v>
      </c>
      <c r="J387" s="217" t="s">
        <v>736</v>
      </c>
      <c r="K387" s="114" t="s">
        <v>1403</v>
      </c>
    </row>
    <row r="388" spans="1:11" x14ac:dyDescent="0.3">
      <c r="A388" s="261" t="s">
        <v>1372</v>
      </c>
      <c r="B388" s="114" t="s">
        <v>1036</v>
      </c>
      <c r="C388" s="217" t="s">
        <v>6</v>
      </c>
      <c r="D388" s="114" t="s">
        <v>1046</v>
      </c>
      <c r="E388" s="114" t="s">
        <v>24</v>
      </c>
      <c r="F388" s="114" t="s">
        <v>1404</v>
      </c>
      <c r="G388" s="217">
        <v>10</v>
      </c>
      <c r="H388" s="114" t="s">
        <v>1048</v>
      </c>
      <c r="I388" s="114" t="s">
        <v>939</v>
      </c>
      <c r="J388" s="217" t="s">
        <v>736</v>
      </c>
      <c r="K388" s="114" t="s">
        <v>1403</v>
      </c>
    </row>
    <row r="389" spans="1:11" x14ac:dyDescent="0.3">
      <c r="A389" s="261" t="s">
        <v>1372</v>
      </c>
      <c r="B389" s="114" t="s">
        <v>1036</v>
      </c>
      <c r="C389" s="217" t="s">
        <v>6</v>
      </c>
      <c r="D389" s="114" t="s">
        <v>1046</v>
      </c>
      <c r="E389" s="114" t="s">
        <v>489</v>
      </c>
      <c r="F389" s="114" t="s">
        <v>1405</v>
      </c>
      <c r="G389" s="217">
        <v>20</v>
      </c>
      <c r="H389" s="114" t="s">
        <v>1048</v>
      </c>
      <c r="I389" s="114" t="s">
        <v>939</v>
      </c>
      <c r="J389" s="217" t="s">
        <v>736</v>
      </c>
      <c r="K389" s="114" t="s">
        <v>1406</v>
      </c>
    </row>
    <row r="390" spans="1:11" x14ac:dyDescent="0.3">
      <c r="A390" s="261" t="s">
        <v>1372</v>
      </c>
      <c r="B390" s="114" t="s">
        <v>1036</v>
      </c>
      <c r="C390" s="217" t="s">
        <v>6</v>
      </c>
      <c r="D390" s="114" t="s">
        <v>1046</v>
      </c>
      <c r="E390" s="114" t="s">
        <v>24</v>
      </c>
      <c r="F390" s="114" t="s">
        <v>1407</v>
      </c>
      <c r="G390" s="217">
        <v>30</v>
      </c>
      <c r="H390" s="114" t="s">
        <v>1048</v>
      </c>
      <c r="I390" s="114" t="s">
        <v>939</v>
      </c>
      <c r="J390" s="217" t="s">
        <v>736</v>
      </c>
      <c r="K390" s="114" t="s">
        <v>1403</v>
      </c>
    </row>
    <row r="391" spans="1:11" x14ac:dyDescent="0.3">
      <c r="A391" s="261" t="s">
        <v>1372</v>
      </c>
      <c r="B391" s="114" t="s">
        <v>1036</v>
      </c>
      <c r="C391" s="217" t="s">
        <v>6</v>
      </c>
      <c r="D391" s="114" t="s">
        <v>1046</v>
      </c>
      <c r="E391" s="114" t="s">
        <v>24</v>
      </c>
      <c r="F391" s="114" t="s">
        <v>1408</v>
      </c>
      <c r="G391" s="217">
        <v>50</v>
      </c>
      <c r="H391" s="114" t="s">
        <v>1048</v>
      </c>
      <c r="I391" s="114" t="s">
        <v>939</v>
      </c>
      <c r="J391" s="217" t="s">
        <v>736</v>
      </c>
      <c r="K391" s="114" t="s">
        <v>1403</v>
      </c>
    </row>
    <row r="392" spans="1:11" x14ac:dyDescent="0.3">
      <c r="A392" s="261" t="s">
        <v>1372</v>
      </c>
      <c r="B392" s="114" t="s">
        <v>1036</v>
      </c>
      <c r="C392" s="217" t="s">
        <v>6</v>
      </c>
      <c r="D392" s="114" t="s">
        <v>1046</v>
      </c>
      <c r="E392" s="114" t="s">
        <v>24</v>
      </c>
      <c r="F392" s="114" t="s">
        <v>1409</v>
      </c>
      <c r="G392" s="217">
        <v>20</v>
      </c>
      <c r="H392" s="114" t="s">
        <v>1048</v>
      </c>
      <c r="I392" s="114" t="s">
        <v>939</v>
      </c>
      <c r="J392" s="217" t="s">
        <v>736</v>
      </c>
      <c r="K392" s="114" t="s">
        <v>1403</v>
      </c>
    </row>
    <row r="393" spans="1:11" x14ac:dyDescent="0.3">
      <c r="A393" s="261" t="s">
        <v>1372</v>
      </c>
      <c r="B393" s="114" t="s">
        <v>1036</v>
      </c>
      <c r="C393" s="217" t="s">
        <v>6</v>
      </c>
      <c r="D393" s="114" t="s">
        <v>1046</v>
      </c>
      <c r="E393" s="114" t="s">
        <v>24</v>
      </c>
      <c r="F393" s="114" t="s">
        <v>1410</v>
      </c>
      <c r="G393" s="217">
        <v>20</v>
      </c>
      <c r="H393" s="114" t="s">
        <v>1048</v>
      </c>
      <c r="I393" s="114" t="s">
        <v>939</v>
      </c>
      <c r="J393" s="217" t="s">
        <v>736</v>
      </c>
      <c r="K393" s="114" t="s">
        <v>1403</v>
      </c>
    </row>
    <row r="394" spans="1:11" x14ac:dyDescent="0.3">
      <c r="A394" s="261" t="s">
        <v>1372</v>
      </c>
      <c r="B394" s="114" t="s">
        <v>1036</v>
      </c>
      <c r="C394" s="217" t="s">
        <v>6</v>
      </c>
      <c r="D394" s="114" t="s">
        <v>1046</v>
      </c>
      <c r="E394" s="114" t="s">
        <v>24</v>
      </c>
      <c r="F394" s="114" t="s">
        <v>1411</v>
      </c>
      <c r="G394" s="217">
        <v>20</v>
      </c>
      <c r="H394" s="114" t="s">
        <v>1048</v>
      </c>
      <c r="I394" s="114" t="s">
        <v>939</v>
      </c>
      <c r="J394" s="217" t="s">
        <v>736</v>
      </c>
      <c r="K394" s="114" t="s">
        <v>1403</v>
      </c>
    </row>
    <row r="395" spans="1:11" x14ac:dyDescent="0.3">
      <c r="A395" s="261" t="s">
        <v>1372</v>
      </c>
      <c r="B395" s="114" t="s">
        <v>1036</v>
      </c>
      <c r="C395" s="217" t="s">
        <v>6</v>
      </c>
      <c r="D395" s="114" t="s">
        <v>1046</v>
      </c>
      <c r="E395" s="114" t="s">
        <v>42</v>
      </c>
      <c r="F395" s="114" t="s">
        <v>1380</v>
      </c>
      <c r="G395" s="217">
        <v>200</v>
      </c>
      <c r="H395" s="114" t="s">
        <v>1048</v>
      </c>
      <c r="I395" s="114" t="s">
        <v>939</v>
      </c>
      <c r="J395" s="217" t="s">
        <v>736</v>
      </c>
      <c r="K395" s="114" t="s">
        <v>1412</v>
      </c>
    </row>
    <row r="396" spans="1:11" x14ac:dyDescent="0.3">
      <c r="A396" s="261" t="s">
        <v>1372</v>
      </c>
      <c r="B396" s="114" t="s">
        <v>1036</v>
      </c>
      <c r="C396" s="217" t="s">
        <v>6</v>
      </c>
      <c r="D396" s="114" t="s">
        <v>1046</v>
      </c>
      <c r="E396" s="114" t="s">
        <v>492</v>
      </c>
      <c r="F396" s="114" t="s">
        <v>1413</v>
      </c>
      <c r="G396" s="217">
        <v>10</v>
      </c>
      <c r="H396" s="114" t="s">
        <v>1048</v>
      </c>
      <c r="I396" s="114" t="s">
        <v>939</v>
      </c>
      <c r="J396" s="217" t="s">
        <v>736</v>
      </c>
      <c r="K396" s="114" t="s">
        <v>1337</v>
      </c>
    </row>
    <row r="397" spans="1:11" x14ac:dyDescent="0.3">
      <c r="A397" s="261" t="s">
        <v>1372</v>
      </c>
      <c r="B397" s="114" t="s">
        <v>1036</v>
      </c>
      <c r="C397" s="217" t="s">
        <v>6</v>
      </c>
      <c r="D397" s="114" t="s">
        <v>1046</v>
      </c>
      <c r="E397" s="114" t="s">
        <v>519</v>
      </c>
      <c r="F397" s="114" t="s">
        <v>1414</v>
      </c>
      <c r="G397" s="217">
        <v>70</v>
      </c>
      <c r="H397" s="114" t="s">
        <v>1048</v>
      </c>
      <c r="I397" s="114" t="s">
        <v>939</v>
      </c>
      <c r="J397" s="217" t="s">
        <v>736</v>
      </c>
      <c r="K397" s="114" t="s">
        <v>1415</v>
      </c>
    </row>
    <row r="398" spans="1:11" x14ac:dyDescent="0.3">
      <c r="A398" s="261" t="s">
        <v>1372</v>
      </c>
      <c r="B398" s="114" t="s">
        <v>1036</v>
      </c>
      <c r="C398" s="217" t="s">
        <v>6</v>
      </c>
      <c r="D398" s="114" t="s">
        <v>1046</v>
      </c>
      <c r="E398" s="114" t="s">
        <v>112</v>
      </c>
      <c r="F398" s="114" t="s">
        <v>1385</v>
      </c>
      <c r="G398" s="217">
        <v>300</v>
      </c>
      <c r="H398" s="114" t="s">
        <v>1048</v>
      </c>
      <c r="I398" s="114" t="s">
        <v>939</v>
      </c>
      <c r="J398" s="217" t="s">
        <v>736</v>
      </c>
      <c r="K398" s="114" t="s">
        <v>1416</v>
      </c>
    </row>
    <row r="399" spans="1:11" x14ac:dyDescent="0.3">
      <c r="A399" s="261" t="s">
        <v>1372</v>
      </c>
      <c r="B399" s="114" t="s">
        <v>1036</v>
      </c>
      <c r="C399" s="217" t="s">
        <v>6</v>
      </c>
      <c r="D399" s="114" t="s">
        <v>1046</v>
      </c>
      <c r="E399" s="114" t="s">
        <v>69</v>
      </c>
      <c r="F399" s="114" t="s">
        <v>1417</v>
      </c>
      <c r="G399" s="217">
        <v>600</v>
      </c>
      <c r="H399" s="114" t="s">
        <v>1048</v>
      </c>
      <c r="I399" s="114" t="s">
        <v>939</v>
      </c>
      <c r="J399" s="217" t="s">
        <v>736</v>
      </c>
      <c r="K399" s="114" t="s">
        <v>1418</v>
      </c>
    </row>
    <row r="400" spans="1:11" x14ac:dyDescent="0.3">
      <c r="A400" s="261" t="s">
        <v>1372</v>
      </c>
      <c r="B400" s="114" t="s">
        <v>1036</v>
      </c>
      <c r="C400" s="217" t="s">
        <v>6</v>
      </c>
      <c r="D400" s="114" t="s">
        <v>1046</v>
      </c>
      <c r="E400" s="114" t="s">
        <v>505</v>
      </c>
      <c r="F400" s="114" t="s">
        <v>1396</v>
      </c>
      <c r="G400" s="217">
        <v>100</v>
      </c>
      <c r="H400" s="114" t="s">
        <v>1048</v>
      </c>
      <c r="I400" s="114" t="s">
        <v>939</v>
      </c>
      <c r="J400" s="217" t="s">
        <v>736</v>
      </c>
      <c r="K400" s="114" t="s">
        <v>1419</v>
      </c>
    </row>
    <row r="401" spans="1:11" x14ac:dyDescent="0.3">
      <c r="A401" s="261" t="s">
        <v>1372</v>
      </c>
      <c r="B401" s="114" t="s">
        <v>1036</v>
      </c>
      <c r="C401" s="217" t="s">
        <v>6</v>
      </c>
      <c r="D401" s="114" t="s">
        <v>1046</v>
      </c>
      <c r="E401" s="114" t="s">
        <v>105</v>
      </c>
      <c r="F401" s="114" t="s">
        <v>1420</v>
      </c>
      <c r="G401" s="217">
        <v>100</v>
      </c>
      <c r="H401" s="114" t="s">
        <v>1048</v>
      </c>
      <c r="I401" s="114" t="s">
        <v>939</v>
      </c>
      <c r="J401" s="217" t="s">
        <v>736</v>
      </c>
      <c r="K401" s="114" t="s">
        <v>1421</v>
      </c>
    </row>
    <row r="402" spans="1:11" x14ac:dyDescent="0.3">
      <c r="A402" s="261" t="s">
        <v>1372</v>
      </c>
      <c r="B402" s="114" t="s">
        <v>1036</v>
      </c>
      <c r="C402" s="217" t="s">
        <v>6</v>
      </c>
      <c r="D402" s="114" t="s">
        <v>1046</v>
      </c>
      <c r="E402" s="114" t="s">
        <v>107</v>
      </c>
      <c r="F402" s="114" t="s">
        <v>1422</v>
      </c>
      <c r="G402" s="217">
        <v>100</v>
      </c>
      <c r="H402" s="114" t="s">
        <v>1048</v>
      </c>
      <c r="I402" s="114" t="s">
        <v>939</v>
      </c>
      <c r="J402" s="217" t="s">
        <v>736</v>
      </c>
      <c r="K402" s="114" t="s">
        <v>1423</v>
      </c>
    </row>
    <row r="403" spans="1:11" x14ac:dyDescent="0.3">
      <c r="A403" s="261" t="s">
        <v>1372</v>
      </c>
      <c r="B403" s="114" t="s">
        <v>1036</v>
      </c>
      <c r="C403" s="217" t="s">
        <v>6</v>
      </c>
      <c r="D403" s="114" t="s">
        <v>1046</v>
      </c>
      <c r="E403" s="114" t="s">
        <v>11</v>
      </c>
      <c r="F403" s="114" t="s">
        <v>1424</v>
      </c>
      <c r="G403" s="217">
        <v>100</v>
      </c>
      <c r="H403" s="114" t="s">
        <v>1048</v>
      </c>
      <c r="I403" s="114" t="s">
        <v>939</v>
      </c>
      <c r="J403" s="217" t="s">
        <v>736</v>
      </c>
      <c r="K403" s="114" t="s">
        <v>1425</v>
      </c>
    </row>
    <row r="404" spans="1:11" x14ac:dyDescent="0.3">
      <c r="A404" s="261" t="s">
        <v>1372</v>
      </c>
      <c r="B404" s="114" t="s">
        <v>1036</v>
      </c>
      <c r="C404" s="217" t="s">
        <v>6</v>
      </c>
      <c r="D404" s="114" t="s">
        <v>1046</v>
      </c>
      <c r="E404" s="114" t="s">
        <v>26</v>
      </c>
      <c r="F404" s="114" t="s">
        <v>1018</v>
      </c>
      <c r="G404" s="217">
        <v>100</v>
      </c>
      <c r="H404" s="114" t="s">
        <v>1048</v>
      </c>
      <c r="I404" s="114" t="s">
        <v>939</v>
      </c>
      <c r="J404" s="217" t="s">
        <v>736</v>
      </c>
      <c r="K404" s="114" t="s">
        <v>1065</v>
      </c>
    </row>
    <row r="405" spans="1:11" x14ac:dyDescent="0.3">
      <c r="A405" s="261" t="s">
        <v>1372</v>
      </c>
      <c r="B405" s="114" t="s">
        <v>1036</v>
      </c>
      <c r="C405" s="217" t="s">
        <v>6</v>
      </c>
      <c r="D405" s="114" t="s">
        <v>1046</v>
      </c>
      <c r="E405" s="114" t="s">
        <v>30</v>
      </c>
      <c r="F405" s="114" t="s">
        <v>1426</v>
      </c>
      <c r="G405" s="217">
        <v>20</v>
      </c>
      <c r="H405" s="114" t="s">
        <v>1048</v>
      </c>
      <c r="I405" s="114" t="s">
        <v>939</v>
      </c>
      <c r="J405" s="217" t="s">
        <v>736</v>
      </c>
      <c r="K405" s="114" t="s">
        <v>1056</v>
      </c>
    </row>
    <row r="406" spans="1:11" x14ac:dyDescent="0.3">
      <c r="A406" s="261" t="s">
        <v>1372</v>
      </c>
      <c r="B406" s="114" t="s">
        <v>1036</v>
      </c>
      <c r="C406" s="217" t="s">
        <v>121</v>
      </c>
      <c r="D406" s="114" t="s">
        <v>1160</v>
      </c>
      <c r="E406" s="114" t="s">
        <v>494</v>
      </c>
      <c r="F406" s="114" t="s">
        <v>1164</v>
      </c>
      <c r="G406" s="217">
        <v>20</v>
      </c>
      <c r="H406" s="114" t="s">
        <v>1162</v>
      </c>
      <c r="I406" s="114" t="s">
        <v>939</v>
      </c>
      <c r="J406" s="217" t="s">
        <v>736</v>
      </c>
      <c r="K406" s="114" t="s">
        <v>1165</v>
      </c>
    </row>
    <row r="407" spans="1:11" x14ac:dyDescent="0.3">
      <c r="A407" s="261" t="s">
        <v>1428</v>
      </c>
      <c r="B407" s="114" t="s">
        <v>935</v>
      </c>
      <c r="C407" s="217" t="s">
        <v>155</v>
      </c>
      <c r="D407" s="114" t="s">
        <v>936</v>
      </c>
      <c r="E407" s="114" t="s">
        <v>1429</v>
      </c>
      <c r="F407" s="114" t="s">
        <v>1430</v>
      </c>
      <c r="G407" s="217">
        <v>20</v>
      </c>
      <c r="I407" s="114" t="s">
        <v>939</v>
      </c>
      <c r="J407" s="217" t="s">
        <v>940</v>
      </c>
      <c r="K407" s="114" t="s">
        <v>1429</v>
      </c>
    </row>
    <row r="408" spans="1:11" x14ac:dyDescent="0.3">
      <c r="A408" s="261" t="s">
        <v>1428</v>
      </c>
      <c r="B408" s="114" t="s">
        <v>935</v>
      </c>
      <c r="C408" s="217" t="s">
        <v>183</v>
      </c>
      <c r="D408" s="114" t="s">
        <v>948</v>
      </c>
      <c r="E408" s="114" t="s">
        <v>1431</v>
      </c>
      <c r="F408" s="114" t="s">
        <v>1432</v>
      </c>
      <c r="G408" s="217">
        <v>60</v>
      </c>
      <c r="I408" s="114" t="s">
        <v>950</v>
      </c>
      <c r="J408" s="217" t="s">
        <v>940</v>
      </c>
      <c r="K408" s="114" t="s">
        <v>1431</v>
      </c>
    </row>
    <row r="409" spans="1:11" x14ac:dyDescent="0.3">
      <c r="A409" s="261" t="s">
        <v>1428</v>
      </c>
      <c r="B409" s="114" t="s">
        <v>935</v>
      </c>
      <c r="C409" s="217" t="s">
        <v>183</v>
      </c>
      <c r="D409" s="114" t="s">
        <v>948</v>
      </c>
      <c r="E409" s="114" t="s">
        <v>12</v>
      </c>
      <c r="F409" s="114" t="s">
        <v>1190</v>
      </c>
      <c r="G409" s="217">
        <v>160</v>
      </c>
      <c r="I409" s="114" t="s">
        <v>950</v>
      </c>
      <c r="J409" s="217" t="s">
        <v>940</v>
      </c>
      <c r="K409" s="114" t="s">
        <v>12</v>
      </c>
    </row>
    <row r="410" spans="1:11" x14ac:dyDescent="0.3">
      <c r="A410" s="261" t="s">
        <v>1428</v>
      </c>
      <c r="B410" s="114" t="s">
        <v>935</v>
      </c>
      <c r="C410" s="217" t="s">
        <v>161</v>
      </c>
      <c r="D410" s="114" t="s">
        <v>970</v>
      </c>
      <c r="E410" s="114" t="s">
        <v>86</v>
      </c>
      <c r="F410" s="114" t="s">
        <v>1433</v>
      </c>
      <c r="G410" s="217">
        <v>1200</v>
      </c>
      <c r="I410" s="114" t="s">
        <v>950</v>
      </c>
      <c r="J410" s="217" t="s">
        <v>736</v>
      </c>
      <c r="K410" s="114" t="s">
        <v>86</v>
      </c>
    </row>
    <row r="411" spans="1:11" x14ac:dyDescent="0.3">
      <c r="A411" s="261" t="s">
        <v>1428</v>
      </c>
      <c r="B411" s="114" t="s">
        <v>935</v>
      </c>
      <c r="C411" s="217" t="s">
        <v>161</v>
      </c>
      <c r="D411" s="114" t="s">
        <v>970</v>
      </c>
      <c r="E411" s="114" t="s">
        <v>139</v>
      </c>
      <c r="F411" s="114" t="s">
        <v>1289</v>
      </c>
      <c r="G411" s="217">
        <v>180</v>
      </c>
      <c r="I411" s="114" t="s">
        <v>950</v>
      </c>
      <c r="J411" s="217" t="s">
        <v>736</v>
      </c>
      <c r="K411" s="114" t="s">
        <v>139</v>
      </c>
    </row>
    <row r="412" spans="1:11" x14ac:dyDescent="0.3">
      <c r="A412" s="261" t="s">
        <v>1428</v>
      </c>
      <c r="B412" s="114" t="s">
        <v>935</v>
      </c>
      <c r="C412" s="217" t="s">
        <v>189</v>
      </c>
      <c r="D412" s="114" t="s">
        <v>951</v>
      </c>
      <c r="E412" s="114" t="s">
        <v>90</v>
      </c>
      <c r="F412" s="114" t="s">
        <v>1434</v>
      </c>
      <c r="G412" s="217">
        <v>600</v>
      </c>
      <c r="I412" s="114" t="s">
        <v>939</v>
      </c>
      <c r="J412" s="217" t="s">
        <v>940</v>
      </c>
      <c r="K412" s="114" t="s">
        <v>90</v>
      </c>
    </row>
    <row r="413" spans="1:11" x14ac:dyDescent="0.3">
      <c r="A413" s="261" t="s">
        <v>1428</v>
      </c>
      <c r="B413" s="114" t="s">
        <v>935</v>
      </c>
      <c r="C413" s="217" t="s">
        <v>189</v>
      </c>
      <c r="D413" s="114" t="s">
        <v>951</v>
      </c>
      <c r="E413" s="114" t="s">
        <v>37</v>
      </c>
      <c r="F413" s="114" t="s">
        <v>1296</v>
      </c>
      <c r="G413" s="217">
        <v>40</v>
      </c>
      <c r="I413" s="114" t="s">
        <v>939</v>
      </c>
      <c r="J413" s="217" t="s">
        <v>940</v>
      </c>
      <c r="K413" s="114" t="s">
        <v>37</v>
      </c>
    </row>
    <row r="414" spans="1:11" x14ac:dyDescent="0.3">
      <c r="A414" s="261" t="s">
        <v>1428</v>
      </c>
      <c r="B414" s="114" t="s">
        <v>935</v>
      </c>
      <c r="C414" s="217" t="s">
        <v>189</v>
      </c>
      <c r="D414" s="114" t="s">
        <v>951</v>
      </c>
      <c r="E414" s="114" t="s">
        <v>32</v>
      </c>
      <c r="F414" s="114" t="s">
        <v>1274</v>
      </c>
      <c r="G414" s="217">
        <v>40</v>
      </c>
      <c r="I414" s="114" t="s">
        <v>939</v>
      </c>
      <c r="J414" s="217" t="s">
        <v>940</v>
      </c>
      <c r="K414" s="114" t="s">
        <v>32</v>
      </c>
    </row>
    <row r="415" spans="1:11" x14ac:dyDescent="0.3">
      <c r="A415" s="261" t="s">
        <v>1428</v>
      </c>
      <c r="B415" s="114" t="s">
        <v>935</v>
      </c>
      <c r="C415" s="217" t="s">
        <v>189</v>
      </c>
      <c r="D415" s="114" t="s">
        <v>951</v>
      </c>
      <c r="E415" s="114" t="s">
        <v>15</v>
      </c>
      <c r="F415" s="114" t="s">
        <v>1288</v>
      </c>
      <c r="G415" s="217">
        <v>800</v>
      </c>
      <c r="I415" s="114" t="s">
        <v>939</v>
      </c>
      <c r="J415" s="217" t="s">
        <v>940</v>
      </c>
      <c r="K415" s="114" t="s">
        <v>15</v>
      </c>
    </row>
    <row r="416" spans="1:11" x14ac:dyDescent="0.3">
      <c r="A416" s="261" t="s">
        <v>1428</v>
      </c>
      <c r="B416" s="114" t="s">
        <v>935</v>
      </c>
      <c r="C416" s="217" t="s">
        <v>189</v>
      </c>
      <c r="D416" s="114" t="s">
        <v>951</v>
      </c>
      <c r="E416" s="114" t="s">
        <v>119</v>
      </c>
      <c r="F416" s="114" t="s">
        <v>992</v>
      </c>
      <c r="G416" s="217">
        <v>400</v>
      </c>
      <c r="I416" s="114" t="s">
        <v>939</v>
      </c>
      <c r="J416" s="217" t="s">
        <v>940</v>
      </c>
      <c r="K416" s="114" t="s">
        <v>119</v>
      </c>
    </row>
    <row r="417" spans="1:11" x14ac:dyDescent="0.3">
      <c r="A417" s="261" t="s">
        <v>1428</v>
      </c>
      <c r="B417" s="114" t="s">
        <v>935</v>
      </c>
      <c r="C417" s="217" t="s">
        <v>189</v>
      </c>
      <c r="D417" s="114" t="s">
        <v>951</v>
      </c>
      <c r="E417" s="114" t="s">
        <v>88</v>
      </c>
      <c r="F417" s="114" t="s">
        <v>1277</v>
      </c>
      <c r="G417" s="217">
        <v>40</v>
      </c>
      <c r="I417" s="114" t="s">
        <v>939</v>
      </c>
      <c r="J417" s="217" t="s">
        <v>940</v>
      </c>
      <c r="K417" s="114" t="s">
        <v>88</v>
      </c>
    </row>
    <row r="418" spans="1:11" x14ac:dyDescent="0.3">
      <c r="A418" s="261" t="s">
        <v>1428</v>
      </c>
      <c r="B418" s="114" t="s">
        <v>935</v>
      </c>
      <c r="C418" s="217" t="s">
        <v>189</v>
      </c>
      <c r="D418" s="114" t="s">
        <v>951</v>
      </c>
      <c r="E418" s="114" t="s">
        <v>141</v>
      </c>
      <c r="F418" s="114" t="s">
        <v>1269</v>
      </c>
      <c r="G418" s="217">
        <v>200</v>
      </c>
      <c r="I418" s="114" t="s">
        <v>939</v>
      </c>
      <c r="J418" s="217" t="s">
        <v>940</v>
      </c>
      <c r="K418" s="114" t="s">
        <v>141</v>
      </c>
    </row>
    <row r="419" spans="1:11" x14ac:dyDescent="0.3">
      <c r="A419" s="261" t="s">
        <v>1428</v>
      </c>
      <c r="B419" s="114" t="s">
        <v>935</v>
      </c>
      <c r="C419" s="217" t="s">
        <v>189</v>
      </c>
      <c r="D419" s="114" t="s">
        <v>951</v>
      </c>
      <c r="E419" s="114" t="s">
        <v>1286</v>
      </c>
      <c r="F419" s="114" t="s">
        <v>1287</v>
      </c>
      <c r="G419" s="217">
        <v>200</v>
      </c>
      <c r="I419" s="114" t="s">
        <v>939</v>
      </c>
      <c r="J419" s="217" t="s">
        <v>940</v>
      </c>
      <c r="K419" s="114" t="s">
        <v>1286</v>
      </c>
    </row>
    <row r="420" spans="1:11" x14ac:dyDescent="0.3">
      <c r="A420" s="261" t="s">
        <v>1428</v>
      </c>
      <c r="B420" s="114" t="s">
        <v>935</v>
      </c>
      <c r="C420" s="217" t="s">
        <v>189</v>
      </c>
      <c r="D420" s="114" t="s">
        <v>951</v>
      </c>
      <c r="E420" s="114" t="s">
        <v>514</v>
      </c>
      <c r="F420" s="114" t="s">
        <v>1435</v>
      </c>
      <c r="G420" s="217">
        <v>10</v>
      </c>
      <c r="I420" s="114" t="s">
        <v>939</v>
      </c>
      <c r="J420" s="217" t="s">
        <v>940</v>
      </c>
      <c r="K420" s="114" t="s">
        <v>514</v>
      </c>
    </row>
    <row r="421" spans="1:11" x14ac:dyDescent="0.3">
      <c r="A421" s="261" t="s">
        <v>1428</v>
      </c>
      <c r="B421" s="114" t="s">
        <v>935</v>
      </c>
      <c r="C421" s="217" t="s">
        <v>6</v>
      </c>
      <c r="D421" s="114" t="s">
        <v>945</v>
      </c>
      <c r="E421" s="114" t="s">
        <v>170</v>
      </c>
      <c r="F421" s="114" t="s">
        <v>1436</v>
      </c>
      <c r="G421" s="217">
        <v>20</v>
      </c>
      <c r="I421" s="114" t="s">
        <v>939</v>
      </c>
      <c r="J421" s="217" t="s">
        <v>736</v>
      </c>
      <c r="K421" s="114" t="s">
        <v>170</v>
      </c>
    </row>
    <row r="422" spans="1:11" x14ac:dyDescent="0.3">
      <c r="A422" s="261" t="s">
        <v>1428</v>
      </c>
      <c r="B422" s="114" t="s">
        <v>935</v>
      </c>
      <c r="C422" s="217" t="s">
        <v>6</v>
      </c>
      <c r="D422" s="114" t="s">
        <v>945</v>
      </c>
      <c r="E422" s="114" t="s">
        <v>271</v>
      </c>
      <c r="F422" s="114" t="s">
        <v>1437</v>
      </c>
      <c r="G422" s="217">
        <v>10</v>
      </c>
      <c r="I422" s="114" t="s">
        <v>939</v>
      </c>
      <c r="J422" s="217" t="s">
        <v>736</v>
      </c>
      <c r="K422" s="114" t="s">
        <v>271</v>
      </c>
    </row>
    <row r="423" spans="1:11" x14ac:dyDescent="0.3">
      <c r="A423" s="261" t="s">
        <v>1428</v>
      </c>
      <c r="B423" s="114" t="s">
        <v>935</v>
      </c>
      <c r="C423" s="217" t="s">
        <v>6</v>
      </c>
      <c r="D423" s="114" t="s">
        <v>945</v>
      </c>
      <c r="E423" s="114" t="s">
        <v>58</v>
      </c>
      <c r="F423" s="114" t="s">
        <v>1438</v>
      </c>
      <c r="G423" s="217">
        <v>300</v>
      </c>
      <c r="I423" s="114" t="s">
        <v>939</v>
      </c>
      <c r="J423" s="217" t="s">
        <v>736</v>
      </c>
      <c r="K423" s="114" t="s">
        <v>58</v>
      </c>
    </row>
    <row r="424" spans="1:11" x14ac:dyDescent="0.3">
      <c r="A424" s="261" t="s">
        <v>1428</v>
      </c>
      <c r="B424" s="114" t="s">
        <v>935</v>
      </c>
      <c r="C424" s="217" t="s">
        <v>6</v>
      </c>
      <c r="D424" s="114" t="s">
        <v>945</v>
      </c>
      <c r="E424" s="114" t="s">
        <v>108</v>
      </c>
      <c r="F424" s="114" t="s">
        <v>1439</v>
      </c>
      <c r="G424" s="217">
        <v>5</v>
      </c>
      <c r="I424" s="114" t="s">
        <v>939</v>
      </c>
      <c r="J424" s="217" t="s">
        <v>736</v>
      </c>
      <c r="K424" s="114" t="s">
        <v>108</v>
      </c>
    </row>
    <row r="425" spans="1:11" x14ac:dyDescent="0.3">
      <c r="A425" s="261" t="s">
        <v>1428</v>
      </c>
      <c r="B425" s="114" t="s">
        <v>935</v>
      </c>
      <c r="C425" s="217" t="s">
        <v>6</v>
      </c>
      <c r="D425" s="114" t="s">
        <v>945</v>
      </c>
      <c r="E425" s="114" t="s">
        <v>105</v>
      </c>
      <c r="F425" s="114" t="s">
        <v>1001</v>
      </c>
      <c r="G425" s="217">
        <v>8</v>
      </c>
      <c r="I425" s="114" t="s">
        <v>939</v>
      </c>
      <c r="J425" s="217" t="s">
        <v>736</v>
      </c>
      <c r="K425" s="114" t="s">
        <v>105</v>
      </c>
    </row>
    <row r="426" spans="1:11" x14ac:dyDescent="0.3">
      <c r="A426" s="261" t="s">
        <v>1428</v>
      </c>
      <c r="B426" s="114" t="s">
        <v>935</v>
      </c>
      <c r="C426" s="217" t="s">
        <v>6</v>
      </c>
      <c r="D426" s="114" t="s">
        <v>945</v>
      </c>
      <c r="E426" s="114" t="s">
        <v>102</v>
      </c>
      <c r="F426" s="114" t="s">
        <v>1304</v>
      </c>
      <c r="G426" s="217">
        <v>2</v>
      </c>
      <c r="I426" s="114" t="s">
        <v>939</v>
      </c>
      <c r="J426" s="217" t="s">
        <v>736</v>
      </c>
      <c r="K426" s="114" t="s">
        <v>102</v>
      </c>
    </row>
    <row r="427" spans="1:11" x14ac:dyDescent="0.3">
      <c r="A427" s="261" t="s">
        <v>1428</v>
      </c>
      <c r="B427" s="114" t="s">
        <v>935</v>
      </c>
      <c r="C427" s="217" t="s">
        <v>121</v>
      </c>
      <c r="D427" s="114" t="s">
        <v>954</v>
      </c>
      <c r="E427" s="114" t="s">
        <v>159</v>
      </c>
      <c r="F427" s="114" t="s">
        <v>1440</v>
      </c>
      <c r="G427" s="217">
        <v>200</v>
      </c>
      <c r="I427" s="114" t="s">
        <v>939</v>
      </c>
      <c r="J427" s="217" t="s">
        <v>736</v>
      </c>
      <c r="K427" s="114" t="s">
        <v>146</v>
      </c>
    </row>
    <row r="428" spans="1:11" x14ac:dyDescent="0.3">
      <c r="A428" s="261" t="s">
        <v>1428</v>
      </c>
      <c r="B428" s="114" t="s">
        <v>935</v>
      </c>
      <c r="C428" s="217" t="s">
        <v>121</v>
      </c>
      <c r="D428" s="114" t="s">
        <v>954</v>
      </c>
      <c r="E428" s="114" t="s">
        <v>20</v>
      </c>
      <c r="F428" s="114" t="s">
        <v>1028</v>
      </c>
      <c r="G428" s="217">
        <v>200</v>
      </c>
      <c r="I428" s="114" t="s">
        <v>939</v>
      </c>
      <c r="J428" s="217" t="s">
        <v>736</v>
      </c>
      <c r="K428" s="114" t="s">
        <v>20</v>
      </c>
    </row>
    <row r="429" spans="1:11" x14ac:dyDescent="0.3">
      <c r="A429" s="261" t="s">
        <v>1428</v>
      </c>
      <c r="B429" s="114" t="s">
        <v>935</v>
      </c>
      <c r="C429" s="217" t="s">
        <v>121</v>
      </c>
      <c r="D429" s="114" t="s">
        <v>954</v>
      </c>
      <c r="E429" s="114" t="s">
        <v>37</v>
      </c>
      <c r="F429" s="114" t="s">
        <v>1441</v>
      </c>
      <c r="G429" s="217">
        <v>10</v>
      </c>
      <c r="I429" s="114" t="s">
        <v>939</v>
      </c>
      <c r="J429" s="217" t="s">
        <v>940</v>
      </c>
      <c r="K429" s="114" t="s">
        <v>37</v>
      </c>
    </row>
    <row r="430" spans="1:11" x14ac:dyDescent="0.3">
      <c r="A430" s="261" t="s">
        <v>1428</v>
      </c>
      <c r="B430" s="114" t="s">
        <v>1003</v>
      </c>
      <c r="C430" s="217" t="s">
        <v>828</v>
      </c>
      <c r="D430" s="114" t="s">
        <v>1004</v>
      </c>
      <c r="E430" s="114" t="s">
        <v>173</v>
      </c>
      <c r="F430" s="114" t="s">
        <v>1017</v>
      </c>
      <c r="G430" s="217">
        <v>10</v>
      </c>
      <c r="H430" s="114" t="s">
        <v>1007</v>
      </c>
      <c r="I430" s="114" t="s">
        <v>939</v>
      </c>
      <c r="J430" s="217" t="s">
        <v>736</v>
      </c>
      <c r="K430" s="114" t="s">
        <v>173</v>
      </c>
    </row>
    <row r="431" spans="1:11" x14ac:dyDescent="0.3">
      <c r="A431" s="261" t="s">
        <v>1428</v>
      </c>
      <c r="B431" s="114" t="s">
        <v>1003</v>
      </c>
      <c r="C431" s="217" t="s">
        <v>828</v>
      </c>
      <c r="D431" s="114" t="s">
        <v>1004</v>
      </c>
      <c r="E431" s="114" t="s">
        <v>71</v>
      </c>
      <c r="F431" s="114" t="s">
        <v>1442</v>
      </c>
      <c r="G431" s="217">
        <v>100</v>
      </c>
      <c r="H431" s="114" t="s">
        <v>1007</v>
      </c>
      <c r="I431" s="114" t="s">
        <v>939</v>
      </c>
      <c r="J431" s="217" t="s">
        <v>736</v>
      </c>
      <c r="K431" s="114" t="s">
        <v>71</v>
      </c>
    </row>
    <row r="432" spans="1:11" x14ac:dyDescent="0.3">
      <c r="A432" s="261" t="s">
        <v>1428</v>
      </c>
      <c r="B432" s="114" t="s">
        <v>1003</v>
      </c>
      <c r="C432" s="217" t="s">
        <v>828</v>
      </c>
      <c r="D432" s="114" t="s">
        <v>1004</v>
      </c>
      <c r="E432" s="114" t="s">
        <v>90</v>
      </c>
      <c r="F432" s="114" t="s">
        <v>1443</v>
      </c>
      <c r="G432" s="217">
        <v>360</v>
      </c>
      <c r="H432" s="114" t="s">
        <v>1007</v>
      </c>
      <c r="I432" s="114" t="s">
        <v>939</v>
      </c>
      <c r="J432" s="217" t="s">
        <v>940</v>
      </c>
      <c r="K432" s="114" t="s">
        <v>90</v>
      </c>
    </row>
    <row r="433" spans="1:11" x14ac:dyDescent="0.3">
      <c r="A433" s="261" t="s">
        <v>1428</v>
      </c>
      <c r="B433" s="114" t="s">
        <v>1003</v>
      </c>
      <c r="C433" s="217" t="s">
        <v>187</v>
      </c>
      <c r="D433" s="114" t="s">
        <v>1019</v>
      </c>
      <c r="E433" s="114" t="s">
        <v>172</v>
      </c>
      <c r="F433" s="114" t="s">
        <v>1173</v>
      </c>
      <c r="G433" s="217">
        <v>3</v>
      </c>
      <c r="H433" s="114" t="s">
        <v>1021</v>
      </c>
      <c r="I433" s="114" t="s">
        <v>939</v>
      </c>
      <c r="J433" s="217" t="s">
        <v>940</v>
      </c>
      <c r="K433" s="114" t="s">
        <v>172</v>
      </c>
    </row>
    <row r="434" spans="1:11" x14ac:dyDescent="0.3">
      <c r="A434" s="261" t="s">
        <v>1428</v>
      </c>
      <c r="B434" s="114" t="s">
        <v>1003</v>
      </c>
      <c r="C434" s="217" t="s">
        <v>121</v>
      </c>
      <c r="D434" s="114" t="s">
        <v>1180</v>
      </c>
      <c r="E434" s="114" t="s">
        <v>543</v>
      </c>
      <c r="F434" s="114" t="s">
        <v>1317</v>
      </c>
      <c r="G434" s="217">
        <v>200</v>
      </c>
      <c r="H434" s="114" t="s">
        <v>1182</v>
      </c>
      <c r="I434" s="114" t="s">
        <v>939</v>
      </c>
      <c r="J434" s="217" t="s">
        <v>736</v>
      </c>
      <c r="K434" s="114" t="s">
        <v>498</v>
      </c>
    </row>
    <row r="435" spans="1:11" x14ac:dyDescent="0.3">
      <c r="A435" s="261" t="s">
        <v>1428</v>
      </c>
      <c r="B435" s="114" t="s">
        <v>1003</v>
      </c>
      <c r="C435" s="217" t="s">
        <v>6</v>
      </c>
      <c r="D435" s="114" t="s">
        <v>1023</v>
      </c>
      <c r="E435" s="114" t="s">
        <v>85</v>
      </c>
      <c r="F435" s="114" t="s">
        <v>1035</v>
      </c>
      <c r="G435" s="217">
        <v>5</v>
      </c>
      <c r="H435" s="114" t="s">
        <v>1025</v>
      </c>
      <c r="I435" s="114" t="s">
        <v>939</v>
      </c>
      <c r="J435" s="217" t="s">
        <v>736</v>
      </c>
      <c r="K435" s="114" t="s">
        <v>85</v>
      </c>
    </row>
    <row r="436" spans="1:11" x14ac:dyDescent="0.3">
      <c r="A436" s="261" t="s">
        <v>1428</v>
      </c>
      <c r="B436" s="114" t="s">
        <v>1003</v>
      </c>
      <c r="C436" s="217" t="s">
        <v>6</v>
      </c>
      <c r="D436" s="114" t="s">
        <v>1023</v>
      </c>
      <c r="E436" s="114" t="s">
        <v>1444</v>
      </c>
      <c r="F436" s="114" t="s">
        <v>1445</v>
      </c>
      <c r="G436" s="217">
        <v>100</v>
      </c>
      <c r="H436" s="114" t="s">
        <v>1025</v>
      </c>
      <c r="I436" s="114" t="s">
        <v>939</v>
      </c>
      <c r="J436" s="217" t="s">
        <v>940</v>
      </c>
      <c r="K436" s="114" t="s">
        <v>1444</v>
      </c>
    </row>
    <row r="437" spans="1:11" x14ac:dyDescent="0.3">
      <c r="A437" s="261" t="s">
        <v>1428</v>
      </c>
      <c r="B437" s="114" t="s">
        <v>1003</v>
      </c>
      <c r="C437" s="217" t="s">
        <v>6</v>
      </c>
      <c r="D437" s="114" t="s">
        <v>1023</v>
      </c>
      <c r="E437" s="114" t="s">
        <v>96</v>
      </c>
      <c r="F437" s="114" t="s">
        <v>1446</v>
      </c>
      <c r="G437" s="217">
        <v>1200</v>
      </c>
      <c r="H437" s="114" t="s">
        <v>1025</v>
      </c>
      <c r="I437" s="114" t="s">
        <v>939</v>
      </c>
      <c r="J437" s="217" t="s">
        <v>736</v>
      </c>
      <c r="K437" s="114" t="s">
        <v>96</v>
      </c>
    </row>
    <row r="438" spans="1:11" x14ac:dyDescent="0.3">
      <c r="A438" s="261" t="s">
        <v>1428</v>
      </c>
      <c r="B438" s="114" t="s">
        <v>1003</v>
      </c>
      <c r="C438" s="217" t="s">
        <v>6</v>
      </c>
      <c r="D438" s="114" t="s">
        <v>1023</v>
      </c>
      <c r="E438" s="114" t="s">
        <v>520</v>
      </c>
      <c r="F438" s="114" t="s">
        <v>1447</v>
      </c>
      <c r="G438" s="217">
        <v>200</v>
      </c>
      <c r="H438" s="114" t="s">
        <v>1025</v>
      </c>
      <c r="I438" s="114" t="s">
        <v>939</v>
      </c>
      <c r="J438" s="217" t="s">
        <v>736</v>
      </c>
      <c r="K438" s="114" t="s">
        <v>520</v>
      </c>
    </row>
    <row r="439" spans="1:11" x14ac:dyDescent="0.3">
      <c r="A439" s="261" t="s">
        <v>1428</v>
      </c>
      <c r="B439" s="114" t="s">
        <v>1003</v>
      </c>
      <c r="C439" s="217" t="s">
        <v>6</v>
      </c>
      <c r="D439" s="114" t="s">
        <v>1023</v>
      </c>
      <c r="E439" s="114" t="s">
        <v>204</v>
      </c>
      <c r="F439" s="114" t="s">
        <v>1020</v>
      </c>
      <c r="G439" s="217">
        <v>50</v>
      </c>
      <c r="H439" s="114" t="s">
        <v>1025</v>
      </c>
      <c r="I439" s="114" t="s">
        <v>939</v>
      </c>
      <c r="J439" s="217" t="s">
        <v>736</v>
      </c>
      <c r="K439" s="114" t="s">
        <v>204</v>
      </c>
    </row>
    <row r="440" spans="1:11" x14ac:dyDescent="0.3">
      <c r="A440" s="261" t="s">
        <v>1428</v>
      </c>
      <c r="B440" s="114" t="s">
        <v>1003</v>
      </c>
      <c r="C440" s="217" t="s">
        <v>6</v>
      </c>
      <c r="D440" s="114" t="s">
        <v>1023</v>
      </c>
      <c r="E440" s="114" t="s">
        <v>85</v>
      </c>
      <c r="F440" s="114" t="s">
        <v>1035</v>
      </c>
      <c r="G440" s="217">
        <v>7</v>
      </c>
      <c r="H440" s="114" t="s">
        <v>1025</v>
      </c>
      <c r="I440" s="114" t="s">
        <v>939</v>
      </c>
      <c r="J440" s="217" t="s">
        <v>736</v>
      </c>
      <c r="K440" s="114" t="s">
        <v>85</v>
      </c>
    </row>
    <row r="441" spans="1:11" x14ac:dyDescent="0.3">
      <c r="A441" s="261" t="s">
        <v>1428</v>
      </c>
      <c r="B441" s="114" t="s">
        <v>1036</v>
      </c>
      <c r="C441" s="217" t="s">
        <v>6</v>
      </c>
      <c r="D441" s="114" t="s">
        <v>1023</v>
      </c>
      <c r="E441" s="114" t="s">
        <v>254</v>
      </c>
      <c r="F441" s="114" t="s">
        <v>1448</v>
      </c>
      <c r="G441" s="217">
        <v>30</v>
      </c>
      <c r="H441" s="114" t="s">
        <v>1187</v>
      </c>
      <c r="I441" s="114" t="s">
        <v>939</v>
      </c>
      <c r="J441" s="217" t="s">
        <v>736</v>
      </c>
      <c r="K441" s="114" t="s">
        <v>254</v>
      </c>
    </row>
    <row r="442" spans="1:11" x14ac:dyDescent="0.3">
      <c r="A442" s="261" t="s">
        <v>1428</v>
      </c>
      <c r="B442" s="114" t="s">
        <v>1036</v>
      </c>
      <c r="C442" s="217" t="s">
        <v>6</v>
      </c>
      <c r="D442" s="114" t="s">
        <v>1023</v>
      </c>
      <c r="E442" s="114" t="s">
        <v>109</v>
      </c>
      <c r="F442" s="114" t="s">
        <v>1449</v>
      </c>
      <c r="G442" s="217">
        <v>200</v>
      </c>
      <c r="H442" s="114" t="s">
        <v>1187</v>
      </c>
      <c r="I442" s="114" t="s">
        <v>939</v>
      </c>
      <c r="J442" s="217" t="s">
        <v>736</v>
      </c>
      <c r="K442" s="114" t="s">
        <v>109</v>
      </c>
    </row>
    <row r="443" spans="1:11" x14ac:dyDescent="0.3">
      <c r="A443" s="261" t="s">
        <v>1428</v>
      </c>
      <c r="B443" s="114" t="s">
        <v>1036</v>
      </c>
      <c r="C443" s="217" t="s">
        <v>6</v>
      </c>
      <c r="D443" s="114" t="s">
        <v>1023</v>
      </c>
      <c r="E443" s="114" t="s">
        <v>518</v>
      </c>
      <c r="F443" s="114" t="s">
        <v>1450</v>
      </c>
      <c r="G443" s="217">
        <v>100</v>
      </c>
      <c r="H443" s="114" t="s">
        <v>1187</v>
      </c>
      <c r="I443" s="114" t="s">
        <v>939</v>
      </c>
      <c r="J443" s="217" t="s">
        <v>736</v>
      </c>
      <c r="K443" s="114" t="s">
        <v>1451</v>
      </c>
    </row>
    <row r="444" spans="1:11" x14ac:dyDescent="0.3">
      <c r="A444" s="261" t="s">
        <v>1428</v>
      </c>
      <c r="B444" s="114" t="s">
        <v>1036</v>
      </c>
      <c r="C444" s="217" t="s">
        <v>6</v>
      </c>
      <c r="D444" s="114" t="s">
        <v>1023</v>
      </c>
      <c r="E444" s="114" t="s">
        <v>492</v>
      </c>
      <c r="F444" s="114" t="s">
        <v>1452</v>
      </c>
      <c r="G444" s="217">
        <v>10</v>
      </c>
      <c r="H444" s="114" t="s">
        <v>1187</v>
      </c>
      <c r="I444" s="114" t="s">
        <v>939</v>
      </c>
      <c r="J444" s="217" t="s">
        <v>736</v>
      </c>
      <c r="K444" s="114" t="s">
        <v>1453</v>
      </c>
    </row>
    <row r="445" spans="1:11" x14ac:dyDescent="0.3">
      <c r="A445" s="261" t="s">
        <v>1428</v>
      </c>
      <c r="B445" s="114" t="s">
        <v>1036</v>
      </c>
      <c r="C445" s="217" t="s">
        <v>6</v>
      </c>
      <c r="D445" s="114" t="s">
        <v>1023</v>
      </c>
      <c r="E445" s="114" t="s">
        <v>32</v>
      </c>
      <c r="F445" s="114" t="s">
        <v>1261</v>
      </c>
      <c r="G445" s="217">
        <v>20</v>
      </c>
      <c r="H445" s="114" t="s">
        <v>1187</v>
      </c>
      <c r="I445" s="114" t="s">
        <v>939</v>
      </c>
      <c r="J445" s="217" t="s">
        <v>736</v>
      </c>
      <c r="K445" s="114" t="s">
        <v>32</v>
      </c>
    </row>
    <row r="446" spans="1:11" x14ac:dyDescent="0.3">
      <c r="A446" s="261" t="s">
        <v>1428</v>
      </c>
      <c r="B446" s="114" t="s">
        <v>1036</v>
      </c>
      <c r="C446" s="217" t="s">
        <v>6</v>
      </c>
      <c r="D446" s="114" t="s">
        <v>1023</v>
      </c>
      <c r="E446" s="114" t="s">
        <v>512</v>
      </c>
      <c r="F446" s="114" t="s">
        <v>1454</v>
      </c>
      <c r="G446" s="217">
        <v>100</v>
      </c>
      <c r="H446" s="114" t="s">
        <v>1187</v>
      </c>
      <c r="I446" s="114" t="s">
        <v>939</v>
      </c>
      <c r="J446" s="217" t="s">
        <v>736</v>
      </c>
      <c r="K446" s="114" t="s">
        <v>1455</v>
      </c>
    </row>
    <row r="447" spans="1:11" x14ac:dyDescent="0.3">
      <c r="A447" s="261" t="s">
        <v>1428</v>
      </c>
      <c r="B447" s="114" t="s">
        <v>1036</v>
      </c>
      <c r="C447" s="217" t="s">
        <v>189</v>
      </c>
      <c r="D447" s="114" t="s">
        <v>1266</v>
      </c>
      <c r="E447" s="114" t="s">
        <v>12</v>
      </c>
      <c r="F447" s="114" t="s">
        <v>1190</v>
      </c>
      <c r="G447" s="217">
        <v>400</v>
      </c>
      <c r="H447" s="114" t="s">
        <v>1267</v>
      </c>
      <c r="I447" s="114" t="s">
        <v>939</v>
      </c>
      <c r="J447" s="217" t="s">
        <v>940</v>
      </c>
      <c r="K447" s="114" t="s">
        <v>12</v>
      </c>
    </row>
    <row r="448" spans="1:11" x14ac:dyDescent="0.3">
      <c r="A448" s="261" t="s">
        <v>1457</v>
      </c>
      <c r="B448" s="114" t="s">
        <v>1003</v>
      </c>
      <c r="C448" s="217" t="s">
        <v>121</v>
      </c>
      <c r="D448" s="114" t="s">
        <v>1180</v>
      </c>
      <c r="E448" s="114" t="s">
        <v>543</v>
      </c>
      <c r="F448" s="114" t="s">
        <v>1317</v>
      </c>
      <c r="G448" s="217">
        <v>600</v>
      </c>
      <c r="H448" s="114" t="s">
        <v>1182</v>
      </c>
      <c r="I448" s="114" t="s">
        <v>939</v>
      </c>
      <c r="J448" s="217" t="s">
        <v>736</v>
      </c>
      <c r="K448" s="114" t="s">
        <v>498</v>
      </c>
    </row>
    <row r="449" spans="1:11" x14ac:dyDescent="0.3">
      <c r="A449" s="261" t="s">
        <v>1457</v>
      </c>
      <c r="B449" s="114" t="s">
        <v>1003</v>
      </c>
      <c r="C449" s="217" t="s">
        <v>828</v>
      </c>
      <c r="D449" s="114" t="s">
        <v>1004</v>
      </c>
      <c r="E449" s="114" t="s">
        <v>1458</v>
      </c>
      <c r="F449" s="114" t="s">
        <v>1459</v>
      </c>
      <c r="G449" s="217">
        <v>50</v>
      </c>
      <c r="H449" s="114" t="s">
        <v>1007</v>
      </c>
      <c r="I449" s="114" t="s">
        <v>939</v>
      </c>
      <c r="J449" s="217" t="s">
        <v>940</v>
      </c>
      <c r="K449" s="114" t="s">
        <v>1458</v>
      </c>
    </row>
    <row r="450" spans="1:11" x14ac:dyDescent="0.3">
      <c r="A450" s="261" t="s">
        <v>1457</v>
      </c>
      <c r="B450" s="114" t="s">
        <v>1003</v>
      </c>
      <c r="C450" s="217" t="s">
        <v>828</v>
      </c>
      <c r="D450" s="114" t="s">
        <v>1004</v>
      </c>
      <c r="E450" s="114" t="s">
        <v>169</v>
      </c>
      <c r="F450" s="114" t="s">
        <v>1460</v>
      </c>
      <c r="G450" s="217">
        <v>180</v>
      </c>
      <c r="H450" s="114" t="s">
        <v>1007</v>
      </c>
      <c r="I450" s="114" t="s">
        <v>939</v>
      </c>
      <c r="J450" s="217" t="s">
        <v>736</v>
      </c>
      <c r="K450" s="114" t="s">
        <v>169</v>
      </c>
    </row>
    <row r="451" spans="1:11" x14ac:dyDescent="0.3">
      <c r="A451" s="261" t="s">
        <v>1457</v>
      </c>
      <c r="B451" s="114" t="s">
        <v>1003</v>
      </c>
      <c r="C451" s="217" t="s">
        <v>828</v>
      </c>
      <c r="D451" s="114" t="s">
        <v>1004</v>
      </c>
      <c r="E451" s="114" t="s">
        <v>117</v>
      </c>
      <c r="F451" s="114" t="s">
        <v>1008</v>
      </c>
      <c r="G451" s="217">
        <v>20</v>
      </c>
      <c r="H451" s="114" t="s">
        <v>1007</v>
      </c>
      <c r="I451" s="114" t="s">
        <v>939</v>
      </c>
      <c r="J451" s="217" t="s">
        <v>736</v>
      </c>
      <c r="K451" s="114" t="s">
        <v>117</v>
      </c>
    </row>
    <row r="452" spans="1:11" x14ac:dyDescent="0.3">
      <c r="A452" s="261" t="s">
        <v>1457</v>
      </c>
      <c r="B452" s="114" t="s">
        <v>1003</v>
      </c>
      <c r="C452" s="217" t="s">
        <v>828</v>
      </c>
      <c r="D452" s="114" t="s">
        <v>1004</v>
      </c>
      <c r="E452" s="114" t="s">
        <v>505</v>
      </c>
      <c r="F452" s="114" t="s">
        <v>1396</v>
      </c>
      <c r="G452" s="217">
        <v>100</v>
      </c>
      <c r="H452" s="114" t="s">
        <v>1007</v>
      </c>
      <c r="I452" s="114" t="s">
        <v>939</v>
      </c>
      <c r="J452" s="217" t="s">
        <v>940</v>
      </c>
      <c r="K452" s="114" t="s">
        <v>505</v>
      </c>
    </row>
    <row r="453" spans="1:11" x14ac:dyDescent="0.3">
      <c r="A453" s="261" t="s">
        <v>1457</v>
      </c>
      <c r="B453" s="114" t="s">
        <v>1003</v>
      </c>
      <c r="C453" s="217" t="s">
        <v>187</v>
      </c>
      <c r="D453" s="114" t="s">
        <v>1019</v>
      </c>
      <c r="E453" s="114" t="s">
        <v>1461</v>
      </c>
      <c r="F453" s="114" t="s">
        <v>1462</v>
      </c>
      <c r="G453" s="217">
        <v>14</v>
      </c>
      <c r="H453" s="114" t="s">
        <v>1021</v>
      </c>
      <c r="I453" s="114" t="s">
        <v>939</v>
      </c>
      <c r="J453" s="217" t="s">
        <v>940</v>
      </c>
      <c r="K453" s="114" t="s">
        <v>1461</v>
      </c>
    </row>
    <row r="454" spans="1:11" x14ac:dyDescent="0.3">
      <c r="A454" s="261" t="s">
        <v>1457</v>
      </c>
      <c r="B454" s="114" t="s">
        <v>1003</v>
      </c>
      <c r="C454" s="217" t="s">
        <v>828</v>
      </c>
      <c r="D454" s="114" t="s">
        <v>1004</v>
      </c>
      <c r="E454" s="114" t="s">
        <v>22</v>
      </c>
      <c r="F454" s="114" t="s">
        <v>1463</v>
      </c>
      <c r="G454" s="217">
        <v>50</v>
      </c>
      <c r="H454" s="114" t="s">
        <v>1007</v>
      </c>
      <c r="I454" s="114" t="s">
        <v>939</v>
      </c>
      <c r="J454" s="217" t="s">
        <v>736</v>
      </c>
      <c r="K454" s="114" t="s">
        <v>22</v>
      </c>
    </row>
    <row r="455" spans="1:11" x14ac:dyDescent="0.3">
      <c r="A455" s="261" t="s">
        <v>1457</v>
      </c>
      <c r="B455" s="114" t="s">
        <v>1003</v>
      </c>
      <c r="C455" s="217" t="s">
        <v>828</v>
      </c>
      <c r="D455" s="114" t="s">
        <v>1004</v>
      </c>
      <c r="E455" s="114" t="s">
        <v>1464</v>
      </c>
      <c r="F455" s="114" t="s">
        <v>1465</v>
      </c>
      <c r="G455" s="217">
        <v>50</v>
      </c>
      <c r="H455" s="114" t="s">
        <v>1007</v>
      </c>
      <c r="I455" s="114" t="s">
        <v>939</v>
      </c>
      <c r="J455" s="217" t="s">
        <v>940</v>
      </c>
      <c r="K455" s="114" t="s">
        <v>1464</v>
      </c>
    </row>
    <row r="456" spans="1:11" x14ac:dyDescent="0.3">
      <c r="A456" s="261" t="s">
        <v>1457</v>
      </c>
      <c r="B456" s="114" t="s">
        <v>1003</v>
      </c>
      <c r="C456" s="217" t="s">
        <v>828</v>
      </c>
      <c r="D456" s="114" t="s">
        <v>1004</v>
      </c>
      <c r="E456" s="114" t="s">
        <v>1464</v>
      </c>
      <c r="F456" s="114" t="s">
        <v>1466</v>
      </c>
      <c r="G456" s="217">
        <v>2</v>
      </c>
      <c r="H456" s="114" t="s">
        <v>1007</v>
      </c>
      <c r="I456" s="114" t="s">
        <v>939</v>
      </c>
      <c r="J456" s="217" t="s">
        <v>940</v>
      </c>
      <c r="K456" s="114" t="s">
        <v>1464</v>
      </c>
    </row>
    <row r="457" spans="1:11" x14ac:dyDescent="0.3">
      <c r="A457" s="261" t="s">
        <v>1457</v>
      </c>
      <c r="B457" s="114" t="s">
        <v>1003</v>
      </c>
      <c r="C457" s="217" t="s">
        <v>828</v>
      </c>
      <c r="D457" s="114" t="s">
        <v>1004</v>
      </c>
      <c r="E457" s="114" t="s">
        <v>1464</v>
      </c>
      <c r="F457" s="114" t="s">
        <v>1466</v>
      </c>
      <c r="G457" s="217">
        <v>98</v>
      </c>
      <c r="H457" s="114" t="s">
        <v>1007</v>
      </c>
      <c r="I457" s="114" t="s">
        <v>939</v>
      </c>
      <c r="J457" s="217" t="s">
        <v>940</v>
      </c>
      <c r="K457" s="114" t="s">
        <v>1464</v>
      </c>
    </row>
    <row r="458" spans="1:11" x14ac:dyDescent="0.3">
      <c r="A458" s="261" t="s">
        <v>1457</v>
      </c>
      <c r="B458" s="114" t="s">
        <v>1003</v>
      </c>
      <c r="C458" s="217" t="s">
        <v>6</v>
      </c>
      <c r="D458" s="114" t="s">
        <v>1023</v>
      </c>
      <c r="E458" s="114" t="s">
        <v>660</v>
      </c>
      <c r="F458" s="114" t="s">
        <v>1391</v>
      </c>
      <c r="G458" s="217">
        <v>50</v>
      </c>
      <c r="H458" s="114" t="s">
        <v>1025</v>
      </c>
      <c r="I458" s="114" t="s">
        <v>939</v>
      </c>
      <c r="J458" s="217" t="s">
        <v>736</v>
      </c>
      <c r="K458" s="114" t="s">
        <v>660</v>
      </c>
    </row>
    <row r="459" spans="1:11" x14ac:dyDescent="0.3">
      <c r="A459" s="261" t="s">
        <v>1457</v>
      </c>
      <c r="B459" s="114" t="s">
        <v>1003</v>
      </c>
      <c r="C459" s="217" t="s">
        <v>6</v>
      </c>
      <c r="D459" s="114" t="s">
        <v>1023</v>
      </c>
      <c r="E459" s="114" t="s">
        <v>278</v>
      </c>
      <c r="F459" s="114" t="s">
        <v>1467</v>
      </c>
      <c r="G459" s="217">
        <v>300</v>
      </c>
      <c r="H459" s="114" t="s">
        <v>1025</v>
      </c>
      <c r="I459" s="114" t="s">
        <v>939</v>
      </c>
      <c r="J459" s="217" t="s">
        <v>736</v>
      </c>
      <c r="K459" s="114" t="s">
        <v>278</v>
      </c>
    </row>
    <row r="460" spans="1:11" x14ac:dyDescent="0.3">
      <c r="A460" s="261" t="s">
        <v>1457</v>
      </c>
      <c r="B460" s="114" t="s">
        <v>1003</v>
      </c>
      <c r="C460" s="217" t="s">
        <v>6</v>
      </c>
      <c r="D460" s="114" t="s">
        <v>1023</v>
      </c>
      <c r="E460" s="114" t="s">
        <v>1318</v>
      </c>
      <c r="F460" s="114" t="s">
        <v>1319</v>
      </c>
      <c r="G460" s="217">
        <v>30</v>
      </c>
      <c r="H460" s="114" t="s">
        <v>1025</v>
      </c>
      <c r="I460" s="114" t="s">
        <v>939</v>
      </c>
      <c r="J460" s="217" t="s">
        <v>940</v>
      </c>
      <c r="K460" s="114" t="s">
        <v>1318</v>
      </c>
    </row>
    <row r="461" spans="1:11" x14ac:dyDescent="0.3">
      <c r="A461" s="261" t="s">
        <v>1457</v>
      </c>
      <c r="B461" s="114" t="s">
        <v>1003</v>
      </c>
      <c r="C461" s="217" t="s">
        <v>6</v>
      </c>
      <c r="D461" s="114" t="s">
        <v>1023</v>
      </c>
      <c r="E461" s="114" t="s">
        <v>171</v>
      </c>
      <c r="F461" s="114" t="s">
        <v>1315</v>
      </c>
      <c r="G461" s="217">
        <v>3</v>
      </c>
      <c r="H461" s="114" t="s">
        <v>1025</v>
      </c>
      <c r="I461" s="114" t="s">
        <v>939</v>
      </c>
      <c r="J461" s="217" t="s">
        <v>736</v>
      </c>
      <c r="K461" s="114" t="s">
        <v>1468</v>
      </c>
    </row>
    <row r="462" spans="1:11" x14ac:dyDescent="0.3">
      <c r="A462" s="261" t="s">
        <v>1457</v>
      </c>
      <c r="B462" s="114" t="s">
        <v>1003</v>
      </c>
      <c r="C462" s="217" t="s">
        <v>6</v>
      </c>
      <c r="D462" s="114" t="s">
        <v>1023</v>
      </c>
      <c r="E462" s="114" t="s">
        <v>177</v>
      </c>
      <c r="F462" s="114" t="s">
        <v>1469</v>
      </c>
      <c r="G462" s="217">
        <v>10</v>
      </c>
      <c r="H462" s="114" t="s">
        <v>1025</v>
      </c>
      <c r="I462" s="114" t="s">
        <v>939</v>
      </c>
      <c r="J462" s="217" t="s">
        <v>736</v>
      </c>
      <c r="K462" s="114" t="s">
        <v>177</v>
      </c>
    </row>
    <row r="463" spans="1:11" x14ac:dyDescent="0.3">
      <c r="A463" s="261" t="s">
        <v>1457</v>
      </c>
      <c r="B463" s="114" t="s">
        <v>1036</v>
      </c>
      <c r="C463" s="217" t="s">
        <v>6</v>
      </c>
      <c r="D463" s="114" t="s">
        <v>1046</v>
      </c>
      <c r="E463" s="114" t="s">
        <v>255</v>
      </c>
      <c r="F463" s="114" t="s">
        <v>1470</v>
      </c>
      <c r="G463" s="217">
        <v>50</v>
      </c>
      <c r="H463" s="114" t="s">
        <v>1048</v>
      </c>
      <c r="I463" s="114" t="s">
        <v>939</v>
      </c>
      <c r="J463" s="217" t="s">
        <v>736</v>
      </c>
      <c r="K463" s="114" t="s">
        <v>1470</v>
      </c>
    </row>
    <row r="464" spans="1:11" x14ac:dyDescent="0.3">
      <c r="A464" s="261" t="s">
        <v>1457</v>
      </c>
      <c r="B464" s="114" t="s">
        <v>1036</v>
      </c>
      <c r="C464" s="217" t="s">
        <v>6</v>
      </c>
      <c r="D464" s="114" t="s">
        <v>1046</v>
      </c>
      <c r="E464" s="114" t="s">
        <v>287</v>
      </c>
      <c r="F464" s="114" t="s">
        <v>1471</v>
      </c>
      <c r="G464" s="217">
        <v>300</v>
      </c>
      <c r="H464" s="114" t="s">
        <v>1048</v>
      </c>
      <c r="I464" s="114" t="s">
        <v>939</v>
      </c>
      <c r="J464" s="217" t="s">
        <v>736</v>
      </c>
      <c r="K464" s="114" t="s">
        <v>1471</v>
      </c>
    </row>
    <row r="465" spans="1:11" x14ac:dyDescent="0.3">
      <c r="A465" s="261" t="s">
        <v>1457</v>
      </c>
      <c r="B465" s="114" t="s">
        <v>1036</v>
      </c>
      <c r="C465" s="217" t="s">
        <v>6</v>
      </c>
      <c r="D465" s="114" t="s">
        <v>1046</v>
      </c>
      <c r="E465" s="114" t="s">
        <v>515</v>
      </c>
      <c r="F465" s="114" t="s">
        <v>1472</v>
      </c>
      <c r="G465" s="217">
        <v>300</v>
      </c>
      <c r="H465" s="114" t="s">
        <v>1048</v>
      </c>
      <c r="I465" s="114" t="s">
        <v>939</v>
      </c>
      <c r="J465" s="217" t="s">
        <v>736</v>
      </c>
      <c r="K465" s="114" t="s">
        <v>1472</v>
      </c>
    </row>
    <row r="466" spans="1:11" x14ac:dyDescent="0.3">
      <c r="A466" s="261" t="s">
        <v>1457</v>
      </c>
      <c r="B466" s="114" t="s">
        <v>1036</v>
      </c>
      <c r="C466" s="217" t="s">
        <v>6</v>
      </c>
      <c r="D466" s="114" t="s">
        <v>1046</v>
      </c>
      <c r="E466" s="114" t="s">
        <v>641</v>
      </c>
      <c r="F466" s="114" t="s">
        <v>1473</v>
      </c>
      <c r="G466" s="217">
        <v>20</v>
      </c>
      <c r="H466" s="114" t="s">
        <v>1048</v>
      </c>
      <c r="I466" s="114" t="s">
        <v>939</v>
      </c>
      <c r="J466" s="217" t="s">
        <v>736</v>
      </c>
      <c r="K466" s="114" t="s">
        <v>1473</v>
      </c>
    </row>
    <row r="467" spans="1:11" x14ac:dyDescent="0.3">
      <c r="A467" s="261" t="s">
        <v>1457</v>
      </c>
      <c r="B467" s="114" t="s">
        <v>1036</v>
      </c>
      <c r="C467" s="217" t="s">
        <v>6</v>
      </c>
      <c r="D467" s="114" t="s">
        <v>1046</v>
      </c>
      <c r="E467" s="114" t="s">
        <v>254</v>
      </c>
      <c r="F467" s="114" t="s">
        <v>1330</v>
      </c>
      <c r="G467" s="217">
        <v>150</v>
      </c>
      <c r="H467" s="114" t="s">
        <v>1048</v>
      </c>
      <c r="I467" s="114" t="s">
        <v>939</v>
      </c>
      <c r="J467" s="217" t="s">
        <v>736</v>
      </c>
      <c r="K467" s="114" t="s">
        <v>1330</v>
      </c>
    </row>
    <row r="468" spans="1:11" x14ac:dyDescent="0.3">
      <c r="A468" s="261" t="s">
        <v>1457</v>
      </c>
      <c r="B468" s="114" t="s">
        <v>1036</v>
      </c>
      <c r="C468" s="217" t="s">
        <v>6</v>
      </c>
      <c r="D468" s="114" t="s">
        <v>1046</v>
      </c>
      <c r="E468" s="114" t="s">
        <v>92</v>
      </c>
      <c r="F468" s="114" t="s">
        <v>1161</v>
      </c>
      <c r="G468" s="217">
        <v>200</v>
      </c>
      <c r="H468" s="114" t="s">
        <v>1048</v>
      </c>
      <c r="I468" s="114" t="s">
        <v>939</v>
      </c>
      <c r="J468" s="217" t="s">
        <v>736</v>
      </c>
      <c r="K468" s="114" t="s">
        <v>1161</v>
      </c>
    </row>
    <row r="469" spans="1:11" x14ac:dyDescent="0.3">
      <c r="A469" s="261" t="s">
        <v>1457</v>
      </c>
      <c r="B469" s="114" t="s">
        <v>1036</v>
      </c>
      <c r="C469" s="217" t="s">
        <v>6</v>
      </c>
      <c r="D469" s="114" t="s">
        <v>1046</v>
      </c>
      <c r="E469" s="114" t="s">
        <v>40</v>
      </c>
      <c r="F469" s="114" t="s">
        <v>1474</v>
      </c>
      <c r="G469" s="217">
        <v>300</v>
      </c>
      <c r="H469" s="114" t="s">
        <v>1048</v>
      </c>
      <c r="I469" s="114" t="s">
        <v>939</v>
      </c>
      <c r="J469" s="217" t="s">
        <v>736</v>
      </c>
      <c r="K469" s="114" t="s">
        <v>1474</v>
      </c>
    </row>
    <row r="470" spans="1:11" x14ac:dyDescent="0.3">
      <c r="A470" s="261" t="s">
        <v>1457</v>
      </c>
      <c r="B470" s="114" t="s">
        <v>1036</v>
      </c>
      <c r="C470" s="217" t="s">
        <v>6</v>
      </c>
      <c r="D470" s="114" t="s">
        <v>1046</v>
      </c>
      <c r="E470" s="114" t="s">
        <v>247</v>
      </c>
      <c r="F470" s="114" t="s">
        <v>1475</v>
      </c>
      <c r="G470" s="217">
        <v>30</v>
      </c>
      <c r="H470" s="114" t="s">
        <v>1048</v>
      </c>
      <c r="I470" s="114" t="s">
        <v>939</v>
      </c>
      <c r="J470" s="217" t="s">
        <v>736</v>
      </c>
      <c r="K470" s="114" t="s">
        <v>1475</v>
      </c>
    </row>
    <row r="471" spans="1:11" x14ac:dyDescent="0.3">
      <c r="A471" s="261" t="s">
        <v>1457</v>
      </c>
      <c r="B471" s="114" t="s">
        <v>1036</v>
      </c>
      <c r="C471" s="217" t="s">
        <v>6</v>
      </c>
      <c r="D471" s="114" t="s">
        <v>1046</v>
      </c>
      <c r="E471" s="114" t="s">
        <v>641</v>
      </c>
      <c r="F471" s="114" t="s">
        <v>1476</v>
      </c>
      <c r="G471" s="217">
        <v>10</v>
      </c>
      <c r="H471" s="114" t="s">
        <v>1048</v>
      </c>
      <c r="I471" s="114" t="s">
        <v>939</v>
      </c>
      <c r="J471" s="217" t="s">
        <v>736</v>
      </c>
      <c r="K471" s="114" t="s">
        <v>1476</v>
      </c>
    </row>
    <row r="472" spans="1:11" x14ac:dyDescent="0.3">
      <c r="A472" s="261" t="s">
        <v>1457</v>
      </c>
      <c r="B472" s="114" t="s">
        <v>1036</v>
      </c>
      <c r="C472" s="217" t="s">
        <v>6</v>
      </c>
      <c r="D472" s="114" t="s">
        <v>1046</v>
      </c>
      <c r="E472" s="114" t="s">
        <v>34</v>
      </c>
      <c r="F472" s="114" t="s">
        <v>1112</v>
      </c>
      <c r="G472" s="217">
        <v>240</v>
      </c>
      <c r="H472" s="114" t="s">
        <v>1048</v>
      </c>
      <c r="I472" s="114" t="s">
        <v>939</v>
      </c>
      <c r="J472" s="217" t="s">
        <v>736</v>
      </c>
      <c r="K472" s="114" t="s">
        <v>1112</v>
      </c>
    </row>
    <row r="473" spans="1:11" x14ac:dyDescent="0.3">
      <c r="A473" s="261" t="s">
        <v>1457</v>
      </c>
      <c r="B473" s="114" t="s">
        <v>1036</v>
      </c>
      <c r="C473" s="217" t="s">
        <v>6</v>
      </c>
      <c r="D473" s="114" t="s">
        <v>1046</v>
      </c>
      <c r="E473" s="114" t="s">
        <v>91</v>
      </c>
      <c r="F473" s="114" t="s">
        <v>1366</v>
      </c>
      <c r="G473" s="217">
        <v>150</v>
      </c>
      <c r="H473" s="114" t="s">
        <v>1048</v>
      </c>
      <c r="I473" s="114" t="s">
        <v>939</v>
      </c>
      <c r="J473" s="217" t="s">
        <v>736</v>
      </c>
      <c r="K473" s="114" t="s">
        <v>1366</v>
      </c>
    </row>
    <row r="474" spans="1:11" x14ac:dyDescent="0.3">
      <c r="A474" s="261" t="s">
        <v>1457</v>
      </c>
      <c r="B474" s="114" t="s">
        <v>1036</v>
      </c>
      <c r="C474" s="217" t="s">
        <v>6</v>
      </c>
      <c r="D474" s="114" t="s">
        <v>1046</v>
      </c>
      <c r="E474" s="114" t="s">
        <v>256</v>
      </c>
      <c r="F474" s="114" t="s">
        <v>1477</v>
      </c>
      <c r="G474" s="217">
        <v>100</v>
      </c>
      <c r="H474" s="114" t="s">
        <v>1048</v>
      </c>
      <c r="I474" s="114" t="s">
        <v>939</v>
      </c>
      <c r="J474" s="217" t="s">
        <v>736</v>
      </c>
      <c r="K474" s="114" t="s">
        <v>1477</v>
      </c>
    </row>
    <row r="475" spans="1:11" x14ac:dyDescent="0.3">
      <c r="A475" s="261" t="s">
        <v>1457</v>
      </c>
      <c r="B475" s="114" t="s">
        <v>1036</v>
      </c>
      <c r="C475" s="217" t="s">
        <v>6</v>
      </c>
      <c r="D475" s="114" t="s">
        <v>1046</v>
      </c>
      <c r="E475" s="114" t="s">
        <v>34</v>
      </c>
      <c r="F475" s="114" t="s">
        <v>1116</v>
      </c>
      <c r="G475" s="217">
        <v>50</v>
      </c>
      <c r="H475" s="114" t="s">
        <v>1048</v>
      </c>
      <c r="I475" s="114" t="s">
        <v>939</v>
      </c>
      <c r="J475" s="217" t="s">
        <v>736</v>
      </c>
      <c r="K475" s="114" t="s">
        <v>1116</v>
      </c>
    </row>
    <row r="476" spans="1:11" x14ac:dyDescent="0.3">
      <c r="A476" s="261" t="s">
        <v>1457</v>
      </c>
      <c r="B476" s="114" t="s">
        <v>1036</v>
      </c>
      <c r="C476" s="217" t="s">
        <v>6</v>
      </c>
      <c r="D476" s="114" t="s">
        <v>1046</v>
      </c>
      <c r="E476" s="114" t="s">
        <v>30</v>
      </c>
      <c r="F476" s="114" t="s">
        <v>1426</v>
      </c>
      <c r="G476" s="217">
        <v>20</v>
      </c>
      <c r="H476" s="114" t="s">
        <v>1048</v>
      </c>
      <c r="I476" s="114" t="s">
        <v>939</v>
      </c>
      <c r="J476" s="217" t="s">
        <v>736</v>
      </c>
      <c r="K476" s="114" t="s">
        <v>1426</v>
      </c>
    </row>
    <row r="477" spans="1:11" x14ac:dyDescent="0.3">
      <c r="A477" s="261" t="s">
        <v>1457</v>
      </c>
      <c r="B477" s="114" t="s">
        <v>1036</v>
      </c>
      <c r="C477" s="217" t="s">
        <v>6</v>
      </c>
      <c r="D477" s="114" t="s">
        <v>1046</v>
      </c>
      <c r="E477" s="114" t="s">
        <v>267</v>
      </c>
      <c r="F477" s="114" t="s">
        <v>1139</v>
      </c>
      <c r="G477" s="217">
        <v>200</v>
      </c>
      <c r="H477" s="114" t="s">
        <v>1048</v>
      </c>
      <c r="I477" s="114" t="s">
        <v>939</v>
      </c>
      <c r="J477" s="217" t="s">
        <v>736</v>
      </c>
      <c r="K477" s="114" t="s">
        <v>1139</v>
      </c>
    </row>
    <row r="478" spans="1:11" x14ac:dyDescent="0.3">
      <c r="A478" s="261" t="s">
        <v>1457</v>
      </c>
      <c r="B478" s="114" t="s">
        <v>1036</v>
      </c>
      <c r="C478" s="217" t="s">
        <v>6</v>
      </c>
      <c r="D478" s="114" t="s">
        <v>1046</v>
      </c>
      <c r="E478" s="114" t="s">
        <v>31</v>
      </c>
      <c r="F478" s="114" t="s">
        <v>1478</v>
      </c>
      <c r="G478" s="217">
        <v>100</v>
      </c>
      <c r="H478" s="114" t="s">
        <v>1048</v>
      </c>
      <c r="I478" s="114" t="s">
        <v>939</v>
      </c>
      <c r="J478" s="217" t="s">
        <v>736</v>
      </c>
      <c r="K478" s="114" t="s">
        <v>1478</v>
      </c>
    </row>
    <row r="479" spans="1:11" x14ac:dyDescent="0.3">
      <c r="A479" s="261" t="s">
        <v>1457</v>
      </c>
      <c r="B479" s="114" t="s">
        <v>1036</v>
      </c>
      <c r="C479" s="217" t="s">
        <v>6</v>
      </c>
      <c r="D479" s="114" t="s">
        <v>1046</v>
      </c>
      <c r="E479" s="114" t="s">
        <v>1479</v>
      </c>
      <c r="F479" s="114" t="s">
        <v>1480</v>
      </c>
      <c r="G479" s="217">
        <v>900</v>
      </c>
      <c r="H479" s="114" t="s">
        <v>1048</v>
      </c>
      <c r="I479" s="114" t="s">
        <v>939</v>
      </c>
      <c r="J479" s="217" t="s">
        <v>940</v>
      </c>
      <c r="K479" s="114" t="s">
        <v>1480</v>
      </c>
    </row>
    <row r="480" spans="1:11" x14ac:dyDescent="0.3">
      <c r="A480" s="261" t="s">
        <v>1457</v>
      </c>
      <c r="B480" s="114" t="s">
        <v>1036</v>
      </c>
      <c r="C480" s="217" t="s">
        <v>6</v>
      </c>
      <c r="D480" s="114" t="s">
        <v>1046</v>
      </c>
      <c r="E480" s="114" t="s">
        <v>118</v>
      </c>
      <c r="F480" s="114" t="s">
        <v>1481</v>
      </c>
      <c r="G480" s="217">
        <v>50</v>
      </c>
      <c r="H480" s="114" t="s">
        <v>1048</v>
      </c>
      <c r="I480" s="114" t="s">
        <v>939</v>
      </c>
      <c r="J480" s="217" t="s">
        <v>736</v>
      </c>
      <c r="K480" s="114" t="s">
        <v>1481</v>
      </c>
    </row>
    <row r="481" spans="1:11" x14ac:dyDescent="0.3">
      <c r="A481" s="261" t="s">
        <v>1457</v>
      </c>
      <c r="B481" s="114" t="s">
        <v>1036</v>
      </c>
      <c r="C481" s="217" t="s">
        <v>6</v>
      </c>
      <c r="D481" s="114" t="s">
        <v>1046</v>
      </c>
      <c r="E481" s="114" t="s">
        <v>641</v>
      </c>
      <c r="F481" s="114" t="s">
        <v>1482</v>
      </c>
      <c r="G481" s="217">
        <v>20</v>
      </c>
      <c r="H481" s="114" t="s">
        <v>1048</v>
      </c>
      <c r="I481" s="114" t="s">
        <v>939</v>
      </c>
      <c r="J481" s="217" t="s">
        <v>736</v>
      </c>
      <c r="K481" s="114" t="s">
        <v>1482</v>
      </c>
    </row>
    <row r="482" spans="1:11" x14ac:dyDescent="0.3">
      <c r="A482" s="261" t="s">
        <v>1457</v>
      </c>
      <c r="B482" s="114" t="s">
        <v>1036</v>
      </c>
      <c r="C482" s="217" t="s">
        <v>6</v>
      </c>
      <c r="D482" s="114" t="s">
        <v>1046</v>
      </c>
      <c r="E482" s="114" t="s">
        <v>249</v>
      </c>
      <c r="F482" s="114" t="s">
        <v>1483</v>
      </c>
      <c r="G482" s="217">
        <v>200</v>
      </c>
      <c r="H482" s="114" t="s">
        <v>1048</v>
      </c>
      <c r="I482" s="114" t="s">
        <v>939</v>
      </c>
      <c r="J482" s="217" t="s">
        <v>736</v>
      </c>
      <c r="K482" s="114" t="s">
        <v>1483</v>
      </c>
    </row>
    <row r="483" spans="1:11" x14ac:dyDescent="0.3">
      <c r="A483" s="261" t="s">
        <v>1457</v>
      </c>
      <c r="B483" s="114" t="s">
        <v>1036</v>
      </c>
      <c r="C483" s="217" t="s">
        <v>6</v>
      </c>
      <c r="D483" s="114" t="s">
        <v>1046</v>
      </c>
      <c r="E483" s="114" t="s">
        <v>100</v>
      </c>
      <c r="F483" s="114" t="s">
        <v>1271</v>
      </c>
      <c r="G483" s="217">
        <v>100</v>
      </c>
      <c r="H483" s="114" t="s">
        <v>1048</v>
      </c>
      <c r="I483" s="114" t="s">
        <v>939</v>
      </c>
      <c r="J483" s="217" t="s">
        <v>736</v>
      </c>
      <c r="K483" s="114" t="s">
        <v>1271</v>
      </c>
    </row>
    <row r="484" spans="1:11" x14ac:dyDescent="0.3">
      <c r="A484" s="261" t="s">
        <v>1457</v>
      </c>
      <c r="B484" s="114" t="s">
        <v>1036</v>
      </c>
      <c r="C484" s="217" t="s">
        <v>6</v>
      </c>
      <c r="D484" s="114" t="s">
        <v>1046</v>
      </c>
      <c r="E484" s="114" t="s">
        <v>501</v>
      </c>
      <c r="F484" s="114" t="s">
        <v>1484</v>
      </c>
      <c r="G484" s="217">
        <v>100</v>
      </c>
      <c r="H484" s="114" t="s">
        <v>1048</v>
      </c>
      <c r="I484" s="114" t="s">
        <v>939</v>
      </c>
      <c r="J484" s="217" t="s">
        <v>736</v>
      </c>
      <c r="K484" s="114" t="s">
        <v>1484</v>
      </c>
    </row>
    <row r="485" spans="1:11" x14ac:dyDescent="0.3">
      <c r="A485" s="261" t="s">
        <v>1457</v>
      </c>
      <c r="B485" s="114" t="s">
        <v>1036</v>
      </c>
      <c r="C485" s="217" t="s">
        <v>6</v>
      </c>
      <c r="D485" s="114" t="s">
        <v>1046</v>
      </c>
      <c r="E485" s="114" t="s">
        <v>34</v>
      </c>
      <c r="F485" s="114" t="s">
        <v>1485</v>
      </c>
      <c r="G485" s="217">
        <v>190</v>
      </c>
      <c r="H485" s="114" t="s">
        <v>1048</v>
      </c>
      <c r="I485" s="114" t="s">
        <v>939</v>
      </c>
      <c r="J485" s="217" t="s">
        <v>736</v>
      </c>
      <c r="K485" s="114" t="s">
        <v>1485</v>
      </c>
    </row>
    <row r="486" spans="1:11" x14ac:dyDescent="0.3">
      <c r="A486" s="261" t="s">
        <v>1457</v>
      </c>
      <c r="B486" s="114" t="s">
        <v>1036</v>
      </c>
      <c r="C486" s="217" t="s">
        <v>6</v>
      </c>
      <c r="D486" s="114" t="s">
        <v>1046</v>
      </c>
      <c r="E486" s="114" t="s">
        <v>488</v>
      </c>
      <c r="F486" s="114" t="s">
        <v>1486</v>
      </c>
      <c r="G486" s="217">
        <v>200</v>
      </c>
      <c r="H486" s="114" t="s">
        <v>1048</v>
      </c>
      <c r="I486" s="114" t="s">
        <v>939</v>
      </c>
      <c r="J486" s="217" t="s">
        <v>736</v>
      </c>
      <c r="K486" s="114" t="s">
        <v>1486</v>
      </c>
    </row>
    <row r="487" spans="1:11" x14ac:dyDescent="0.3">
      <c r="A487" s="261" t="s">
        <v>1457</v>
      </c>
      <c r="B487" s="114" t="s">
        <v>1036</v>
      </c>
      <c r="C487" s="217" t="s">
        <v>6</v>
      </c>
      <c r="D487" s="114" t="s">
        <v>1046</v>
      </c>
      <c r="E487" s="114" t="s">
        <v>110</v>
      </c>
      <c r="F487" s="114" t="s">
        <v>1487</v>
      </c>
      <c r="G487" s="217">
        <v>30</v>
      </c>
      <c r="H487" s="114" t="s">
        <v>1048</v>
      </c>
      <c r="I487" s="114" t="s">
        <v>939</v>
      </c>
      <c r="J487" s="217" t="s">
        <v>736</v>
      </c>
      <c r="K487" s="114" t="s">
        <v>1487</v>
      </c>
    </row>
    <row r="488" spans="1:11" x14ac:dyDescent="0.3">
      <c r="A488" s="261" t="s">
        <v>1457</v>
      </c>
      <c r="B488" s="114" t="s">
        <v>1036</v>
      </c>
      <c r="C488" s="217" t="s">
        <v>6</v>
      </c>
      <c r="D488" s="114" t="s">
        <v>1046</v>
      </c>
      <c r="E488" s="114" t="s">
        <v>511</v>
      </c>
      <c r="F488" s="114" t="s">
        <v>1488</v>
      </c>
      <c r="G488" s="217">
        <v>100</v>
      </c>
      <c r="H488" s="114" t="s">
        <v>1048</v>
      </c>
      <c r="I488" s="114" t="s">
        <v>939</v>
      </c>
      <c r="J488" s="217" t="s">
        <v>736</v>
      </c>
      <c r="K488" s="114" t="s">
        <v>1488</v>
      </c>
    </row>
    <row r="489" spans="1:11" x14ac:dyDescent="0.3">
      <c r="A489" s="261" t="s">
        <v>1457</v>
      </c>
      <c r="B489" s="114" t="s">
        <v>1036</v>
      </c>
      <c r="C489" s="217" t="s">
        <v>6</v>
      </c>
      <c r="D489" s="114" t="s">
        <v>1046</v>
      </c>
      <c r="E489" s="114" t="s">
        <v>512</v>
      </c>
      <c r="F489" s="114" t="s">
        <v>1131</v>
      </c>
      <c r="G489" s="217">
        <v>200</v>
      </c>
      <c r="H489" s="114" t="s">
        <v>1048</v>
      </c>
      <c r="I489" s="114" t="s">
        <v>939</v>
      </c>
      <c r="J489" s="217" t="s">
        <v>736</v>
      </c>
      <c r="K489" s="114" t="s">
        <v>1131</v>
      </c>
    </row>
    <row r="490" spans="1:11" x14ac:dyDescent="0.3">
      <c r="A490" s="261" t="s">
        <v>1457</v>
      </c>
      <c r="B490" s="114" t="s">
        <v>1036</v>
      </c>
      <c r="C490" s="217" t="s">
        <v>6</v>
      </c>
      <c r="D490" s="114" t="s">
        <v>1046</v>
      </c>
      <c r="E490" s="114" t="s">
        <v>56</v>
      </c>
      <c r="F490" s="114" t="s">
        <v>1489</v>
      </c>
      <c r="G490" s="217">
        <v>200</v>
      </c>
      <c r="H490" s="114" t="s">
        <v>1048</v>
      </c>
      <c r="I490" s="114" t="s">
        <v>939</v>
      </c>
      <c r="J490" s="217" t="s">
        <v>736</v>
      </c>
      <c r="K490" s="114" t="s">
        <v>1489</v>
      </c>
    </row>
    <row r="491" spans="1:11" x14ac:dyDescent="0.3">
      <c r="A491" s="261" t="s">
        <v>1457</v>
      </c>
      <c r="B491" s="114" t="s">
        <v>1036</v>
      </c>
      <c r="C491" s="217" t="s">
        <v>6</v>
      </c>
      <c r="D491" s="114" t="s">
        <v>1046</v>
      </c>
      <c r="E491" s="114" t="s">
        <v>903</v>
      </c>
      <c r="F491" s="114" t="s">
        <v>1490</v>
      </c>
      <c r="G491" s="217">
        <v>300</v>
      </c>
      <c r="H491" s="114" t="s">
        <v>1048</v>
      </c>
      <c r="I491" s="114" t="s">
        <v>939</v>
      </c>
      <c r="J491" s="217" t="s">
        <v>736</v>
      </c>
      <c r="K491" s="114" t="s">
        <v>1490</v>
      </c>
    </row>
    <row r="492" spans="1:11" x14ac:dyDescent="0.3">
      <c r="A492" s="261" t="s">
        <v>1457</v>
      </c>
      <c r="B492" s="114" t="s">
        <v>1036</v>
      </c>
      <c r="C492" s="217" t="s">
        <v>6</v>
      </c>
      <c r="D492" s="114" t="s">
        <v>1046</v>
      </c>
      <c r="E492" s="114" t="s">
        <v>641</v>
      </c>
      <c r="F492" s="114" t="s">
        <v>1491</v>
      </c>
      <c r="G492" s="217">
        <v>30</v>
      </c>
      <c r="H492" s="114" t="s">
        <v>1048</v>
      </c>
      <c r="I492" s="114" t="s">
        <v>939</v>
      </c>
      <c r="J492" s="217" t="s">
        <v>736</v>
      </c>
      <c r="K492" s="114" t="s">
        <v>1491</v>
      </c>
    </row>
    <row r="493" spans="1:11" x14ac:dyDescent="0.3">
      <c r="A493" s="261" t="s">
        <v>1457</v>
      </c>
      <c r="B493" s="114" t="s">
        <v>1036</v>
      </c>
      <c r="C493" s="217" t="s">
        <v>6</v>
      </c>
      <c r="D493" s="114" t="s">
        <v>1046</v>
      </c>
      <c r="E493" s="114" t="s">
        <v>22</v>
      </c>
      <c r="F493" s="114" t="s">
        <v>1150</v>
      </c>
      <c r="G493" s="217">
        <v>50</v>
      </c>
      <c r="H493" s="114" t="s">
        <v>1048</v>
      </c>
      <c r="I493" s="114" t="s">
        <v>939</v>
      </c>
      <c r="J493" s="217" t="s">
        <v>736</v>
      </c>
      <c r="K493" s="114" t="s">
        <v>1150</v>
      </c>
    </row>
    <row r="494" spans="1:11" x14ac:dyDescent="0.3">
      <c r="A494" s="261" t="s">
        <v>1457</v>
      </c>
      <c r="B494" s="114" t="s">
        <v>1036</v>
      </c>
      <c r="C494" s="217" t="s">
        <v>6</v>
      </c>
      <c r="D494" s="114" t="s">
        <v>1046</v>
      </c>
      <c r="E494" s="114" t="s">
        <v>105</v>
      </c>
      <c r="F494" s="114" t="s">
        <v>1420</v>
      </c>
      <c r="G494" s="217">
        <v>200</v>
      </c>
      <c r="H494" s="114" t="s">
        <v>1048</v>
      </c>
      <c r="I494" s="114" t="s">
        <v>939</v>
      </c>
      <c r="J494" s="217" t="s">
        <v>736</v>
      </c>
      <c r="K494" s="114" t="s">
        <v>1420</v>
      </c>
    </row>
    <row r="495" spans="1:11" x14ac:dyDescent="0.3">
      <c r="A495" s="261" t="s">
        <v>1457</v>
      </c>
      <c r="B495" s="114" t="s">
        <v>1036</v>
      </c>
      <c r="C495" s="217" t="s">
        <v>450</v>
      </c>
      <c r="D495" s="114" t="s">
        <v>1156</v>
      </c>
      <c r="E495" s="114" t="s">
        <v>133</v>
      </c>
      <c r="F495" s="114" t="s">
        <v>1157</v>
      </c>
      <c r="G495" s="217">
        <v>20</v>
      </c>
      <c r="H495" s="114" t="s">
        <v>1158</v>
      </c>
      <c r="I495" s="114" t="s">
        <v>939</v>
      </c>
      <c r="J495" s="217" t="s">
        <v>736</v>
      </c>
      <c r="K495" s="114" t="s">
        <v>1159</v>
      </c>
    </row>
    <row r="496" spans="1:11" x14ac:dyDescent="0.3">
      <c r="A496" s="261" t="s">
        <v>1457</v>
      </c>
      <c r="B496" s="114" t="s">
        <v>1036</v>
      </c>
      <c r="C496" s="217" t="s">
        <v>121</v>
      </c>
      <c r="D496" s="114" t="s">
        <v>1160</v>
      </c>
      <c r="E496" s="114" t="s">
        <v>91</v>
      </c>
      <c r="F496" s="114" t="s">
        <v>1366</v>
      </c>
      <c r="G496" s="217">
        <v>200</v>
      </c>
      <c r="H496" s="114" t="s">
        <v>1162</v>
      </c>
      <c r="I496" s="114" t="s">
        <v>939</v>
      </c>
      <c r="J496" s="217" t="s">
        <v>736</v>
      </c>
      <c r="K496" s="114" t="s">
        <v>1329</v>
      </c>
    </row>
    <row r="497" spans="1:11" x14ac:dyDescent="0.3">
      <c r="A497" s="261" t="s">
        <v>1457</v>
      </c>
      <c r="B497" s="114" t="s">
        <v>1036</v>
      </c>
      <c r="C497" s="217" t="s">
        <v>121</v>
      </c>
      <c r="D497" s="114" t="s">
        <v>1160</v>
      </c>
      <c r="E497" s="114" t="s">
        <v>494</v>
      </c>
      <c r="F497" s="114" t="s">
        <v>1164</v>
      </c>
      <c r="G497" s="217">
        <v>30</v>
      </c>
      <c r="H497" s="114" t="s">
        <v>1162</v>
      </c>
      <c r="I497" s="114" t="s">
        <v>939</v>
      </c>
      <c r="J497" s="217" t="s">
        <v>736</v>
      </c>
      <c r="K497" s="114" t="s">
        <v>1165</v>
      </c>
    </row>
    <row r="498" spans="1:11" x14ac:dyDescent="0.3">
      <c r="A498" s="261" t="s">
        <v>1457</v>
      </c>
      <c r="B498" s="114" t="s">
        <v>935</v>
      </c>
      <c r="C498" s="217" t="s">
        <v>155</v>
      </c>
      <c r="D498" s="114" t="s">
        <v>936</v>
      </c>
      <c r="E498" s="114" t="s">
        <v>84</v>
      </c>
      <c r="F498" s="114" t="s">
        <v>943</v>
      </c>
      <c r="G498" s="217">
        <v>40</v>
      </c>
      <c r="I498" s="114" t="s">
        <v>939</v>
      </c>
      <c r="J498" s="217" t="s">
        <v>940</v>
      </c>
      <c r="K498" s="114" t="s">
        <v>84</v>
      </c>
    </row>
    <row r="499" spans="1:11" x14ac:dyDescent="0.3">
      <c r="A499" s="261" t="s">
        <v>1457</v>
      </c>
      <c r="B499" s="114" t="s">
        <v>935</v>
      </c>
      <c r="C499" s="217" t="s">
        <v>155</v>
      </c>
      <c r="D499" s="114" t="s">
        <v>936</v>
      </c>
      <c r="E499" s="114" t="s">
        <v>660</v>
      </c>
      <c r="F499" s="114" t="s">
        <v>1391</v>
      </c>
      <c r="G499" s="217">
        <v>30</v>
      </c>
      <c r="I499" s="114" t="s">
        <v>939</v>
      </c>
      <c r="J499" s="217" t="s">
        <v>940</v>
      </c>
      <c r="K499" s="114" t="s">
        <v>660</v>
      </c>
    </row>
    <row r="500" spans="1:11" x14ac:dyDescent="0.3">
      <c r="A500" s="261" t="s">
        <v>1457</v>
      </c>
      <c r="B500" s="114" t="s">
        <v>935</v>
      </c>
      <c r="C500" s="217" t="s">
        <v>155</v>
      </c>
      <c r="D500" s="114" t="s">
        <v>936</v>
      </c>
      <c r="E500" s="114" t="s">
        <v>490</v>
      </c>
      <c r="F500" s="114" t="s">
        <v>968</v>
      </c>
      <c r="G500" s="217">
        <v>50</v>
      </c>
      <c r="I500" s="114" t="s">
        <v>939</v>
      </c>
      <c r="J500" s="217" t="s">
        <v>940</v>
      </c>
      <c r="K500" s="114" t="s">
        <v>490</v>
      </c>
    </row>
    <row r="501" spans="1:11" x14ac:dyDescent="0.3">
      <c r="A501" s="261" t="s">
        <v>1457</v>
      </c>
      <c r="B501" s="114" t="s">
        <v>935</v>
      </c>
      <c r="C501" s="217" t="s">
        <v>155</v>
      </c>
      <c r="D501" s="114" t="s">
        <v>936</v>
      </c>
      <c r="E501" s="114" t="s">
        <v>156</v>
      </c>
      <c r="F501" s="114" t="s">
        <v>1492</v>
      </c>
      <c r="G501" s="217">
        <v>240</v>
      </c>
      <c r="I501" s="114" t="s">
        <v>939</v>
      </c>
      <c r="J501" s="217" t="s">
        <v>736</v>
      </c>
      <c r="K501" s="114" t="s">
        <v>156</v>
      </c>
    </row>
    <row r="502" spans="1:11" x14ac:dyDescent="0.3">
      <c r="A502" s="261" t="s">
        <v>1457</v>
      </c>
      <c r="B502" s="114" t="s">
        <v>935</v>
      </c>
      <c r="C502" s="217" t="s">
        <v>155</v>
      </c>
      <c r="D502" s="114" t="s">
        <v>936</v>
      </c>
      <c r="E502" s="114" t="s">
        <v>504</v>
      </c>
      <c r="F502" s="114" t="s">
        <v>1493</v>
      </c>
      <c r="G502" s="217">
        <v>50</v>
      </c>
      <c r="I502" s="114" t="s">
        <v>939</v>
      </c>
      <c r="J502" s="217" t="s">
        <v>736</v>
      </c>
      <c r="K502" s="114" t="s">
        <v>497</v>
      </c>
    </row>
    <row r="503" spans="1:11" x14ac:dyDescent="0.3">
      <c r="A503" s="261" t="s">
        <v>1457</v>
      </c>
      <c r="B503" s="114" t="s">
        <v>935</v>
      </c>
      <c r="C503" s="217" t="s">
        <v>183</v>
      </c>
      <c r="D503" s="114" t="s">
        <v>948</v>
      </c>
      <c r="E503" s="114" t="s">
        <v>486</v>
      </c>
      <c r="F503" s="114" t="s">
        <v>1376</v>
      </c>
      <c r="G503" s="217">
        <v>320</v>
      </c>
      <c r="I503" s="114" t="s">
        <v>950</v>
      </c>
      <c r="J503" s="217" t="s">
        <v>940</v>
      </c>
      <c r="K503" s="114" t="s">
        <v>486</v>
      </c>
    </row>
    <row r="504" spans="1:11" x14ac:dyDescent="0.3">
      <c r="A504" s="261" t="s">
        <v>1457</v>
      </c>
      <c r="B504" s="114" t="s">
        <v>935</v>
      </c>
      <c r="C504" s="217" t="s">
        <v>183</v>
      </c>
      <c r="D504" s="114" t="s">
        <v>948</v>
      </c>
      <c r="E504" s="114" t="s">
        <v>49</v>
      </c>
      <c r="F504" s="114" t="s">
        <v>1494</v>
      </c>
      <c r="G504" s="217">
        <v>800</v>
      </c>
      <c r="I504" s="114" t="s">
        <v>950</v>
      </c>
      <c r="J504" s="217" t="s">
        <v>736</v>
      </c>
      <c r="K504" s="114" t="s">
        <v>49</v>
      </c>
    </row>
    <row r="505" spans="1:11" x14ac:dyDescent="0.3">
      <c r="A505" s="261" t="s">
        <v>1457</v>
      </c>
      <c r="B505" s="114" t="s">
        <v>935</v>
      </c>
      <c r="C505" s="217" t="s">
        <v>183</v>
      </c>
      <c r="D505" s="114" t="s">
        <v>948</v>
      </c>
      <c r="E505" s="114" t="s">
        <v>98</v>
      </c>
      <c r="F505" s="114" t="s">
        <v>949</v>
      </c>
      <c r="G505" s="217">
        <v>320</v>
      </c>
      <c r="I505" s="114" t="s">
        <v>950</v>
      </c>
      <c r="J505" s="217" t="s">
        <v>940</v>
      </c>
      <c r="K505" s="114" t="s">
        <v>98</v>
      </c>
    </row>
    <row r="506" spans="1:11" x14ac:dyDescent="0.3">
      <c r="A506" s="261" t="s">
        <v>1457</v>
      </c>
      <c r="B506" s="114" t="s">
        <v>935</v>
      </c>
      <c r="C506" s="217" t="s">
        <v>183</v>
      </c>
      <c r="D506" s="114" t="s">
        <v>948</v>
      </c>
      <c r="E506" s="114" t="s">
        <v>98</v>
      </c>
      <c r="F506" s="114" t="s">
        <v>949</v>
      </c>
      <c r="G506" s="217">
        <v>640</v>
      </c>
      <c r="I506" s="114" t="s">
        <v>950</v>
      </c>
      <c r="J506" s="217" t="s">
        <v>940</v>
      </c>
      <c r="K506" s="114" t="s">
        <v>98</v>
      </c>
    </row>
    <row r="507" spans="1:11" x14ac:dyDescent="0.3">
      <c r="A507" s="261" t="s">
        <v>1457</v>
      </c>
      <c r="B507" s="114" t="s">
        <v>935</v>
      </c>
      <c r="C507" s="217" t="s">
        <v>161</v>
      </c>
      <c r="D507" s="114" t="s">
        <v>970</v>
      </c>
      <c r="E507" s="114" t="s">
        <v>88</v>
      </c>
      <c r="F507" s="114" t="s">
        <v>1495</v>
      </c>
      <c r="G507" s="217">
        <v>1200</v>
      </c>
      <c r="I507" s="114" t="s">
        <v>950</v>
      </c>
      <c r="J507" s="217" t="s">
        <v>940</v>
      </c>
      <c r="K507" s="114" t="s">
        <v>88</v>
      </c>
    </row>
    <row r="508" spans="1:11" x14ac:dyDescent="0.3">
      <c r="A508" s="261" t="s">
        <v>1457</v>
      </c>
      <c r="B508" s="114" t="s">
        <v>935</v>
      </c>
      <c r="C508" s="217" t="s">
        <v>189</v>
      </c>
      <c r="D508" s="114" t="s">
        <v>951</v>
      </c>
      <c r="E508" s="114" t="s">
        <v>29</v>
      </c>
      <c r="F508" s="114" t="s">
        <v>952</v>
      </c>
      <c r="G508" s="217">
        <v>200</v>
      </c>
      <c r="I508" s="114" t="s">
        <v>939</v>
      </c>
      <c r="J508" s="217" t="s">
        <v>736</v>
      </c>
      <c r="K508" s="114" t="s">
        <v>29</v>
      </c>
    </row>
    <row r="509" spans="1:11" x14ac:dyDescent="0.3">
      <c r="A509" s="261" t="s">
        <v>1457</v>
      </c>
      <c r="B509" s="114" t="s">
        <v>935</v>
      </c>
      <c r="C509" s="217" t="s">
        <v>189</v>
      </c>
      <c r="D509" s="114" t="s">
        <v>951</v>
      </c>
      <c r="E509" s="114" t="s">
        <v>133</v>
      </c>
      <c r="F509" s="114" t="s">
        <v>1496</v>
      </c>
      <c r="G509" s="217">
        <v>30</v>
      </c>
      <c r="I509" s="114" t="s">
        <v>939</v>
      </c>
      <c r="J509" s="217" t="s">
        <v>940</v>
      </c>
      <c r="K509" s="114" t="s">
        <v>133</v>
      </c>
    </row>
    <row r="510" spans="1:11" x14ac:dyDescent="0.3">
      <c r="A510" s="261" t="s">
        <v>1457</v>
      </c>
      <c r="B510" s="114" t="s">
        <v>935</v>
      </c>
      <c r="C510" s="217" t="s">
        <v>189</v>
      </c>
      <c r="D510" s="114" t="s">
        <v>951</v>
      </c>
      <c r="E510" s="114" t="s">
        <v>973</v>
      </c>
      <c r="F510" s="114" t="s">
        <v>974</v>
      </c>
      <c r="G510" s="217">
        <v>30</v>
      </c>
      <c r="I510" s="114" t="s">
        <v>939</v>
      </c>
      <c r="J510" s="217" t="s">
        <v>940</v>
      </c>
      <c r="K510" s="114" t="s">
        <v>973</v>
      </c>
    </row>
    <row r="511" spans="1:11" x14ac:dyDescent="0.3">
      <c r="A511" s="261" t="s">
        <v>1457</v>
      </c>
      <c r="B511" s="114" t="s">
        <v>935</v>
      </c>
      <c r="C511" s="217" t="s">
        <v>189</v>
      </c>
      <c r="D511" s="114" t="s">
        <v>951</v>
      </c>
      <c r="E511" s="114" t="s">
        <v>179</v>
      </c>
      <c r="F511" s="114" t="s">
        <v>1497</v>
      </c>
      <c r="G511" s="217">
        <v>600</v>
      </c>
      <c r="I511" s="114" t="s">
        <v>939</v>
      </c>
      <c r="J511" s="217" t="s">
        <v>940</v>
      </c>
      <c r="K511" s="114" t="s">
        <v>179</v>
      </c>
    </row>
    <row r="512" spans="1:11" x14ac:dyDescent="0.3">
      <c r="A512" s="261" t="s">
        <v>1457</v>
      </c>
      <c r="B512" s="114" t="s">
        <v>935</v>
      </c>
      <c r="C512" s="217" t="s">
        <v>189</v>
      </c>
      <c r="D512" s="114" t="s">
        <v>951</v>
      </c>
      <c r="E512" s="114" t="s">
        <v>119</v>
      </c>
      <c r="F512" s="114" t="s">
        <v>1498</v>
      </c>
      <c r="G512" s="217">
        <v>200</v>
      </c>
      <c r="I512" s="114" t="s">
        <v>939</v>
      </c>
      <c r="J512" s="217" t="s">
        <v>940</v>
      </c>
      <c r="K512" s="114" t="s">
        <v>119</v>
      </c>
    </row>
    <row r="513" spans="1:11" x14ac:dyDescent="0.3">
      <c r="A513" s="261" t="s">
        <v>1457</v>
      </c>
      <c r="B513" s="114" t="s">
        <v>935</v>
      </c>
      <c r="C513" s="217" t="s">
        <v>189</v>
      </c>
      <c r="D513" s="114" t="s">
        <v>951</v>
      </c>
      <c r="E513" s="114" t="s">
        <v>56</v>
      </c>
      <c r="F513" s="114" t="s">
        <v>944</v>
      </c>
      <c r="G513" s="217">
        <v>800</v>
      </c>
      <c r="I513" s="114" t="s">
        <v>939</v>
      </c>
      <c r="J513" s="217" t="s">
        <v>940</v>
      </c>
      <c r="K513" s="114" t="s">
        <v>56</v>
      </c>
    </row>
    <row r="514" spans="1:11" x14ac:dyDescent="0.3">
      <c r="A514" s="261" t="s">
        <v>1457</v>
      </c>
      <c r="B514" s="114" t="s">
        <v>935</v>
      </c>
      <c r="C514" s="217" t="s">
        <v>189</v>
      </c>
      <c r="D514" s="114" t="s">
        <v>951</v>
      </c>
      <c r="E514" s="114" t="s">
        <v>88</v>
      </c>
      <c r="F514" s="114" t="s">
        <v>1495</v>
      </c>
      <c r="G514" s="217">
        <v>200</v>
      </c>
      <c r="I514" s="114" t="s">
        <v>939</v>
      </c>
      <c r="J514" s="217" t="s">
        <v>940</v>
      </c>
      <c r="K514" s="114" t="s">
        <v>88</v>
      </c>
    </row>
    <row r="515" spans="1:11" x14ac:dyDescent="0.3">
      <c r="A515" s="261" t="s">
        <v>1457</v>
      </c>
      <c r="B515" s="114" t="s">
        <v>935</v>
      </c>
      <c r="C515" s="217" t="s">
        <v>189</v>
      </c>
      <c r="D515" s="114" t="s">
        <v>951</v>
      </c>
      <c r="E515" s="114" t="s">
        <v>141</v>
      </c>
      <c r="F515" s="114" t="s">
        <v>961</v>
      </c>
      <c r="G515" s="217">
        <v>600</v>
      </c>
      <c r="I515" s="114" t="s">
        <v>939</v>
      </c>
      <c r="J515" s="217" t="s">
        <v>940</v>
      </c>
      <c r="K515" s="114" t="s">
        <v>141</v>
      </c>
    </row>
    <row r="516" spans="1:11" x14ac:dyDescent="0.3">
      <c r="A516" s="261" t="s">
        <v>1457</v>
      </c>
      <c r="B516" s="114" t="s">
        <v>935</v>
      </c>
      <c r="C516" s="217" t="s">
        <v>189</v>
      </c>
      <c r="D516" s="114" t="s">
        <v>951</v>
      </c>
      <c r="E516" s="114" t="s">
        <v>999</v>
      </c>
      <c r="F516" s="114" t="s">
        <v>1499</v>
      </c>
      <c r="G516" s="217">
        <v>200</v>
      </c>
      <c r="I516" s="114" t="s">
        <v>939</v>
      </c>
      <c r="J516" s="217" t="s">
        <v>940</v>
      </c>
      <c r="K516" s="114" t="s">
        <v>999</v>
      </c>
    </row>
    <row r="517" spans="1:11" x14ac:dyDescent="0.3">
      <c r="A517" s="261" t="s">
        <v>1457</v>
      </c>
      <c r="B517" s="114" t="s">
        <v>935</v>
      </c>
      <c r="C517" s="217" t="s">
        <v>189</v>
      </c>
      <c r="D517" s="114" t="s">
        <v>951</v>
      </c>
      <c r="E517" s="114" t="s">
        <v>242</v>
      </c>
      <c r="F517" s="114" t="s">
        <v>1500</v>
      </c>
      <c r="G517" s="217">
        <v>50</v>
      </c>
      <c r="I517" s="114" t="s">
        <v>939</v>
      </c>
      <c r="J517" s="217" t="s">
        <v>940</v>
      </c>
      <c r="K517" s="114" t="s">
        <v>242</v>
      </c>
    </row>
    <row r="518" spans="1:11" x14ac:dyDescent="0.3">
      <c r="A518" s="261" t="s">
        <v>1457</v>
      </c>
      <c r="B518" s="114" t="s">
        <v>935</v>
      </c>
      <c r="C518" s="217" t="s">
        <v>6</v>
      </c>
      <c r="D518" s="114" t="s">
        <v>945</v>
      </c>
      <c r="E518" s="114" t="s">
        <v>99</v>
      </c>
      <c r="F518" s="114" t="s">
        <v>953</v>
      </c>
      <c r="G518" s="217">
        <v>300</v>
      </c>
      <c r="I518" s="114" t="s">
        <v>939</v>
      </c>
      <c r="J518" s="217" t="s">
        <v>736</v>
      </c>
      <c r="K518" s="114" t="s">
        <v>99</v>
      </c>
    </row>
    <row r="519" spans="1:11" x14ac:dyDescent="0.3">
      <c r="A519" s="261" t="s">
        <v>1457</v>
      </c>
      <c r="B519" s="114" t="s">
        <v>935</v>
      </c>
      <c r="C519" s="217" t="s">
        <v>6</v>
      </c>
      <c r="D519" s="114" t="s">
        <v>945</v>
      </c>
      <c r="E519" s="114" t="s">
        <v>119</v>
      </c>
      <c r="F519" s="114" t="s">
        <v>992</v>
      </c>
      <c r="G519" s="217">
        <v>50</v>
      </c>
      <c r="I519" s="114" t="s">
        <v>939</v>
      </c>
      <c r="J519" s="217" t="s">
        <v>736</v>
      </c>
      <c r="K519" s="114" t="s">
        <v>119</v>
      </c>
    </row>
    <row r="520" spans="1:11" x14ac:dyDescent="0.3">
      <c r="A520" s="261" t="s">
        <v>1457</v>
      </c>
      <c r="B520" s="114" t="s">
        <v>935</v>
      </c>
      <c r="C520" s="217" t="s">
        <v>6</v>
      </c>
      <c r="D520" s="114" t="s">
        <v>945</v>
      </c>
      <c r="E520" s="114" t="s">
        <v>42</v>
      </c>
      <c r="F520" s="114" t="s">
        <v>1380</v>
      </c>
      <c r="G520" s="217">
        <v>40</v>
      </c>
      <c r="I520" s="114" t="s">
        <v>939</v>
      </c>
      <c r="J520" s="217" t="s">
        <v>736</v>
      </c>
      <c r="K520" s="114" t="s">
        <v>42</v>
      </c>
    </row>
    <row r="521" spans="1:11" x14ac:dyDescent="0.3">
      <c r="A521" s="261" t="s">
        <v>1457</v>
      </c>
      <c r="B521" s="114" t="s">
        <v>935</v>
      </c>
      <c r="C521" s="217" t="s">
        <v>6</v>
      </c>
      <c r="D521" s="114" t="s">
        <v>945</v>
      </c>
      <c r="E521" s="114" t="s">
        <v>128</v>
      </c>
      <c r="F521" s="114" t="s">
        <v>1501</v>
      </c>
      <c r="G521" s="217">
        <v>100</v>
      </c>
      <c r="I521" s="114" t="s">
        <v>939</v>
      </c>
      <c r="J521" s="217" t="s">
        <v>736</v>
      </c>
      <c r="K521" s="114" t="s">
        <v>128</v>
      </c>
    </row>
    <row r="522" spans="1:11" x14ac:dyDescent="0.3">
      <c r="A522" s="261" t="s">
        <v>1457</v>
      </c>
      <c r="B522" s="114" t="s">
        <v>935</v>
      </c>
      <c r="C522" s="217" t="s">
        <v>6</v>
      </c>
      <c r="D522" s="114" t="s">
        <v>945</v>
      </c>
      <c r="E522" s="114" t="s">
        <v>1502</v>
      </c>
      <c r="F522" s="114" t="s">
        <v>1503</v>
      </c>
      <c r="G522" s="217">
        <v>30</v>
      </c>
      <c r="I522" s="114" t="s">
        <v>939</v>
      </c>
      <c r="J522" s="217" t="s">
        <v>940</v>
      </c>
      <c r="K522" s="114" t="s">
        <v>1502</v>
      </c>
    </row>
    <row r="523" spans="1:11" x14ac:dyDescent="0.3">
      <c r="A523" s="261" t="s">
        <v>1457</v>
      </c>
      <c r="B523" s="114" t="s">
        <v>935</v>
      </c>
      <c r="C523" s="217" t="s">
        <v>6</v>
      </c>
      <c r="D523" s="114" t="s">
        <v>945</v>
      </c>
      <c r="E523" s="114" t="s">
        <v>82</v>
      </c>
      <c r="F523" s="114" t="s">
        <v>1504</v>
      </c>
      <c r="G523" s="217">
        <v>200</v>
      </c>
      <c r="I523" s="114" t="s">
        <v>939</v>
      </c>
      <c r="J523" s="217" t="s">
        <v>736</v>
      </c>
      <c r="K523" s="114" t="s">
        <v>82</v>
      </c>
    </row>
    <row r="524" spans="1:11" x14ac:dyDescent="0.3">
      <c r="A524" s="261" t="s">
        <v>1457</v>
      </c>
      <c r="B524" s="114" t="s">
        <v>935</v>
      </c>
      <c r="C524" s="217" t="s">
        <v>6</v>
      </c>
      <c r="D524" s="114" t="s">
        <v>945</v>
      </c>
      <c r="E524" s="114" t="s">
        <v>5</v>
      </c>
      <c r="F524" s="114" t="s">
        <v>1505</v>
      </c>
      <c r="G524" s="217">
        <v>50</v>
      </c>
      <c r="I524" s="114" t="s">
        <v>939</v>
      </c>
      <c r="J524" s="217" t="s">
        <v>736</v>
      </c>
      <c r="K524" s="114" t="s">
        <v>5</v>
      </c>
    </row>
    <row r="525" spans="1:11" x14ac:dyDescent="0.3">
      <c r="A525" s="261" t="s">
        <v>1457</v>
      </c>
      <c r="B525" s="114" t="s">
        <v>935</v>
      </c>
      <c r="C525" s="217" t="s">
        <v>6</v>
      </c>
      <c r="D525" s="114" t="s">
        <v>945</v>
      </c>
      <c r="E525" s="114" t="s">
        <v>151</v>
      </c>
      <c r="F525" s="114" t="s">
        <v>1272</v>
      </c>
      <c r="G525" s="217">
        <v>100</v>
      </c>
      <c r="I525" s="114" t="s">
        <v>939</v>
      </c>
      <c r="J525" s="217" t="s">
        <v>736</v>
      </c>
      <c r="K525" s="114" t="s">
        <v>151</v>
      </c>
    </row>
    <row r="526" spans="1:11" x14ac:dyDescent="0.3">
      <c r="A526" s="261" t="s">
        <v>1457</v>
      </c>
      <c r="B526" s="114" t="s">
        <v>935</v>
      </c>
      <c r="C526" s="217" t="s">
        <v>6</v>
      </c>
      <c r="D526" s="114" t="s">
        <v>945</v>
      </c>
      <c r="E526" s="114" t="s">
        <v>1506</v>
      </c>
      <c r="F526" s="114" t="s">
        <v>1507</v>
      </c>
      <c r="G526" s="217">
        <v>50</v>
      </c>
      <c r="I526" s="114" t="s">
        <v>939</v>
      </c>
      <c r="J526" s="217" t="s">
        <v>736</v>
      </c>
      <c r="K526" s="114" t="s">
        <v>1506</v>
      </c>
    </row>
    <row r="527" spans="1:11" x14ac:dyDescent="0.3">
      <c r="A527" s="261" t="s">
        <v>1457</v>
      </c>
      <c r="B527" s="114" t="s">
        <v>935</v>
      </c>
      <c r="C527" s="217" t="s">
        <v>6</v>
      </c>
      <c r="D527" s="114" t="s">
        <v>945</v>
      </c>
      <c r="E527" s="114" t="s">
        <v>94</v>
      </c>
      <c r="F527" s="114" t="s">
        <v>988</v>
      </c>
      <c r="G527" s="217">
        <v>4</v>
      </c>
      <c r="I527" s="114" t="s">
        <v>939</v>
      </c>
      <c r="J527" s="217" t="s">
        <v>736</v>
      </c>
      <c r="K527" s="114" t="s">
        <v>94</v>
      </c>
    </row>
    <row r="528" spans="1:11" x14ac:dyDescent="0.3">
      <c r="A528" s="261" t="s">
        <v>1457</v>
      </c>
      <c r="B528" s="114" t="s">
        <v>935</v>
      </c>
      <c r="C528" s="217" t="s">
        <v>121</v>
      </c>
      <c r="D528" s="114" t="s">
        <v>954</v>
      </c>
      <c r="E528" s="114" t="s">
        <v>99</v>
      </c>
      <c r="F528" s="114" t="s">
        <v>953</v>
      </c>
      <c r="G528" s="217">
        <v>200</v>
      </c>
      <c r="I528" s="114" t="s">
        <v>939</v>
      </c>
      <c r="J528" s="217" t="s">
        <v>736</v>
      </c>
      <c r="K528" s="114" t="s">
        <v>99</v>
      </c>
    </row>
    <row r="529" spans="1:11" x14ac:dyDescent="0.3">
      <c r="A529" s="261" t="s">
        <v>1457</v>
      </c>
      <c r="B529" s="114" t="s">
        <v>935</v>
      </c>
      <c r="C529" s="217" t="s">
        <v>121</v>
      </c>
      <c r="D529" s="114" t="s">
        <v>954</v>
      </c>
      <c r="E529" s="114" t="s">
        <v>56</v>
      </c>
      <c r="F529" s="114" t="s">
        <v>944</v>
      </c>
      <c r="G529" s="217">
        <v>200</v>
      </c>
      <c r="I529" s="114" t="s">
        <v>939</v>
      </c>
      <c r="J529" s="217" t="s">
        <v>736</v>
      </c>
      <c r="K529" s="114" t="s">
        <v>56</v>
      </c>
    </row>
    <row r="530" spans="1:11" x14ac:dyDescent="0.3">
      <c r="A530" s="261" t="s">
        <v>1457</v>
      </c>
      <c r="B530" s="114" t="s">
        <v>935</v>
      </c>
      <c r="C530" s="217" t="s">
        <v>121</v>
      </c>
      <c r="D530" s="114" t="s">
        <v>954</v>
      </c>
      <c r="E530" s="114" t="s">
        <v>151</v>
      </c>
      <c r="F530" s="114" t="s">
        <v>962</v>
      </c>
      <c r="G530" s="217">
        <v>400</v>
      </c>
      <c r="I530" s="114" t="s">
        <v>939</v>
      </c>
      <c r="J530" s="217" t="s">
        <v>736</v>
      </c>
      <c r="K530" s="114" t="s">
        <v>151</v>
      </c>
    </row>
    <row r="531" spans="1:11" x14ac:dyDescent="0.3">
      <c r="A531" s="261" t="s">
        <v>1457</v>
      </c>
      <c r="B531" s="114" t="s">
        <v>935</v>
      </c>
      <c r="C531" s="217" t="s">
        <v>121</v>
      </c>
      <c r="D531" s="114" t="s">
        <v>954</v>
      </c>
      <c r="E531" s="114" t="s">
        <v>133</v>
      </c>
      <c r="F531" s="114" t="s">
        <v>1496</v>
      </c>
      <c r="G531" s="217">
        <v>80</v>
      </c>
      <c r="I531" s="114" t="s">
        <v>939</v>
      </c>
      <c r="J531" s="217" t="s">
        <v>736</v>
      </c>
      <c r="K531" s="114" t="s">
        <v>133</v>
      </c>
    </row>
    <row r="532" spans="1:11" x14ac:dyDescent="0.3">
      <c r="A532" s="261" t="s">
        <v>1457</v>
      </c>
      <c r="B532" s="114" t="s">
        <v>935</v>
      </c>
      <c r="C532" s="217" t="s">
        <v>121</v>
      </c>
      <c r="D532" s="114" t="s">
        <v>954</v>
      </c>
      <c r="E532" s="114" t="s">
        <v>133</v>
      </c>
      <c r="F532" s="114" t="s">
        <v>1508</v>
      </c>
      <c r="G532" s="217">
        <v>10</v>
      </c>
      <c r="I532" s="114" t="s">
        <v>939</v>
      </c>
      <c r="J532" s="217" t="s">
        <v>736</v>
      </c>
      <c r="K532" s="114" t="s">
        <v>133</v>
      </c>
    </row>
    <row r="533" spans="1:11" x14ac:dyDescent="0.3">
      <c r="A533" s="261" t="s">
        <v>1457</v>
      </c>
      <c r="B533" s="114" t="s">
        <v>935</v>
      </c>
      <c r="C533" s="217" t="s">
        <v>121</v>
      </c>
      <c r="D533" s="114" t="s">
        <v>954</v>
      </c>
      <c r="E533" s="114" t="s">
        <v>133</v>
      </c>
      <c r="F533" s="114" t="s">
        <v>963</v>
      </c>
      <c r="G533" s="217">
        <v>200</v>
      </c>
      <c r="I533" s="114" t="s">
        <v>939</v>
      </c>
      <c r="J533" s="217" t="s">
        <v>736</v>
      </c>
      <c r="K533" s="114" t="s">
        <v>133</v>
      </c>
    </row>
    <row r="534" spans="1:11" x14ac:dyDescent="0.3">
      <c r="A534" s="261" t="s">
        <v>1457</v>
      </c>
      <c r="B534" s="114" t="s">
        <v>935</v>
      </c>
      <c r="C534" s="217" t="s">
        <v>121</v>
      </c>
      <c r="D534" s="114" t="s">
        <v>954</v>
      </c>
      <c r="E534" s="114" t="s">
        <v>15</v>
      </c>
      <c r="F534" s="114" t="s">
        <v>1288</v>
      </c>
      <c r="G534" s="217">
        <v>200</v>
      </c>
      <c r="I534" s="114" t="s">
        <v>939</v>
      </c>
      <c r="J534" s="217" t="s">
        <v>736</v>
      </c>
      <c r="K534" s="114" t="s">
        <v>15</v>
      </c>
    </row>
    <row r="535" spans="1:11" x14ac:dyDescent="0.3">
      <c r="A535" s="261" t="s">
        <v>1457</v>
      </c>
      <c r="B535" s="114" t="s">
        <v>935</v>
      </c>
      <c r="C535" s="217" t="s">
        <v>121</v>
      </c>
      <c r="D535" s="114" t="s">
        <v>954</v>
      </c>
      <c r="E535" s="114" t="s">
        <v>5</v>
      </c>
      <c r="F535" s="114" t="s">
        <v>1505</v>
      </c>
      <c r="G535" s="217">
        <v>400</v>
      </c>
      <c r="I535" s="114" t="s">
        <v>939</v>
      </c>
      <c r="J535" s="217" t="s">
        <v>736</v>
      </c>
      <c r="K535" s="114" t="s">
        <v>5</v>
      </c>
    </row>
    <row r="536" spans="1:11" x14ac:dyDescent="0.3">
      <c r="A536" s="261" t="s">
        <v>1457</v>
      </c>
      <c r="B536" s="114" t="s">
        <v>935</v>
      </c>
      <c r="C536" s="217" t="s">
        <v>121</v>
      </c>
      <c r="D536" s="114" t="s">
        <v>954</v>
      </c>
      <c r="E536" s="114" t="s">
        <v>141</v>
      </c>
      <c r="F536" s="114" t="s">
        <v>961</v>
      </c>
      <c r="G536" s="217">
        <v>600</v>
      </c>
      <c r="I536" s="114" t="s">
        <v>939</v>
      </c>
      <c r="J536" s="217" t="s">
        <v>736</v>
      </c>
      <c r="K536" s="114" t="s">
        <v>141</v>
      </c>
    </row>
    <row r="537" spans="1:11" x14ac:dyDescent="0.3">
      <c r="A537" s="261" t="s">
        <v>1457</v>
      </c>
      <c r="B537" s="114" t="s">
        <v>935</v>
      </c>
      <c r="C537" s="217" t="s">
        <v>121</v>
      </c>
      <c r="D537" s="114" t="s">
        <v>954</v>
      </c>
      <c r="E537" s="114" t="s">
        <v>145</v>
      </c>
      <c r="F537" s="114" t="s">
        <v>1509</v>
      </c>
      <c r="G537" s="217">
        <v>200</v>
      </c>
      <c r="I537" s="114" t="s">
        <v>939</v>
      </c>
      <c r="J537" s="217" t="s">
        <v>736</v>
      </c>
      <c r="K537" s="114" t="s">
        <v>145</v>
      </c>
    </row>
    <row r="538" spans="1:11" x14ac:dyDescent="0.3">
      <c r="A538" s="261" t="s">
        <v>1457</v>
      </c>
      <c r="B538" s="114" t="s">
        <v>935</v>
      </c>
      <c r="C538" s="217" t="s">
        <v>121</v>
      </c>
      <c r="D538" s="114" t="s">
        <v>954</v>
      </c>
      <c r="E538" s="114" t="s">
        <v>1510</v>
      </c>
      <c r="F538" s="114" t="s">
        <v>1511</v>
      </c>
      <c r="G538" s="217">
        <v>30</v>
      </c>
      <c r="I538" s="114" t="s">
        <v>939</v>
      </c>
      <c r="J538" s="217" t="s">
        <v>940</v>
      </c>
      <c r="K538" s="114" t="s">
        <v>1510</v>
      </c>
    </row>
    <row r="539" spans="1:11" x14ac:dyDescent="0.3">
      <c r="A539" s="261" t="s">
        <v>1457</v>
      </c>
      <c r="B539" s="114" t="s">
        <v>935</v>
      </c>
      <c r="C539" s="217" t="s">
        <v>121</v>
      </c>
      <c r="D539" s="114" t="s">
        <v>954</v>
      </c>
      <c r="E539" s="114" t="s">
        <v>84</v>
      </c>
      <c r="F539" s="114" t="s">
        <v>943</v>
      </c>
      <c r="G539" s="217">
        <v>100</v>
      </c>
      <c r="I539" s="114" t="s">
        <v>939</v>
      </c>
      <c r="J539" s="217" t="s">
        <v>736</v>
      </c>
      <c r="K539" s="114" t="s">
        <v>84</v>
      </c>
    </row>
    <row r="540" spans="1:11" x14ac:dyDescent="0.3">
      <c r="A540" s="261" t="s">
        <v>1457</v>
      </c>
      <c r="B540" s="114" t="s">
        <v>935</v>
      </c>
      <c r="C540" s="217" t="s">
        <v>121</v>
      </c>
      <c r="D540" s="114" t="s">
        <v>954</v>
      </c>
      <c r="E540" s="114" t="s">
        <v>144</v>
      </c>
      <c r="F540" s="114" t="s">
        <v>1512</v>
      </c>
      <c r="G540" s="217">
        <v>200</v>
      </c>
      <c r="I540" s="114" t="s">
        <v>939</v>
      </c>
      <c r="J540" s="217" t="s">
        <v>736</v>
      </c>
      <c r="K540" s="114" t="s">
        <v>144</v>
      </c>
    </row>
    <row r="541" spans="1:11" x14ac:dyDescent="0.3">
      <c r="A541" s="261" t="s">
        <v>1457</v>
      </c>
      <c r="B541" s="114" t="s">
        <v>935</v>
      </c>
      <c r="C541" s="217" t="s">
        <v>121</v>
      </c>
      <c r="D541" s="114" t="s">
        <v>954</v>
      </c>
      <c r="E541" s="114" t="s">
        <v>159</v>
      </c>
      <c r="F541" s="114" t="s">
        <v>1440</v>
      </c>
      <c r="G541" s="217">
        <v>600</v>
      </c>
      <c r="I541" s="114" t="s">
        <v>939</v>
      </c>
      <c r="J541" s="217" t="s">
        <v>736</v>
      </c>
      <c r="K541" s="114" t="s">
        <v>146</v>
      </c>
    </row>
    <row r="542" spans="1:11" x14ac:dyDescent="0.3">
      <c r="A542" s="261" t="s">
        <v>1513</v>
      </c>
      <c r="B542" s="114" t="s">
        <v>935</v>
      </c>
      <c r="C542" s="217" t="s">
        <v>155</v>
      </c>
      <c r="D542" s="114" t="s">
        <v>936</v>
      </c>
      <c r="E542" s="114" t="s">
        <v>159</v>
      </c>
      <c r="F542" s="114" t="s">
        <v>1440</v>
      </c>
      <c r="G542" s="217">
        <v>240</v>
      </c>
      <c r="I542" s="114" t="s">
        <v>939</v>
      </c>
      <c r="J542" s="217" t="s">
        <v>736</v>
      </c>
      <c r="K542" s="114" t="s">
        <v>146</v>
      </c>
    </row>
    <row r="543" spans="1:11" x14ac:dyDescent="0.3">
      <c r="A543" s="261" t="s">
        <v>1513</v>
      </c>
      <c r="B543" s="114" t="s">
        <v>935</v>
      </c>
      <c r="C543" s="217" t="s">
        <v>183</v>
      </c>
      <c r="D543" s="114" t="s">
        <v>948</v>
      </c>
      <c r="E543" s="114" t="s">
        <v>12</v>
      </c>
      <c r="F543" s="114" t="s">
        <v>1190</v>
      </c>
      <c r="G543" s="217">
        <v>160</v>
      </c>
      <c r="I543" s="114" t="s">
        <v>950</v>
      </c>
      <c r="J543" s="217" t="s">
        <v>940</v>
      </c>
      <c r="K543" s="114" t="s">
        <v>12</v>
      </c>
    </row>
    <row r="544" spans="1:11" x14ac:dyDescent="0.3">
      <c r="A544" s="261" t="s">
        <v>1513</v>
      </c>
      <c r="B544" s="114" t="s">
        <v>935</v>
      </c>
      <c r="C544" s="217" t="s">
        <v>161</v>
      </c>
      <c r="D544" s="114" t="s">
        <v>970</v>
      </c>
      <c r="E544" s="114" t="s">
        <v>88</v>
      </c>
      <c r="F544" s="114" t="s">
        <v>1277</v>
      </c>
      <c r="G544" s="217">
        <v>300</v>
      </c>
      <c r="I544" s="114" t="s">
        <v>950</v>
      </c>
      <c r="J544" s="217" t="s">
        <v>940</v>
      </c>
      <c r="K544" s="114" t="s">
        <v>88</v>
      </c>
    </row>
    <row r="545" spans="1:11" x14ac:dyDescent="0.3">
      <c r="A545" s="261" t="s">
        <v>1513</v>
      </c>
      <c r="B545" s="114" t="s">
        <v>935</v>
      </c>
      <c r="C545" s="217" t="s">
        <v>189</v>
      </c>
      <c r="D545" s="114" t="s">
        <v>951</v>
      </c>
      <c r="E545" s="114" t="s">
        <v>136</v>
      </c>
      <c r="F545" s="114" t="s">
        <v>1514</v>
      </c>
      <c r="G545" s="217">
        <v>200</v>
      </c>
      <c r="I545" s="114" t="s">
        <v>939</v>
      </c>
      <c r="J545" s="217" t="s">
        <v>940</v>
      </c>
      <c r="K545" s="114" t="s">
        <v>136</v>
      </c>
    </row>
    <row r="546" spans="1:11" x14ac:dyDescent="0.3">
      <c r="A546" s="261" t="s">
        <v>1513</v>
      </c>
      <c r="B546" s="114" t="s">
        <v>935</v>
      </c>
      <c r="C546" s="217" t="s">
        <v>189</v>
      </c>
      <c r="D546" s="114" t="s">
        <v>951</v>
      </c>
      <c r="E546" s="114" t="s">
        <v>174</v>
      </c>
      <c r="F546" s="114" t="s">
        <v>1515</v>
      </c>
      <c r="G546" s="217">
        <v>10</v>
      </c>
      <c r="I546" s="114" t="s">
        <v>939</v>
      </c>
      <c r="J546" s="217" t="s">
        <v>940</v>
      </c>
      <c r="K546" s="114" t="s">
        <v>174</v>
      </c>
    </row>
    <row r="547" spans="1:11" x14ac:dyDescent="0.3">
      <c r="A547" s="261" t="s">
        <v>1513</v>
      </c>
      <c r="B547" s="114" t="s">
        <v>935</v>
      </c>
      <c r="C547" s="217" t="s">
        <v>189</v>
      </c>
      <c r="D547" s="114" t="s">
        <v>951</v>
      </c>
      <c r="E547" s="114" t="s">
        <v>97</v>
      </c>
      <c r="F547" s="114" t="s">
        <v>1516</v>
      </c>
      <c r="G547" s="217">
        <v>200</v>
      </c>
      <c r="I547" s="114" t="s">
        <v>939</v>
      </c>
      <c r="J547" s="217" t="s">
        <v>940</v>
      </c>
      <c r="K547" s="114" t="s">
        <v>97</v>
      </c>
    </row>
    <row r="548" spans="1:11" x14ac:dyDescent="0.3">
      <c r="A548" s="261" t="s">
        <v>1513</v>
      </c>
      <c r="B548" s="114" t="s">
        <v>935</v>
      </c>
      <c r="C548" s="217" t="s">
        <v>189</v>
      </c>
      <c r="D548" s="114" t="s">
        <v>951</v>
      </c>
      <c r="E548" s="114" t="s">
        <v>32</v>
      </c>
      <c r="F548" s="114" t="s">
        <v>1274</v>
      </c>
      <c r="G548" s="217">
        <v>30</v>
      </c>
      <c r="I548" s="114" t="s">
        <v>939</v>
      </c>
      <c r="J548" s="217" t="s">
        <v>940</v>
      </c>
      <c r="K548" s="114" t="s">
        <v>32</v>
      </c>
    </row>
    <row r="549" spans="1:11" x14ac:dyDescent="0.3">
      <c r="A549" s="261" t="s">
        <v>1513</v>
      </c>
      <c r="B549" s="114" t="s">
        <v>935</v>
      </c>
      <c r="C549" s="217" t="s">
        <v>189</v>
      </c>
      <c r="D549" s="114" t="s">
        <v>951</v>
      </c>
      <c r="E549" s="114" t="s">
        <v>94</v>
      </c>
      <c r="F549" s="114" t="s">
        <v>1517</v>
      </c>
      <c r="G549" s="217">
        <v>400</v>
      </c>
      <c r="I549" s="114" t="s">
        <v>939</v>
      </c>
      <c r="J549" s="217" t="s">
        <v>940</v>
      </c>
      <c r="K549" s="114" t="s">
        <v>94</v>
      </c>
    </row>
    <row r="550" spans="1:11" x14ac:dyDescent="0.3">
      <c r="A550" s="261" t="s">
        <v>1513</v>
      </c>
      <c r="B550" s="114" t="s">
        <v>935</v>
      </c>
      <c r="C550" s="217" t="s">
        <v>6</v>
      </c>
      <c r="D550" s="114" t="s">
        <v>945</v>
      </c>
      <c r="E550" s="114" t="s">
        <v>151</v>
      </c>
      <c r="F550" s="114" t="s">
        <v>1272</v>
      </c>
      <c r="G550" s="217">
        <v>100</v>
      </c>
      <c r="I550" s="114" t="s">
        <v>939</v>
      </c>
      <c r="J550" s="217" t="s">
        <v>736</v>
      </c>
      <c r="K550" s="114" t="s">
        <v>151</v>
      </c>
    </row>
    <row r="551" spans="1:11" x14ac:dyDescent="0.3">
      <c r="A551" s="261" t="s">
        <v>1513</v>
      </c>
      <c r="B551" s="114" t="s">
        <v>935</v>
      </c>
      <c r="C551" s="217" t="s">
        <v>6</v>
      </c>
      <c r="D551" s="114" t="s">
        <v>945</v>
      </c>
      <c r="E551" s="114" t="s">
        <v>170</v>
      </c>
      <c r="F551" s="114" t="s">
        <v>1518</v>
      </c>
      <c r="G551" s="217">
        <v>30</v>
      </c>
      <c r="I551" s="114" t="s">
        <v>939</v>
      </c>
      <c r="J551" s="217" t="s">
        <v>736</v>
      </c>
      <c r="K551" s="114" t="s">
        <v>170</v>
      </c>
    </row>
    <row r="552" spans="1:11" x14ac:dyDescent="0.3">
      <c r="A552" s="261" t="s">
        <v>1513</v>
      </c>
      <c r="B552" s="114" t="s">
        <v>935</v>
      </c>
      <c r="C552" s="217" t="s">
        <v>6</v>
      </c>
      <c r="D552" s="114" t="s">
        <v>945</v>
      </c>
      <c r="E552" s="114" t="s">
        <v>269</v>
      </c>
      <c r="F552" s="114" t="s">
        <v>1519</v>
      </c>
      <c r="G552" s="217">
        <v>50</v>
      </c>
      <c r="I552" s="114" t="s">
        <v>939</v>
      </c>
      <c r="J552" s="217" t="s">
        <v>736</v>
      </c>
      <c r="K552" s="114" t="s">
        <v>269</v>
      </c>
    </row>
    <row r="553" spans="1:11" x14ac:dyDescent="0.3">
      <c r="A553" s="261" t="s">
        <v>1513</v>
      </c>
      <c r="B553" s="114" t="s">
        <v>935</v>
      </c>
      <c r="C553" s="217" t="s">
        <v>6</v>
      </c>
      <c r="D553" s="114" t="s">
        <v>945</v>
      </c>
      <c r="E553" s="114" t="s">
        <v>169</v>
      </c>
      <c r="F553" s="114" t="s">
        <v>1520</v>
      </c>
      <c r="G553" s="217">
        <v>100</v>
      </c>
      <c r="I553" s="114" t="s">
        <v>939</v>
      </c>
      <c r="J553" s="217" t="s">
        <v>736</v>
      </c>
      <c r="K553" s="114" t="s">
        <v>169</v>
      </c>
    </row>
    <row r="554" spans="1:11" x14ac:dyDescent="0.3">
      <c r="A554" s="261" t="s">
        <v>1513</v>
      </c>
      <c r="B554" s="114" t="s">
        <v>935</v>
      </c>
      <c r="C554" s="217" t="s">
        <v>6</v>
      </c>
      <c r="D554" s="114" t="s">
        <v>945</v>
      </c>
      <c r="E554" s="114" t="s">
        <v>105</v>
      </c>
      <c r="F554" s="114" t="s">
        <v>1280</v>
      </c>
      <c r="G554" s="217">
        <v>4</v>
      </c>
      <c r="I554" s="114" t="s">
        <v>939</v>
      </c>
      <c r="J554" s="217" t="s">
        <v>736</v>
      </c>
      <c r="K554" s="114" t="s">
        <v>105</v>
      </c>
    </row>
    <row r="555" spans="1:11" x14ac:dyDescent="0.3">
      <c r="A555" s="261" t="s">
        <v>1513</v>
      </c>
      <c r="B555" s="114" t="s">
        <v>935</v>
      </c>
      <c r="C555" s="217" t="s">
        <v>6</v>
      </c>
      <c r="D555" s="114" t="s">
        <v>945</v>
      </c>
      <c r="E555" s="114" t="s">
        <v>102</v>
      </c>
      <c r="F555" s="114" t="s">
        <v>1304</v>
      </c>
      <c r="G555" s="217">
        <v>1</v>
      </c>
      <c r="I555" s="114" t="s">
        <v>939</v>
      </c>
      <c r="J555" s="217" t="s">
        <v>736</v>
      </c>
      <c r="K555" s="114" t="s">
        <v>102</v>
      </c>
    </row>
    <row r="556" spans="1:11" x14ac:dyDescent="0.3">
      <c r="A556" s="261" t="s">
        <v>1513</v>
      </c>
      <c r="B556" s="114" t="s">
        <v>935</v>
      </c>
      <c r="C556" s="217" t="s">
        <v>6</v>
      </c>
      <c r="D556" s="114" t="s">
        <v>945</v>
      </c>
      <c r="E556" s="114" t="s">
        <v>102</v>
      </c>
      <c r="F556" s="114" t="s">
        <v>1304</v>
      </c>
      <c r="G556" s="217">
        <v>7</v>
      </c>
      <c r="I556" s="114" t="s">
        <v>939</v>
      </c>
      <c r="J556" s="217" t="s">
        <v>736</v>
      </c>
      <c r="K556" s="114" t="s">
        <v>102</v>
      </c>
    </row>
    <row r="557" spans="1:11" x14ac:dyDescent="0.3">
      <c r="A557" s="261" t="s">
        <v>1513</v>
      </c>
      <c r="B557" s="114" t="s">
        <v>935</v>
      </c>
      <c r="C557" s="217" t="s">
        <v>121</v>
      </c>
      <c r="D557" s="114" t="s">
        <v>954</v>
      </c>
      <c r="E557" s="114" t="s">
        <v>151</v>
      </c>
      <c r="F557" s="114" t="s">
        <v>1272</v>
      </c>
      <c r="G557" s="217">
        <v>400</v>
      </c>
      <c r="I557" s="114" t="s">
        <v>939</v>
      </c>
      <c r="J557" s="217" t="s">
        <v>736</v>
      </c>
      <c r="K557" s="114" t="s">
        <v>151</v>
      </c>
    </row>
    <row r="558" spans="1:11" x14ac:dyDescent="0.3">
      <c r="A558" s="261" t="s">
        <v>1513</v>
      </c>
      <c r="B558" s="114" t="s">
        <v>935</v>
      </c>
      <c r="C558" s="217" t="s">
        <v>121</v>
      </c>
      <c r="D558" s="114" t="s">
        <v>954</v>
      </c>
      <c r="E558" s="114" t="s">
        <v>36</v>
      </c>
      <c r="F558" s="114" t="s">
        <v>1521</v>
      </c>
      <c r="G558" s="217">
        <v>20</v>
      </c>
      <c r="I558" s="114" t="s">
        <v>939</v>
      </c>
      <c r="J558" s="217" t="s">
        <v>940</v>
      </c>
      <c r="K558" s="114" t="s">
        <v>36</v>
      </c>
    </row>
    <row r="559" spans="1:11" x14ac:dyDescent="0.3">
      <c r="A559" s="261" t="s">
        <v>1513</v>
      </c>
      <c r="B559" s="114" t="s">
        <v>935</v>
      </c>
      <c r="C559" s="217" t="s">
        <v>121</v>
      </c>
      <c r="D559" s="114" t="s">
        <v>954</v>
      </c>
      <c r="E559" s="114" t="s">
        <v>97</v>
      </c>
      <c r="F559" s="114" t="s">
        <v>1516</v>
      </c>
      <c r="G559" s="217">
        <v>50</v>
      </c>
      <c r="I559" s="114" t="s">
        <v>939</v>
      </c>
      <c r="J559" s="217" t="s">
        <v>736</v>
      </c>
      <c r="K559" s="114" t="s">
        <v>97</v>
      </c>
    </row>
    <row r="560" spans="1:11" x14ac:dyDescent="0.3">
      <c r="A560" s="261" t="s">
        <v>1513</v>
      </c>
      <c r="B560" s="114" t="s">
        <v>935</v>
      </c>
      <c r="C560" s="217" t="s">
        <v>121</v>
      </c>
      <c r="D560" s="114" t="s">
        <v>954</v>
      </c>
      <c r="E560" s="114" t="s">
        <v>123</v>
      </c>
      <c r="F560" s="114" t="s">
        <v>1522</v>
      </c>
      <c r="G560" s="217">
        <v>200</v>
      </c>
      <c r="I560" s="114" t="s">
        <v>939</v>
      </c>
      <c r="J560" s="217" t="s">
        <v>736</v>
      </c>
      <c r="K560" s="114" t="s">
        <v>123</v>
      </c>
    </row>
    <row r="561" spans="1:11" x14ac:dyDescent="0.3">
      <c r="A561" s="261" t="s">
        <v>1513</v>
      </c>
      <c r="B561" s="114" t="s">
        <v>935</v>
      </c>
      <c r="C561" s="217" t="s">
        <v>121</v>
      </c>
      <c r="D561" s="114" t="s">
        <v>954</v>
      </c>
      <c r="E561" s="114" t="s">
        <v>139</v>
      </c>
      <c r="F561" s="114" t="s">
        <v>1289</v>
      </c>
      <c r="G561" s="217">
        <v>30</v>
      </c>
      <c r="I561" s="114" t="s">
        <v>939</v>
      </c>
      <c r="J561" s="217" t="s">
        <v>736</v>
      </c>
      <c r="K561" s="114" t="s">
        <v>139</v>
      </c>
    </row>
    <row r="562" spans="1:11" x14ac:dyDescent="0.3">
      <c r="A562" s="261" t="s">
        <v>1513</v>
      </c>
      <c r="B562" s="114" t="s">
        <v>935</v>
      </c>
      <c r="C562" s="217" t="s">
        <v>121</v>
      </c>
      <c r="D562" s="114" t="s">
        <v>954</v>
      </c>
      <c r="E562" s="114" t="s">
        <v>134</v>
      </c>
      <c r="F562" s="114" t="s">
        <v>960</v>
      </c>
      <c r="G562" s="217">
        <v>20</v>
      </c>
      <c r="I562" s="114" t="s">
        <v>939</v>
      </c>
      <c r="J562" s="217" t="s">
        <v>736</v>
      </c>
      <c r="K562" s="114" t="s">
        <v>134</v>
      </c>
    </row>
    <row r="563" spans="1:11" x14ac:dyDescent="0.3">
      <c r="A563" s="261" t="s">
        <v>1513</v>
      </c>
      <c r="B563" s="114" t="s">
        <v>935</v>
      </c>
      <c r="C563" s="217" t="s">
        <v>121</v>
      </c>
      <c r="D563" s="114" t="s">
        <v>954</v>
      </c>
      <c r="E563" s="114" t="s">
        <v>148</v>
      </c>
      <c r="F563" s="114" t="s">
        <v>1375</v>
      </c>
      <c r="G563" s="217">
        <v>800</v>
      </c>
      <c r="I563" s="114" t="s">
        <v>939</v>
      </c>
      <c r="J563" s="217" t="s">
        <v>736</v>
      </c>
      <c r="K563" s="114" t="s">
        <v>146</v>
      </c>
    </row>
    <row r="564" spans="1:11" x14ac:dyDescent="0.3">
      <c r="A564" s="261" t="s">
        <v>1513</v>
      </c>
      <c r="B564" s="114" t="s">
        <v>1003</v>
      </c>
      <c r="C564" s="217" t="s">
        <v>828</v>
      </c>
      <c r="D564" s="114" t="s">
        <v>1004</v>
      </c>
      <c r="E564" s="114" t="s">
        <v>76</v>
      </c>
      <c r="F564" s="114" t="s">
        <v>1523</v>
      </c>
      <c r="G564" s="217">
        <v>50</v>
      </c>
      <c r="H564" s="114" t="s">
        <v>1007</v>
      </c>
      <c r="I564" s="114" t="s">
        <v>939</v>
      </c>
      <c r="J564" s="217" t="s">
        <v>940</v>
      </c>
      <c r="K564" s="114" t="s">
        <v>76</v>
      </c>
    </row>
    <row r="565" spans="1:11" x14ac:dyDescent="0.3">
      <c r="A565" s="261" t="s">
        <v>1513</v>
      </c>
      <c r="B565" s="114" t="s">
        <v>1003</v>
      </c>
      <c r="C565" s="217" t="s">
        <v>828</v>
      </c>
      <c r="D565" s="114" t="s">
        <v>1004</v>
      </c>
      <c r="E565" s="114" t="s">
        <v>518</v>
      </c>
      <c r="F565" s="114" t="s">
        <v>1524</v>
      </c>
      <c r="G565" s="217">
        <v>2</v>
      </c>
      <c r="H565" s="114" t="s">
        <v>1007</v>
      </c>
      <c r="I565" s="114" t="s">
        <v>939</v>
      </c>
      <c r="J565" s="217" t="s">
        <v>940</v>
      </c>
      <c r="K565" s="114" t="s">
        <v>518</v>
      </c>
    </row>
    <row r="566" spans="1:11" x14ac:dyDescent="0.3">
      <c r="A566" s="261" t="s">
        <v>1513</v>
      </c>
      <c r="B566" s="114" t="s">
        <v>1003</v>
      </c>
      <c r="C566" s="217" t="s">
        <v>187</v>
      </c>
      <c r="D566" s="114" t="s">
        <v>1019</v>
      </c>
      <c r="E566" s="114" t="s">
        <v>172</v>
      </c>
      <c r="F566" s="114" t="s">
        <v>1173</v>
      </c>
      <c r="G566" s="217">
        <v>1</v>
      </c>
      <c r="H566" s="114" t="s">
        <v>1021</v>
      </c>
      <c r="I566" s="114" t="s">
        <v>939</v>
      </c>
      <c r="J566" s="217" t="s">
        <v>940</v>
      </c>
      <c r="K566" s="114" t="s">
        <v>172</v>
      </c>
    </row>
    <row r="567" spans="1:11" x14ac:dyDescent="0.3">
      <c r="A567" s="261" t="s">
        <v>1513</v>
      </c>
      <c r="B567" s="114" t="s">
        <v>1003</v>
      </c>
      <c r="C567" s="217" t="s">
        <v>121</v>
      </c>
      <c r="D567" s="114" t="s">
        <v>1180</v>
      </c>
      <c r="E567" s="114" t="s">
        <v>1525</v>
      </c>
      <c r="F567" s="114" t="s">
        <v>1526</v>
      </c>
      <c r="G567" s="217">
        <v>20</v>
      </c>
      <c r="H567" s="114" t="s">
        <v>1182</v>
      </c>
      <c r="I567" s="114" t="s">
        <v>939</v>
      </c>
      <c r="J567" s="217" t="s">
        <v>940</v>
      </c>
      <c r="K567" s="114" t="s">
        <v>1525</v>
      </c>
    </row>
    <row r="568" spans="1:11" x14ac:dyDescent="0.3">
      <c r="A568" s="261" t="s">
        <v>1513</v>
      </c>
      <c r="B568" s="114" t="s">
        <v>1003</v>
      </c>
      <c r="C568" s="217" t="s">
        <v>121</v>
      </c>
      <c r="D568" s="114" t="s">
        <v>1180</v>
      </c>
      <c r="E568" s="114" t="s">
        <v>1525</v>
      </c>
      <c r="F568" s="114" t="s">
        <v>1526</v>
      </c>
      <c r="G568" s="217">
        <v>80</v>
      </c>
      <c r="H568" s="114" t="s">
        <v>1182</v>
      </c>
      <c r="I568" s="114" t="s">
        <v>939</v>
      </c>
      <c r="J568" s="217" t="s">
        <v>940</v>
      </c>
      <c r="K568" s="114" t="s">
        <v>1525</v>
      </c>
    </row>
    <row r="569" spans="1:11" x14ac:dyDescent="0.3">
      <c r="A569" s="261" t="s">
        <v>1513</v>
      </c>
      <c r="B569" s="114" t="s">
        <v>1003</v>
      </c>
      <c r="C569" s="217" t="s">
        <v>121</v>
      </c>
      <c r="D569" s="114" t="s">
        <v>1180</v>
      </c>
      <c r="E569" s="114" t="s">
        <v>498</v>
      </c>
      <c r="F569" s="114" t="s">
        <v>1181</v>
      </c>
      <c r="G569" s="217">
        <v>800</v>
      </c>
      <c r="H569" s="114" t="s">
        <v>1182</v>
      </c>
      <c r="I569" s="114" t="s">
        <v>939</v>
      </c>
      <c r="J569" s="217" t="s">
        <v>736</v>
      </c>
      <c r="K569" s="114" t="s">
        <v>498</v>
      </c>
    </row>
    <row r="570" spans="1:11" x14ac:dyDescent="0.3">
      <c r="A570" s="261" t="s">
        <v>1513</v>
      </c>
      <c r="B570" s="114" t="s">
        <v>1003</v>
      </c>
      <c r="C570" s="217" t="s">
        <v>6</v>
      </c>
      <c r="D570" s="114" t="s">
        <v>1023</v>
      </c>
      <c r="E570" s="114" t="s">
        <v>1527</v>
      </c>
      <c r="F570" s="114" t="s">
        <v>1528</v>
      </c>
      <c r="G570" s="217">
        <v>10</v>
      </c>
      <c r="H570" s="114" t="s">
        <v>1025</v>
      </c>
      <c r="I570" s="114" t="s">
        <v>939</v>
      </c>
      <c r="J570" s="217" t="s">
        <v>940</v>
      </c>
      <c r="K570" s="114" t="s">
        <v>1527</v>
      </c>
    </row>
    <row r="571" spans="1:11" x14ac:dyDescent="0.3">
      <c r="A571" s="261" t="s">
        <v>1513</v>
      </c>
      <c r="B571" s="114" t="s">
        <v>1003</v>
      </c>
      <c r="C571" s="217" t="s">
        <v>6</v>
      </c>
      <c r="D571" s="114" t="s">
        <v>1023</v>
      </c>
      <c r="E571" s="114" t="s">
        <v>258</v>
      </c>
      <c r="F571" s="114" t="s">
        <v>1529</v>
      </c>
      <c r="G571" s="217">
        <v>30</v>
      </c>
      <c r="H571" s="114" t="s">
        <v>1025</v>
      </c>
      <c r="I571" s="114" t="s">
        <v>939</v>
      </c>
      <c r="J571" s="217" t="s">
        <v>736</v>
      </c>
      <c r="K571" s="114" t="s">
        <v>258</v>
      </c>
    </row>
    <row r="572" spans="1:11" x14ac:dyDescent="0.3">
      <c r="A572" s="261" t="s">
        <v>1513</v>
      </c>
      <c r="B572" s="114" t="s">
        <v>1003</v>
      </c>
      <c r="C572" s="217" t="s">
        <v>6</v>
      </c>
      <c r="D572" s="114" t="s">
        <v>1023</v>
      </c>
      <c r="E572" s="114" t="s">
        <v>78</v>
      </c>
      <c r="F572" s="114" t="s">
        <v>1530</v>
      </c>
      <c r="G572" s="217">
        <v>300</v>
      </c>
      <c r="H572" s="114" t="s">
        <v>1025</v>
      </c>
      <c r="I572" s="114" t="s">
        <v>939</v>
      </c>
      <c r="J572" s="217" t="s">
        <v>736</v>
      </c>
      <c r="K572" s="114" t="s">
        <v>78</v>
      </c>
    </row>
    <row r="573" spans="1:11" x14ac:dyDescent="0.3">
      <c r="A573" s="261" t="s">
        <v>1513</v>
      </c>
      <c r="B573" s="114" t="s">
        <v>1003</v>
      </c>
      <c r="C573" s="217" t="s">
        <v>6</v>
      </c>
      <c r="D573" s="114" t="s">
        <v>1023</v>
      </c>
      <c r="E573" s="114" t="s">
        <v>486</v>
      </c>
      <c r="F573" s="114" t="s">
        <v>1531</v>
      </c>
      <c r="G573" s="217">
        <v>300</v>
      </c>
      <c r="H573" s="114" t="s">
        <v>1025</v>
      </c>
      <c r="I573" s="114" t="s">
        <v>939</v>
      </c>
      <c r="J573" s="217" t="s">
        <v>736</v>
      </c>
      <c r="K573" s="114" t="s">
        <v>486</v>
      </c>
    </row>
    <row r="574" spans="1:11" x14ac:dyDescent="0.3">
      <c r="A574" s="261" t="s">
        <v>1513</v>
      </c>
      <c r="B574" s="114" t="s">
        <v>1003</v>
      </c>
      <c r="C574" s="217" t="s">
        <v>6</v>
      </c>
      <c r="D574" s="114" t="s">
        <v>1023</v>
      </c>
      <c r="E574" s="114" t="s">
        <v>522</v>
      </c>
      <c r="F574" s="114" t="s">
        <v>1394</v>
      </c>
      <c r="G574" s="217">
        <v>20</v>
      </c>
      <c r="H574" s="114" t="s">
        <v>1025</v>
      </c>
      <c r="I574" s="114" t="s">
        <v>939</v>
      </c>
      <c r="J574" s="217" t="s">
        <v>736</v>
      </c>
      <c r="K574" s="114" t="s">
        <v>522</v>
      </c>
    </row>
    <row r="575" spans="1:11" x14ac:dyDescent="0.3">
      <c r="A575" s="261" t="s">
        <v>1513</v>
      </c>
      <c r="B575" s="114" t="s">
        <v>1003</v>
      </c>
      <c r="C575" s="217" t="s">
        <v>6</v>
      </c>
      <c r="D575" s="114" t="s">
        <v>1023</v>
      </c>
      <c r="E575" s="114" t="s">
        <v>1532</v>
      </c>
      <c r="F575" s="114" t="s">
        <v>1533</v>
      </c>
      <c r="G575" s="217">
        <v>30</v>
      </c>
      <c r="H575" s="114" t="s">
        <v>1025</v>
      </c>
      <c r="I575" s="114" t="s">
        <v>939</v>
      </c>
      <c r="J575" s="217" t="s">
        <v>940</v>
      </c>
      <c r="K575" s="114" t="s">
        <v>1532</v>
      </c>
    </row>
    <row r="576" spans="1:11" x14ac:dyDescent="0.3">
      <c r="A576" s="261" t="s">
        <v>1513</v>
      </c>
      <c r="B576" s="114" t="s">
        <v>1003</v>
      </c>
      <c r="C576" s="217" t="s">
        <v>6</v>
      </c>
      <c r="D576" s="114" t="s">
        <v>1023</v>
      </c>
      <c r="E576" s="114" t="s">
        <v>171</v>
      </c>
      <c r="F576" s="114" t="s">
        <v>1315</v>
      </c>
      <c r="G576" s="217">
        <v>4</v>
      </c>
      <c r="H576" s="114" t="s">
        <v>1025</v>
      </c>
      <c r="I576" s="114" t="s">
        <v>939</v>
      </c>
      <c r="J576" s="217" t="s">
        <v>736</v>
      </c>
      <c r="K576" s="114" t="s">
        <v>1468</v>
      </c>
    </row>
    <row r="577" spans="1:11" x14ac:dyDescent="0.3">
      <c r="A577" s="261" t="s">
        <v>1513</v>
      </c>
      <c r="B577" s="114" t="s">
        <v>1003</v>
      </c>
      <c r="C577" s="217" t="s">
        <v>6</v>
      </c>
      <c r="D577" s="114" t="s">
        <v>1023</v>
      </c>
      <c r="E577" s="114" t="s">
        <v>239</v>
      </c>
      <c r="F577" s="114" t="s">
        <v>1534</v>
      </c>
      <c r="G577" s="217">
        <v>100</v>
      </c>
      <c r="H577" s="114" t="s">
        <v>1025</v>
      </c>
      <c r="I577" s="114" t="s">
        <v>939</v>
      </c>
      <c r="J577" s="217" t="s">
        <v>736</v>
      </c>
      <c r="K577" s="114" t="s">
        <v>239</v>
      </c>
    </row>
    <row r="578" spans="1:11" x14ac:dyDescent="0.3">
      <c r="A578" s="261" t="s">
        <v>1513</v>
      </c>
      <c r="B578" s="114" t="s">
        <v>1036</v>
      </c>
      <c r="C578" s="217" t="s">
        <v>6</v>
      </c>
      <c r="D578" s="114" t="s">
        <v>1046</v>
      </c>
      <c r="E578" s="114" t="s">
        <v>489</v>
      </c>
      <c r="F578" s="114" t="s">
        <v>1535</v>
      </c>
      <c r="G578" s="217">
        <v>30</v>
      </c>
      <c r="H578" s="114" t="s">
        <v>1048</v>
      </c>
      <c r="I578" s="114" t="s">
        <v>939</v>
      </c>
      <c r="J578" s="217" t="s">
        <v>736</v>
      </c>
      <c r="K578" s="114" t="s">
        <v>1406</v>
      </c>
    </row>
    <row r="579" spans="1:11" x14ac:dyDescent="0.3">
      <c r="A579" s="261" t="s">
        <v>1513</v>
      </c>
      <c r="B579" s="114" t="s">
        <v>1036</v>
      </c>
      <c r="C579" s="217" t="s">
        <v>6</v>
      </c>
      <c r="D579" s="114" t="s">
        <v>1046</v>
      </c>
      <c r="E579" s="114" t="s">
        <v>909</v>
      </c>
      <c r="F579" s="114" t="s">
        <v>1536</v>
      </c>
      <c r="G579" s="217">
        <v>100</v>
      </c>
      <c r="H579" s="114" t="s">
        <v>1048</v>
      </c>
      <c r="I579" s="114" t="s">
        <v>939</v>
      </c>
      <c r="J579" s="217" t="s">
        <v>736</v>
      </c>
      <c r="K579" s="114" t="s">
        <v>1343</v>
      </c>
    </row>
    <row r="580" spans="1:11" x14ac:dyDescent="0.3">
      <c r="A580" s="261" t="s">
        <v>1513</v>
      </c>
      <c r="B580" s="114" t="s">
        <v>1036</v>
      </c>
      <c r="C580" s="217" t="s">
        <v>6</v>
      </c>
      <c r="D580" s="114" t="s">
        <v>1046</v>
      </c>
      <c r="E580" s="114" t="s">
        <v>107</v>
      </c>
      <c r="F580" s="114" t="s">
        <v>1422</v>
      </c>
      <c r="G580" s="217">
        <v>70</v>
      </c>
      <c r="H580" s="114" t="s">
        <v>1048</v>
      </c>
      <c r="I580" s="114" t="s">
        <v>939</v>
      </c>
      <c r="J580" s="217" t="s">
        <v>736</v>
      </c>
      <c r="K580" s="114" t="s">
        <v>1423</v>
      </c>
    </row>
    <row r="581" spans="1:11" x14ac:dyDescent="0.3">
      <c r="A581" s="261" t="s">
        <v>1513</v>
      </c>
      <c r="B581" s="114" t="s">
        <v>1036</v>
      </c>
      <c r="C581" s="217" t="s">
        <v>6</v>
      </c>
      <c r="D581" s="114" t="s">
        <v>1046</v>
      </c>
      <c r="E581" s="114" t="s">
        <v>489</v>
      </c>
      <c r="F581" s="114" t="s">
        <v>1405</v>
      </c>
      <c r="G581" s="217">
        <v>30</v>
      </c>
      <c r="H581" s="114" t="s">
        <v>1048</v>
      </c>
      <c r="I581" s="114" t="s">
        <v>939</v>
      </c>
      <c r="J581" s="217" t="s">
        <v>736</v>
      </c>
      <c r="K581" s="114" t="s">
        <v>1406</v>
      </c>
    </row>
    <row r="582" spans="1:11" x14ac:dyDescent="0.3">
      <c r="A582" s="261" t="s">
        <v>1513</v>
      </c>
      <c r="B582" s="114" t="s">
        <v>1036</v>
      </c>
      <c r="C582" s="217" t="s">
        <v>6</v>
      </c>
      <c r="D582" s="114" t="s">
        <v>1046</v>
      </c>
      <c r="E582" s="114" t="s">
        <v>90</v>
      </c>
      <c r="F582" s="114" t="s">
        <v>1434</v>
      </c>
      <c r="G582" s="217">
        <v>600</v>
      </c>
      <c r="H582" s="114" t="s">
        <v>1048</v>
      </c>
      <c r="I582" s="114" t="s">
        <v>939</v>
      </c>
      <c r="J582" s="217" t="s">
        <v>736</v>
      </c>
      <c r="K582" s="114" t="s">
        <v>1537</v>
      </c>
    </row>
    <row r="583" spans="1:11" x14ac:dyDescent="0.3">
      <c r="A583" s="261" t="s">
        <v>1513</v>
      </c>
      <c r="B583" s="114" t="s">
        <v>1036</v>
      </c>
      <c r="C583" s="217" t="s">
        <v>6</v>
      </c>
      <c r="D583" s="114" t="s">
        <v>1046</v>
      </c>
      <c r="E583" s="114" t="s">
        <v>76</v>
      </c>
      <c r="F583" s="114" t="s">
        <v>1538</v>
      </c>
      <c r="G583" s="217">
        <v>50</v>
      </c>
      <c r="H583" s="114" t="s">
        <v>1048</v>
      </c>
      <c r="I583" s="114" t="s">
        <v>939</v>
      </c>
      <c r="J583" s="217" t="s">
        <v>736</v>
      </c>
      <c r="K583" s="114" t="s">
        <v>1539</v>
      </c>
    </row>
    <row r="584" spans="1:11" x14ac:dyDescent="0.3">
      <c r="A584" s="261" t="s">
        <v>1513</v>
      </c>
      <c r="B584" s="114" t="s">
        <v>1036</v>
      </c>
      <c r="C584" s="217" t="s">
        <v>6</v>
      </c>
      <c r="D584" s="114" t="s">
        <v>1046</v>
      </c>
      <c r="E584" s="114" t="s">
        <v>496</v>
      </c>
      <c r="F584" s="114" t="s">
        <v>1540</v>
      </c>
      <c r="G584" s="217">
        <v>50</v>
      </c>
      <c r="H584" s="114" t="s">
        <v>1048</v>
      </c>
      <c r="I584" s="114" t="s">
        <v>939</v>
      </c>
      <c r="J584" s="217" t="s">
        <v>736</v>
      </c>
      <c r="K584" s="114" t="s">
        <v>1541</v>
      </c>
    </row>
    <row r="585" spans="1:11" x14ac:dyDescent="0.3">
      <c r="A585" s="261" t="s">
        <v>1513</v>
      </c>
      <c r="B585" s="114" t="s">
        <v>1036</v>
      </c>
      <c r="C585" s="217" t="s">
        <v>6</v>
      </c>
      <c r="D585" s="114" t="s">
        <v>1046</v>
      </c>
      <c r="E585" s="114" t="s">
        <v>492</v>
      </c>
      <c r="F585" s="114" t="s">
        <v>1542</v>
      </c>
      <c r="G585" s="217">
        <v>50</v>
      </c>
      <c r="H585" s="114" t="s">
        <v>1048</v>
      </c>
      <c r="I585" s="114" t="s">
        <v>939</v>
      </c>
      <c r="J585" s="217" t="s">
        <v>736</v>
      </c>
      <c r="K585" s="114" t="s">
        <v>1543</v>
      </c>
    </row>
    <row r="586" spans="1:11" x14ac:dyDescent="0.3">
      <c r="A586" s="261" t="s">
        <v>1513</v>
      </c>
      <c r="B586" s="114" t="s">
        <v>1036</v>
      </c>
      <c r="C586" s="217" t="s">
        <v>6</v>
      </c>
      <c r="D586" s="114" t="s">
        <v>1046</v>
      </c>
      <c r="E586" s="114" t="s">
        <v>541</v>
      </c>
      <c r="F586" s="114" t="s">
        <v>1544</v>
      </c>
      <c r="G586" s="217">
        <v>100</v>
      </c>
      <c r="H586" s="114" t="s">
        <v>1048</v>
      </c>
      <c r="I586" s="114" t="s">
        <v>939</v>
      </c>
      <c r="J586" s="217" t="s">
        <v>736</v>
      </c>
      <c r="K586" s="114" t="s">
        <v>1545</v>
      </c>
    </row>
    <row r="587" spans="1:11" x14ac:dyDescent="0.3">
      <c r="A587" s="261" t="s">
        <v>1513</v>
      </c>
      <c r="B587" s="114" t="s">
        <v>1036</v>
      </c>
      <c r="C587" s="217" t="s">
        <v>6</v>
      </c>
      <c r="D587" s="114" t="s">
        <v>1046</v>
      </c>
      <c r="E587" s="114" t="s">
        <v>107</v>
      </c>
      <c r="F587" s="114" t="s">
        <v>1422</v>
      </c>
      <c r="G587" s="217">
        <v>30</v>
      </c>
      <c r="H587" s="114" t="s">
        <v>1048</v>
      </c>
      <c r="I587" s="114" t="s">
        <v>939</v>
      </c>
      <c r="J587" s="217" t="s">
        <v>736</v>
      </c>
      <c r="K587" s="114" t="s">
        <v>1423</v>
      </c>
    </row>
    <row r="588" spans="1:11" x14ac:dyDescent="0.3">
      <c r="A588" s="261" t="s">
        <v>1513</v>
      </c>
      <c r="B588" s="114" t="s">
        <v>1036</v>
      </c>
      <c r="C588" s="217" t="s">
        <v>6</v>
      </c>
      <c r="D588" s="114" t="s">
        <v>1046</v>
      </c>
      <c r="E588" s="114" t="s">
        <v>39</v>
      </c>
      <c r="F588" s="114" t="s">
        <v>1546</v>
      </c>
      <c r="G588" s="217">
        <v>600</v>
      </c>
      <c r="H588" s="114" t="s">
        <v>1048</v>
      </c>
      <c r="I588" s="114" t="s">
        <v>939</v>
      </c>
      <c r="J588" s="217" t="s">
        <v>736</v>
      </c>
      <c r="K588" s="114" t="s">
        <v>1547</v>
      </c>
    </row>
    <row r="589" spans="1:11" x14ac:dyDescent="0.3">
      <c r="A589" s="261" t="s">
        <v>1513</v>
      </c>
      <c r="B589" s="114" t="s">
        <v>1036</v>
      </c>
      <c r="C589" s="217" t="s">
        <v>6</v>
      </c>
      <c r="D589" s="114" t="s">
        <v>1046</v>
      </c>
      <c r="E589" s="114" t="s">
        <v>102</v>
      </c>
      <c r="F589" s="114" t="s">
        <v>1188</v>
      </c>
      <c r="G589" s="217">
        <v>300</v>
      </c>
      <c r="H589" s="114" t="s">
        <v>1048</v>
      </c>
      <c r="I589" s="114" t="s">
        <v>939</v>
      </c>
      <c r="J589" s="217" t="s">
        <v>736</v>
      </c>
      <c r="K589" s="114" t="s">
        <v>1548</v>
      </c>
    </row>
    <row r="590" spans="1:11" x14ac:dyDescent="0.3">
      <c r="A590" s="261" t="s">
        <v>1513</v>
      </c>
      <c r="B590" s="114" t="s">
        <v>1036</v>
      </c>
      <c r="C590" s="217" t="s">
        <v>6</v>
      </c>
      <c r="D590" s="114" t="s">
        <v>1046</v>
      </c>
      <c r="E590" s="114" t="s">
        <v>108</v>
      </c>
      <c r="F590" s="114" t="s">
        <v>1549</v>
      </c>
      <c r="G590" s="217">
        <v>50</v>
      </c>
      <c r="H590" s="114" t="s">
        <v>1048</v>
      </c>
      <c r="I590" s="114" t="s">
        <v>939</v>
      </c>
      <c r="J590" s="217" t="s">
        <v>736</v>
      </c>
      <c r="K590" s="114" t="s">
        <v>1550</v>
      </c>
    </row>
    <row r="591" spans="1:11" x14ac:dyDescent="0.3">
      <c r="A591" s="261" t="s">
        <v>1513</v>
      </c>
      <c r="B591" s="114" t="s">
        <v>1036</v>
      </c>
      <c r="C591" s="217" t="s">
        <v>6</v>
      </c>
      <c r="D591" s="114" t="s">
        <v>1046</v>
      </c>
      <c r="E591" s="114" t="s">
        <v>641</v>
      </c>
      <c r="F591" s="114" t="s">
        <v>1551</v>
      </c>
      <c r="G591" s="217">
        <v>30</v>
      </c>
      <c r="H591" s="114" t="s">
        <v>1048</v>
      </c>
      <c r="I591" s="114" t="s">
        <v>939</v>
      </c>
      <c r="J591" s="217" t="s">
        <v>736</v>
      </c>
      <c r="K591" s="114" t="s">
        <v>1119</v>
      </c>
    </row>
    <row r="592" spans="1:11" x14ac:dyDescent="0.3">
      <c r="A592" s="261" t="s">
        <v>1513</v>
      </c>
      <c r="B592" s="114" t="s">
        <v>1036</v>
      </c>
      <c r="C592" s="217" t="s">
        <v>6</v>
      </c>
      <c r="D592" s="114" t="s">
        <v>1046</v>
      </c>
      <c r="E592" s="114" t="s">
        <v>518</v>
      </c>
      <c r="F592" s="114" t="s">
        <v>1552</v>
      </c>
      <c r="G592" s="217">
        <v>2</v>
      </c>
      <c r="H592" s="114" t="s">
        <v>1048</v>
      </c>
      <c r="I592" s="114" t="s">
        <v>939</v>
      </c>
      <c r="J592" s="217" t="s">
        <v>736</v>
      </c>
      <c r="K592" s="114" t="s">
        <v>1553</v>
      </c>
    </row>
    <row r="593" spans="1:11" x14ac:dyDescent="0.3">
      <c r="A593" s="261" t="s">
        <v>1513</v>
      </c>
      <c r="B593" s="114" t="s">
        <v>1036</v>
      </c>
      <c r="C593" s="217" t="s">
        <v>6</v>
      </c>
      <c r="D593" s="114" t="s">
        <v>1046</v>
      </c>
      <c r="E593" s="114" t="s">
        <v>40</v>
      </c>
      <c r="F593" s="114" t="s">
        <v>1047</v>
      </c>
      <c r="G593" s="217">
        <v>300</v>
      </c>
      <c r="H593" s="114" t="s">
        <v>1048</v>
      </c>
      <c r="I593" s="114" t="s">
        <v>939</v>
      </c>
      <c r="J593" s="217" t="s">
        <v>736</v>
      </c>
      <c r="K593" s="114" t="s">
        <v>1049</v>
      </c>
    </row>
    <row r="594" spans="1:11" x14ac:dyDescent="0.3">
      <c r="A594" s="261" t="s">
        <v>1513</v>
      </c>
      <c r="B594" s="114" t="s">
        <v>1036</v>
      </c>
      <c r="C594" s="217" t="s">
        <v>6</v>
      </c>
      <c r="D594" s="114" t="s">
        <v>1046</v>
      </c>
      <c r="E594" s="114" t="s">
        <v>257</v>
      </c>
      <c r="F594" s="114" t="s">
        <v>1554</v>
      </c>
      <c r="G594" s="217">
        <v>50</v>
      </c>
      <c r="H594" s="114" t="s">
        <v>1048</v>
      </c>
      <c r="I594" s="114" t="s">
        <v>939</v>
      </c>
      <c r="J594" s="217" t="s">
        <v>736</v>
      </c>
      <c r="K594" s="114" t="s">
        <v>1555</v>
      </c>
    </row>
    <row r="595" spans="1:11" x14ac:dyDescent="0.3">
      <c r="A595" s="261" t="s">
        <v>1513</v>
      </c>
      <c r="B595" s="114" t="s">
        <v>1036</v>
      </c>
      <c r="C595" s="217" t="s">
        <v>6</v>
      </c>
      <c r="D595" s="114" t="s">
        <v>1046</v>
      </c>
      <c r="E595" s="114" t="s">
        <v>83</v>
      </c>
      <c r="F595" s="114" t="s">
        <v>1201</v>
      </c>
      <c r="G595" s="217">
        <v>400</v>
      </c>
      <c r="H595" s="114" t="s">
        <v>1048</v>
      </c>
      <c r="I595" s="114" t="s">
        <v>939</v>
      </c>
      <c r="J595" s="217" t="s">
        <v>736</v>
      </c>
      <c r="K595" s="114" t="s">
        <v>1556</v>
      </c>
    </row>
    <row r="596" spans="1:11" x14ac:dyDescent="0.3">
      <c r="A596" s="261" t="s">
        <v>1513</v>
      </c>
      <c r="B596" s="114" t="s">
        <v>1036</v>
      </c>
      <c r="C596" s="217" t="s">
        <v>6</v>
      </c>
      <c r="D596" s="114" t="s">
        <v>1046</v>
      </c>
      <c r="E596" s="114" t="s">
        <v>650</v>
      </c>
      <c r="F596" s="114" t="s">
        <v>1350</v>
      </c>
      <c r="G596" s="217">
        <v>50</v>
      </c>
      <c r="H596" s="114" t="s">
        <v>1048</v>
      </c>
      <c r="I596" s="114" t="s">
        <v>939</v>
      </c>
      <c r="J596" s="217" t="s">
        <v>736</v>
      </c>
      <c r="K596" s="114" t="s">
        <v>1351</v>
      </c>
    </row>
    <row r="597" spans="1:11" x14ac:dyDescent="0.3">
      <c r="A597" s="261" t="s">
        <v>1513</v>
      </c>
      <c r="B597" s="114" t="s">
        <v>1036</v>
      </c>
      <c r="C597" s="217" t="s">
        <v>6</v>
      </c>
      <c r="D597" s="114" t="s">
        <v>1046</v>
      </c>
      <c r="E597" s="114" t="s">
        <v>111</v>
      </c>
      <c r="F597" s="114" t="s">
        <v>1557</v>
      </c>
      <c r="G597" s="217">
        <v>250</v>
      </c>
      <c r="H597" s="114" t="s">
        <v>1048</v>
      </c>
      <c r="I597" s="114" t="s">
        <v>939</v>
      </c>
      <c r="J597" s="217" t="s">
        <v>736</v>
      </c>
      <c r="K597" s="114" t="s">
        <v>1558</v>
      </c>
    </row>
    <row r="598" spans="1:11" x14ac:dyDescent="0.3">
      <c r="A598" s="261" t="s">
        <v>1513</v>
      </c>
      <c r="B598" s="114" t="s">
        <v>1036</v>
      </c>
      <c r="C598" s="217" t="s">
        <v>6</v>
      </c>
      <c r="D598" s="114" t="s">
        <v>1046</v>
      </c>
      <c r="E598" s="114" t="s">
        <v>32</v>
      </c>
      <c r="F598" s="114" t="s">
        <v>1261</v>
      </c>
      <c r="G598" s="217">
        <v>30</v>
      </c>
      <c r="H598" s="114" t="s">
        <v>1048</v>
      </c>
      <c r="I598" s="114" t="s">
        <v>939</v>
      </c>
      <c r="J598" s="217" t="s">
        <v>736</v>
      </c>
      <c r="K598" s="114" t="s">
        <v>1559</v>
      </c>
    </row>
    <row r="599" spans="1:11" x14ac:dyDescent="0.3">
      <c r="A599" s="261" t="s">
        <v>1513</v>
      </c>
      <c r="B599" s="114" t="s">
        <v>1036</v>
      </c>
      <c r="C599" s="217" t="s">
        <v>121</v>
      </c>
      <c r="D599" s="114" t="s">
        <v>1160</v>
      </c>
      <c r="E599" s="114" t="s">
        <v>136</v>
      </c>
      <c r="F599" s="114" t="s">
        <v>1514</v>
      </c>
      <c r="G599" s="217">
        <v>200</v>
      </c>
      <c r="H599" s="114" t="s">
        <v>1162</v>
      </c>
      <c r="I599" s="114" t="s">
        <v>939</v>
      </c>
      <c r="J599" s="217" t="s">
        <v>736</v>
      </c>
      <c r="K599" s="114" t="s">
        <v>1560</v>
      </c>
    </row>
    <row r="600" spans="1:11" x14ac:dyDescent="0.3">
      <c r="A600" s="261" t="s">
        <v>1561</v>
      </c>
      <c r="B600" s="114" t="s">
        <v>935</v>
      </c>
      <c r="C600" s="217" t="s">
        <v>155</v>
      </c>
      <c r="D600" s="114" t="s">
        <v>936</v>
      </c>
      <c r="E600" s="114" t="s">
        <v>1373</v>
      </c>
      <c r="F600" s="114" t="s">
        <v>1374</v>
      </c>
      <c r="G600" s="217">
        <v>120</v>
      </c>
      <c r="I600" s="114" t="s">
        <v>939</v>
      </c>
      <c r="J600" s="217" t="s">
        <v>940</v>
      </c>
      <c r="K600" s="114" t="s">
        <v>1373</v>
      </c>
    </row>
    <row r="601" spans="1:11" x14ac:dyDescent="0.3">
      <c r="A601" s="261" t="s">
        <v>1561</v>
      </c>
      <c r="B601" s="114" t="s">
        <v>935</v>
      </c>
      <c r="C601" s="217" t="s">
        <v>155</v>
      </c>
      <c r="D601" s="114" t="s">
        <v>936</v>
      </c>
      <c r="E601" s="114" t="s">
        <v>120</v>
      </c>
      <c r="F601" s="114" t="s">
        <v>1563</v>
      </c>
      <c r="G601" s="217">
        <v>480</v>
      </c>
      <c r="I601" s="114" t="s">
        <v>939</v>
      </c>
      <c r="J601" s="217" t="s">
        <v>940</v>
      </c>
      <c r="K601" s="114" t="s">
        <v>120</v>
      </c>
    </row>
    <row r="602" spans="1:11" x14ac:dyDescent="0.3">
      <c r="A602" s="261" t="s">
        <v>1561</v>
      </c>
      <c r="B602" s="114" t="s">
        <v>935</v>
      </c>
      <c r="C602" s="217" t="s">
        <v>189</v>
      </c>
      <c r="D602" s="114" t="s">
        <v>951</v>
      </c>
      <c r="E602" s="114" t="s">
        <v>136</v>
      </c>
      <c r="F602" s="114" t="s">
        <v>1514</v>
      </c>
      <c r="G602" s="217">
        <v>30</v>
      </c>
      <c r="I602" s="114" t="s">
        <v>939</v>
      </c>
      <c r="J602" s="217" t="s">
        <v>940</v>
      </c>
      <c r="K602" s="114" t="s">
        <v>136</v>
      </c>
    </row>
    <row r="603" spans="1:11" x14ac:dyDescent="0.3">
      <c r="A603" s="261" t="s">
        <v>1561</v>
      </c>
      <c r="B603" s="114" t="s">
        <v>935</v>
      </c>
      <c r="C603" s="217" t="s">
        <v>161</v>
      </c>
      <c r="D603" s="114" t="s">
        <v>970</v>
      </c>
      <c r="E603" s="114" t="s">
        <v>86</v>
      </c>
      <c r="F603" s="114" t="s">
        <v>1564</v>
      </c>
      <c r="G603" s="217">
        <v>600</v>
      </c>
      <c r="I603" s="114" t="s">
        <v>950</v>
      </c>
      <c r="J603" s="217" t="s">
        <v>736</v>
      </c>
      <c r="K603" s="114" t="s">
        <v>86</v>
      </c>
    </row>
    <row r="604" spans="1:11" x14ac:dyDescent="0.3">
      <c r="A604" s="261" t="s">
        <v>1561</v>
      </c>
      <c r="B604" s="114" t="s">
        <v>935</v>
      </c>
      <c r="C604" s="217" t="s">
        <v>121</v>
      </c>
      <c r="D604" s="114" t="s">
        <v>954</v>
      </c>
      <c r="E604" s="114" t="s">
        <v>86</v>
      </c>
      <c r="F604" s="114" t="s">
        <v>1564</v>
      </c>
      <c r="G604" s="217">
        <v>200</v>
      </c>
      <c r="I604" s="114" t="s">
        <v>939</v>
      </c>
      <c r="J604" s="217" t="s">
        <v>736</v>
      </c>
      <c r="K604" s="114" t="s">
        <v>86</v>
      </c>
    </row>
    <row r="605" spans="1:11" x14ac:dyDescent="0.3">
      <c r="A605" s="261" t="s">
        <v>1561</v>
      </c>
      <c r="B605" s="114" t="s">
        <v>935</v>
      </c>
      <c r="C605" s="217" t="s">
        <v>121</v>
      </c>
      <c r="D605" s="114" t="s">
        <v>954</v>
      </c>
      <c r="E605" s="114" t="s">
        <v>14</v>
      </c>
      <c r="F605" s="114" t="s">
        <v>957</v>
      </c>
      <c r="G605" s="217">
        <v>200</v>
      </c>
      <c r="I605" s="114" t="s">
        <v>939</v>
      </c>
      <c r="J605" s="217" t="s">
        <v>736</v>
      </c>
      <c r="K605" s="114" t="s">
        <v>14</v>
      </c>
    </row>
    <row r="606" spans="1:11" x14ac:dyDescent="0.3">
      <c r="A606" s="261" t="s">
        <v>1561</v>
      </c>
      <c r="B606" s="114" t="s">
        <v>935</v>
      </c>
      <c r="C606" s="217" t="s">
        <v>121</v>
      </c>
      <c r="D606" s="114" t="s">
        <v>954</v>
      </c>
      <c r="E606" s="114" t="s">
        <v>401</v>
      </c>
      <c r="F606" s="114" t="s">
        <v>1305</v>
      </c>
      <c r="G606" s="217">
        <v>200</v>
      </c>
      <c r="I606" s="114" t="s">
        <v>939</v>
      </c>
      <c r="J606" s="217" t="s">
        <v>736</v>
      </c>
      <c r="K606" s="114" t="s">
        <v>401</v>
      </c>
    </row>
    <row r="607" spans="1:11" x14ac:dyDescent="0.3">
      <c r="A607" s="261" t="s">
        <v>1561</v>
      </c>
      <c r="B607" s="114" t="s">
        <v>935</v>
      </c>
      <c r="C607" s="217" t="s">
        <v>121</v>
      </c>
      <c r="D607" s="114" t="s">
        <v>954</v>
      </c>
      <c r="E607" s="114" t="s">
        <v>99</v>
      </c>
      <c r="F607" s="114" t="s">
        <v>953</v>
      </c>
      <c r="G607" s="217">
        <v>200</v>
      </c>
      <c r="I607" s="114" t="s">
        <v>939</v>
      </c>
      <c r="J607" s="217" t="s">
        <v>736</v>
      </c>
      <c r="K607" s="114" t="s">
        <v>99</v>
      </c>
    </row>
    <row r="608" spans="1:11" x14ac:dyDescent="0.3">
      <c r="A608" s="261" t="s">
        <v>1561</v>
      </c>
      <c r="B608" s="114" t="s">
        <v>935</v>
      </c>
      <c r="C608" s="217" t="s">
        <v>6</v>
      </c>
      <c r="D608" s="114" t="s">
        <v>945</v>
      </c>
      <c r="E608" s="114" t="s">
        <v>546</v>
      </c>
      <c r="F608" s="114" t="s">
        <v>964</v>
      </c>
      <c r="G608" s="217">
        <v>300</v>
      </c>
      <c r="I608" s="114" t="s">
        <v>939</v>
      </c>
      <c r="J608" s="217" t="s">
        <v>736</v>
      </c>
      <c r="K608" s="114" t="s">
        <v>546</v>
      </c>
    </row>
    <row r="609" spans="1:11" x14ac:dyDescent="0.3">
      <c r="A609" s="261" t="s">
        <v>1561</v>
      </c>
      <c r="B609" s="114" t="s">
        <v>935</v>
      </c>
      <c r="C609" s="217" t="s">
        <v>161</v>
      </c>
      <c r="D609" s="114" t="s">
        <v>970</v>
      </c>
      <c r="E609" s="114" t="s">
        <v>12</v>
      </c>
      <c r="F609" s="114" t="s">
        <v>1190</v>
      </c>
      <c r="G609" s="217">
        <v>600</v>
      </c>
      <c r="I609" s="114" t="s">
        <v>950</v>
      </c>
      <c r="J609" s="217" t="s">
        <v>940</v>
      </c>
      <c r="K609" s="114" t="s">
        <v>12</v>
      </c>
    </row>
    <row r="610" spans="1:11" x14ac:dyDescent="0.3">
      <c r="A610" s="261" t="s">
        <v>1561</v>
      </c>
      <c r="B610" s="114" t="s">
        <v>935</v>
      </c>
      <c r="C610" s="217" t="s">
        <v>121</v>
      </c>
      <c r="D610" s="114" t="s">
        <v>954</v>
      </c>
      <c r="E610" s="114" t="s">
        <v>84</v>
      </c>
      <c r="F610" s="114" t="s">
        <v>1306</v>
      </c>
      <c r="G610" s="217">
        <v>400</v>
      </c>
      <c r="I610" s="114" t="s">
        <v>939</v>
      </c>
      <c r="J610" s="217" t="s">
        <v>736</v>
      </c>
      <c r="K610" s="114" t="s">
        <v>84</v>
      </c>
    </row>
    <row r="611" spans="1:11" x14ac:dyDescent="0.3">
      <c r="A611" s="261" t="s">
        <v>1561</v>
      </c>
      <c r="B611" s="114" t="s">
        <v>935</v>
      </c>
      <c r="C611" s="217" t="s">
        <v>121</v>
      </c>
      <c r="D611" s="114" t="s">
        <v>954</v>
      </c>
      <c r="E611" s="114" t="s">
        <v>86</v>
      </c>
      <c r="F611" s="114" t="s">
        <v>1565</v>
      </c>
      <c r="G611" s="217">
        <v>200</v>
      </c>
      <c r="I611" s="114" t="s">
        <v>939</v>
      </c>
      <c r="J611" s="217" t="s">
        <v>736</v>
      </c>
      <c r="K611" s="114" t="s">
        <v>86</v>
      </c>
    </row>
    <row r="612" spans="1:11" x14ac:dyDescent="0.3">
      <c r="A612" s="261" t="s">
        <v>1561</v>
      </c>
      <c r="B612" s="114" t="s">
        <v>935</v>
      </c>
      <c r="C612" s="217" t="s">
        <v>121</v>
      </c>
      <c r="D612" s="114" t="s">
        <v>954</v>
      </c>
      <c r="E612" s="114" t="s">
        <v>141</v>
      </c>
      <c r="F612" s="114" t="s">
        <v>961</v>
      </c>
      <c r="G612" s="217">
        <v>800</v>
      </c>
      <c r="I612" s="114" t="s">
        <v>939</v>
      </c>
      <c r="J612" s="217" t="s">
        <v>736</v>
      </c>
      <c r="K612" s="114" t="s">
        <v>141</v>
      </c>
    </row>
    <row r="613" spans="1:11" x14ac:dyDescent="0.3">
      <c r="A613" s="261" t="s">
        <v>1561</v>
      </c>
      <c r="B613" s="114" t="s">
        <v>935</v>
      </c>
      <c r="C613" s="217" t="s">
        <v>6</v>
      </c>
      <c r="D613" s="114" t="s">
        <v>945</v>
      </c>
      <c r="E613" s="114" t="s">
        <v>497</v>
      </c>
      <c r="F613" s="114" t="s">
        <v>1299</v>
      </c>
      <c r="G613" s="217">
        <v>50</v>
      </c>
      <c r="I613" s="114" t="s">
        <v>939</v>
      </c>
      <c r="J613" s="217" t="s">
        <v>736</v>
      </c>
      <c r="K613" s="114" t="s">
        <v>497</v>
      </c>
    </row>
    <row r="614" spans="1:11" x14ac:dyDescent="0.3">
      <c r="A614" s="261" t="s">
        <v>1561</v>
      </c>
      <c r="B614" s="114" t="s">
        <v>935</v>
      </c>
      <c r="C614" s="217" t="s">
        <v>155</v>
      </c>
      <c r="D614" s="114" t="s">
        <v>936</v>
      </c>
      <c r="E614" s="114" t="s">
        <v>504</v>
      </c>
      <c r="F614" s="114" t="s">
        <v>1285</v>
      </c>
      <c r="G614" s="217">
        <v>120</v>
      </c>
      <c r="I614" s="114" t="s">
        <v>939</v>
      </c>
      <c r="J614" s="217" t="s">
        <v>736</v>
      </c>
      <c r="K614" s="114" t="s">
        <v>497</v>
      </c>
    </row>
    <row r="615" spans="1:11" x14ac:dyDescent="0.3">
      <c r="A615" s="261" t="s">
        <v>1561</v>
      </c>
      <c r="B615" s="114" t="s">
        <v>935</v>
      </c>
      <c r="C615" s="217" t="s">
        <v>189</v>
      </c>
      <c r="D615" s="114" t="s">
        <v>951</v>
      </c>
      <c r="E615" s="114" t="s">
        <v>229</v>
      </c>
      <c r="F615" s="114" t="s">
        <v>1566</v>
      </c>
      <c r="G615" s="217">
        <v>100</v>
      </c>
      <c r="I615" s="114" t="s">
        <v>939</v>
      </c>
      <c r="J615" s="217" t="s">
        <v>940</v>
      </c>
      <c r="K615" s="114" t="s">
        <v>229</v>
      </c>
    </row>
    <row r="616" spans="1:11" x14ac:dyDescent="0.3">
      <c r="A616" s="261" t="s">
        <v>1561</v>
      </c>
      <c r="B616" s="114" t="s">
        <v>935</v>
      </c>
      <c r="C616" s="217" t="s">
        <v>161</v>
      </c>
      <c r="D616" s="114" t="s">
        <v>970</v>
      </c>
      <c r="E616" s="114" t="s">
        <v>273</v>
      </c>
      <c r="F616" s="114" t="s">
        <v>975</v>
      </c>
      <c r="G616" s="217">
        <v>120</v>
      </c>
      <c r="I616" s="114" t="s">
        <v>950</v>
      </c>
      <c r="J616" s="217" t="s">
        <v>940</v>
      </c>
      <c r="K616" s="114" t="s">
        <v>273</v>
      </c>
    </row>
    <row r="617" spans="1:11" x14ac:dyDescent="0.3">
      <c r="A617" s="261" t="s">
        <v>1561</v>
      </c>
      <c r="B617" s="114" t="s">
        <v>935</v>
      </c>
      <c r="C617" s="217" t="s">
        <v>189</v>
      </c>
      <c r="D617" s="114" t="s">
        <v>951</v>
      </c>
      <c r="E617" s="114" t="s">
        <v>35</v>
      </c>
      <c r="F617" s="114" t="s">
        <v>1368</v>
      </c>
      <c r="G617" s="217">
        <v>10</v>
      </c>
      <c r="I617" s="114" t="s">
        <v>939</v>
      </c>
      <c r="J617" s="217" t="s">
        <v>940</v>
      </c>
      <c r="K617" s="114" t="s">
        <v>35</v>
      </c>
    </row>
    <row r="618" spans="1:11" x14ac:dyDescent="0.3">
      <c r="A618" s="261" t="s">
        <v>1561</v>
      </c>
      <c r="B618" s="114" t="s">
        <v>935</v>
      </c>
      <c r="C618" s="217" t="s">
        <v>189</v>
      </c>
      <c r="D618" s="114" t="s">
        <v>951</v>
      </c>
      <c r="E618" s="114" t="s">
        <v>37</v>
      </c>
      <c r="F618" s="114" t="s">
        <v>1296</v>
      </c>
      <c r="G618" s="217">
        <v>50</v>
      </c>
      <c r="I618" s="114" t="s">
        <v>939</v>
      </c>
      <c r="J618" s="217" t="s">
        <v>940</v>
      </c>
      <c r="K618" s="114" t="s">
        <v>37</v>
      </c>
    </row>
    <row r="619" spans="1:11" x14ac:dyDescent="0.3">
      <c r="A619" s="261" t="s">
        <v>1561</v>
      </c>
      <c r="B619" s="114" t="s">
        <v>935</v>
      </c>
      <c r="C619" s="217" t="s">
        <v>189</v>
      </c>
      <c r="D619" s="114" t="s">
        <v>951</v>
      </c>
      <c r="E619" s="114" t="s">
        <v>37</v>
      </c>
      <c r="F619" s="114" t="s">
        <v>1441</v>
      </c>
      <c r="G619" s="217">
        <v>20</v>
      </c>
      <c r="I619" s="114" t="s">
        <v>939</v>
      </c>
      <c r="J619" s="217" t="s">
        <v>940</v>
      </c>
      <c r="K619" s="114" t="s">
        <v>37</v>
      </c>
    </row>
    <row r="620" spans="1:11" x14ac:dyDescent="0.3">
      <c r="A620" s="261" t="s">
        <v>1561</v>
      </c>
      <c r="B620" s="114" t="s">
        <v>935</v>
      </c>
      <c r="C620" s="217" t="s">
        <v>189</v>
      </c>
      <c r="D620" s="114" t="s">
        <v>951</v>
      </c>
      <c r="E620" s="114" t="s">
        <v>94</v>
      </c>
      <c r="F620" s="114" t="s">
        <v>988</v>
      </c>
      <c r="G620" s="217">
        <v>7</v>
      </c>
      <c r="I620" s="114" t="s">
        <v>939</v>
      </c>
      <c r="J620" s="217" t="s">
        <v>940</v>
      </c>
      <c r="K620" s="114" t="s">
        <v>94</v>
      </c>
    </row>
    <row r="621" spans="1:11" x14ac:dyDescent="0.3">
      <c r="A621" s="261" t="s">
        <v>1561</v>
      </c>
      <c r="B621" s="114" t="s">
        <v>935</v>
      </c>
      <c r="C621" s="217" t="s">
        <v>189</v>
      </c>
      <c r="D621" s="114" t="s">
        <v>951</v>
      </c>
      <c r="E621" s="114" t="s">
        <v>94</v>
      </c>
      <c r="F621" s="114" t="s">
        <v>988</v>
      </c>
      <c r="G621" s="217">
        <v>4</v>
      </c>
      <c r="I621" s="114" t="s">
        <v>939</v>
      </c>
      <c r="J621" s="217" t="s">
        <v>940</v>
      </c>
      <c r="K621" s="114" t="s">
        <v>94</v>
      </c>
    </row>
    <row r="622" spans="1:11" x14ac:dyDescent="0.3">
      <c r="A622" s="261" t="s">
        <v>1561</v>
      </c>
      <c r="B622" s="114" t="s">
        <v>935</v>
      </c>
      <c r="C622" s="217" t="s">
        <v>121</v>
      </c>
      <c r="D622" s="114" t="s">
        <v>954</v>
      </c>
      <c r="E622" s="114" t="s">
        <v>148</v>
      </c>
      <c r="F622" s="114" t="s">
        <v>991</v>
      </c>
      <c r="G622" s="217">
        <v>1370</v>
      </c>
      <c r="I622" s="114" t="s">
        <v>939</v>
      </c>
      <c r="J622" s="217" t="s">
        <v>736</v>
      </c>
      <c r="K622" s="114" t="s">
        <v>146</v>
      </c>
    </row>
    <row r="623" spans="1:11" x14ac:dyDescent="0.3">
      <c r="A623" s="261" t="s">
        <v>1561</v>
      </c>
      <c r="B623" s="114" t="s">
        <v>935</v>
      </c>
      <c r="C623" s="217" t="s">
        <v>189</v>
      </c>
      <c r="D623" s="114" t="s">
        <v>951</v>
      </c>
      <c r="E623" s="114" t="s">
        <v>497</v>
      </c>
      <c r="F623" s="114" t="s">
        <v>1298</v>
      </c>
      <c r="G623" s="217">
        <v>400</v>
      </c>
      <c r="I623" s="114" t="s">
        <v>939</v>
      </c>
      <c r="J623" s="217" t="s">
        <v>940</v>
      </c>
      <c r="K623" s="114" t="s">
        <v>497</v>
      </c>
    </row>
    <row r="624" spans="1:11" x14ac:dyDescent="0.3">
      <c r="A624" s="261" t="s">
        <v>1561</v>
      </c>
      <c r="B624" s="114" t="s">
        <v>935</v>
      </c>
      <c r="C624" s="217" t="s">
        <v>189</v>
      </c>
      <c r="D624" s="114" t="s">
        <v>951</v>
      </c>
      <c r="E624" s="114" t="s">
        <v>497</v>
      </c>
      <c r="F624" s="114" t="s">
        <v>1567</v>
      </c>
      <c r="G624" s="217">
        <v>200</v>
      </c>
      <c r="I624" s="114" t="s">
        <v>939</v>
      </c>
      <c r="J624" s="217" t="s">
        <v>940</v>
      </c>
      <c r="K624" s="114" t="s">
        <v>497</v>
      </c>
    </row>
    <row r="625" spans="1:11" x14ac:dyDescent="0.3">
      <c r="A625" s="261" t="s">
        <v>1561</v>
      </c>
      <c r="B625" s="114" t="s">
        <v>935</v>
      </c>
      <c r="C625" s="217" t="s">
        <v>6</v>
      </c>
      <c r="D625" s="114" t="s">
        <v>945</v>
      </c>
      <c r="E625" s="114" t="s">
        <v>108</v>
      </c>
      <c r="F625" s="114" t="s">
        <v>1439</v>
      </c>
      <c r="G625" s="217">
        <v>4</v>
      </c>
      <c r="I625" s="114" t="s">
        <v>939</v>
      </c>
      <c r="J625" s="217" t="s">
        <v>736</v>
      </c>
      <c r="K625" s="114" t="s">
        <v>108</v>
      </c>
    </row>
    <row r="626" spans="1:11" x14ac:dyDescent="0.3">
      <c r="A626" s="261" t="s">
        <v>1561</v>
      </c>
      <c r="B626" s="114" t="s">
        <v>935</v>
      </c>
      <c r="C626" s="217" t="s">
        <v>6</v>
      </c>
      <c r="D626" s="114" t="s">
        <v>945</v>
      </c>
      <c r="E626" s="114" t="s">
        <v>105</v>
      </c>
      <c r="F626" s="114" t="s">
        <v>1001</v>
      </c>
      <c r="G626" s="217">
        <v>4</v>
      </c>
      <c r="I626" s="114" t="s">
        <v>939</v>
      </c>
      <c r="J626" s="217" t="s">
        <v>736</v>
      </c>
      <c r="K626" s="114" t="s">
        <v>105</v>
      </c>
    </row>
    <row r="627" spans="1:11" x14ac:dyDescent="0.3">
      <c r="A627" s="261" t="s">
        <v>1561</v>
      </c>
      <c r="B627" s="114" t="s">
        <v>935</v>
      </c>
      <c r="C627" s="217" t="s">
        <v>6</v>
      </c>
      <c r="D627" s="114" t="s">
        <v>945</v>
      </c>
      <c r="E627" s="114" t="s">
        <v>105</v>
      </c>
      <c r="F627" s="114" t="s">
        <v>1001</v>
      </c>
      <c r="G627" s="217">
        <v>4</v>
      </c>
      <c r="I627" s="114" t="s">
        <v>939</v>
      </c>
      <c r="J627" s="217" t="s">
        <v>736</v>
      </c>
      <c r="K627" s="114" t="s">
        <v>105</v>
      </c>
    </row>
    <row r="628" spans="1:11" x14ac:dyDescent="0.3">
      <c r="A628" s="261" t="s">
        <v>1561</v>
      </c>
      <c r="B628" s="114" t="s">
        <v>935</v>
      </c>
      <c r="C628" s="217" t="s">
        <v>6</v>
      </c>
      <c r="D628" s="114" t="s">
        <v>945</v>
      </c>
      <c r="E628" s="114" t="s">
        <v>105</v>
      </c>
      <c r="F628" s="114" t="s">
        <v>1001</v>
      </c>
      <c r="G628" s="217">
        <v>4</v>
      </c>
      <c r="I628" s="114" t="s">
        <v>939</v>
      </c>
      <c r="J628" s="217" t="s">
        <v>736</v>
      </c>
      <c r="K628" s="114" t="s">
        <v>105</v>
      </c>
    </row>
    <row r="629" spans="1:11" x14ac:dyDescent="0.3">
      <c r="A629" s="261" t="s">
        <v>1561</v>
      </c>
      <c r="B629" s="114" t="s">
        <v>935</v>
      </c>
      <c r="C629" s="217" t="s">
        <v>6</v>
      </c>
      <c r="D629" s="114" t="s">
        <v>945</v>
      </c>
      <c r="E629" s="114" t="s">
        <v>102</v>
      </c>
      <c r="F629" s="114" t="s">
        <v>1304</v>
      </c>
      <c r="G629" s="217">
        <v>3</v>
      </c>
      <c r="I629" s="114" t="s">
        <v>939</v>
      </c>
      <c r="J629" s="217" t="s">
        <v>736</v>
      </c>
      <c r="K629" s="114" t="s">
        <v>102</v>
      </c>
    </row>
    <row r="630" spans="1:11" x14ac:dyDescent="0.3">
      <c r="A630" s="261" t="s">
        <v>1561</v>
      </c>
      <c r="B630" s="114" t="s">
        <v>935</v>
      </c>
      <c r="C630" s="217" t="s">
        <v>6</v>
      </c>
      <c r="D630" s="114" t="s">
        <v>945</v>
      </c>
      <c r="E630" s="114" t="s">
        <v>102</v>
      </c>
      <c r="F630" s="114" t="s">
        <v>1304</v>
      </c>
      <c r="G630" s="217">
        <v>4</v>
      </c>
      <c r="I630" s="114" t="s">
        <v>939</v>
      </c>
      <c r="J630" s="217" t="s">
        <v>736</v>
      </c>
      <c r="K630" s="114" t="s">
        <v>102</v>
      </c>
    </row>
    <row r="631" spans="1:11" x14ac:dyDescent="0.3">
      <c r="A631" s="261" t="s">
        <v>1561</v>
      </c>
      <c r="B631" s="114" t="s">
        <v>1003</v>
      </c>
      <c r="C631" s="217" t="s">
        <v>828</v>
      </c>
      <c r="D631" s="114" t="s">
        <v>1004</v>
      </c>
      <c r="E631" s="114" t="s">
        <v>1568</v>
      </c>
      <c r="F631" s="114" t="s">
        <v>1569</v>
      </c>
      <c r="G631" s="217">
        <v>50</v>
      </c>
      <c r="H631" s="114" t="s">
        <v>1007</v>
      </c>
      <c r="I631" s="114" t="s">
        <v>939</v>
      </c>
      <c r="J631" s="217" t="s">
        <v>940</v>
      </c>
      <c r="K631" s="114" t="s">
        <v>1568</v>
      </c>
    </row>
    <row r="632" spans="1:11" x14ac:dyDescent="0.3">
      <c r="A632" s="261" t="s">
        <v>1561</v>
      </c>
      <c r="B632" s="114" t="s">
        <v>1003</v>
      </c>
      <c r="C632" s="217" t="s">
        <v>828</v>
      </c>
      <c r="D632" s="114" t="s">
        <v>1004</v>
      </c>
      <c r="E632" s="114" t="s">
        <v>171</v>
      </c>
      <c r="F632" s="114" t="s">
        <v>1315</v>
      </c>
      <c r="G632" s="217">
        <v>20</v>
      </c>
      <c r="H632" s="114" t="s">
        <v>1007</v>
      </c>
      <c r="I632" s="114" t="s">
        <v>939</v>
      </c>
      <c r="J632" s="217" t="s">
        <v>736</v>
      </c>
      <c r="K632" s="114" t="s">
        <v>171</v>
      </c>
    </row>
    <row r="633" spans="1:11" x14ac:dyDescent="0.3">
      <c r="A633" s="261" t="s">
        <v>1561</v>
      </c>
      <c r="B633" s="114" t="s">
        <v>1003</v>
      </c>
      <c r="C633" s="217" t="s">
        <v>828</v>
      </c>
      <c r="D633" s="114" t="s">
        <v>1004</v>
      </c>
      <c r="E633" s="114" t="s">
        <v>176</v>
      </c>
      <c r="F633" s="114" t="s">
        <v>1570</v>
      </c>
      <c r="G633" s="217">
        <v>50</v>
      </c>
      <c r="H633" s="114" t="s">
        <v>1007</v>
      </c>
      <c r="I633" s="114" t="s">
        <v>939</v>
      </c>
      <c r="J633" s="217" t="s">
        <v>736</v>
      </c>
      <c r="K633" s="114" t="s">
        <v>176</v>
      </c>
    </row>
    <row r="634" spans="1:11" x14ac:dyDescent="0.3">
      <c r="A634" s="261" t="s">
        <v>1561</v>
      </c>
      <c r="B634" s="114" t="s">
        <v>1003</v>
      </c>
      <c r="C634" s="217" t="s">
        <v>828</v>
      </c>
      <c r="D634" s="114" t="s">
        <v>1004</v>
      </c>
      <c r="E634" s="114" t="s">
        <v>84</v>
      </c>
      <c r="F634" s="114" t="s">
        <v>1316</v>
      </c>
      <c r="G634" s="217">
        <v>180</v>
      </c>
      <c r="H634" s="114" t="s">
        <v>1007</v>
      </c>
      <c r="I634" s="114" t="s">
        <v>939</v>
      </c>
      <c r="J634" s="217" t="s">
        <v>736</v>
      </c>
      <c r="K634" s="114" t="s">
        <v>84</v>
      </c>
    </row>
    <row r="635" spans="1:11" x14ac:dyDescent="0.3">
      <c r="A635" s="261" t="s">
        <v>1561</v>
      </c>
      <c r="B635" s="114" t="s">
        <v>1003</v>
      </c>
      <c r="C635" s="217" t="s">
        <v>121</v>
      </c>
      <c r="D635" s="114" t="s">
        <v>1180</v>
      </c>
      <c r="E635" s="114" t="s">
        <v>1571</v>
      </c>
      <c r="F635" s="114" t="s">
        <v>1572</v>
      </c>
      <c r="G635" s="217">
        <v>100</v>
      </c>
      <c r="H635" s="114" t="s">
        <v>1182</v>
      </c>
      <c r="I635" s="114" t="s">
        <v>939</v>
      </c>
      <c r="J635" s="217" t="s">
        <v>940</v>
      </c>
      <c r="K635" s="114" t="s">
        <v>1571</v>
      </c>
    </row>
    <row r="636" spans="1:11" x14ac:dyDescent="0.3">
      <c r="A636" s="261" t="s">
        <v>1561</v>
      </c>
      <c r="B636" s="114" t="s">
        <v>1003</v>
      </c>
      <c r="C636" s="217" t="s">
        <v>6</v>
      </c>
      <c r="D636" s="114" t="s">
        <v>1023</v>
      </c>
      <c r="E636" s="114" t="s">
        <v>209</v>
      </c>
      <c r="F636" s="114" t="s">
        <v>1323</v>
      </c>
      <c r="G636" s="217">
        <v>50</v>
      </c>
      <c r="H636" s="114" t="s">
        <v>1025</v>
      </c>
      <c r="I636" s="114" t="s">
        <v>939</v>
      </c>
      <c r="J636" s="217" t="s">
        <v>736</v>
      </c>
      <c r="K636" s="114" t="s">
        <v>209</v>
      </c>
    </row>
    <row r="637" spans="1:11" x14ac:dyDescent="0.3">
      <c r="A637" s="261" t="s">
        <v>1561</v>
      </c>
      <c r="B637" s="114" t="s">
        <v>1003</v>
      </c>
      <c r="C637" s="217" t="s">
        <v>6</v>
      </c>
      <c r="D637" s="114" t="s">
        <v>1023</v>
      </c>
      <c r="E637" s="114" t="s">
        <v>209</v>
      </c>
      <c r="F637" s="114" t="s">
        <v>1573</v>
      </c>
      <c r="G637" s="217">
        <v>40</v>
      </c>
      <c r="H637" s="114" t="s">
        <v>1025</v>
      </c>
      <c r="I637" s="114" t="s">
        <v>939</v>
      </c>
      <c r="J637" s="217" t="s">
        <v>736</v>
      </c>
      <c r="K637" s="114" t="s">
        <v>209</v>
      </c>
    </row>
    <row r="638" spans="1:11" x14ac:dyDescent="0.3">
      <c r="A638" s="261" t="s">
        <v>1561</v>
      </c>
      <c r="B638" s="114" t="s">
        <v>1003</v>
      </c>
      <c r="C638" s="217" t="s">
        <v>6</v>
      </c>
      <c r="D638" s="114" t="s">
        <v>1023</v>
      </c>
      <c r="E638" s="114" t="s">
        <v>905</v>
      </c>
      <c r="F638" s="114" t="s">
        <v>1574</v>
      </c>
      <c r="G638" s="217">
        <v>10</v>
      </c>
      <c r="H638" s="114" t="s">
        <v>1025</v>
      </c>
      <c r="I638" s="114" t="s">
        <v>939</v>
      </c>
      <c r="J638" s="217" t="s">
        <v>736</v>
      </c>
      <c r="K638" s="114" t="s">
        <v>905</v>
      </c>
    </row>
    <row r="639" spans="1:11" x14ac:dyDescent="0.3">
      <c r="A639" s="261" t="s">
        <v>1561</v>
      </c>
      <c r="B639" s="114" t="s">
        <v>1003</v>
      </c>
      <c r="C639" s="217" t="s">
        <v>6</v>
      </c>
      <c r="D639" s="114" t="s">
        <v>1023</v>
      </c>
      <c r="E639" s="114" t="s">
        <v>209</v>
      </c>
      <c r="F639" s="114" t="s">
        <v>1322</v>
      </c>
      <c r="G639" s="217">
        <v>50</v>
      </c>
      <c r="H639" s="114" t="s">
        <v>1025</v>
      </c>
      <c r="I639" s="114" t="s">
        <v>939</v>
      </c>
      <c r="J639" s="217" t="s">
        <v>736</v>
      </c>
      <c r="K639" s="114" t="s">
        <v>209</v>
      </c>
    </row>
    <row r="640" spans="1:11" x14ac:dyDescent="0.3">
      <c r="A640" s="261" t="s">
        <v>1561</v>
      </c>
      <c r="B640" s="114" t="s">
        <v>1003</v>
      </c>
      <c r="C640" s="217" t="s">
        <v>6</v>
      </c>
      <c r="D640" s="114" t="s">
        <v>1023</v>
      </c>
      <c r="E640" s="114" t="s">
        <v>243</v>
      </c>
      <c r="F640" s="114" t="s">
        <v>1575</v>
      </c>
      <c r="G640" s="217">
        <v>50</v>
      </c>
      <c r="H640" s="114" t="s">
        <v>1025</v>
      </c>
      <c r="I640" s="114" t="s">
        <v>939</v>
      </c>
      <c r="J640" s="217" t="s">
        <v>736</v>
      </c>
      <c r="K640" s="114" t="s">
        <v>243</v>
      </c>
    </row>
    <row r="641" spans="1:11" x14ac:dyDescent="0.3">
      <c r="A641" s="261" t="s">
        <v>1561</v>
      </c>
      <c r="B641" s="114" t="s">
        <v>1003</v>
      </c>
      <c r="C641" s="217" t="s">
        <v>6</v>
      </c>
      <c r="D641" s="114" t="s">
        <v>1023</v>
      </c>
      <c r="E641" s="114" t="s">
        <v>171</v>
      </c>
      <c r="F641" s="114" t="s">
        <v>1315</v>
      </c>
      <c r="G641" s="217">
        <v>4</v>
      </c>
      <c r="H641" s="114" t="s">
        <v>1025</v>
      </c>
      <c r="I641" s="114" t="s">
        <v>939</v>
      </c>
      <c r="J641" s="217" t="s">
        <v>736</v>
      </c>
      <c r="K641" s="114" t="s">
        <v>1468</v>
      </c>
    </row>
    <row r="642" spans="1:11" x14ac:dyDescent="0.3">
      <c r="A642" s="261" t="s">
        <v>1561</v>
      </c>
      <c r="B642" s="114" t="s">
        <v>1036</v>
      </c>
      <c r="C642" s="217" t="s">
        <v>6</v>
      </c>
      <c r="D642" s="114" t="s">
        <v>1046</v>
      </c>
      <c r="E642" s="114" t="s">
        <v>35</v>
      </c>
      <c r="F642" s="114" t="s">
        <v>1368</v>
      </c>
      <c r="G642" s="217">
        <v>20</v>
      </c>
      <c r="H642" s="114" t="s">
        <v>1048</v>
      </c>
      <c r="I642" s="114" t="s">
        <v>939</v>
      </c>
      <c r="J642" s="217" t="s">
        <v>736</v>
      </c>
      <c r="K642" s="114" t="s">
        <v>1369</v>
      </c>
    </row>
    <row r="643" spans="1:11" x14ac:dyDescent="0.3">
      <c r="A643" s="261" t="s">
        <v>1561</v>
      </c>
      <c r="B643" s="114" t="s">
        <v>1036</v>
      </c>
      <c r="C643" s="217" t="s">
        <v>6</v>
      </c>
      <c r="D643" s="114" t="s">
        <v>1046</v>
      </c>
      <c r="E643" s="114" t="s">
        <v>118</v>
      </c>
      <c r="F643" s="114" t="s">
        <v>1576</v>
      </c>
      <c r="G643" s="217">
        <v>30</v>
      </c>
      <c r="H643" s="114" t="s">
        <v>1048</v>
      </c>
      <c r="I643" s="114" t="s">
        <v>939</v>
      </c>
      <c r="J643" s="217" t="s">
        <v>736</v>
      </c>
      <c r="K643" s="114" t="s">
        <v>1577</v>
      </c>
    </row>
    <row r="644" spans="1:11" x14ac:dyDescent="0.3">
      <c r="A644" s="261" t="s">
        <v>1561</v>
      </c>
      <c r="B644" s="114" t="s">
        <v>1036</v>
      </c>
      <c r="C644" s="217" t="s">
        <v>6</v>
      </c>
      <c r="D644" s="114" t="s">
        <v>1046</v>
      </c>
      <c r="E644" s="114" t="s">
        <v>130</v>
      </c>
      <c r="F644" s="114" t="s">
        <v>1300</v>
      </c>
      <c r="G644" s="217">
        <v>300</v>
      </c>
      <c r="H644" s="114" t="s">
        <v>1048</v>
      </c>
      <c r="I644" s="114" t="s">
        <v>939</v>
      </c>
      <c r="J644" s="217" t="s">
        <v>736</v>
      </c>
      <c r="K644" s="114" t="s">
        <v>1578</v>
      </c>
    </row>
    <row r="645" spans="1:11" x14ac:dyDescent="0.3">
      <c r="A645" s="261" t="s">
        <v>1561</v>
      </c>
      <c r="B645" s="114" t="s">
        <v>1036</v>
      </c>
      <c r="C645" s="217" t="s">
        <v>6</v>
      </c>
      <c r="D645" s="114" t="s">
        <v>1046</v>
      </c>
      <c r="E645" s="114" t="s">
        <v>487</v>
      </c>
      <c r="F645" s="114" t="s">
        <v>1579</v>
      </c>
      <c r="G645" s="217">
        <v>100</v>
      </c>
      <c r="H645" s="114" t="s">
        <v>1048</v>
      </c>
      <c r="I645" s="114" t="s">
        <v>939</v>
      </c>
      <c r="J645" s="217" t="s">
        <v>736</v>
      </c>
      <c r="K645" s="114" t="s">
        <v>1580</v>
      </c>
    </row>
    <row r="646" spans="1:11" x14ac:dyDescent="0.3">
      <c r="A646" s="261" t="s">
        <v>1561</v>
      </c>
      <c r="B646" s="114" t="s">
        <v>1036</v>
      </c>
      <c r="C646" s="217" t="s">
        <v>6</v>
      </c>
      <c r="D646" s="114" t="s">
        <v>1046</v>
      </c>
      <c r="E646" s="114" t="s">
        <v>43</v>
      </c>
      <c r="F646" s="114" t="s">
        <v>1581</v>
      </c>
      <c r="G646" s="217">
        <v>50</v>
      </c>
      <c r="H646" s="114" t="s">
        <v>1048</v>
      </c>
      <c r="I646" s="114" t="s">
        <v>939</v>
      </c>
      <c r="J646" s="217" t="s">
        <v>736</v>
      </c>
      <c r="K646" s="114" t="s">
        <v>1582</v>
      </c>
    </row>
    <row r="647" spans="1:11" x14ac:dyDescent="0.3">
      <c r="A647" s="261" t="s">
        <v>1561</v>
      </c>
      <c r="B647" s="114" t="s">
        <v>1036</v>
      </c>
      <c r="C647" s="217" t="s">
        <v>6</v>
      </c>
      <c r="D647" s="114" t="s">
        <v>1046</v>
      </c>
      <c r="E647" s="114" t="s">
        <v>108</v>
      </c>
      <c r="F647" s="114" t="s">
        <v>1583</v>
      </c>
      <c r="G647" s="217">
        <v>300</v>
      </c>
      <c r="H647" s="114" t="s">
        <v>1048</v>
      </c>
      <c r="I647" s="114" t="s">
        <v>939</v>
      </c>
      <c r="J647" s="217" t="s">
        <v>736</v>
      </c>
      <c r="K647" s="114" t="s">
        <v>1550</v>
      </c>
    </row>
    <row r="648" spans="1:11" x14ac:dyDescent="0.3">
      <c r="A648" s="261" t="s">
        <v>1561</v>
      </c>
      <c r="B648" s="114" t="s">
        <v>1036</v>
      </c>
      <c r="C648" s="217" t="s">
        <v>6</v>
      </c>
      <c r="D648" s="114" t="s">
        <v>1046</v>
      </c>
      <c r="E648" s="114" t="s">
        <v>266</v>
      </c>
      <c r="F648" s="114" t="s">
        <v>1137</v>
      </c>
      <c r="G648" s="217">
        <v>30</v>
      </c>
      <c r="H648" s="114" t="s">
        <v>1048</v>
      </c>
      <c r="I648" s="114" t="s">
        <v>939</v>
      </c>
      <c r="J648" s="217" t="s">
        <v>736</v>
      </c>
      <c r="K648" s="114" t="s">
        <v>1138</v>
      </c>
    </row>
    <row r="649" spans="1:11" x14ac:dyDescent="0.3">
      <c r="A649" s="261" t="s">
        <v>1561</v>
      </c>
      <c r="B649" s="114" t="s">
        <v>1036</v>
      </c>
      <c r="C649" s="217" t="s">
        <v>6</v>
      </c>
      <c r="D649" s="114" t="s">
        <v>1046</v>
      </c>
      <c r="E649" s="114" t="s">
        <v>21</v>
      </c>
      <c r="F649" s="114" t="s">
        <v>1584</v>
      </c>
      <c r="G649" s="217">
        <v>10</v>
      </c>
      <c r="H649" s="114" t="s">
        <v>1048</v>
      </c>
      <c r="I649" s="114" t="s">
        <v>939</v>
      </c>
      <c r="J649" s="217" t="s">
        <v>736</v>
      </c>
      <c r="K649" s="114" t="s">
        <v>1076</v>
      </c>
    </row>
    <row r="650" spans="1:11" x14ac:dyDescent="0.3">
      <c r="A650" s="261" t="s">
        <v>1561</v>
      </c>
      <c r="B650" s="114" t="s">
        <v>1036</v>
      </c>
      <c r="C650" s="217" t="s">
        <v>6</v>
      </c>
      <c r="D650" s="114" t="s">
        <v>1046</v>
      </c>
      <c r="E650" s="114" t="s">
        <v>112</v>
      </c>
      <c r="F650" s="114" t="s">
        <v>1385</v>
      </c>
      <c r="G650" s="217">
        <v>300</v>
      </c>
      <c r="H650" s="114" t="s">
        <v>1048</v>
      </c>
      <c r="I650" s="114" t="s">
        <v>939</v>
      </c>
      <c r="J650" s="217" t="s">
        <v>736</v>
      </c>
      <c r="K650" s="114" t="s">
        <v>1416</v>
      </c>
    </row>
    <row r="651" spans="1:11" x14ac:dyDescent="0.3">
      <c r="A651" s="261" t="s">
        <v>1561</v>
      </c>
      <c r="B651" s="114" t="s">
        <v>1036</v>
      </c>
      <c r="C651" s="217" t="s">
        <v>6</v>
      </c>
      <c r="D651" s="114" t="s">
        <v>1046</v>
      </c>
      <c r="E651" s="114" t="s">
        <v>253</v>
      </c>
      <c r="F651" s="114" t="s">
        <v>1338</v>
      </c>
      <c r="G651" s="217">
        <v>200</v>
      </c>
      <c r="H651" s="114" t="s">
        <v>1048</v>
      </c>
      <c r="I651" s="114" t="s">
        <v>939</v>
      </c>
      <c r="J651" s="217" t="s">
        <v>736</v>
      </c>
      <c r="K651" s="114" t="s">
        <v>1339</v>
      </c>
    </row>
    <row r="652" spans="1:11" x14ac:dyDescent="0.3">
      <c r="A652" s="261" t="s">
        <v>1561</v>
      </c>
      <c r="B652" s="114" t="s">
        <v>1036</v>
      </c>
      <c r="C652" s="217" t="s">
        <v>6</v>
      </c>
      <c r="D652" s="114" t="s">
        <v>1046</v>
      </c>
      <c r="E652" s="114" t="s">
        <v>492</v>
      </c>
      <c r="F652" s="114" t="s">
        <v>1336</v>
      </c>
      <c r="G652" s="217">
        <v>200</v>
      </c>
      <c r="H652" s="114" t="s">
        <v>1048</v>
      </c>
      <c r="I652" s="114" t="s">
        <v>939</v>
      </c>
      <c r="J652" s="217" t="s">
        <v>736</v>
      </c>
      <c r="K652" s="114" t="s">
        <v>1337</v>
      </c>
    </row>
    <row r="653" spans="1:11" x14ac:dyDescent="0.3">
      <c r="A653" s="261" t="s">
        <v>1561</v>
      </c>
      <c r="B653" s="114" t="s">
        <v>1036</v>
      </c>
      <c r="C653" s="217" t="s">
        <v>6</v>
      </c>
      <c r="D653" s="114" t="s">
        <v>1046</v>
      </c>
      <c r="E653" s="114" t="s">
        <v>436</v>
      </c>
      <c r="F653" s="114" t="s">
        <v>1585</v>
      </c>
      <c r="G653" s="217">
        <v>30</v>
      </c>
      <c r="H653" s="114" t="s">
        <v>1048</v>
      </c>
      <c r="I653" s="114" t="s">
        <v>939</v>
      </c>
      <c r="J653" s="217" t="s">
        <v>736</v>
      </c>
      <c r="K653" s="114" t="s">
        <v>1586</v>
      </c>
    </row>
    <row r="654" spans="1:11" x14ac:dyDescent="0.3">
      <c r="A654" s="261" t="s">
        <v>1561</v>
      </c>
      <c r="B654" s="114" t="s">
        <v>1036</v>
      </c>
      <c r="C654" s="217" t="s">
        <v>6</v>
      </c>
      <c r="D654" s="114" t="s">
        <v>1046</v>
      </c>
      <c r="E654" s="114" t="s">
        <v>91</v>
      </c>
      <c r="F654" s="114" t="s">
        <v>1366</v>
      </c>
      <c r="G654" s="217">
        <v>100</v>
      </c>
      <c r="H654" s="114" t="s">
        <v>1048</v>
      </c>
      <c r="I654" s="114" t="s">
        <v>939</v>
      </c>
      <c r="J654" s="217" t="s">
        <v>736</v>
      </c>
      <c r="K654" s="114" t="s">
        <v>1329</v>
      </c>
    </row>
    <row r="655" spans="1:11" x14ac:dyDescent="0.3">
      <c r="A655" s="261" t="s">
        <v>1561</v>
      </c>
      <c r="B655" s="114" t="s">
        <v>1036</v>
      </c>
      <c r="C655" s="217" t="s">
        <v>6</v>
      </c>
      <c r="D655" s="114" t="s">
        <v>1046</v>
      </c>
      <c r="E655" s="114" t="s">
        <v>501</v>
      </c>
      <c r="F655" s="114" t="s">
        <v>1186</v>
      </c>
      <c r="G655" s="217">
        <v>200</v>
      </c>
      <c r="H655" s="114" t="s">
        <v>1048</v>
      </c>
      <c r="I655" s="114" t="s">
        <v>939</v>
      </c>
      <c r="J655" s="217" t="s">
        <v>736</v>
      </c>
      <c r="K655" s="114" t="s">
        <v>1587</v>
      </c>
    </row>
    <row r="656" spans="1:11" x14ac:dyDescent="0.3">
      <c r="A656" s="261" t="s">
        <v>1561</v>
      </c>
      <c r="B656" s="114" t="s">
        <v>1036</v>
      </c>
      <c r="C656" s="217" t="s">
        <v>189</v>
      </c>
      <c r="D656" s="114" t="s">
        <v>1562</v>
      </c>
      <c r="E656" s="114" t="s">
        <v>12</v>
      </c>
      <c r="F656" s="114" t="s">
        <v>1190</v>
      </c>
      <c r="G656" s="217">
        <v>200</v>
      </c>
      <c r="H656" s="114" t="s">
        <v>1589</v>
      </c>
      <c r="I656" s="114" t="s">
        <v>939</v>
      </c>
      <c r="J656" s="217" t="s">
        <v>940</v>
      </c>
      <c r="K656" s="114" t="s">
        <v>1588</v>
      </c>
    </row>
    <row r="657" spans="1:11" x14ac:dyDescent="0.3">
      <c r="A657" s="261" t="s">
        <v>1561</v>
      </c>
      <c r="B657" s="114" t="s">
        <v>1036</v>
      </c>
      <c r="C657" s="217" t="s">
        <v>121</v>
      </c>
      <c r="D657" s="114" t="s">
        <v>1160</v>
      </c>
      <c r="E657" s="114" t="s">
        <v>91</v>
      </c>
      <c r="F657" s="114" t="s">
        <v>1366</v>
      </c>
      <c r="G657" s="217">
        <v>200</v>
      </c>
      <c r="H657" s="114" t="s">
        <v>1162</v>
      </c>
      <c r="I657" s="114" t="s">
        <v>939</v>
      </c>
      <c r="J657" s="217" t="s">
        <v>736</v>
      </c>
      <c r="K657" s="114" t="s">
        <v>1329</v>
      </c>
    </row>
    <row r="658" spans="1:11" x14ac:dyDescent="0.3">
      <c r="A658" s="261" t="s">
        <v>1561</v>
      </c>
      <c r="B658" s="114" t="s">
        <v>1036</v>
      </c>
      <c r="C658" s="217" t="s">
        <v>121</v>
      </c>
      <c r="D658" s="114" t="s">
        <v>1160</v>
      </c>
      <c r="E658" s="114" t="s">
        <v>43</v>
      </c>
      <c r="F658" s="114" t="s">
        <v>1581</v>
      </c>
      <c r="G658" s="217">
        <v>200</v>
      </c>
      <c r="H658" s="114" t="s">
        <v>1162</v>
      </c>
      <c r="I658" s="114" t="s">
        <v>939</v>
      </c>
      <c r="J658" s="217" t="s">
        <v>736</v>
      </c>
      <c r="K658" s="114" t="s">
        <v>1582</v>
      </c>
    </row>
    <row r="659" spans="1:11" x14ac:dyDescent="0.3">
      <c r="A659" s="261" t="s">
        <v>1590</v>
      </c>
      <c r="B659" s="114" t="s">
        <v>1003</v>
      </c>
      <c r="C659" s="217" t="s">
        <v>828</v>
      </c>
      <c r="D659" s="114" t="s">
        <v>1004</v>
      </c>
      <c r="E659" s="114" t="s">
        <v>70</v>
      </c>
      <c r="F659" s="114" t="s">
        <v>1591</v>
      </c>
      <c r="G659" s="217">
        <v>180</v>
      </c>
      <c r="H659" s="114" t="s">
        <v>1007</v>
      </c>
      <c r="I659" s="114" t="s">
        <v>939</v>
      </c>
      <c r="J659" s="217" t="s">
        <v>736</v>
      </c>
      <c r="K659" s="114" t="s">
        <v>70</v>
      </c>
    </row>
    <row r="660" spans="1:11" x14ac:dyDescent="0.3">
      <c r="A660" s="261" t="s">
        <v>1590</v>
      </c>
      <c r="B660" s="114" t="s">
        <v>1003</v>
      </c>
      <c r="C660" s="217" t="s">
        <v>828</v>
      </c>
      <c r="D660" s="114" t="s">
        <v>1004</v>
      </c>
      <c r="E660" s="114" t="s">
        <v>169</v>
      </c>
      <c r="F660" s="114" t="s">
        <v>1460</v>
      </c>
      <c r="G660" s="217">
        <v>360</v>
      </c>
      <c r="H660" s="114" t="s">
        <v>1007</v>
      </c>
      <c r="I660" s="114" t="s">
        <v>939</v>
      </c>
      <c r="J660" s="217" t="s">
        <v>736</v>
      </c>
      <c r="K660" s="114" t="s">
        <v>169</v>
      </c>
    </row>
    <row r="661" spans="1:11" x14ac:dyDescent="0.3">
      <c r="A661" s="261" t="s">
        <v>1590</v>
      </c>
      <c r="B661" s="114" t="s">
        <v>1003</v>
      </c>
      <c r="C661" s="217" t="s">
        <v>828</v>
      </c>
      <c r="D661" s="114" t="s">
        <v>1004</v>
      </c>
      <c r="E661" s="114" t="s">
        <v>22</v>
      </c>
      <c r="F661" s="114" t="s">
        <v>1592</v>
      </c>
      <c r="G661" s="217">
        <v>30</v>
      </c>
      <c r="H661" s="114" t="s">
        <v>1007</v>
      </c>
      <c r="I661" s="114" t="s">
        <v>939</v>
      </c>
      <c r="J661" s="217" t="s">
        <v>736</v>
      </c>
      <c r="K661" s="114" t="s">
        <v>22</v>
      </c>
    </row>
    <row r="662" spans="1:11" x14ac:dyDescent="0.3">
      <c r="A662" s="261" t="s">
        <v>1590</v>
      </c>
      <c r="B662" s="114" t="s">
        <v>1003</v>
      </c>
      <c r="C662" s="217" t="s">
        <v>828</v>
      </c>
      <c r="D662" s="114" t="s">
        <v>1004</v>
      </c>
      <c r="E662" s="114" t="s">
        <v>42</v>
      </c>
      <c r="F662" s="114" t="s">
        <v>1398</v>
      </c>
      <c r="G662" s="217">
        <v>180</v>
      </c>
      <c r="H662" s="114" t="s">
        <v>1007</v>
      </c>
      <c r="I662" s="114" t="s">
        <v>939</v>
      </c>
      <c r="J662" s="217" t="s">
        <v>736</v>
      </c>
      <c r="K662" s="114" t="s">
        <v>42</v>
      </c>
    </row>
    <row r="663" spans="1:11" x14ac:dyDescent="0.3">
      <c r="A663" s="261" t="s">
        <v>1590</v>
      </c>
      <c r="B663" s="114" t="s">
        <v>1003</v>
      </c>
      <c r="C663" s="217" t="s">
        <v>828</v>
      </c>
      <c r="D663" s="114" t="s">
        <v>1004</v>
      </c>
      <c r="E663" s="114" t="s">
        <v>23</v>
      </c>
      <c r="F663" s="114" t="s">
        <v>1013</v>
      </c>
      <c r="G663" s="217">
        <v>180</v>
      </c>
      <c r="H663" s="114" t="s">
        <v>1007</v>
      </c>
      <c r="I663" s="114" t="s">
        <v>939</v>
      </c>
      <c r="J663" s="217" t="s">
        <v>736</v>
      </c>
      <c r="K663" s="114" t="s">
        <v>23</v>
      </c>
    </row>
    <row r="664" spans="1:11" x14ac:dyDescent="0.3">
      <c r="A664" s="261" t="s">
        <v>1590</v>
      </c>
      <c r="B664" s="114" t="s">
        <v>1003</v>
      </c>
      <c r="C664" s="217" t="s">
        <v>187</v>
      </c>
      <c r="D664" s="114" t="s">
        <v>1019</v>
      </c>
      <c r="E664" s="114" t="s">
        <v>172</v>
      </c>
      <c r="F664" s="114" t="s">
        <v>1173</v>
      </c>
      <c r="G664" s="217">
        <v>2</v>
      </c>
      <c r="H664" s="114" t="s">
        <v>1021</v>
      </c>
      <c r="I664" s="114" t="s">
        <v>939</v>
      </c>
      <c r="J664" s="217" t="s">
        <v>940</v>
      </c>
      <c r="K664" s="114" t="s">
        <v>172</v>
      </c>
    </row>
    <row r="665" spans="1:11" x14ac:dyDescent="0.3">
      <c r="A665" s="261" t="s">
        <v>1590</v>
      </c>
      <c r="B665" s="114" t="s">
        <v>1003</v>
      </c>
      <c r="C665" s="217" t="s">
        <v>6</v>
      </c>
      <c r="D665" s="114" t="s">
        <v>1023</v>
      </c>
      <c r="E665" s="114" t="s">
        <v>525</v>
      </c>
      <c r="F665" s="114" t="s">
        <v>1593</v>
      </c>
      <c r="G665" s="217">
        <v>600</v>
      </c>
      <c r="H665" s="114" t="s">
        <v>1025</v>
      </c>
      <c r="I665" s="114" t="s">
        <v>939</v>
      </c>
      <c r="J665" s="217" t="s">
        <v>736</v>
      </c>
      <c r="K665" s="114" t="s">
        <v>525</v>
      </c>
    </row>
    <row r="666" spans="1:11" x14ac:dyDescent="0.3">
      <c r="A666" s="261" t="s">
        <v>1590</v>
      </c>
      <c r="B666" s="114" t="s">
        <v>1003</v>
      </c>
      <c r="C666" s="217" t="s">
        <v>6</v>
      </c>
      <c r="D666" s="114" t="s">
        <v>1023</v>
      </c>
      <c r="E666" s="114" t="s">
        <v>85</v>
      </c>
      <c r="F666" s="114" t="s">
        <v>1035</v>
      </c>
      <c r="G666" s="217">
        <v>8</v>
      </c>
      <c r="H666" s="114" t="s">
        <v>1025</v>
      </c>
      <c r="I666" s="114" t="s">
        <v>939</v>
      </c>
      <c r="J666" s="217" t="s">
        <v>736</v>
      </c>
      <c r="K666" s="114" t="s">
        <v>85</v>
      </c>
    </row>
    <row r="667" spans="1:11" x14ac:dyDescent="0.3">
      <c r="A667" s="261" t="s">
        <v>1590</v>
      </c>
      <c r="B667" s="114" t="s">
        <v>1036</v>
      </c>
      <c r="C667" s="217" t="s">
        <v>6</v>
      </c>
      <c r="D667" s="114" t="s">
        <v>1046</v>
      </c>
      <c r="E667" s="114" t="s">
        <v>519</v>
      </c>
      <c r="F667" s="114" t="s">
        <v>1414</v>
      </c>
      <c r="G667" s="217">
        <v>50</v>
      </c>
      <c r="I667" s="114" t="s">
        <v>939</v>
      </c>
      <c r="J667" s="217" t="s">
        <v>736</v>
      </c>
      <c r="K667" s="114" t="s">
        <v>1415</v>
      </c>
    </row>
    <row r="668" spans="1:11" x14ac:dyDescent="0.3">
      <c r="A668" s="261" t="s">
        <v>1590</v>
      </c>
      <c r="B668" s="114" t="s">
        <v>1036</v>
      </c>
      <c r="C668" s="217" t="s">
        <v>6</v>
      </c>
      <c r="D668" s="114" t="s">
        <v>1046</v>
      </c>
      <c r="E668" s="114" t="s">
        <v>181</v>
      </c>
      <c r="F668" s="114" t="s">
        <v>1114</v>
      </c>
      <c r="G668" s="217">
        <v>50</v>
      </c>
      <c r="I668" s="114" t="s">
        <v>939</v>
      </c>
      <c r="J668" s="217" t="s">
        <v>736</v>
      </c>
      <c r="K668" s="114" t="s">
        <v>1115</v>
      </c>
    </row>
    <row r="669" spans="1:11" x14ac:dyDescent="0.3">
      <c r="A669" s="261" t="s">
        <v>1590</v>
      </c>
      <c r="B669" s="114" t="s">
        <v>1036</v>
      </c>
      <c r="C669" s="217" t="s">
        <v>6</v>
      </c>
      <c r="D669" s="114" t="s">
        <v>1046</v>
      </c>
      <c r="E669" s="114" t="s">
        <v>42</v>
      </c>
      <c r="F669" s="114" t="s">
        <v>1380</v>
      </c>
      <c r="G669" s="217">
        <v>200</v>
      </c>
      <c r="I669" s="114" t="s">
        <v>939</v>
      </c>
      <c r="J669" s="217" t="s">
        <v>736</v>
      </c>
      <c r="K669" s="114" t="s">
        <v>1412</v>
      </c>
    </row>
    <row r="670" spans="1:11" x14ac:dyDescent="0.3">
      <c r="A670" s="261" t="s">
        <v>1590</v>
      </c>
      <c r="B670" s="114" t="s">
        <v>1036</v>
      </c>
      <c r="C670" s="217" t="s">
        <v>6</v>
      </c>
      <c r="D670" s="114" t="s">
        <v>1046</v>
      </c>
      <c r="E670" s="114" t="s">
        <v>105</v>
      </c>
      <c r="F670" s="114" t="s">
        <v>1420</v>
      </c>
      <c r="G670" s="217">
        <v>200</v>
      </c>
      <c r="I670" s="114" t="s">
        <v>939</v>
      </c>
      <c r="J670" s="217" t="s">
        <v>736</v>
      </c>
      <c r="K670" s="114" t="s">
        <v>1421</v>
      </c>
    </row>
    <row r="671" spans="1:11" x14ac:dyDescent="0.3">
      <c r="A671" s="261" t="s">
        <v>1590</v>
      </c>
      <c r="B671" s="114" t="s">
        <v>1036</v>
      </c>
      <c r="C671" s="217" t="s">
        <v>6</v>
      </c>
      <c r="D671" s="114" t="s">
        <v>1046</v>
      </c>
      <c r="E671" s="114" t="s">
        <v>233</v>
      </c>
      <c r="F671" s="114" t="s">
        <v>1124</v>
      </c>
      <c r="G671" s="217">
        <v>20</v>
      </c>
      <c r="I671" s="114" t="s">
        <v>939</v>
      </c>
      <c r="J671" s="217" t="s">
        <v>736</v>
      </c>
      <c r="K671" s="114" t="s">
        <v>1125</v>
      </c>
    </row>
    <row r="672" spans="1:11" x14ac:dyDescent="0.3">
      <c r="A672" s="261" t="s">
        <v>1590</v>
      </c>
      <c r="B672" s="114" t="s">
        <v>1036</v>
      </c>
      <c r="C672" s="217" t="s">
        <v>6</v>
      </c>
      <c r="D672" s="114" t="s">
        <v>1046</v>
      </c>
      <c r="E672" s="114" t="s">
        <v>909</v>
      </c>
      <c r="F672" s="114" t="s">
        <v>1342</v>
      </c>
      <c r="G672" s="217">
        <v>100</v>
      </c>
      <c r="I672" s="114" t="s">
        <v>939</v>
      </c>
      <c r="J672" s="217" t="s">
        <v>736</v>
      </c>
      <c r="K672" s="114" t="s">
        <v>1343</v>
      </c>
    </row>
    <row r="673" spans="1:11" x14ac:dyDescent="0.3">
      <c r="A673" s="261" t="s">
        <v>1590</v>
      </c>
      <c r="B673" s="114" t="s">
        <v>1036</v>
      </c>
      <c r="C673" s="217" t="s">
        <v>6</v>
      </c>
      <c r="D673" s="114" t="s">
        <v>1046</v>
      </c>
      <c r="E673" s="114" t="s">
        <v>52</v>
      </c>
      <c r="F673" s="114" t="s">
        <v>1594</v>
      </c>
      <c r="G673" s="217">
        <v>300</v>
      </c>
      <c r="I673" s="114" t="s">
        <v>939</v>
      </c>
      <c r="J673" s="217" t="s">
        <v>736</v>
      </c>
      <c r="K673" s="114" t="s">
        <v>1595</v>
      </c>
    </row>
    <row r="674" spans="1:11" x14ac:dyDescent="0.3">
      <c r="A674" s="261" t="s">
        <v>1590</v>
      </c>
      <c r="B674" s="114" t="s">
        <v>1036</v>
      </c>
      <c r="C674" s="217" t="s">
        <v>6</v>
      </c>
      <c r="D674" s="114" t="s">
        <v>1046</v>
      </c>
      <c r="E674" s="114" t="s">
        <v>549</v>
      </c>
      <c r="F674" s="114" t="s">
        <v>1596</v>
      </c>
      <c r="G674" s="217">
        <v>50</v>
      </c>
      <c r="I674" s="114" t="s">
        <v>939</v>
      </c>
      <c r="J674" s="217" t="s">
        <v>736</v>
      </c>
      <c r="K674" s="114" t="s">
        <v>1597</v>
      </c>
    </row>
    <row r="675" spans="1:11" x14ac:dyDescent="0.3">
      <c r="A675" s="261" t="s">
        <v>1590</v>
      </c>
      <c r="B675" s="114" t="s">
        <v>1036</v>
      </c>
      <c r="C675" s="217" t="s">
        <v>6</v>
      </c>
      <c r="D675" s="114" t="s">
        <v>1046</v>
      </c>
      <c r="E675" s="114" t="s">
        <v>545</v>
      </c>
      <c r="F675" s="114" t="s">
        <v>1334</v>
      </c>
      <c r="G675" s="217">
        <v>50</v>
      </c>
      <c r="I675" s="114" t="s">
        <v>939</v>
      </c>
      <c r="J675" s="217" t="s">
        <v>736</v>
      </c>
      <c r="K675" s="114" t="s">
        <v>1335</v>
      </c>
    </row>
    <row r="676" spans="1:11" x14ac:dyDescent="0.3">
      <c r="A676" s="261" t="s">
        <v>1590</v>
      </c>
      <c r="B676" s="114" t="s">
        <v>1036</v>
      </c>
      <c r="C676" s="217" t="s">
        <v>6</v>
      </c>
      <c r="D676" s="114" t="s">
        <v>1046</v>
      </c>
      <c r="E676" s="114" t="s">
        <v>33</v>
      </c>
      <c r="F676" s="114" t="s">
        <v>1598</v>
      </c>
      <c r="G676" s="217">
        <v>10</v>
      </c>
      <c r="I676" s="114" t="s">
        <v>939</v>
      </c>
      <c r="J676" s="217" t="s">
        <v>736</v>
      </c>
      <c r="K676" s="114" t="s">
        <v>1599</v>
      </c>
    </row>
    <row r="677" spans="1:11" x14ac:dyDescent="0.3">
      <c r="A677" s="261" t="s">
        <v>1590</v>
      </c>
      <c r="B677" s="114" t="s">
        <v>1036</v>
      </c>
      <c r="C677" s="217" t="s">
        <v>6</v>
      </c>
      <c r="D677" s="114" t="s">
        <v>1046</v>
      </c>
      <c r="E677" s="114" t="s">
        <v>29</v>
      </c>
      <c r="F677" s="114" t="s">
        <v>1600</v>
      </c>
      <c r="G677" s="217">
        <v>300</v>
      </c>
      <c r="I677" s="114" t="s">
        <v>939</v>
      </c>
      <c r="J677" s="217" t="s">
        <v>736</v>
      </c>
      <c r="K677" s="114" t="s">
        <v>1601</v>
      </c>
    </row>
    <row r="678" spans="1:11" x14ac:dyDescent="0.3">
      <c r="A678" s="261" t="s">
        <v>1590</v>
      </c>
      <c r="B678" s="114" t="s">
        <v>1036</v>
      </c>
      <c r="C678" s="217" t="s">
        <v>121</v>
      </c>
      <c r="D678" s="114" t="s">
        <v>1160</v>
      </c>
      <c r="E678" s="114" t="s">
        <v>31</v>
      </c>
      <c r="F678" s="114" t="s">
        <v>1478</v>
      </c>
      <c r="G678" s="217">
        <v>200</v>
      </c>
      <c r="I678" s="114" t="s">
        <v>939</v>
      </c>
      <c r="J678" s="217" t="s">
        <v>736</v>
      </c>
      <c r="K678" s="114" t="s">
        <v>1602</v>
      </c>
    </row>
    <row r="679" spans="1:11" x14ac:dyDescent="0.3">
      <c r="A679" s="261" t="s">
        <v>1590</v>
      </c>
      <c r="B679" s="114" t="s">
        <v>1036</v>
      </c>
      <c r="C679" s="217" t="s">
        <v>121</v>
      </c>
      <c r="D679" s="114" t="s">
        <v>1160</v>
      </c>
      <c r="E679" s="114" t="s">
        <v>132</v>
      </c>
      <c r="F679" s="114" t="s">
        <v>1603</v>
      </c>
      <c r="G679" s="217">
        <v>100</v>
      </c>
      <c r="I679" s="114" t="s">
        <v>939</v>
      </c>
      <c r="J679" s="217" t="s">
        <v>736</v>
      </c>
      <c r="K679" s="114" t="s">
        <v>1604</v>
      </c>
    </row>
    <row r="680" spans="1:11" x14ac:dyDescent="0.3">
      <c r="A680" s="261" t="s">
        <v>1590</v>
      </c>
      <c r="B680" s="114" t="s">
        <v>1036</v>
      </c>
      <c r="C680" s="217" t="s">
        <v>121</v>
      </c>
      <c r="D680" s="114" t="s">
        <v>1160</v>
      </c>
      <c r="E680" s="114" t="s">
        <v>91</v>
      </c>
      <c r="F680" s="114" t="s">
        <v>1328</v>
      </c>
      <c r="G680" s="217">
        <v>100</v>
      </c>
      <c r="I680" s="114" t="s">
        <v>939</v>
      </c>
      <c r="J680" s="217" t="s">
        <v>736</v>
      </c>
      <c r="K680" s="114" t="s">
        <v>1329</v>
      </c>
    </row>
    <row r="681" spans="1:11" x14ac:dyDescent="0.3">
      <c r="A681" s="261" t="s">
        <v>1590</v>
      </c>
      <c r="B681" s="114" t="s">
        <v>1036</v>
      </c>
      <c r="C681" s="217" t="s">
        <v>121</v>
      </c>
      <c r="D681" s="114" t="s">
        <v>1160</v>
      </c>
      <c r="E681" s="114" t="s">
        <v>494</v>
      </c>
      <c r="F681" s="114" t="s">
        <v>1164</v>
      </c>
      <c r="G681" s="217">
        <v>10</v>
      </c>
      <c r="I681" s="114" t="s">
        <v>939</v>
      </c>
      <c r="J681" s="217" t="s">
        <v>736</v>
      </c>
      <c r="K681" s="114" t="s">
        <v>1165</v>
      </c>
    </row>
    <row r="682" spans="1:11" x14ac:dyDescent="0.3">
      <c r="A682" s="261" t="s">
        <v>1590</v>
      </c>
      <c r="B682" s="114" t="s">
        <v>935</v>
      </c>
      <c r="C682" s="217" t="s">
        <v>155</v>
      </c>
      <c r="D682" s="114" t="s">
        <v>936</v>
      </c>
      <c r="E682" s="114" t="s">
        <v>1373</v>
      </c>
      <c r="F682" s="114" t="s">
        <v>1374</v>
      </c>
      <c r="G682" s="217">
        <v>120</v>
      </c>
      <c r="I682" s="114" t="s">
        <v>939</v>
      </c>
      <c r="J682" s="217" t="s">
        <v>940</v>
      </c>
      <c r="K682" s="114" t="s">
        <v>1373</v>
      </c>
    </row>
    <row r="683" spans="1:11" x14ac:dyDescent="0.3">
      <c r="A683" s="261" t="s">
        <v>1590</v>
      </c>
      <c r="B683" s="114" t="s">
        <v>935</v>
      </c>
      <c r="C683" s="217" t="s">
        <v>155</v>
      </c>
      <c r="D683" s="114" t="s">
        <v>936</v>
      </c>
      <c r="E683" s="114" t="s">
        <v>504</v>
      </c>
      <c r="F683" s="114" t="s">
        <v>1605</v>
      </c>
      <c r="G683" s="217">
        <v>120</v>
      </c>
      <c r="I683" s="114" t="s">
        <v>939</v>
      </c>
      <c r="J683" s="217" t="s">
        <v>736</v>
      </c>
      <c r="K683" s="114" t="s">
        <v>497</v>
      </c>
    </row>
    <row r="684" spans="1:11" x14ac:dyDescent="0.3">
      <c r="A684" s="261" t="s">
        <v>1590</v>
      </c>
      <c r="B684" s="114" t="s">
        <v>935</v>
      </c>
      <c r="C684" s="217" t="s">
        <v>183</v>
      </c>
      <c r="D684" s="114" t="s">
        <v>948</v>
      </c>
      <c r="E684" s="114" t="s">
        <v>486</v>
      </c>
      <c r="F684" s="114" t="s">
        <v>1376</v>
      </c>
      <c r="G684" s="217">
        <v>480</v>
      </c>
      <c r="I684" s="114" t="s">
        <v>950</v>
      </c>
      <c r="J684" s="217" t="s">
        <v>940</v>
      </c>
      <c r="K684" s="114" t="s">
        <v>486</v>
      </c>
    </row>
    <row r="685" spans="1:11" x14ac:dyDescent="0.3">
      <c r="A685" s="261" t="s">
        <v>1590</v>
      </c>
      <c r="B685" s="114" t="s">
        <v>935</v>
      </c>
      <c r="C685" s="217" t="s">
        <v>183</v>
      </c>
      <c r="D685" s="114" t="s">
        <v>948</v>
      </c>
      <c r="E685" s="114" t="s">
        <v>98</v>
      </c>
      <c r="F685" s="114" t="s">
        <v>949</v>
      </c>
      <c r="G685" s="217">
        <v>640</v>
      </c>
      <c r="I685" s="114" t="s">
        <v>950</v>
      </c>
      <c r="J685" s="217" t="s">
        <v>940</v>
      </c>
      <c r="K685" s="114" t="s">
        <v>98</v>
      </c>
    </row>
    <row r="686" spans="1:11" x14ac:dyDescent="0.3">
      <c r="A686" s="261" t="s">
        <v>1590</v>
      </c>
      <c r="B686" s="114" t="s">
        <v>935</v>
      </c>
      <c r="C686" s="217" t="s">
        <v>161</v>
      </c>
      <c r="D686" s="114" t="s">
        <v>970</v>
      </c>
      <c r="E686" s="114" t="s">
        <v>139</v>
      </c>
      <c r="F686" s="114" t="s">
        <v>1289</v>
      </c>
      <c r="G686" s="217">
        <v>120</v>
      </c>
      <c r="I686" s="114" t="s">
        <v>950</v>
      </c>
      <c r="J686" s="217" t="s">
        <v>736</v>
      </c>
      <c r="K686" s="114" t="s">
        <v>139</v>
      </c>
    </row>
    <row r="687" spans="1:11" x14ac:dyDescent="0.3">
      <c r="A687" s="261" t="s">
        <v>1590</v>
      </c>
      <c r="B687" s="114" t="s">
        <v>935</v>
      </c>
      <c r="C687" s="217" t="s">
        <v>161</v>
      </c>
      <c r="D687" s="114" t="s">
        <v>970</v>
      </c>
      <c r="E687" s="114" t="s">
        <v>486</v>
      </c>
      <c r="F687" s="114" t="s">
        <v>989</v>
      </c>
      <c r="G687" s="217">
        <v>600</v>
      </c>
      <c r="I687" s="114" t="s">
        <v>950</v>
      </c>
      <c r="J687" s="217" t="s">
        <v>940</v>
      </c>
      <c r="K687" s="114" t="s">
        <v>486</v>
      </c>
    </row>
    <row r="688" spans="1:11" x14ac:dyDescent="0.3">
      <c r="A688" s="261" t="s">
        <v>1590</v>
      </c>
      <c r="B688" s="114" t="s">
        <v>935</v>
      </c>
      <c r="C688" s="217" t="s">
        <v>161</v>
      </c>
      <c r="D688" s="114" t="s">
        <v>970</v>
      </c>
      <c r="E688" s="114" t="s">
        <v>75</v>
      </c>
      <c r="F688" s="114" t="s">
        <v>1606</v>
      </c>
      <c r="G688" s="217">
        <v>120</v>
      </c>
      <c r="I688" s="114" t="s">
        <v>950</v>
      </c>
      <c r="J688" s="217" t="s">
        <v>940</v>
      </c>
      <c r="K688" s="114" t="s">
        <v>75</v>
      </c>
    </row>
    <row r="689" spans="1:11" x14ac:dyDescent="0.3">
      <c r="A689" s="261" t="s">
        <v>1590</v>
      </c>
      <c r="B689" s="114" t="s">
        <v>935</v>
      </c>
      <c r="C689" s="217" t="s">
        <v>189</v>
      </c>
      <c r="D689" s="114" t="s">
        <v>951</v>
      </c>
      <c r="E689" s="114" t="s">
        <v>42</v>
      </c>
      <c r="F689" s="114" t="s">
        <v>1380</v>
      </c>
      <c r="G689" s="217">
        <v>600</v>
      </c>
      <c r="I689" s="114" t="s">
        <v>939</v>
      </c>
      <c r="J689" s="217" t="s">
        <v>736</v>
      </c>
      <c r="K689" s="114" t="s">
        <v>42</v>
      </c>
    </row>
    <row r="690" spans="1:11" x14ac:dyDescent="0.3">
      <c r="A690" s="261" t="s">
        <v>1590</v>
      </c>
      <c r="B690" s="114" t="s">
        <v>935</v>
      </c>
      <c r="C690" s="217" t="s">
        <v>189</v>
      </c>
      <c r="D690" s="114" t="s">
        <v>951</v>
      </c>
      <c r="E690" s="114" t="s">
        <v>1290</v>
      </c>
      <c r="F690" s="114" t="s">
        <v>1293</v>
      </c>
      <c r="G690" s="217">
        <v>50</v>
      </c>
      <c r="I690" s="114" t="s">
        <v>939</v>
      </c>
      <c r="J690" s="217" t="s">
        <v>940</v>
      </c>
      <c r="K690" s="114" t="s">
        <v>1290</v>
      </c>
    </row>
    <row r="691" spans="1:11" x14ac:dyDescent="0.3">
      <c r="A691" s="261" t="s">
        <v>1590</v>
      </c>
      <c r="B691" s="114" t="s">
        <v>935</v>
      </c>
      <c r="C691" s="217" t="s">
        <v>189</v>
      </c>
      <c r="D691" s="114" t="s">
        <v>951</v>
      </c>
      <c r="E691" s="114" t="s">
        <v>20</v>
      </c>
      <c r="F691" s="114" t="s">
        <v>1028</v>
      </c>
      <c r="G691" s="217">
        <v>60</v>
      </c>
      <c r="I691" s="114" t="s">
        <v>939</v>
      </c>
      <c r="J691" s="217" t="s">
        <v>736</v>
      </c>
      <c r="K691" s="114" t="s">
        <v>20</v>
      </c>
    </row>
    <row r="692" spans="1:11" x14ac:dyDescent="0.3">
      <c r="A692" s="261" t="s">
        <v>1590</v>
      </c>
      <c r="B692" s="114" t="s">
        <v>935</v>
      </c>
      <c r="C692" s="217" t="s">
        <v>189</v>
      </c>
      <c r="D692" s="114" t="s">
        <v>951</v>
      </c>
      <c r="E692" s="114" t="s">
        <v>1290</v>
      </c>
      <c r="F692" s="114" t="s">
        <v>1379</v>
      </c>
      <c r="G692" s="217">
        <v>30</v>
      </c>
      <c r="I692" s="114" t="s">
        <v>939</v>
      </c>
      <c r="J692" s="217" t="s">
        <v>940</v>
      </c>
      <c r="K692" s="114" t="s">
        <v>1290</v>
      </c>
    </row>
    <row r="693" spans="1:11" x14ac:dyDescent="0.3">
      <c r="A693" s="261" t="s">
        <v>1590</v>
      </c>
      <c r="B693" s="114" t="s">
        <v>935</v>
      </c>
      <c r="C693" s="217" t="s">
        <v>189</v>
      </c>
      <c r="D693" s="114" t="s">
        <v>951</v>
      </c>
      <c r="E693" s="114" t="s">
        <v>133</v>
      </c>
      <c r="F693" s="114" t="s">
        <v>963</v>
      </c>
      <c r="G693" s="217">
        <v>310</v>
      </c>
      <c r="I693" s="114" t="s">
        <v>939</v>
      </c>
      <c r="J693" s="217" t="s">
        <v>940</v>
      </c>
      <c r="K693" s="114" t="s">
        <v>133</v>
      </c>
    </row>
    <row r="694" spans="1:11" x14ac:dyDescent="0.3">
      <c r="A694" s="261" t="s">
        <v>1590</v>
      </c>
      <c r="B694" s="114" t="s">
        <v>935</v>
      </c>
      <c r="C694" s="217" t="s">
        <v>189</v>
      </c>
      <c r="D694" s="114" t="s">
        <v>951</v>
      </c>
      <c r="E694" s="114" t="s">
        <v>179</v>
      </c>
      <c r="F694" s="114" t="s">
        <v>1607</v>
      </c>
      <c r="G694" s="217">
        <v>200</v>
      </c>
      <c r="I694" s="114" t="s">
        <v>939</v>
      </c>
      <c r="J694" s="217" t="s">
        <v>940</v>
      </c>
      <c r="K694" s="114" t="s">
        <v>179</v>
      </c>
    </row>
    <row r="695" spans="1:11" x14ac:dyDescent="0.3">
      <c r="A695" s="261" t="s">
        <v>1590</v>
      </c>
      <c r="B695" s="114" t="s">
        <v>935</v>
      </c>
      <c r="C695" s="217" t="s">
        <v>189</v>
      </c>
      <c r="D695" s="114" t="s">
        <v>951</v>
      </c>
      <c r="E695" s="114" t="s">
        <v>144</v>
      </c>
      <c r="F695" s="114" t="s">
        <v>1512</v>
      </c>
      <c r="G695" s="217">
        <v>200</v>
      </c>
      <c r="I695" s="114" t="s">
        <v>939</v>
      </c>
      <c r="J695" s="217" t="s">
        <v>940</v>
      </c>
      <c r="K695" s="114" t="s">
        <v>144</v>
      </c>
    </row>
    <row r="696" spans="1:11" x14ac:dyDescent="0.3">
      <c r="A696" s="261" t="s">
        <v>1590</v>
      </c>
      <c r="B696" s="114" t="s">
        <v>935</v>
      </c>
      <c r="C696" s="217" t="s">
        <v>189</v>
      </c>
      <c r="D696" s="114" t="s">
        <v>951</v>
      </c>
      <c r="E696" s="114" t="s">
        <v>1286</v>
      </c>
      <c r="F696" s="114" t="s">
        <v>1287</v>
      </c>
      <c r="G696" s="217">
        <v>200</v>
      </c>
      <c r="I696" s="114" t="s">
        <v>939</v>
      </c>
      <c r="J696" s="217" t="s">
        <v>940</v>
      </c>
      <c r="K696" s="114" t="s">
        <v>1286</v>
      </c>
    </row>
    <row r="697" spans="1:11" x14ac:dyDescent="0.3">
      <c r="A697" s="261" t="s">
        <v>1590</v>
      </c>
      <c r="B697" s="114" t="s">
        <v>935</v>
      </c>
      <c r="C697" s="217" t="s">
        <v>189</v>
      </c>
      <c r="D697" s="114" t="s">
        <v>951</v>
      </c>
      <c r="E697" s="114" t="s">
        <v>514</v>
      </c>
      <c r="F697" s="114" t="s">
        <v>1608</v>
      </c>
      <c r="G697" s="217">
        <v>10</v>
      </c>
      <c r="I697" s="114" t="s">
        <v>939</v>
      </c>
      <c r="J697" s="217" t="s">
        <v>940</v>
      </c>
      <c r="K697" s="114" t="s">
        <v>514</v>
      </c>
    </row>
    <row r="698" spans="1:11" x14ac:dyDescent="0.3">
      <c r="A698" s="261" t="s">
        <v>1590</v>
      </c>
      <c r="B698" s="114" t="s">
        <v>935</v>
      </c>
      <c r="C698" s="217" t="s">
        <v>189</v>
      </c>
      <c r="D698" s="114" t="s">
        <v>951</v>
      </c>
      <c r="E698" s="114" t="s">
        <v>497</v>
      </c>
      <c r="F698" s="114" t="s">
        <v>1609</v>
      </c>
      <c r="G698" s="217">
        <v>200</v>
      </c>
      <c r="I698" s="114" t="s">
        <v>939</v>
      </c>
      <c r="J698" s="217" t="s">
        <v>940</v>
      </c>
      <c r="K698" s="114" t="s">
        <v>497</v>
      </c>
    </row>
    <row r="699" spans="1:11" x14ac:dyDescent="0.3">
      <c r="A699" s="261" t="s">
        <v>1590</v>
      </c>
      <c r="B699" s="114" t="s">
        <v>935</v>
      </c>
      <c r="C699" s="217" t="s">
        <v>189</v>
      </c>
      <c r="D699" s="114" t="s">
        <v>951</v>
      </c>
      <c r="E699" s="114" t="s">
        <v>253</v>
      </c>
      <c r="F699" s="114" t="s">
        <v>1610</v>
      </c>
      <c r="G699" s="217">
        <v>4</v>
      </c>
      <c r="I699" s="114" t="s">
        <v>939</v>
      </c>
      <c r="J699" s="217" t="s">
        <v>940</v>
      </c>
      <c r="K699" s="114" t="s">
        <v>253</v>
      </c>
    </row>
    <row r="700" spans="1:11" x14ac:dyDescent="0.3">
      <c r="A700" s="261" t="s">
        <v>1590</v>
      </c>
      <c r="B700" s="114" t="s">
        <v>935</v>
      </c>
      <c r="C700" s="217" t="s">
        <v>6</v>
      </c>
      <c r="D700" s="114" t="s">
        <v>945</v>
      </c>
      <c r="E700" s="114" t="s">
        <v>270</v>
      </c>
      <c r="F700" s="114" t="s">
        <v>1611</v>
      </c>
      <c r="G700" s="217">
        <v>300</v>
      </c>
      <c r="I700" s="114" t="s">
        <v>939</v>
      </c>
      <c r="J700" s="217" t="s">
        <v>736</v>
      </c>
      <c r="K700" s="114" t="s">
        <v>270</v>
      </c>
    </row>
    <row r="701" spans="1:11" x14ac:dyDescent="0.3">
      <c r="A701" s="261" t="s">
        <v>1590</v>
      </c>
      <c r="B701" s="114" t="s">
        <v>935</v>
      </c>
      <c r="C701" s="217" t="s">
        <v>6</v>
      </c>
      <c r="D701" s="114" t="s">
        <v>945</v>
      </c>
      <c r="E701" s="114" t="s">
        <v>98</v>
      </c>
      <c r="F701" s="114" t="s">
        <v>949</v>
      </c>
      <c r="G701" s="217">
        <v>80</v>
      </c>
      <c r="I701" s="114" t="s">
        <v>939</v>
      </c>
      <c r="J701" s="217" t="s">
        <v>736</v>
      </c>
      <c r="K701" s="114" t="s">
        <v>98</v>
      </c>
    </row>
    <row r="702" spans="1:11" x14ac:dyDescent="0.3">
      <c r="A702" s="261" t="s">
        <v>1590</v>
      </c>
      <c r="B702" s="114" t="s">
        <v>935</v>
      </c>
      <c r="C702" s="217" t="s">
        <v>6</v>
      </c>
      <c r="D702" s="114" t="s">
        <v>945</v>
      </c>
      <c r="E702" s="114" t="s">
        <v>490</v>
      </c>
      <c r="F702" s="114" t="s">
        <v>947</v>
      </c>
      <c r="G702" s="217">
        <v>300</v>
      </c>
      <c r="I702" s="114" t="s">
        <v>939</v>
      </c>
      <c r="J702" s="217" t="s">
        <v>736</v>
      </c>
      <c r="K702" s="114" t="s">
        <v>490</v>
      </c>
    </row>
    <row r="703" spans="1:11" x14ac:dyDescent="0.3">
      <c r="A703" s="261" t="s">
        <v>1590</v>
      </c>
      <c r="B703" s="114" t="s">
        <v>935</v>
      </c>
      <c r="C703" s="217" t="s">
        <v>6</v>
      </c>
      <c r="D703" s="114" t="s">
        <v>945</v>
      </c>
      <c r="E703" s="114" t="s">
        <v>89</v>
      </c>
      <c r="F703" s="114" t="s">
        <v>1388</v>
      </c>
      <c r="G703" s="217">
        <v>50</v>
      </c>
      <c r="I703" s="114" t="s">
        <v>939</v>
      </c>
      <c r="J703" s="217" t="s">
        <v>736</v>
      </c>
      <c r="K703" s="114" t="s">
        <v>89</v>
      </c>
    </row>
    <row r="704" spans="1:11" x14ac:dyDescent="0.3">
      <c r="A704" s="261" t="s">
        <v>1590</v>
      </c>
      <c r="B704" s="114" t="s">
        <v>935</v>
      </c>
      <c r="C704" s="217" t="s">
        <v>6</v>
      </c>
      <c r="D704" s="114" t="s">
        <v>945</v>
      </c>
      <c r="E704" s="114" t="s">
        <v>102</v>
      </c>
      <c r="F704" s="114" t="s">
        <v>1304</v>
      </c>
      <c r="G704" s="217">
        <v>8</v>
      </c>
      <c r="I704" s="114" t="s">
        <v>939</v>
      </c>
      <c r="J704" s="217" t="s">
        <v>736</v>
      </c>
      <c r="K704" s="114" t="s">
        <v>102</v>
      </c>
    </row>
    <row r="705" spans="1:11" x14ac:dyDescent="0.3">
      <c r="A705" s="261" t="s">
        <v>1590</v>
      </c>
      <c r="B705" s="114" t="s">
        <v>935</v>
      </c>
      <c r="C705" s="217" t="s">
        <v>6</v>
      </c>
      <c r="D705" s="114" t="s">
        <v>945</v>
      </c>
      <c r="E705" s="114" t="s">
        <v>105</v>
      </c>
      <c r="F705" s="114" t="s">
        <v>1280</v>
      </c>
      <c r="G705" s="217">
        <v>4</v>
      </c>
      <c r="I705" s="114" t="s">
        <v>939</v>
      </c>
      <c r="J705" s="217" t="s">
        <v>736</v>
      </c>
      <c r="K705" s="114" t="s">
        <v>105</v>
      </c>
    </row>
    <row r="706" spans="1:11" x14ac:dyDescent="0.3">
      <c r="A706" s="261" t="s">
        <v>1590</v>
      </c>
      <c r="B706" s="114" t="s">
        <v>935</v>
      </c>
      <c r="C706" s="217" t="s">
        <v>121</v>
      </c>
      <c r="D706" s="114" t="s">
        <v>954</v>
      </c>
      <c r="E706" s="114" t="s">
        <v>58</v>
      </c>
      <c r="F706" s="114" t="s">
        <v>1438</v>
      </c>
      <c r="G706" s="217">
        <v>200</v>
      </c>
      <c r="I706" s="114" t="s">
        <v>939</v>
      </c>
      <c r="J706" s="217" t="s">
        <v>736</v>
      </c>
      <c r="K706" s="114" t="s">
        <v>58</v>
      </c>
    </row>
    <row r="707" spans="1:11" x14ac:dyDescent="0.3">
      <c r="A707" s="261" t="s">
        <v>1590</v>
      </c>
      <c r="B707" s="114" t="s">
        <v>935</v>
      </c>
      <c r="C707" s="217" t="s">
        <v>121</v>
      </c>
      <c r="D707" s="114" t="s">
        <v>954</v>
      </c>
      <c r="E707" s="114" t="s">
        <v>141</v>
      </c>
      <c r="F707" s="114" t="s">
        <v>993</v>
      </c>
      <c r="G707" s="217">
        <v>400</v>
      </c>
      <c r="I707" s="114" t="s">
        <v>939</v>
      </c>
      <c r="J707" s="217" t="s">
        <v>736</v>
      </c>
      <c r="K707" s="114" t="s">
        <v>141</v>
      </c>
    </row>
    <row r="708" spans="1:11" x14ac:dyDescent="0.3">
      <c r="A708" s="261" t="s">
        <v>1590</v>
      </c>
      <c r="B708" s="114" t="s">
        <v>935</v>
      </c>
      <c r="C708" s="217" t="s">
        <v>121</v>
      </c>
      <c r="D708" s="114" t="s">
        <v>954</v>
      </c>
      <c r="E708" s="114" t="s">
        <v>42</v>
      </c>
      <c r="F708" s="114" t="s">
        <v>1380</v>
      </c>
      <c r="G708" s="217">
        <v>400</v>
      </c>
      <c r="I708" s="114" t="s">
        <v>939</v>
      </c>
      <c r="J708" s="217" t="s">
        <v>736</v>
      </c>
      <c r="K708" s="114" t="s">
        <v>42</v>
      </c>
    </row>
    <row r="709" spans="1:11" x14ac:dyDescent="0.3">
      <c r="A709" s="261" t="s">
        <v>1590</v>
      </c>
      <c r="B709" s="114" t="s">
        <v>935</v>
      </c>
      <c r="C709" s="217" t="s">
        <v>121</v>
      </c>
      <c r="D709" s="114" t="s">
        <v>954</v>
      </c>
      <c r="E709" s="114" t="s">
        <v>42</v>
      </c>
      <c r="F709" s="114" t="s">
        <v>1380</v>
      </c>
      <c r="G709" s="217">
        <v>200</v>
      </c>
      <c r="I709" s="114" t="s">
        <v>939</v>
      </c>
      <c r="J709" s="217" t="s">
        <v>736</v>
      </c>
      <c r="K709" s="114" t="s">
        <v>42</v>
      </c>
    </row>
    <row r="710" spans="1:11" x14ac:dyDescent="0.3">
      <c r="A710" s="261" t="s">
        <v>1590</v>
      </c>
      <c r="B710" s="114" t="s">
        <v>935</v>
      </c>
      <c r="C710" s="217" t="s">
        <v>121</v>
      </c>
      <c r="D710" s="114" t="s">
        <v>954</v>
      </c>
      <c r="E710" s="114" t="s">
        <v>133</v>
      </c>
      <c r="F710" s="114" t="s">
        <v>963</v>
      </c>
      <c r="G710" s="217">
        <v>65</v>
      </c>
      <c r="I710" s="114" t="s">
        <v>939</v>
      </c>
      <c r="J710" s="217" t="s">
        <v>736</v>
      </c>
      <c r="K710" s="114" t="s">
        <v>133</v>
      </c>
    </row>
    <row r="711" spans="1:11" x14ac:dyDescent="0.3">
      <c r="A711" s="261" t="s">
        <v>1590</v>
      </c>
      <c r="B711" s="114" t="s">
        <v>935</v>
      </c>
      <c r="C711" s="217" t="s">
        <v>121</v>
      </c>
      <c r="D711" s="114" t="s">
        <v>954</v>
      </c>
      <c r="E711" s="114" t="s">
        <v>133</v>
      </c>
      <c r="F711" s="114" t="s">
        <v>963</v>
      </c>
      <c r="G711" s="217">
        <v>35</v>
      </c>
      <c r="I711" s="114" t="s">
        <v>939</v>
      </c>
      <c r="J711" s="217" t="s">
        <v>736</v>
      </c>
      <c r="K711" s="114" t="s">
        <v>133</v>
      </c>
    </row>
    <row r="712" spans="1:11" x14ac:dyDescent="0.3">
      <c r="A712" s="261" t="s">
        <v>1590</v>
      </c>
      <c r="B712" s="114" t="s">
        <v>935</v>
      </c>
      <c r="C712" s="217" t="s">
        <v>121</v>
      </c>
      <c r="D712" s="114" t="s">
        <v>954</v>
      </c>
      <c r="E712" s="114" t="s">
        <v>20</v>
      </c>
      <c r="F712" s="114" t="s">
        <v>1028</v>
      </c>
      <c r="G712" s="217">
        <v>50</v>
      </c>
      <c r="I712" s="114" t="s">
        <v>939</v>
      </c>
      <c r="J712" s="217" t="s">
        <v>736</v>
      </c>
      <c r="K712" s="114" t="s">
        <v>20</v>
      </c>
    </row>
    <row r="713" spans="1:11" x14ac:dyDescent="0.3">
      <c r="A713" s="261" t="s">
        <v>1590</v>
      </c>
      <c r="B713" s="114" t="s">
        <v>935</v>
      </c>
      <c r="C713" s="217" t="s">
        <v>121</v>
      </c>
      <c r="D713" s="114" t="s">
        <v>954</v>
      </c>
      <c r="E713" s="114" t="s">
        <v>134</v>
      </c>
      <c r="F713" s="114" t="s">
        <v>960</v>
      </c>
      <c r="G713" s="217">
        <v>20</v>
      </c>
      <c r="I713" s="114" t="s">
        <v>939</v>
      </c>
      <c r="J713" s="217" t="s">
        <v>736</v>
      </c>
      <c r="K713" s="114" t="s">
        <v>134</v>
      </c>
    </row>
    <row r="714" spans="1:11" x14ac:dyDescent="0.3">
      <c r="A714" s="261" t="s">
        <v>1590</v>
      </c>
      <c r="B714" s="114" t="s">
        <v>935</v>
      </c>
      <c r="C714" s="217" t="s">
        <v>121</v>
      </c>
      <c r="D714" s="114" t="s">
        <v>954</v>
      </c>
      <c r="E714" s="114" t="s">
        <v>139</v>
      </c>
      <c r="F714" s="114" t="s">
        <v>1289</v>
      </c>
      <c r="G714" s="217">
        <v>30</v>
      </c>
      <c r="I714" s="114" t="s">
        <v>939</v>
      </c>
      <c r="J714" s="217" t="s">
        <v>736</v>
      </c>
      <c r="K714" s="114" t="s">
        <v>139</v>
      </c>
    </row>
    <row r="715" spans="1:11" x14ac:dyDescent="0.3">
      <c r="A715" s="261" t="s">
        <v>1590</v>
      </c>
      <c r="B715" s="114" t="s">
        <v>935</v>
      </c>
      <c r="C715" s="217" t="s">
        <v>121</v>
      </c>
      <c r="D715" s="114" t="s">
        <v>954</v>
      </c>
      <c r="E715" s="114" t="s">
        <v>144</v>
      </c>
      <c r="F715" s="114" t="s">
        <v>1512</v>
      </c>
      <c r="G715" s="217">
        <v>200</v>
      </c>
      <c r="I715" s="114" t="s">
        <v>939</v>
      </c>
      <c r="J715" s="217" t="s">
        <v>736</v>
      </c>
      <c r="K715" s="114" t="s">
        <v>144</v>
      </c>
    </row>
    <row r="716" spans="1:11" x14ac:dyDescent="0.3">
      <c r="A716" s="261" t="s">
        <v>1590</v>
      </c>
      <c r="B716" s="114" t="s">
        <v>935</v>
      </c>
      <c r="C716" s="217" t="s">
        <v>121</v>
      </c>
      <c r="D716" s="114" t="s">
        <v>954</v>
      </c>
      <c r="E716" s="114" t="s">
        <v>159</v>
      </c>
      <c r="F716" s="114" t="s">
        <v>990</v>
      </c>
      <c r="G716" s="217">
        <v>712</v>
      </c>
      <c r="I716" s="114" t="s">
        <v>939</v>
      </c>
      <c r="J716" s="217" t="s">
        <v>736</v>
      </c>
      <c r="K716" s="114" t="s">
        <v>146</v>
      </c>
    </row>
    <row r="717" spans="1:11" x14ac:dyDescent="0.3">
      <c r="A717" s="261" t="s">
        <v>1612</v>
      </c>
      <c r="B717" s="114" t="s">
        <v>935</v>
      </c>
      <c r="C717" s="217" t="s">
        <v>183</v>
      </c>
      <c r="D717" s="114" t="s">
        <v>948</v>
      </c>
      <c r="E717" s="114" t="s">
        <v>44</v>
      </c>
      <c r="F717" s="114" t="s">
        <v>1613</v>
      </c>
      <c r="G717" s="217">
        <v>160</v>
      </c>
      <c r="I717" s="114" t="s">
        <v>950</v>
      </c>
      <c r="J717" s="217" t="s">
        <v>736</v>
      </c>
      <c r="K717" s="114" t="s">
        <v>44</v>
      </c>
    </row>
    <row r="718" spans="1:11" x14ac:dyDescent="0.3">
      <c r="A718" s="261" t="s">
        <v>1612</v>
      </c>
      <c r="B718" s="114" t="s">
        <v>935</v>
      </c>
      <c r="C718" s="217" t="s">
        <v>6</v>
      </c>
      <c r="D718" s="114" t="s">
        <v>945</v>
      </c>
      <c r="E718" s="114" t="s">
        <v>40</v>
      </c>
      <c r="F718" s="114" t="s">
        <v>1047</v>
      </c>
      <c r="G718" s="217">
        <v>300</v>
      </c>
      <c r="I718" s="114" t="s">
        <v>939</v>
      </c>
      <c r="J718" s="217" t="s">
        <v>736</v>
      </c>
      <c r="K718" s="114" t="s">
        <v>40</v>
      </c>
    </row>
    <row r="719" spans="1:11" x14ac:dyDescent="0.3">
      <c r="A719" s="261" t="s">
        <v>1612</v>
      </c>
      <c r="B719" s="114" t="s">
        <v>935</v>
      </c>
      <c r="C719" s="217" t="s">
        <v>6</v>
      </c>
      <c r="D719" s="114" t="s">
        <v>945</v>
      </c>
      <c r="E719" s="114" t="s">
        <v>43</v>
      </c>
      <c r="F719" s="114" t="s">
        <v>1614</v>
      </c>
      <c r="G719" s="217">
        <v>50</v>
      </c>
      <c r="I719" s="114" t="s">
        <v>939</v>
      </c>
      <c r="J719" s="217" t="s">
        <v>736</v>
      </c>
      <c r="K719" s="114" t="s">
        <v>43</v>
      </c>
    </row>
    <row r="720" spans="1:11" x14ac:dyDescent="0.3">
      <c r="A720" s="261" t="s">
        <v>1612</v>
      </c>
      <c r="B720" s="114" t="s">
        <v>935</v>
      </c>
      <c r="C720" s="217" t="s">
        <v>121</v>
      </c>
      <c r="D720" s="114" t="s">
        <v>954</v>
      </c>
      <c r="E720" s="114" t="s">
        <v>141</v>
      </c>
      <c r="F720" s="114" t="s">
        <v>1269</v>
      </c>
      <c r="G720" s="217">
        <v>400</v>
      </c>
      <c r="I720" s="114" t="s">
        <v>939</v>
      </c>
      <c r="J720" s="217" t="s">
        <v>736</v>
      </c>
      <c r="K720" s="114" t="s">
        <v>141</v>
      </c>
    </row>
    <row r="721" spans="1:11" x14ac:dyDescent="0.3">
      <c r="A721" s="261" t="s">
        <v>1612</v>
      </c>
      <c r="B721" s="114" t="s">
        <v>935</v>
      </c>
      <c r="C721" s="217" t="s">
        <v>121</v>
      </c>
      <c r="D721" s="114" t="s">
        <v>954</v>
      </c>
      <c r="E721" s="114" t="s">
        <v>10</v>
      </c>
      <c r="F721" s="114" t="s">
        <v>955</v>
      </c>
      <c r="G721" s="217">
        <v>200</v>
      </c>
      <c r="I721" s="114" t="s">
        <v>939</v>
      </c>
      <c r="J721" s="217" t="s">
        <v>736</v>
      </c>
      <c r="K721" s="114" t="s">
        <v>10</v>
      </c>
    </row>
    <row r="722" spans="1:11" x14ac:dyDescent="0.3">
      <c r="A722" s="261" t="s">
        <v>1612</v>
      </c>
      <c r="B722" s="114" t="s">
        <v>935</v>
      </c>
      <c r="C722" s="217" t="s">
        <v>6</v>
      </c>
      <c r="D722" s="114" t="s">
        <v>945</v>
      </c>
      <c r="E722" s="114" t="s">
        <v>271</v>
      </c>
      <c r="F722" s="114" t="s">
        <v>1437</v>
      </c>
      <c r="G722" s="217">
        <v>100</v>
      </c>
      <c r="I722" s="114" t="s">
        <v>939</v>
      </c>
      <c r="J722" s="217" t="s">
        <v>736</v>
      </c>
      <c r="K722" s="114" t="s">
        <v>271</v>
      </c>
    </row>
    <row r="723" spans="1:11" x14ac:dyDescent="0.3">
      <c r="A723" s="261" t="s">
        <v>1612</v>
      </c>
      <c r="B723" s="114" t="s">
        <v>935</v>
      </c>
      <c r="C723" s="217" t="s">
        <v>121</v>
      </c>
      <c r="D723" s="114" t="s">
        <v>954</v>
      </c>
      <c r="E723" s="114" t="s">
        <v>100</v>
      </c>
      <c r="F723" s="114" t="s">
        <v>1271</v>
      </c>
      <c r="G723" s="217">
        <v>600</v>
      </c>
      <c r="I723" s="114" t="s">
        <v>939</v>
      </c>
      <c r="J723" s="217" t="s">
        <v>736</v>
      </c>
      <c r="K723" s="114" t="s">
        <v>100</v>
      </c>
    </row>
    <row r="724" spans="1:11" x14ac:dyDescent="0.3">
      <c r="A724" s="261" t="s">
        <v>1612</v>
      </c>
      <c r="B724" s="114" t="s">
        <v>935</v>
      </c>
      <c r="C724" s="217" t="s">
        <v>6</v>
      </c>
      <c r="D724" s="114" t="s">
        <v>945</v>
      </c>
      <c r="E724" s="114" t="s">
        <v>119</v>
      </c>
      <c r="F724" s="114" t="s">
        <v>1615</v>
      </c>
      <c r="G724" s="217">
        <v>20</v>
      </c>
      <c r="I724" s="114" t="s">
        <v>939</v>
      </c>
      <c r="J724" s="217" t="s">
        <v>736</v>
      </c>
      <c r="K724" s="114" t="s">
        <v>119</v>
      </c>
    </row>
    <row r="725" spans="1:11" x14ac:dyDescent="0.3">
      <c r="A725" s="261" t="s">
        <v>1612</v>
      </c>
      <c r="B725" s="114" t="s">
        <v>935</v>
      </c>
      <c r="C725" s="217" t="s">
        <v>121</v>
      </c>
      <c r="D725" s="114" t="s">
        <v>954</v>
      </c>
      <c r="E725" s="114" t="s">
        <v>32</v>
      </c>
      <c r="F725" s="114" t="s">
        <v>1274</v>
      </c>
      <c r="G725" s="217">
        <v>16</v>
      </c>
      <c r="I725" s="114" t="s">
        <v>939</v>
      </c>
      <c r="J725" s="217" t="s">
        <v>940</v>
      </c>
      <c r="K725" s="114" t="s">
        <v>32</v>
      </c>
    </row>
    <row r="726" spans="1:11" x14ac:dyDescent="0.3">
      <c r="A726" s="261" t="s">
        <v>1612</v>
      </c>
      <c r="B726" s="114" t="s">
        <v>935</v>
      </c>
      <c r="C726" s="217" t="s">
        <v>121</v>
      </c>
      <c r="D726" s="114" t="s">
        <v>954</v>
      </c>
      <c r="E726" s="114" t="s">
        <v>37</v>
      </c>
      <c r="F726" s="114" t="s">
        <v>1296</v>
      </c>
      <c r="G726" s="217">
        <v>20</v>
      </c>
      <c r="I726" s="114" t="s">
        <v>939</v>
      </c>
      <c r="J726" s="217" t="s">
        <v>940</v>
      </c>
      <c r="K726" s="114" t="s">
        <v>37</v>
      </c>
    </row>
    <row r="727" spans="1:11" x14ac:dyDescent="0.3">
      <c r="A727" s="261" t="s">
        <v>1612</v>
      </c>
      <c r="B727" s="114" t="s">
        <v>935</v>
      </c>
      <c r="C727" s="217" t="s">
        <v>121</v>
      </c>
      <c r="D727" s="114" t="s">
        <v>954</v>
      </c>
      <c r="E727" s="114" t="s">
        <v>84</v>
      </c>
      <c r="F727" s="114" t="s">
        <v>1306</v>
      </c>
      <c r="G727" s="217">
        <v>200</v>
      </c>
      <c r="I727" s="114" t="s">
        <v>939</v>
      </c>
      <c r="J727" s="217" t="s">
        <v>736</v>
      </c>
      <c r="K727" s="114" t="s">
        <v>84</v>
      </c>
    </row>
    <row r="728" spans="1:11" x14ac:dyDescent="0.3">
      <c r="A728" s="261" t="s">
        <v>1612</v>
      </c>
      <c r="B728" s="114" t="s">
        <v>935</v>
      </c>
      <c r="C728" s="217" t="s">
        <v>161</v>
      </c>
      <c r="D728" s="114" t="s">
        <v>970</v>
      </c>
      <c r="E728" s="114" t="s">
        <v>88</v>
      </c>
      <c r="F728" s="114" t="s">
        <v>1277</v>
      </c>
      <c r="G728" s="217">
        <v>30</v>
      </c>
      <c r="I728" s="114" t="s">
        <v>950</v>
      </c>
      <c r="J728" s="217" t="s">
        <v>940</v>
      </c>
      <c r="K728" s="114" t="s">
        <v>88</v>
      </c>
    </row>
    <row r="729" spans="1:11" x14ac:dyDescent="0.3">
      <c r="A729" s="261" t="s">
        <v>1612</v>
      </c>
      <c r="B729" s="114" t="s">
        <v>935</v>
      </c>
      <c r="C729" s="217" t="s">
        <v>121</v>
      </c>
      <c r="D729" s="114" t="s">
        <v>954</v>
      </c>
      <c r="E729" s="114" t="s">
        <v>421</v>
      </c>
      <c r="F729" s="114" t="s">
        <v>1616</v>
      </c>
      <c r="G729" s="217">
        <v>50</v>
      </c>
      <c r="I729" s="114" t="s">
        <v>939</v>
      </c>
      <c r="J729" s="217" t="s">
        <v>736</v>
      </c>
      <c r="K729" s="114" t="s">
        <v>421</v>
      </c>
    </row>
    <row r="730" spans="1:11" x14ac:dyDescent="0.3">
      <c r="A730" s="261" t="s">
        <v>1612</v>
      </c>
      <c r="B730" s="114" t="s">
        <v>935</v>
      </c>
      <c r="C730" s="217" t="s">
        <v>189</v>
      </c>
      <c r="D730" s="114" t="s">
        <v>951</v>
      </c>
      <c r="E730" s="114" t="s">
        <v>653</v>
      </c>
      <c r="F730" s="114" t="s">
        <v>1617</v>
      </c>
      <c r="G730" s="217">
        <v>4</v>
      </c>
      <c r="I730" s="114" t="s">
        <v>939</v>
      </c>
      <c r="J730" s="217" t="s">
        <v>940</v>
      </c>
      <c r="K730" s="114" t="s">
        <v>653</v>
      </c>
    </row>
    <row r="731" spans="1:11" x14ac:dyDescent="0.3">
      <c r="A731" s="261" t="s">
        <v>1612</v>
      </c>
      <c r="B731" s="114" t="s">
        <v>935</v>
      </c>
      <c r="C731" s="217" t="s">
        <v>189</v>
      </c>
      <c r="D731" s="114" t="s">
        <v>951</v>
      </c>
      <c r="E731" s="114" t="s">
        <v>653</v>
      </c>
      <c r="F731" s="114" t="s">
        <v>1617</v>
      </c>
      <c r="G731" s="217">
        <v>4</v>
      </c>
      <c r="I731" s="114" t="s">
        <v>939</v>
      </c>
      <c r="J731" s="217" t="s">
        <v>940</v>
      </c>
      <c r="K731" s="114" t="s">
        <v>653</v>
      </c>
    </row>
    <row r="732" spans="1:11" x14ac:dyDescent="0.3">
      <c r="A732" s="261" t="s">
        <v>1612</v>
      </c>
      <c r="B732" s="114" t="s">
        <v>935</v>
      </c>
      <c r="C732" s="217" t="s">
        <v>189</v>
      </c>
      <c r="D732" s="114" t="s">
        <v>951</v>
      </c>
      <c r="E732" s="114" t="s">
        <v>653</v>
      </c>
      <c r="F732" s="114" t="s">
        <v>1617</v>
      </c>
      <c r="G732" s="217">
        <v>6</v>
      </c>
      <c r="I732" s="114" t="s">
        <v>939</v>
      </c>
      <c r="J732" s="217" t="s">
        <v>940</v>
      </c>
      <c r="K732" s="114" t="s">
        <v>653</v>
      </c>
    </row>
    <row r="733" spans="1:11" x14ac:dyDescent="0.3">
      <c r="A733" s="261" t="s">
        <v>1612</v>
      </c>
      <c r="B733" s="114" t="s">
        <v>935</v>
      </c>
      <c r="C733" s="217" t="s">
        <v>189</v>
      </c>
      <c r="D733" s="114" t="s">
        <v>951</v>
      </c>
      <c r="E733" s="114" t="s">
        <v>648</v>
      </c>
      <c r="F733" s="114" t="s">
        <v>1618</v>
      </c>
      <c r="G733" s="217">
        <v>2</v>
      </c>
      <c r="I733" s="114" t="s">
        <v>939</v>
      </c>
      <c r="J733" s="217" t="s">
        <v>940</v>
      </c>
      <c r="K733" s="114" t="s">
        <v>648</v>
      </c>
    </row>
    <row r="734" spans="1:11" x14ac:dyDescent="0.3">
      <c r="A734" s="261" t="s">
        <v>1612</v>
      </c>
      <c r="B734" s="114" t="s">
        <v>935</v>
      </c>
      <c r="C734" s="217" t="s">
        <v>189</v>
      </c>
      <c r="D734" s="114" t="s">
        <v>951</v>
      </c>
      <c r="E734" s="114" t="s">
        <v>648</v>
      </c>
      <c r="F734" s="114" t="s">
        <v>1618</v>
      </c>
      <c r="G734" s="217">
        <v>4</v>
      </c>
      <c r="I734" s="114" t="s">
        <v>939</v>
      </c>
      <c r="J734" s="217" t="s">
        <v>940</v>
      </c>
      <c r="K734" s="114" t="s">
        <v>648</v>
      </c>
    </row>
    <row r="735" spans="1:11" x14ac:dyDescent="0.3">
      <c r="A735" s="261" t="s">
        <v>1612</v>
      </c>
      <c r="B735" s="114" t="s">
        <v>935</v>
      </c>
      <c r="C735" s="217" t="s">
        <v>189</v>
      </c>
      <c r="D735" s="114" t="s">
        <v>951</v>
      </c>
      <c r="E735" s="114" t="s">
        <v>32</v>
      </c>
      <c r="F735" s="114" t="s">
        <v>1274</v>
      </c>
      <c r="G735" s="217">
        <v>40</v>
      </c>
      <c r="I735" s="114" t="s">
        <v>939</v>
      </c>
      <c r="J735" s="217" t="s">
        <v>940</v>
      </c>
      <c r="K735" s="114" t="s">
        <v>32</v>
      </c>
    </row>
    <row r="736" spans="1:11" x14ac:dyDescent="0.3">
      <c r="A736" s="261" t="s">
        <v>1612</v>
      </c>
      <c r="B736" s="114" t="s">
        <v>935</v>
      </c>
      <c r="C736" s="217" t="s">
        <v>189</v>
      </c>
      <c r="D736" s="114" t="s">
        <v>951</v>
      </c>
      <c r="E736" s="114" t="s">
        <v>37</v>
      </c>
      <c r="F736" s="114" t="s">
        <v>1296</v>
      </c>
      <c r="G736" s="217">
        <v>30</v>
      </c>
      <c r="I736" s="114" t="s">
        <v>939</v>
      </c>
      <c r="J736" s="217" t="s">
        <v>940</v>
      </c>
      <c r="K736" s="114" t="s">
        <v>37</v>
      </c>
    </row>
    <row r="737" spans="1:11" x14ac:dyDescent="0.3">
      <c r="A737" s="261" t="s">
        <v>1612</v>
      </c>
      <c r="B737" s="114" t="s">
        <v>935</v>
      </c>
      <c r="C737" s="217" t="s">
        <v>189</v>
      </c>
      <c r="D737" s="114" t="s">
        <v>951</v>
      </c>
      <c r="E737" s="114" t="s">
        <v>489</v>
      </c>
      <c r="F737" s="114" t="s">
        <v>1619</v>
      </c>
      <c r="G737" s="217">
        <v>10</v>
      </c>
      <c r="I737" s="114" t="s">
        <v>939</v>
      </c>
      <c r="J737" s="217" t="s">
        <v>940</v>
      </c>
      <c r="K737" s="114" t="s">
        <v>489</v>
      </c>
    </row>
    <row r="738" spans="1:11" x14ac:dyDescent="0.3">
      <c r="A738" s="261" t="s">
        <v>1612</v>
      </c>
      <c r="B738" s="114" t="s">
        <v>935</v>
      </c>
      <c r="C738" s="217" t="s">
        <v>189</v>
      </c>
      <c r="D738" s="114" t="s">
        <v>951</v>
      </c>
      <c r="E738" s="114" t="s">
        <v>514</v>
      </c>
      <c r="F738" s="114" t="s">
        <v>1620</v>
      </c>
      <c r="G738" s="217">
        <v>100</v>
      </c>
      <c r="I738" s="114" t="s">
        <v>939</v>
      </c>
      <c r="J738" s="217" t="s">
        <v>940</v>
      </c>
      <c r="K738" s="114" t="s">
        <v>514</v>
      </c>
    </row>
    <row r="739" spans="1:11" x14ac:dyDescent="0.3">
      <c r="A739" s="261" t="s">
        <v>1612</v>
      </c>
      <c r="B739" s="114" t="s">
        <v>935</v>
      </c>
      <c r="C739" s="217" t="s">
        <v>189</v>
      </c>
      <c r="D739" s="114" t="s">
        <v>951</v>
      </c>
      <c r="E739" s="114" t="s">
        <v>141</v>
      </c>
      <c r="F739" s="114" t="s">
        <v>1269</v>
      </c>
      <c r="G739" s="217">
        <v>200</v>
      </c>
      <c r="I739" s="114" t="s">
        <v>939</v>
      </c>
      <c r="J739" s="217" t="s">
        <v>940</v>
      </c>
      <c r="K739" s="114" t="s">
        <v>141</v>
      </c>
    </row>
    <row r="740" spans="1:11" x14ac:dyDescent="0.3">
      <c r="A740" s="261" t="s">
        <v>1612</v>
      </c>
      <c r="B740" s="114" t="s">
        <v>935</v>
      </c>
      <c r="C740" s="217" t="s">
        <v>189</v>
      </c>
      <c r="D740" s="114" t="s">
        <v>951</v>
      </c>
      <c r="E740" s="114" t="s">
        <v>88</v>
      </c>
      <c r="F740" s="114" t="s">
        <v>1277</v>
      </c>
      <c r="G740" s="217">
        <v>100</v>
      </c>
      <c r="I740" s="114" t="s">
        <v>939</v>
      </c>
      <c r="J740" s="217" t="s">
        <v>940</v>
      </c>
      <c r="K740" s="114" t="s">
        <v>88</v>
      </c>
    </row>
    <row r="741" spans="1:11" x14ac:dyDescent="0.3">
      <c r="A741" s="261" t="s">
        <v>1612</v>
      </c>
      <c r="B741" s="114" t="s">
        <v>935</v>
      </c>
      <c r="C741" s="217" t="s">
        <v>189</v>
      </c>
      <c r="D741" s="114" t="s">
        <v>951</v>
      </c>
      <c r="E741" s="114" t="s">
        <v>497</v>
      </c>
      <c r="F741" s="114" t="s">
        <v>1299</v>
      </c>
      <c r="G741" s="217">
        <v>600</v>
      </c>
      <c r="I741" s="114" t="s">
        <v>939</v>
      </c>
      <c r="J741" s="217" t="s">
        <v>940</v>
      </c>
      <c r="K741" s="114" t="s">
        <v>497</v>
      </c>
    </row>
    <row r="742" spans="1:11" x14ac:dyDescent="0.3">
      <c r="A742" s="261" t="s">
        <v>1612</v>
      </c>
      <c r="B742" s="114" t="s">
        <v>935</v>
      </c>
      <c r="C742" s="217" t="s">
        <v>6</v>
      </c>
      <c r="D742" s="114" t="s">
        <v>945</v>
      </c>
      <c r="E742" s="114" t="s">
        <v>105</v>
      </c>
      <c r="F742" s="114" t="s">
        <v>1280</v>
      </c>
      <c r="G742" s="217">
        <v>4</v>
      </c>
      <c r="I742" s="114" t="s">
        <v>939</v>
      </c>
      <c r="J742" s="217" t="s">
        <v>736</v>
      </c>
      <c r="K742" s="114" t="s">
        <v>105</v>
      </c>
    </row>
    <row r="743" spans="1:11" x14ac:dyDescent="0.3">
      <c r="A743" s="261" t="s">
        <v>1612</v>
      </c>
      <c r="B743" s="114" t="s">
        <v>935</v>
      </c>
      <c r="C743" s="217" t="s">
        <v>6</v>
      </c>
      <c r="D743" s="114" t="s">
        <v>945</v>
      </c>
      <c r="E743" s="114" t="s">
        <v>108</v>
      </c>
      <c r="F743" s="114" t="s">
        <v>1439</v>
      </c>
      <c r="G743" s="217">
        <v>4</v>
      </c>
      <c r="I743" s="114" t="s">
        <v>939</v>
      </c>
      <c r="J743" s="217" t="s">
        <v>736</v>
      </c>
      <c r="K743" s="114" t="s">
        <v>108</v>
      </c>
    </row>
    <row r="744" spans="1:11" x14ac:dyDescent="0.3">
      <c r="A744" s="261" t="s">
        <v>1612</v>
      </c>
      <c r="B744" s="114" t="s">
        <v>1003</v>
      </c>
      <c r="C744" s="217" t="s">
        <v>187</v>
      </c>
      <c r="D744" s="114" t="s">
        <v>1019</v>
      </c>
      <c r="E744" s="114" t="s">
        <v>172</v>
      </c>
      <c r="F744" s="114" t="s">
        <v>1173</v>
      </c>
      <c r="G744" s="217">
        <v>9</v>
      </c>
      <c r="H744" s="114" t="s">
        <v>1021</v>
      </c>
      <c r="I744" s="114" t="s">
        <v>939</v>
      </c>
      <c r="J744" s="217" t="s">
        <v>940</v>
      </c>
      <c r="K744" s="114" t="s">
        <v>172</v>
      </c>
    </row>
    <row r="745" spans="1:11" x14ac:dyDescent="0.3">
      <c r="A745" s="261" t="s">
        <v>1612</v>
      </c>
      <c r="B745" s="114" t="s">
        <v>1003</v>
      </c>
      <c r="C745" s="217" t="s">
        <v>6</v>
      </c>
      <c r="D745" s="114" t="s">
        <v>1023</v>
      </c>
      <c r="E745" s="114" t="s">
        <v>85</v>
      </c>
      <c r="F745" s="114" t="s">
        <v>1035</v>
      </c>
      <c r="G745" s="217">
        <v>4</v>
      </c>
      <c r="H745" s="114" t="s">
        <v>1025</v>
      </c>
      <c r="I745" s="114" t="s">
        <v>939</v>
      </c>
      <c r="J745" s="217" t="s">
        <v>736</v>
      </c>
      <c r="K745" s="114" t="s">
        <v>85</v>
      </c>
    </row>
    <row r="746" spans="1:11" x14ac:dyDescent="0.3">
      <c r="A746" s="261" t="s">
        <v>1612</v>
      </c>
      <c r="B746" s="114" t="s">
        <v>1003</v>
      </c>
      <c r="C746" s="217" t="s">
        <v>6</v>
      </c>
      <c r="D746" s="114" t="s">
        <v>1023</v>
      </c>
      <c r="E746" s="114" t="s">
        <v>120</v>
      </c>
      <c r="F746" s="114" t="s">
        <v>1621</v>
      </c>
      <c r="G746" s="217">
        <v>600</v>
      </c>
      <c r="H746" s="114" t="s">
        <v>1025</v>
      </c>
      <c r="I746" s="114" t="s">
        <v>939</v>
      </c>
      <c r="J746" s="217" t="s">
        <v>736</v>
      </c>
      <c r="K746" s="114" t="s">
        <v>120</v>
      </c>
    </row>
    <row r="747" spans="1:11" x14ac:dyDescent="0.3">
      <c r="A747" s="261" t="s">
        <v>1612</v>
      </c>
      <c r="B747" s="114" t="s">
        <v>1003</v>
      </c>
      <c r="C747" s="217" t="s">
        <v>6</v>
      </c>
      <c r="D747" s="114" t="s">
        <v>1023</v>
      </c>
      <c r="E747" s="114" t="s">
        <v>1175</v>
      </c>
      <c r="F747" s="114" t="s">
        <v>1176</v>
      </c>
      <c r="G747" s="217">
        <v>50</v>
      </c>
      <c r="H747" s="114" t="s">
        <v>1025</v>
      </c>
      <c r="I747" s="114" t="s">
        <v>939</v>
      </c>
      <c r="J747" s="217" t="s">
        <v>940</v>
      </c>
      <c r="K747" s="114" t="s">
        <v>1175</v>
      </c>
    </row>
    <row r="748" spans="1:11" x14ac:dyDescent="0.3">
      <c r="A748" s="261" t="s">
        <v>1612</v>
      </c>
      <c r="B748" s="114" t="s">
        <v>1003</v>
      </c>
      <c r="C748" s="217" t="s">
        <v>6</v>
      </c>
      <c r="D748" s="114" t="s">
        <v>1023</v>
      </c>
      <c r="E748" s="114" t="s">
        <v>901</v>
      </c>
      <c r="F748" s="114" t="s">
        <v>1174</v>
      </c>
      <c r="G748" s="217">
        <v>100</v>
      </c>
      <c r="H748" s="114" t="s">
        <v>1025</v>
      </c>
      <c r="I748" s="114" t="s">
        <v>939</v>
      </c>
      <c r="J748" s="217" t="s">
        <v>736</v>
      </c>
      <c r="K748" s="114" t="s">
        <v>901</v>
      </c>
    </row>
    <row r="749" spans="1:11" x14ac:dyDescent="0.3">
      <c r="A749" s="261" t="s">
        <v>1612</v>
      </c>
      <c r="B749" s="114" t="s">
        <v>1003</v>
      </c>
      <c r="C749" s="217" t="s">
        <v>6</v>
      </c>
      <c r="D749" s="114" t="s">
        <v>1023</v>
      </c>
      <c r="E749" s="114" t="s">
        <v>278</v>
      </c>
      <c r="F749" s="114" t="s">
        <v>1467</v>
      </c>
      <c r="G749" s="217">
        <v>300</v>
      </c>
      <c r="H749" s="114" t="s">
        <v>1025</v>
      </c>
      <c r="I749" s="114" t="s">
        <v>939</v>
      </c>
      <c r="J749" s="217" t="s">
        <v>736</v>
      </c>
      <c r="K749" s="114" t="s">
        <v>278</v>
      </c>
    </row>
    <row r="750" spans="1:11" x14ac:dyDescent="0.3">
      <c r="A750" s="261" t="s">
        <v>1612</v>
      </c>
      <c r="B750" s="114" t="s">
        <v>1003</v>
      </c>
      <c r="C750" s="217" t="s">
        <v>6</v>
      </c>
      <c r="D750" s="114" t="s">
        <v>1023</v>
      </c>
      <c r="E750" s="114" t="s">
        <v>522</v>
      </c>
      <c r="F750" s="114" t="s">
        <v>1394</v>
      </c>
      <c r="G750" s="217">
        <v>30</v>
      </c>
      <c r="H750" s="114" t="s">
        <v>1025</v>
      </c>
      <c r="I750" s="114" t="s">
        <v>939</v>
      </c>
      <c r="J750" s="217" t="s">
        <v>736</v>
      </c>
      <c r="K750" s="114" t="s">
        <v>522</v>
      </c>
    </row>
    <row r="751" spans="1:11" x14ac:dyDescent="0.3">
      <c r="A751" s="261" t="s">
        <v>1612</v>
      </c>
      <c r="B751" s="114" t="s">
        <v>1003</v>
      </c>
      <c r="C751" s="217" t="s">
        <v>6</v>
      </c>
      <c r="D751" s="114" t="s">
        <v>1023</v>
      </c>
      <c r="E751" s="114" t="s">
        <v>85</v>
      </c>
      <c r="F751" s="114" t="s">
        <v>1035</v>
      </c>
      <c r="G751" s="217">
        <v>3</v>
      </c>
      <c r="H751" s="114" t="s">
        <v>1025</v>
      </c>
      <c r="I751" s="114" t="s">
        <v>939</v>
      </c>
      <c r="J751" s="217" t="s">
        <v>736</v>
      </c>
      <c r="K751" s="114" t="s">
        <v>85</v>
      </c>
    </row>
    <row r="752" spans="1:11" x14ac:dyDescent="0.3">
      <c r="A752" s="261" t="s">
        <v>1612</v>
      </c>
      <c r="B752" s="114" t="s">
        <v>1003</v>
      </c>
      <c r="C752" s="217" t="s">
        <v>6</v>
      </c>
      <c r="D752" s="114" t="s">
        <v>1023</v>
      </c>
      <c r="E752" s="114" t="s">
        <v>85</v>
      </c>
      <c r="F752" s="114" t="s">
        <v>1035</v>
      </c>
      <c r="G752" s="217">
        <v>5</v>
      </c>
      <c r="H752" s="114" t="s">
        <v>1025</v>
      </c>
      <c r="I752" s="114" t="s">
        <v>939</v>
      </c>
      <c r="J752" s="217" t="s">
        <v>736</v>
      </c>
      <c r="K752" s="114" t="s">
        <v>85</v>
      </c>
    </row>
    <row r="753" spans="1:11" x14ac:dyDescent="0.3">
      <c r="A753" s="261" t="s">
        <v>1612</v>
      </c>
      <c r="B753" s="114" t="s">
        <v>1036</v>
      </c>
      <c r="C753" s="217" t="s">
        <v>828</v>
      </c>
      <c r="D753" s="114" t="s">
        <v>1037</v>
      </c>
      <c r="E753" s="114" t="s">
        <v>544</v>
      </c>
      <c r="F753" s="114" t="s">
        <v>1622</v>
      </c>
      <c r="G753" s="217">
        <v>180</v>
      </c>
      <c r="H753" s="114" t="s">
        <v>1040</v>
      </c>
      <c r="I753" s="114" t="s">
        <v>939</v>
      </c>
      <c r="J753" s="217" t="s">
        <v>940</v>
      </c>
      <c r="K753" s="114" t="s">
        <v>1623</v>
      </c>
    </row>
    <row r="754" spans="1:11" x14ac:dyDescent="0.3">
      <c r="A754" s="261" t="s">
        <v>1612</v>
      </c>
      <c r="B754" s="114" t="s">
        <v>1036</v>
      </c>
      <c r="C754" s="217" t="s">
        <v>6</v>
      </c>
      <c r="D754" s="114" t="s">
        <v>1046</v>
      </c>
      <c r="E754" s="114" t="s">
        <v>279</v>
      </c>
      <c r="F754" s="114" t="s">
        <v>1624</v>
      </c>
      <c r="G754" s="217">
        <v>10</v>
      </c>
      <c r="H754" s="114" t="s">
        <v>1048</v>
      </c>
      <c r="I754" s="114" t="s">
        <v>939</v>
      </c>
      <c r="J754" s="217" t="s">
        <v>736</v>
      </c>
      <c r="K754" s="114" t="s">
        <v>1625</v>
      </c>
    </row>
    <row r="755" spans="1:11" x14ac:dyDescent="0.3">
      <c r="A755" s="261" t="s">
        <v>1612</v>
      </c>
      <c r="B755" s="114" t="s">
        <v>1036</v>
      </c>
      <c r="C755" s="217" t="s">
        <v>6</v>
      </c>
      <c r="D755" s="114" t="s">
        <v>1046</v>
      </c>
      <c r="E755" s="114" t="s">
        <v>279</v>
      </c>
      <c r="F755" s="114" t="s">
        <v>1626</v>
      </c>
      <c r="G755" s="217">
        <v>20</v>
      </c>
      <c r="H755" s="114" t="s">
        <v>1048</v>
      </c>
      <c r="I755" s="114" t="s">
        <v>939</v>
      </c>
      <c r="J755" s="217" t="s">
        <v>736</v>
      </c>
      <c r="K755" s="114" t="s">
        <v>1625</v>
      </c>
    </row>
    <row r="756" spans="1:11" x14ac:dyDescent="0.3">
      <c r="A756" s="261" t="s">
        <v>1612</v>
      </c>
      <c r="B756" s="114" t="s">
        <v>1036</v>
      </c>
      <c r="C756" s="217" t="s">
        <v>6</v>
      </c>
      <c r="D756" s="114" t="s">
        <v>1046</v>
      </c>
      <c r="E756" s="114" t="s">
        <v>76</v>
      </c>
      <c r="F756" s="114" t="s">
        <v>1627</v>
      </c>
      <c r="G756" s="217">
        <v>50</v>
      </c>
      <c r="H756" s="114" t="s">
        <v>1048</v>
      </c>
      <c r="I756" s="114" t="s">
        <v>939</v>
      </c>
      <c r="J756" s="217" t="s">
        <v>736</v>
      </c>
      <c r="K756" s="114" t="s">
        <v>1628</v>
      </c>
    </row>
    <row r="757" spans="1:11" x14ac:dyDescent="0.3">
      <c r="A757" s="261" t="s">
        <v>1612</v>
      </c>
      <c r="B757" s="114" t="s">
        <v>1036</v>
      </c>
      <c r="C757" s="217" t="s">
        <v>6</v>
      </c>
      <c r="D757" s="114" t="s">
        <v>1046</v>
      </c>
      <c r="E757" s="114" t="s">
        <v>905</v>
      </c>
      <c r="F757" s="114" t="s">
        <v>1256</v>
      </c>
      <c r="G757" s="217">
        <v>50</v>
      </c>
      <c r="H757" s="114" t="s">
        <v>1048</v>
      </c>
      <c r="I757" s="114" t="s">
        <v>939</v>
      </c>
      <c r="J757" s="217" t="s">
        <v>736</v>
      </c>
      <c r="K757" s="114" t="s">
        <v>1629</v>
      </c>
    </row>
    <row r="758" spans="1:11" x14ac:dyDescent="0.3">
      <c r="A758" s="261" t="s">
        <v>1612</v>
      </c>
      <c r="B758" s="114" t="s">
        <v>1036</v>
      </c>
      <c r="C758" s="217" t="s">
        <v>6</v>
      </c>
      <c r="D758" s="114" t="s">
        <v>1046</v>
      </c>
      <c r="E758" s="114" t="s">
        <v>268</v>
      </c>
      <c r="F758" s="114" t="s">
        <v>1630</v>
      </c>
      <c r="G758" s="217">
        <v>300</v>
      </c>
      <c r="H758" s="114" t="s">
        <v>1048</v>
      </c>
      <c r="I758" s="114" t="s">
        <v>939</v>
      </c>
      <c r="J758" s="217" t="s">
        <v>736</v>
      </c>
      <c r="K758" s="114" t="s">
        <v>1631</v>
      </c>
    </row>
    <row r="759" spans="1:11" x14ac:dyDescent="0.3">
      <c r="A759" s="261" t="s">
        <v>1612</v>
      </c>
      <c r="B759" s="114" t="s">
        <v>1036</v>
      </c>
      <c r="C759" s="217" t="s">
        <v>6</v>
      </c>
      <c r="D759" s="114" t="s">
        <v>1046</v>
      </c>
      <c r="E759" s="114" t="s">
        <v>512</v>
      </c>
      <c r="F759" s="114" t="s">
        <v>1632</v>
      </c>
      <c r="G759" s="217">
        <v>50</v>
      </c>
      <c r="H759" s="114" t="s">
        <v>1048</v>
      </c>
      <c r="I759" s="114" t="s">
        <v>939</v>
      </c>
      <c r="J759" s="217" t="s">
        <v>736</v>
      </c>
      <c r="K759" s="114" t="s">
        <v>1633</v>
      </c>
    </row>
    <row r="760" spans="1:11" x14ac:dyDescent="0.3">
      <c r="A760" s="261" t="s">
        <v>1612</v>
      </c>
      <c r="B760" s="114" t="s">
        <v>1036</v>
      </c>
      <c r="C760" s="217" t="s">
        <v>6</v>
      </c>
      <c r="D760" s="114" t="s">
        <v>1046</v>
      </c>
      <c r="E760" s="114" t="s">
        <v>260</v>
      </c>
      <c r="F760" s="114" t="s">
        <v>1634</v>
      </c>
      <c r="G760" s="217">
        <v>100</v>
      </c>
      <c r="H760" s="114" t="s">
        <v>1048</v>
      </c>
      <c r="I760" s="114" t="s">
        <v>939</v>
      </c>
      <c r="J760" s="217" t="s">
        <v>736</v>
      </c>
      <c r="K760" s="114" t="s">
        <v>1635</v>
      </c>
    </row>
    <row r="761" spans="1:11" x14ac:dyDescent="0.3">
      <c r="A761" s="261" t="s">
        <v>1612</v>
      </c>
      <c r="B761" s="114" t="s">
        <v>1036</v>
      </c>
      <c r="C761" s="217" t="s">
        <v>6</v>
      </c>
      <c r="D761" s="114" t="s">
        <v>1046</v>
      </c>
      <c r="E761" s="114" t="s">
        <v>219</v>
      </c>
      <c r="F761" s="114" t="s">
        <v>1636</v>
      </c>
      <c r="G761" s="217">
        <v>30</v>
      </c>
      <c r="H761" s="114" t="s">
        <v>1048</v>
      </c>
      <c r="I761" s="114" t="s">
        <v>939</v>
      </c>
      <c r="J761" s="217" t="s">
        <v>736</v>
      </c>
      <c r="K761" s="114" t="s">
        <v>1637</v>
      </c>
    </row>
    <row r="762" spans="1:11" x14ac:dyDescent="0.3">
      <c r="A762" s="261" t="s">
        <v>1612</v>
      </c>
      <c r="B762" s="114" t="s">
        <v>1036</v>
      </c>
      <c r="C762" s="217" t="s">
        <v>6</v>
      </c>
      <c r="D762" s="114" t="s">
        <v>1046</v>
      </c>
      <c r="E762" s="114" t="s">
        <v>279</v>
      </c>
      <c r="F762" s="114" t="s">
        <v>1638</v>
      </c>
      <c r="G762" s="217">
        <v>20</v>
      </c>
      <c r="H762" s="114" t="s">
        <v>1048</v>
      </c>
      <c r="I762" s="114" t="s">
        <v>939</v>
      </c>
      <c r="J762" s="217" t="s">
        <v>736</v>
      </c>
      <c r="K762" s="114" t="s">
        <v>1625</v>
      </c>
    </row>
    <row r="763" spans="1:11" x14ac:dyDescent="0.3">
      <c r="A763" s="261" t="s">
        <v>1612</v>
      </c>
      <c r="B763" s="114" t="s">
        <v>1036</v>
      </c>
      <c r="C763" s="217" t="s">
        <v>6</v>
      </c>
      <c r="D763" s="114" t="s">
        <v>1046</v>
      </c>
      <c r="E763" s="114" t="s">
        <v>279</v>
      </c>
      <c r="F763" s="114" t="s">
        <v>1639</v>
      </c>
      <c r="G763" s="217">
        <v>50</v>
      </c>
      <c r="H763" s="114" t="s">
        <v>1048</v>
      </c>
      <c r="I763" s="114" t="s">
        <v>939</v>
      </c>
      <c r="J763" s="217" t="s">
        <v>736</v>
      </c>
      <c r="K763" s="114" t="s">
        <v>1625</v>
      </c>
    </row>
    <row r="764" spans="1:11" x14ac:dyDescent="0.3">
      <c r="A764" s="261" t="s">
        <v>1612</v>
      </c>
      <c r="B764" s="114" t="s">
        <v>1036</v>
      </c>
      <c r="C764" s="217" t="s">
        <v>6</v>
      </c>
      <c r="D764" s="114" t="s">
        <v>1046</v>
      </c>
      <c r="E764" s="114" t="s">
        <v>279</v>
      </c>
      <c r="F764" s="114" t="s">
        <v>1640</v>
      </c>
      <c r="G764" s="217">
        <v>20</v>
      </c>
      <c r="H764" s="114" t="s">
        <v>1048</v>
      </c>
      <c r="I764" s="114" t="s">
        <v>939</v>
      </c>
      <c r="J764" s="217" t="s">
        <v>736</v>
      </c>
      <c r="K764" s="114" t="s">
        <v>1625</v>
      </c>
    </row>
    <row r="765" spans="1:11" x14ac:dyDescent="0.3">
      <c r="A765" s="261" t="s">
        <v>1612</v>
      </c>
      <c r="B765" s="114" t="s">
        <v>1036</v>
      </c>
      <c r="C765" s="217" t="s">
        <v>6</v>
      </c>
      <c r="D765" s="114" t="s">
        <v>1046</v>
      </c>
      <c r="E765" s="114" t="s">
        <v>1641</v>
      </c>
      <c r="F765" s="114" t="s">
        <v>1642</v>
      </c>
      <c r="G765" s="217">
        <v>300</v>
      </c>
      <c r="H765" s="114" t="s">
        <v>1048</v>
      </c>
      <c r="I765" s="114" t="s">
        <v>939</v>
      </c>
      <c r="J765" s="217" t="s">
        <v>940</v>
      </c>
      <c r="K765" s="114" t="s">
        <v>1643</v>
      </c>
    </row>
    <row r="766" spans="1:11" x14ac:dyDescent="0.3">
      <c r="A766" s="261" t="s">
        <v>1612</v>
      </c>
      <c r="B766" s="114" t="s">
        <v>1036</v>
      </c>
      <c r="C766" s="217" t="s">
        <v>6</v>
      </c>
      <c r="D766" s="114" t="s">
        <v>1046</v>
      </c>
      <c r="E766" s="114" t="s">
        <v>510</v>
      </c>
      <c r="F766" s="114" t="s">
        <v>1644</v>
      </c>
      <c r="G766" s="217">
        <v>30</v>
      </c>
      <c r="H766" s="114" t="s">
        <v>1048</v>
      </c>
      <c r="I766" s="114" t="s">
        <v>939</v>
      </c>
      <c r="J766" s="217" t="s">
        <v>736</v>
      </c>
      <c r="K766" s="114" t="s">
        <v>1645</v>
      </c>
    </row>
    <row r="767" spans="1:11" x14ac:dyDescent="0.3">
      <c r="A767" s="261" t="s">
        <v>1612</v>
      </c>
      <c r="B767" s="114" t="s">
        <v>1036</v>
      </c>
      <c r="C767" s="217" t="s">
        <v>6</v>
      </c>
      <c r="D767" s="114" t="s">
        <v>1046</v>
      </c>
      <c r="E767" s="114" t="s">
        <v>36</v>
      </c>
      <c r="F767" s="114" t="s">
        <v>1646</v>
      </c>
      <c r="G767" s="217">
        <v>50</v>
      </c>
      <c r="H767" s="114" t="s">
        <v>1048</v>
      </c>
      <c r="I767" s="114" t="s">
        <v>939</v>
      </c>
      <c r="J767" s="217" t="s">
        <v>736</v>
      </c>
      <c r="K767" s="114" t="s">
        <v>1647</v>
      </c>
    </row>
    <row r="768" spans="1:11" x14ac:dyDescent="0.3">
      <c r="A768" s="261" t="s">
        <v>1612</v>
      </c>
      <c r="B768" s="114" t="s">
        <v>1036</v>
      </c>
      <c r="C768" s="217" t="s">
        <v>6</v>
      </c>
      <c r="D768" s="114" t="s">
        <v>1046</v>
      </c>
      <c r="E768" s="114" t="s">
        <v>32</v>
      </c>
      <c r="F768" s="114" t="s">
        <v>1261</v>
      </c>
      <c r="G768" s="217">
        <v>10</v>
      </c>
      <c r="H768" s="114" t="s">
        <v>1048</v>
      </c>
      <c r="I768" s="114" t="s">
        <v>939</v>
      </c>
      <c r="J768" s="217" t="s">
        <v>736</v>
      </c>
      <c r="K768" s="114" t="s">
        <v>1559</v>
      </c>
    </row>
    <row r="769" spans="1:11" x14ac:dyDescent="0.3">
      <c r="A769" s="261" t="s">
        <v>1612</v>
      </c>
      <c r="B769" s="114" t="s">
        <v>1036</v>
      </c>
      <c r="C769" s="217" t="s">
        <v>121</v>
      </c>
      <c r="D769" s="114" t="s">
        <v>1160</v>
      </c>
      <c r="E769" s="114" t="s">
        <v>494</v>
      </c>
      <c r="F769" s="114" t="s">
        <v>1370</v>
      </c>
      <c r="G769" s="217">
        <v>30</v>
      </c>
      <c r="H769" s="114" t="s">
        <v>1162</v>
      </c>
      <c r="I769" s="114" t="s">
        <v>939</v>
      </c>
      <c r="J769" s="217" t="s">
        <v>736</v>
      </c>
      <c r="K769" s="114" t="s">
        <v>1165</v>
      </c>
    </row>
    <row r="770" spans="1:11" x14ac:dyDescent="0.3">
      <c r="A770" s="261" t="s">
        <v>1649</v>
      </c>
      <c r="B770" s="114" t="s">
        <v>935</v>
      </c>
      <c r="C770" s="217" t="s">
        <v>183</v>
      </c>
      <c r="D770" s="114" t="s">
        <v>948</v>
      </c>
      <c r="E770" s="114" t="s">
        <v>486</v>
      </c>
      <c r="F770" s="114" t="s">
        <v>1376</v>
      </c>
      <c r="G770" s="217">
        <v>320</v>
      </c>
      <c r="I770" s="114" t="s">
        <v>950</v>
      </c>
      <c r="J770" s="217" t="s">
        <v>940</v>
      </c>
      <c r="K770" s="114" t="s">
        <v>486</v>
      </c>
    </row>
    <row r="771" spans="1:11" x14ac:dyDescent="0.3">
      <c r="A771" s="261" t="s">
        <v>1649</v>
      </c>
      <c r="B771" s="114" t="s">
        <v>935</v>
      </c>
      <c r="C771" s="217" t="s">
        <v>155</v>
      </c>
      <c r="D771" s="114" t="s">
        <v>936</v>
      </c>
      <c r="E771" s="114" t="s">
        <v>84</v>
      </c>
      <c r="F771" s="114" t="s">
        <v>943</v>
      </c>
      <c r="G771" s="217">
        <v>40</v>
      </c>
      <c r="I771" s="114" t="s">
        <v>939</v>
      </c>
      <c r="J771" s="217" t="s">
        <v>940</v>
      </c>
      <c r="K771" s="114" t="s">
        <v>84</v>
      </c>
    </row>
    <row r="772" spans="1:11" x14ac:dyDescent="0.3">
      <c r="A772" s="261" t="s">
        <v>1649</v>
      </c>
      <c r="B772" s="114" t="s">
        <v>935</v>
      </c>
      <c r="C772" s="217" t="s">
        <v>121</v>
      </c>
      <c r="D772" s="114" t="s">
        <v>954</v>
      </c>
      <c r="E772" s="114" t="s">
        <v>1650</v>
      </c>
      <c r="F772" s="114" t="s">
        <v>1651</v>
      </c>
      <c r="G772" s="217">
        <v>200</v>
      </c>
      <c r="I772" s="114" t="s">
        <v>939</v>
      </c>
      <c r="J772" s="217" t="s">
        <v>940</v>
      </c>
      <c r="K772" s="114" t="s">
        <v>1650</v>
      </c>
    </row>
    <row r="773" spans="1:11" x14ac:dyDescent="0.3">
      <c r="A773" s="261" t="s">
        <v>1649</v>
      </c>
      <c r="B773" s="114" t="s">
        <v>935</v>
      </c>
      <c r="C773" s="217" t="s">
        <v>6</v>
      </c>
      <c r="D773" s="114" t="s">
        <v>945</v>
      </c>
      <c r="E773" s="114" t="s">
        <v>521</v>
      </c>
      <c r="F773" s="114" t="s">
        <v>1652</v>
      </c>
      <c r="G773" s="217">
        <v>200</v>
      </c>
      <c r="I773" s="114" t="s">
        <v>939</v>
      </c>
      <c r="J773" s="217" t="s">
        <v>736</v>
      </c>
      <c r="K773" s="114" t="s">
        <v>521</v>
      </c>
    </row>
    <row r="774" spans="1:11" x14ac:dyDescent="0.3">
      <c r="A774" s="261" t="s">
        <v>1649</v>
      </c>
      <c r="B774" s="114" t="s">
        <v>935</v>
      </c>
      <c r="C774" s="217" t="s">
        <v>189</v>
      </c>
      <c r="D774" s="114" t="s">
        <v>951</v>
      </c>
      <c r="E774" s="114" t="s">
        <v>29</v>
      </c>
      <c r="F774" s="114" t="s">
        <v>952</v>
      </c>
      <c r="G774" s="217">
        <v>200</v>
      </c>
      <c r="I774" s="114" t="s">
        <v>939</v>
      </c>
      <c r="J774" s="217" t="s">
        <v>736</v>
      </c>
      <c r="K774" s="114" t="s">
        <v>29</v>
      </c>
    </row>
    <row r="775" spans="1:11" x14ac:dyDescent="0.3">
      <c r="A775" s="261" t="s">
        <v>1649</v>
      </c>
      <c r="B775" s="114" t="s">
        <v>935</v>
      </c>
      <c r="C775" s="217" t="s">
        <v>121</v>
      </c>
      <c r="D775" s="114" t="s">
        <v>954</v>
      </c>
      <c r="E775" s="114" t="s">
        <v>264</v>
      </c>
      <c r="F775" s="114" t="s">
        <v>1653</v>
      </c>
      <c r="G775" s="217">
        <v>50</v>
      </c>
      <c r="I775" s="114" t="s">
        <v>939</v>
      </c>
      <c r="J775" s="217" t="s">
        <v>940</v>
      </c>
      <c r="K775" s="114" t="s">
        <v>264</v>
      </c>
    </row>
    <row r="776" spans="1:11" x14ac:dyDescent="0.3">
      <c r="A776" s="261" t="s">
        <v>1649</v>
      </c>
      <c r="B776" s="114" t="s">
        <v>935</v>
      </c>
      <c r="C776" s="217" t="s">
        <v>121</v>
      </c>
      <c r="D776" s="114" t="s">
        <v>954</v>
      </c>
      <c r="E776" s="114" t="s">
        <v>230</v>
      </c>
      <c r="F776" s="114" t="s">
        <v>1654</v>
      </c>
      <c r="G776" s="217">
        <v>30</v>
      </c>
      <c r="I776" s="114" t="s">
        <v>939</v>
      </c>
      <c r="J776" s="217" t="s">
        <v>736</v>
      </c>
      <c r="K776" s="114" t="s">
        <v>230</v>
      </c>
    </row>
    <row r="777" spans="1:11" x14ac:dyDescent="0.3">
      <c r="A777" s="261" t="s">
        <v>1649</v>
      </c>
      <c r="B777" s="114" t="s">
        <v>935</v>
      </c>
      <c r="C777" s="217" t="s">
        <v>121</v>
      </c>
      <c r="D777" s="114" t="s">
        <v>954</v>
      </c>
      <c r="E777" s="114" t="s">
        <v>99</v>
      </c>
      <c r="F777" s="114" t="s">
        <v>1655</v>
      </c>
      <c r="G777" s="217">
        <v>400</v>
      </c>
      <c r="I777" s="114" t="s">
        <v>939</v>
      </c>
      <c r="J777" s="217" t="s">
        <v>736</v>
      </c>
      <c r="K777" s="114" t="s">
        <v>99</v>
      </c>
    </row>
    <row r="778" spans="1:11" x14ac:dyDescent="0.3">
      <c r="A778" s="261" t="s">
        <v>1649</v>
      </c>
      <c r="B778" s="114" t="s">
        <v>935</v>
      </c>
      <c r="C778" s="217" t="s">
        <v>189</v>
      </c>
      <c r="D778" s="114" t="s">
        <v>951</v>
      </c>
      <c r="E778" s="114" t="s">
        <v>267</v>
      </c>
      <c r="F778" s="114" t="s">
        <v>1139</v>
      </c>
      <c r="G778" s="217">
        <v>20</v>
      </c>
      <c r="I778" s="114" t="s">
        <v>939</v>
      </c>
      <c r="J778" s="217" t="s">
        <v>940</v>
      </c>
      <c r="K778" s="114" t="s">
        <v>267</v>
      </c>
    </row>
    <row r="779" spans="1:11" x14ac:dyDescent="0.3">
      <c r="A779" s="261" t="s">
        <v>1649</v>
      </c>
      <c r="B779" s="114" t="s">
        <v>935</v>
      </c>
      <c r="C779" s="217" t="s">
        <v>121</v>
      </c>
      <c r="D779" s="114" t="s">
        <v>954</v>
      </c>
      <c r="E779" s="114" t="s">
        <v>119</v>
      </c>
      <c r="F779" s="114" t="s">
        <v>1656</v>
      </c>
      <c r="G779" s="217">
        <v>20</v>
      </c>
      <c r="I779" s="114" t="s">
        <v>939</v>
      </c>
      <c r="J779" s="217" t="s">
        <v>736</v>
      </c>
      <c r="K779" s="114" t="s">
        <v>1657</v>
      </c>
    </row>
    <row r="780" spans="1:11" x14ac:dyDescent="0.3">
      <c r="A780" s="261" t="s">
        <v>1649</v>
      </c>
      <c r="B780" s="114" t="s">
        <v>935</v>
      </c>
      <c r="C780" s="217" t="s">
        <v>121</v>
      </c>
      <c r="D780" s="114" t="s">
        <v>954</v>
      </c>
      <c r="E780" s="114" t="s">
        <v>150</v>
      </c>
      <c r="F780" s="114" t="s">
        <v>1658</v>
      </c>
      <c r="G780" s="217">
        <v>50</v>
      </c>
      <c r="I780" s="114" t="s">
        <v>939</v>
      </c>
      <c r="J780" s="217" t="s">
        <v>736</v>
      </c>
      <c r="K780" s="114" t="s">
        <v>150</v>
      </c>
    </row>
    <row r="781" spans="1:11" x14ac:dyDescent="0.3">
      <c r="A781" s="261" t="s">
        <v>1649</v>
      </c>
      <c r="B781" s="114" t="s">
        <v>935</v>
      </c>
      <c r="C781" s="217" t="s">
        <v>183</v>
      </c>
      <c r="D781" s="114" t="s">
        <v>948</v>
      </c>
      <c r="E781" s="114" t="s">
        <v>98</v>
      </c>
      <c r="F781" s="114" t="s">
        <v>949</v>
      </c>
      <c r="G781" s="217">
        <v>640</v>
      </c>
      <c r="I781" s="114" t="s">
        <v>950</v>
      </c>
      <c r="J781" s="217" t="s">
        <v>940</v>
      </c>
      <c r="K781" s="114" t="s">
        <v>98</v>
      </c>
    </row>
    <row r="782" spans="1:11" x14ac:dyDescent="0.3">
      <c r="A782" s="261" t="s">
        <v>1649</v>
      </c>
      <c r="B782" s="114" t="s">
        <v>935</v>
      </c>
      <c r="C782" s="217" t="s">
        <v>183</v>
      </c>
      <c r="D782" s="114" t="s">
        <v>948</v>
      </c>
      <c r="E782" s="114" t="s">
        <v>98</v>
      </c>
      <c r="F782" s="114" t="s">
        <v>949</v>
      </c>
      <c r="G782" s="217">
        <v>160</v>
      </c>
      <c r="I782" s="114" t="s">
        <v>950</v>
      </c>
      <c r="J782" s="217" t="s">
        <v>940</v>
      </c>
      <c r="K782" s="114" t="s">
        <v>98</v>
      </c>
    </row>
    <row r="783" spans="1:11" x14ac:dyDescent="0.3">
      <c r="A783" s="261" t="s">
        <v>1649</v>
      </c>
      <c r="B783" s="114" t="s">
        <v>935</v>
      </c>
      <c r="C783" s="217" t="s">
        <v>121</v>
      </c>
      <c r="D783" s="114" t="s">
        <v>954</v>
      </c>
      <c r="E783" s="114" t="s">
        <v>14</v>
      </c>
      <c r="F783" s="114" t="s">
        <v>957</v>
      </c>
      <c r="G783" s="217">
        <v>200</v>
      </c>
      <c r="I783" s="114" t="s">
        <v>939</v>
      </c>
      <c r="J783" s="217" t="s">
        <v>736</v>
      </c>
      <c r="K783" s="114" t="s">
        <v>14</v>
      </c>
    </row>
    <row r="784" spans="1:11" x14ac:dyDescent="0.3">
      <c r="A784" s="261" t="s">
        <v>1649</v>
      </c>
      <c r="B784" s="114" t="s">
        <v>935</v>
      </c>
      <c r="C784" s="217" t="s">
        <v>121</v>
      </c>
      <c r="D784" s="114" t="s">
        <v>954</v>
      </c>
      <c r="E784" s="114" t="s">
        <v>151</v>
      </c>
      <c r="F784" s="114" t="s">
        <v>1659</v>
      </c>
      <c r="G784" s="217">
        <v>10</v>
      </c>
      <c r="I784" s="114" t="s">
        <v>939</v>
      </c>
      <c r="J784" s="217" t="s">
        <v>736</v>
      </c>
      <c r="K784" s="114" t="s">
        <v>151</v>
      </c>
    </row>
    <row r="785" spans="1:11" x14ac:dyDescent="0.3">
      <c r="A785" s="261" t="s">
        <v>1649</v>
      </c>
      <c r="B785" s="114" t="s">
        <v>935</v>
      </c>
      <c r="C785" s="217" t="s">
        <v>121</v>
      </c>
      <c r="D785" s="114" t="s">
        <v>954</v>
      </c>
      <c r="E785" s="114" t="s">
        <v>58</v>
      </c>
      <c r="F785" s="114" t="s">
        <v>1438</v>
      </c>
      <c r="G785" s="217">
        <v>200</v>
      </c>
      <c r="I785" s="114" t="s">
        <v>939</v>
      </c>
      <c r="J785" s="217" t="s">
        <v>736</v>
      </c>
      <c r="K785" s="114" t="s">
        <v>58</v>
      </c>
    </row>
    <row r="786" spans="1:11" x14ac:dyDescent="0.3">
      <c r="A786" s="261" t="s">
        <v>1649</v>
      </c>
      <c r="B786" s="114" t="s">
        <v>935</v>
      </c>
      <c r="C786" s="217" t="s">
        <v>161</v>
      </c>
      <c r="D786" s="114" t="s">
        <v>970</v>
      </c>
      <c r="E786" s="114" t="s">
        <v>12</v>
      </c>
      <c r="F786" s="114" t="s">
        <v>1190</v>
      </c>
      <c r="G786" s="217">
        <v>600</v>
      </c>
      <c r="I786" s="114" t="s">
        <v>950</v>
      </c>
      <c r="J786" s="217" t="s">
        <v>940</v>
      </c>
      <c r="K786" s="114" t="s">
        <v>12</v>
      </c>
    </row>
    <row r="787" spans="1:11" x14ac:dyDescent="0.3">
      <c r="A787" s="261" t="s">
        <v>1649</v>
      </c>
      <c r="B787" s="114" t="s">
        <v>935</v>
      </c>
      <c r="C787" s="217" t="s">
        <v>121</v>
      </c>
      <c r="D787" s="114" t="s">
        <v>954</v>
      </c>
      <c r="E787" s="114" t="s">
        <v>1502</v>
      </c>
      <c r="F787" s="114" t="s">
        <v>1503</v>
      </c>
      <c r="G787" s="217">
        <v>10</v>
      </c>
      <c r="I787" s="114" t="s">
        <v>939</v>
      </c>
      <c r="J787" s="217" t="s">
        <v>940</v>
      </c>
      <c r="K787" s="114" t="s">
        <v>1502</v>
      </c>
    </row>
    <row r="788" spans="1:11" x14ac:dyDescent="0.3">
      <c r="A788" s="261" t="s">
        <v>1649</v>
      </c>
      <c r="B788" s="114" t="s">
        <v>935</v>
      </c>
      <c r="C788" s="217" t="s">
        <v>6</v>
      </c>
      <c r="D788" s="114" t="s">
        <v>945</v>
      </c>
      <c r="E788" s="114" t="s">
        <v>1502</v>
      </c>
      <c r="F788" s="114" t="s">
        <v>1503</v>
      </c>
      <c r="G788" s="217">
        <v>50</v>
      </c>
      <c r="I788" s="114" t="s">
        <v>939</v>
      </c>
      <c r="J788" s="217" t="s">
        <v>940</v>
      </c>
      <c r="K788" s="114" t="s">
        <v>1502</v>
      </c>
    </row>
    <row r="789" spans="1:11" x14ac:dyDescent="0.3">
      <c r="A789" s="261" t="s">
        <v>1649</v>
      </c>
      <c r="B789" s="114" t="s">
        <v>935</v>
      </c>
      <c r="C789" s="217" t="s">
        <v>121</v>
      </c>
      <c r="D789" s="114" t="s">
        <v>954</v>
      </c>
      <c r="E789" s="114" t="s">
        <v>154</v>
      </c>
      <c r="F789" s="114" t="s">
        <v>967</v>
      </c>
      <c r="G789" s="217">
        <v>20</v>
      </c>
      <c r="I789" s="114" t="s">
        <v>939</v>
      </c>
      <c r="J789" s="217" t="s">
        <v>736</v>
      </c>
      <c r="K789" s="114" t="s">
        <v>154</v>
      </c>
    </row>
    <row r="790" spans="1:11" x14ac:dyDescent="0.3">
      <c r="A790" s="261" t="s">
        <v>1649</v>
      </c>
      <c r="B790" s="114" t="s">
        <v>935</v>
      </c>
      <c r="C790" s="217" t="s">
        <v>189</v>
      </c>
      <c r="D790" s="114" t="s">
        <v>951</v>
      </c>
      <c r="E790" s="114" t="s">
        <v>1290</v>
      </c>
      <c r="F790" s="114" t="s">
        <v>1294</v>
      </c>
      <c r="G790" s="217">
        <v>68</v>
      </c>
      <c r="I790" s="114" t="s">
        <v>939</v>
      </c>
      <c r="J790" s="217" t="s">
        <v>940</v>
      </c>
      <c r="K790" s="114" t="s">
        <v>1290</v>
      </c>
    </row>
    <row r="791" spans="1:11" x14ac:dyDescent="0.3">
      <c r="A791" s="261" t="s">
        <v>1649</v>
      </c>
      <c r="B791" s="114" t="s">
        <v>935</v>
      </c>
      <c r="C791" s="217" t="s">
        <v>189</v>
      </c>
      <c r="D791" s="114" t="s">
        <v>951</v>
      </c>
      <c r="E791" s="114" t="s">
        <v>1290</v>
      </c>
      <c r="F791" s="114" t="s">
        <v>1294</v>
      </c>
      <c r="G791" s="217">
        <v>12</v>
      </c>
      <c r="I791" s="114" t="s">
        <v>939</v>
      </c>
      <c r="J791" s="217" t="s">
        <v>940</v>
      </c>
      <c r="K791" s="114" t="s">
        <v>1290</v>
      </c>
    </row>
    <row r="792" spans="1:11" x14ac:dyDescent="0.3">
      <c r="A792" s="261" t="s">
        <v>1649</v>
      </c>
      <c r="B792" s="114" t="s">
        <v>935</v>
      </c>
      <c r="C792" s="217" t="s">
        <v>161</v>
      </c>
      <c r="D792" s="114" t="s">
        <v>970</v>
      </c>
      <c r="E792" s="114" t="s">
        <v>151</v>
      </c>
      <c r="F792" s="114" t="s">
        <v>962</v>
      </c>
      <c r="G792" s="217">
        <v>600</v>
      </c>
      <c r="I792" s="114" t="s">
        <v>1687</v>
      </c>
      <c r="J792" s="217" t="s">
        <v>736</v>
      </c>
      <c r="K792" s="114" t="s">
        <v>151</v>
      </c>
    </row>
    <row r="793" spans="1:11" x14ac:dyDescent="0.3">
      <c r="A793" s="261" t="s">
        <v>1649</v>
      </c>
      <c r="B793" s="114" t="s">
        <v>935</v>
      </c>
      <c r="C793" s="217" t="s">
        <v>121</v>
      </c>
      <c r="D793" s="114" t="s">
        <v>954</v>
      </c>
      <c r="E793" s="114" t="s">
        <v>84</v>
      </c>
      <c r="F793" s="114" t="s">
        <v>943</v>
      </c>
      <c r="G793" s="217">
        <v>110</v>
      </c>
      <c r="I793" s="114" t="s">
        <v>939</v>
      </c>
      <c r="J793" s="217" t="s">
        <v>736</v>
      </c>
      <c r="K793" s="114" t="s">
        <v>84</v>
      </c>
    </row>
    <row r="794" spans="1:11" x14ac:dyDescent="0.3">
      <c r="A794" s="261" t="s">
        <v>1649</v>
      </c>
      <c r="B794" s="114" t="s">
        <v>935</v>
      </c>
      <c r="C794" s="217" t="s">
        <v>189</v>
      </c>
      <c r="D794" s="114" t="s">
        <v>951</v>
      </c>
      <c r="E794" s="114" t="s">
        <v>536</v>
      </c>
      <c r="F794" s="114" t="s">
        <v>1660</v>
      </c>
      <c r="G794" s="217">
        <v>200</v>
      </c>
      <c r="I794" s="114" t="s">
        <v>939</v>
      </c>
      <c r="J794" s="217" t="s">
        <v>940</v>
      </c>
      <c r="K794" s="114" t="s">
        <v>536</v>
      </c>
    </row>
    <row r="795" spans="1:11" x14ac:dyDescent="0.3">
      <c r="A795" s="261" t="s">
        <v>1649</v>
      </c>
      <c r="B795" s="114" t="s">
        <v>935</v>
      </c>
      <c r="C795" s="217" t="s">
        <v>189</v>
      </c>
      <c r="D795" s="114" t="s">
        <v>951</v>
      </c>
      <c r="E795" s="114" t="s">
        <v>135</v>
      </c>
      <c r="F795" s="114" t="s">
        <v>1661</v>
      </c>
      <c r="G795" s="217">
        <v>200</v>
      </c>
      <c r="I795" s="114" t="s">
        <v>939</v>
      </c>
      <c r="J795" s="217" t="s">
        <v>940</v>
      </c>
      <c r="K795" s="114" t="s">
        <v>135</v>
      </c>
    </row>
    <row r="796" spans="1:11" x14ac:dyDescent="0.3">
      <c r="A796" s="261" t="s">
        <v>1649</v>
      </c>
      <c r="B796" s="114" t="s">
        <v>935</v>
      </c>
      <c r="C796" s="217" t="s">
        <v>189</v>
      </c>
      <c r="D796" s="114" t="s">
        <v>951</v>
      </c>
      <c r="E796" s="114" t="s">
        <v>133</v>
      </c>
      <c r="F796" s="114" t="s">
        <v>1496</v>
      </c>
      <c r="G796" s="217">
        <v>40</v>
      </c>
      <c r="I796" s="114" t="s">
        <v>939</v>
      </c>
      <c r="J796" s="217" t="s">
        <v>940</v>
      </c>
      <c r="K796" s="114" t="s">
        <v>133</v>
      </c>
    </row>
    <row r="797" spans="1:11" x14ac:dyDescent="0.3">
      <c r="A797" s="261" t="s">
        <v>1649</v>
      </c>
      <c r="B797" s="114" t="s">
        <v>935</v>
      </c>
      <c r="C797" s="217" t="s">
        <v>189</v>
      </c>
      <c r="D797" s="114" t="s">
        <v>951</v>
      </c>
      <c r="E797" s="114" t="s">
        <v>133</v>
      </c>
      <c r="F797" s="114" t="s">
        <v>963</v>
      </c>
      <c r="G797" s="217">
        <v>140</v>
      </c>
      <c r="I797" s="114" t="s">
        <v>939</v>
      </c>
      <c r="J797" s="217" t="s">
        <v>940</v>
      </c>
      <c r="K797" s="114" t="s">
        <v>133</v>
      </c>
    </row>
    <row r="798" spans="1:11" x14ac:dyDescent="0.3">
      <c r="A798" s="261" t="s">
        <v>1649</v>
      </c>
      <c r="B798" s="114" t="s">
        <v>935</v>
      </c>
      <c r="C798" s="217" t="s">
        <v>189</v>
      </c>
      <c r="D798" s="114" t="s">
        <v>951</v>
      </c>
      <c r="E798" s="114" t="s">
        <v>14</v>
      </c>
      <c r="F798" s="114" t="s">
        <v>957</v>
      </c>
      <c r="G798" s="217">
        <v>200</v>
      </c>
      <c r="I798" s="114" t="s">
        <v>939</v>
      </c>
      <c r="J798" s="217" t="s">
        <v>940</v>
      </c>
      <c r="K798" s="114" t="s">
        <v>14</v>
      </c>
    </row>
    <row r="799" spans="1:11" x14ac:dyDescent="0.3">
      <c r="A799" s="261" t="s">
        <v>1649</v>
      </c>
      <c r="B799" s="114" t="s">
        <v>935</v>
      </c>
      <c r="C799" s="217" t="s">
        <v>189</v>
      </c>
      <c r="D799" s="114" t="s">
        <v>951</v>
      </c>
      <c r="E799" s="114" t="s">
        <v>19</v>
      </c>
      <c r="F799" s="114" t="s">
        <v>1662</v>
      </c>
      <c r="G799" s="217">
        <v>30</v>
      </c>
      <c r="I799" s="114" t="s">
        <v>939</v>
      </c>
      <c r="J799" s="217" t="s">
        <v>940</v>
      </c>
      <c r="K799" s="114" t="s">
        <v>19</v>
      </c>
    </row>
    <row r="800" spans="1:11" x14ac:dyDescent="0.3">
      <c r="A800" s="261" t="s">
        <v>1649</v>
      </c>
      <c r="B800" s="114" t="s">
        <v>935</v>
      </c>
      <c r="C800" s="217" t="s">
        <v>189</v>
      </c>
      <c r="D800" s="114" t="s">
        <v>951</v>
      </c>
      <c r="E800" s="114" t="s">
        <v>978</v>
      </c>
      <c r="F800" s="114" t="s">
        <v>979</v>
      </c>
      <c r="G800" s="217">
        <v>50</v>
      </c>
      <c r="I800" s="114" t="s">
        <v>939</v>
      </c>
      <c r="J800" s="217" t="s">
        <v>940</v>
      </c>
      <c r="K800" s="114" t="s">
        <v>978</v>
      </c>
    </row>
    <row r="801" spans="1:11" x14ac:dyDescent="0.3">
      <c r="A801" s="261" t="s">
        <v>1649</v>
      </c>
      <c r="B801" s="114" t="s">
        <v>935</v>
      </c>
      <c r="C801" s="217" t="s">
        <v>189</v>
      </c>
      <c r="D801" s="114" t="s">
        <v>951</v>
      </c>
      <c r="E801" s="114" t="s">
        <v>986</v>
      </c>
      <c r="F801" s="114" t="s">
        <v>987</v>
      </c>
      <c r="G801" s="217">
        <v>100</v>
      </c>
      <c r="I801" s="114" t="s">
        <v>939</v>
      </c>
      <c r="J801" s="217" t="s">
        <v>940</v>
      </c>
      <c r="K801" s="114" t="s">
        <v>986</v>
      </c>
    </row>
    <row r="802" spans="1:11" x14ac:dyDescent="0.3">
      <c r="A802" s="261" t="s">
        <v>1649</v>
      </c>
      <c r="B802" s="114" t="s">
        <v>935</v>
      </c>
      <c r="C802" s="217" t="s">
        <v>189</v>
      </c>
      <c r="D802" s="114" t="s">
        <v>951</v>
      </c>
      <c r="E802" s="114" t="s">
        <v>1663</v>
      </c>
      <c r="F802" s="114" t="s">
        <v>1664</v>
      </c>
      <c r="G802" s="217">
        <v>20</v>
      </c>
      <c r="I802" s="114" t="s">
        <v>939</v>
      </c>
      <c r="J802" s="217" t="s">
        <v>940</v>
      </c>
      <c r="K802" s="114" t="s">
        <v>1663</v>
      </c>
    </row>
    <row r="803" spans="1:11" x14ac:dyDescent="0.3">
      <c r="A803" s="261" t="s">
        <v>1649</v>
      </c>
      <c r="B803" s="114" t="s">
        <v>935</v>
      </c>
      <c r="C803" s="217" t="s">
        <v>189</v>
      </c>
      <c r="D803" s="114" t="s">
        <v>951</v>
      </c>
      <c r="E803" s="114" t="s">
        <v>119</v>
      </c>
      <c r="F803" s="114" t="s">
        <v>992</v>
      </c>
      <c r="G803" s="217">
        <v>200</v>
      </c>
      <c r="I803" s="114" t="s">
        <v>939</v>
      </c>
      <c r="J803" s="217" t="s">
        <v>940</v>
      </c>
      <c r="K803" s="114" t="s">
        <v>119</v>
      </c>
    </row>
    <row r="804" spans="1:11" x14ac:dyDescent="0.3">
      <c r="A804" s="261" t="s">
        <v>1649</v>
      </c>
      <c r="B804" s="114" t="s">
        <v>935</v>
      </c>
      <c r="C804" s="217" t="s">
        <v>189</v>
      </c>
      <c r="D804" s="114" t="s">
        <v>951</v>
      </c>
      <c r="E804" s="114" t="s">
        <v>56</v>
      </c>
      <c r="F804" s="114" t="s">
        <v>944</v>
      </c>
      <c r="G804" s="217">
        <v>600</v>
      </c>
      <c r="I804" s="114" t="s">
        <v>939</v>
      </c>
      <c r="J804" s="217" t="s">
        <v>940</v>
      </c>
      <c r="K804" s="114" t="s">
        <v>56</v>
      </c>
    </row>
    <row r="805" spans="1:11" x14ac:dyDescent="0.3">
      <c r="A805" s="261" t="s">
        <v>1649</v>
      </c>
      <c r="B805" s="114" t="s">
        <v>935</v>
      </c>
      <c r="C805" s="217" t="s">
        <v>189</v>
      </c>
      <c r="D805" s="114" t="s">
        <v>951</v>
      </c>
      <c r="E805" s="114" t="s">
        <v>1286</v>
      </c>
      <c r="F805" s="114" t="s">
        <v>1287</v>
      </c>
      <c r="G805" s="217">
        <v>50</v>
      </c>
      <c r="I805" s="114" t="s">
        <v>939</v>
      </c>
      <c r="J805" s="217" t="s">
        <v>940</v>
      </c>
      <c r="K805" s="114" t="s">
        <v>1286</v>
      </c>
    </row>
    <row r="806" spans="1:11" x14ac:dyDescent="0.3">
      <c r="A806" s="261" t="s">
        <v>1649</v>
      </c>
      <c r="B806" s="114" t="s">
        <v>935</v>
      </c>
      <c r="C806" s="217" t="s">
        <v>189</v>
      </c>
      <c r="D806" s="114" t="s">
        <v>951</v>
      </c>
      <c r="E806" s="114" t="s">
        <v>141</v>
      </c>
      <c r="F806" s="114" t="s">
        <v>961</v>
      </c>
      <c r="G806" s="217">
        <v>800</v>
      </c>
      <c r="I806" s="114" t="s">
        <v>939</v>
      </c>
      <c r="J806" s="217" t="s">
        <v>940</v>
      </c>
      <c r="K806" s="114" t="s">
        <v>141</v>
      </c>
    </row>
    <row r="807" spans="1:11" x14ac:dyDescent="0.3">
      <c r="A807" s="261" t="s">
        <v>1649</v>
      </c>
      <c r="B807" s="114" t="s">
        <v>935</v>
      </c>
      <c r="C807" s="217" t="s">
        <v>189</v>
      </c>
      <c r="D807" s="114" t="s">
        <v>951</v>
      </c>
      <c r="E807" s="114" t="s">
        <v>999</v>
      </c>
      <c r="F807" s="114" t="s">
        <v>1384</v>
      </c>
      <c r="G807" s="217">
        <v>50</v>
      </c>
      <c r="I807" s="114" t="s">
        <v>939</v>
      </c>
      <c r="J807" s="217" t="s">
        <v>940</v>
      </c>
      <c r="K807" s="114" t="s">
        <v>999</v>
      </c>
    </row>
    <row r="808" spans="1:11" x14ac:dyDescent="0.3">
      <c r="A808" s="261" t="s">
        <v>1649</v>
      </c>
      <c r="B808" s="114" t="s">
        <v>935</v>
      </c>
      <c r="C808" s="217" t="s">
        <v>189</v>
      </c>
      <c r="D808" s="114" t="s">
        <v>951</v>
      </c>
      <c r="E808" s="114" t="s">
        <v>1286</v>
      </c>
      <c r="F808" s="114" t="s">
        <v>1287</v>
      </c>
      <c r="G808" s="217">
        <v>200</v>
      </c>
      <c r="I808" s="114" t="s">
        <v>939</v>
      </c>
      <c r="J808" s="217" t="s">
        <v>940</v>
      </c>
      <c r="K808" s="114" t="s">
        <v>1286</v>
      </c>
    </row>
    <row r="809" spans="1:11" x14ac:dyDescent="0.3">
      <c r="A809" s="261" t="s">
        <v>1649</v>
      </c>
      <c r="B809" s="114" t="s">
        <v>935</v>
      </c>
      <c r="C809" s="217" t="s">
        <v>189</v>
      </c>
      <c r="D809" s="114" t="s">
        <v>951</v>
      </c>
      <c r="E809" s="114" t="s">
        <v>253</v>
      </c>
      <c r="F809" s="114" t="s">
        <v>1610</v>
      </c>
      <c r="G809" s="217">
        <v>4</v>
      </c>
      <c r="I809" s="114" t="s">
        <v>939</v>
      </c>
      <c r="J809" s="217" t="s">
        <v>940</v>
      </c>
      <c r="K809" s="114" t="s">
        <v>253</v>
      </c>
    </row>
    <row r="810" spans="1:11" x14ac:dyDescent="0.3">
      <c r="A810" s="261" t="s">
        <v>1649</v>
      </c>
      <c r="B810" s="114" t="s">
        <v>935</v>
      </c>
      <c r="C810" s="217" t="s">
        <v>6</v>
      </c>
      <c r="D810" s="114" t="s">
        <v>945</v>
      </c>
      <c r="E810" s="114" t="s">
        <v>105</v>
      </c>
      <c r="F810" s="114" t="s">
        <v>1280</v>
      </c>
      <c r="G810" s="217">
        <v>4</v>
      </c>
      <c r="I810" s="114" t="s">
        <v>939</v>
      </c>
      <c r="J810" s="217" t="s">
        <v>736</v>
      </c>
      <c r="K810" s="114" t="s">
        <v>105</v>
      </c>
    </row>
    <row r="811" spans="1:11" x14ac:dyDescent="0.3">
      <c r="A811" s="261" t="s">
        <v>1649</v>
      </c>
      <c r="B811" s="114" t="s">
        <v>935</v>
      </c>
      <c r="C811" s="217" t="s">
        <v>161</v>
      </c>
      <c r="D811" s="114" t="s">
        <v>970</v>
      </c>
      <c r="E811" s="114" t="s">
        <v>75</v>
      </c>
      <c r="F811" s="114" t="s">
        <v>1606</v>
      </c>
      <c r="G811" s="217">
        <v>120</v>
      </c>
      <c r="I811" s="114" t="s">
        <v>950</v>
      </c>
      <c r="J811" s="217" t="s">
        <v>940</v>
      </c>
      <c r="K811" s="114" t="s">
        <v>75</v>
      </c>
    </row>
    <row r="812" spans="1:11" x14ac:dyDescent="0.3">
      <c r="A812" s="261" t="s">
        <v>1649</v>
      </c>
      <c r="B812" s="114" t="s">
        <v>1003</v>
      </c>
      <c r="C812" s="217" t="s">
        <v>828</v>
      </c>
      <c r="D812" s="114" t="s">
        <v>1004</v>
      </c>
      <c r="E812" s="114" t="s">
        <v>117</v>
      </c>
      <c r="F812" s="114" t="s">
        <v>1008</v>
      </c>
      <c r="G812" s="217">
        <v>20</v>
      </c>
      <c r="H812" s="114" t="s">
        <v>1007</v>
      </c>
      <c r="I812" s="114" t="s">
        <v>939</v>
      </c>
      <c r="J812" s="217" t="s">
        <v>736</v>
      </c>
      <c r="K812" s="114" t="s">
        <v>117</v>
      </c>
    </row>
    <row r="813" spans="1:11" x14ac:dyDescent="0.3">
      <c r="A813" s="261" t="s">
        <v>1649</v>
      </c>
      <c r="B813" s="114" t="s">
        <v>1003</v>
      </c>
      <c r="C813" s="217" t="s">
        <v>828</v>
      </c>
      <c r="D813" s="114" t="s">
        <v>1004</v>
      </c>
      <c r="E813" s="114" t="s">
        <v>82</v>
      </c>
      <c r="F813" s="114" t="s">
        <v>1665</v>
      </c>
      <c r="G813" s="217">
        <v>60</v>
      </c>
      <c r="H813" s="114" t="s">
        <v>1007</v>
      </c>
      <c r="I813" s="114" t="s">
        <v>939</v>
      </c>
      <c r="J813" s="217" t="s">
        <v>940</v>
      </c>
      <c r="K813" s="114" t="s">
        <v>82</v>
      </c>
    </row>
    <row r="814" spans="1:11" x14ac:dyDescent="0.3">
      <c r="A814" s="261" t="s">
        <v>1649</v>
      </c>
      <c r="B814" s="114" t="s">
        <v>1003</v>
      </c>
      <c r="C814" s="217" t="s">
        <v>828</v>
      </c>
      <c r="D814" s="114" t="s">
        <v>1004</v>
      </c>
      <c r="E814" s="114" t="s">
        <v>490</v>
      </c>
      <c r="F814" s="114" t="s">
        <v>1666</v>
      </c>
      <c r="G814" s="217">
        <v>720</v>
      </c>
      <c r="H814" s="114" t="s">
        <v>1007</v>
      </c>
      <c r="I814" s="114" t="s">
        <v>939</v>
      </c>
      <c r="J814" s="217" t="s">
        <v>736</v>
      </c>
      <c r="K814" s="114" t="s">
        <v>490</v>
      </c>
    </row>
    <row r="815" spans="1:11" x14ac:dyDescent="0.3">
      <c r="A815" s="261" t="s">
        <v>1649</v>
      </c>
      <c r="B815" s="114" t="s">
        <v>1003</v>
      </c>
      <c r="C815" s="217" t="s">
        <v>828</v>
      </c>
      <c r="D815" s="114" t="s">
        <v>1004</v>
      </c>
      <c r="E815" s="114" t="s">
        <v>490</v>
      </c>
      <c r="F815" s="114" t="s">
        <v>1667</v>
      </c>
      <c r="G815" s="217">
        <v>50</v>
      </c>
      <c r="H815" s="114" t="s">
        <v>1007</v>
      </c>
      <c r="I815" s="114" t="s">
        <v>939</v>
      </c>
      <c r="J815" s="217" t="s">
        <v>736</v>
      </c>
      <c r="K815" s="114" t="s">
        <v>490</v>
      </c>
    </row>
    <row r="816" spans="1:11" x14ac:dyDescent="0.3">
      <c r="A816" s="261" t="s">
        <v>1649</v>
      </c>
      <c r="B816" s="114" t="s">
        <v>1003</v>
      </c>
      <c r="C816" s="217" t="s">
        <v>828</v>
      </c>
      <c r="D816" s="114" t="s">
        <v>1004</v>
      </c>
      <c r="E816" s="114" t="s">
        <v>173</v>
      </c>
      <c r="F816" s="114" t="s">
        <v>1017</v>
      </c>
      <c r="G816" s="217">
        <v>10</v>
      </c>
      <c r="H816" s="114" t="s">
        <v>1007</v>
      </c>
      <c r="I816" s="114" t="s">
        <v>939</v>
      </c>
      <c r="J816" s="217" t="s">
        <v>736</v>
      </c>
      <c r="K816" s="114" t="s">
        <v>173</v>
      </c>
    </row>
    <row r="817" spans="1:11" x14ac:dyDescent="0.3">
      <c r="A817" s="261" t="s">
        <v>1649</v>
      </c>
      <c r="B817" s="114" t="s">
        <v>1003</v>
      </c>
      <c r="C817" s="217" t="s">
        <v>828</v>
      </c>
      <c r="D817" s="114" t="s">
        <v>1004</v>
      </c>
      <c r="E817" s="114" t="s">
        <v>171</v>
      </c>
      <c r="F817" s="114" t="s">
        <v>1315</v>
      </c>
      <c r="G817" s="217">
        <v>20</v>
      </c>
      <c r="H817" s="114" t="s">
        <v>1007</v>
      </c>
      <c r="I817" s="114" t="s">
        <v>939</v>
      </c>
      <c r="J817" s="217" t="s">
        <v>736</v>
      </c>
      <c r="K817" s="114" t="s">
        <v>171</v>
      </c>
    </row>
    <row r="818" spans="1:11" x14ac:dyDescent="0.3">
      <c r="A818" s="261" t="s">
        <v>1649</v>
      </c>
      <c r="B818" s="114" t="s">
        <v>1003</v>
      </c>
      <c r="C818" s="217" t="s">
        <v>828</v>
      </c>
      <c r="D818" s="114" t="s">
        <v>1004</v>
      </c>
      <c r="E818" s="114" t="s">
        <v>71</v>
      </c>
      <c r="F818" s="114" t="s">
        <v>1442</v>
      </c>
      <c r="G818" s="217">
        <v>100</v>
      </c>
      <c r="H818" s="114" t="s">
        <v>1007</v>
      </c>
      <c r="I818" s="114" t="s">
        <v>939</v>
      </c>
      <c r="J818" s="217" t="s">
        <v>736</v>
      </c>
      <c r="K818" s="114" t="s">
        <v>71</v>
      </c>
    </row>
    <row r="819" spans="1:11" x14ac:dyDescent="0.3">
      <c r="A819" s="261" t="s">
        <v>1649</v>
      </c>
      <c r="B819" s="114" t="s">
        <v>1003</v>
      </c>
      <c r="C819" s="217" t="s">
        <v>187</v>
      </c>
      <c r="D819" s="114" t="s">
        <v>1019</v>
      </c>
      <c r="E819" s="114" t="s">
        <v>172</v>
      </c>
      <c r="F819" s="114" t="s">
        <v>1173</v>
      </c>
      <c r="G819" s="217">
        <v>5</v>
      </c>
      <c r="H819" s="114" t="s">
        <v>1021</v>
      </c>
      <c r="I819" s="114" t="s">
        <v>939</v>
      </c>
      <c r="J819" s="217" t="s">
        <v>940</v>
      </c>
      <c r="K819" s="114" t="s">
        <v>172</v>
      </c>
    </row>
    <row r="820" spans="1:11" x14ac:dyDescent="0.3">
      <c r="A820" s="261" t="s">
        <v>1649</v>
      </c>
      <c r="B820" s="114" t="s">
        <v>1003</v>
      </c>
      <c r="C820" s="217" t="s">
        <v>6</v>
      </c>
      <c r="D820" s="114" t="s">
        <v>1023</v>
      </c>
      <c r="E820" s="114" t="s">
        <v>96</v>
      </c>
      <c r="F820" s="114" t="s">
        <v>1446</v>
      </c>
      <c r="G820" s="217">
        <v>50</v>
      </c>
      <c r="H820" s="114" t="s">
        <v>1025</v>
      </c>
      <c r="I820" s="114" t="s">
        <v>939</v>
      </c>
      <c r="J820" s="217" t="s">
        <v>736</v>
      </c>
      <c r="K820" s="114" t="s">
        <v>96</v>
      </c>
    </row>
    <row r="821" spans="1:11" x14ac:dyDescent="0.3">
      <c r="A821" s="261" t="s">
        <v>1649</v>
      </c>
      <c r="B821" s="114" t="s">
        <v>1003</v>
      </c>
      <c r="C821" s="217" t="s">
        <v>6</v>
      </c>
      <c r="D821" s="114" t="s">
        <v>1023</v>
      </c>
      <c r="E821" s="114" t="s">
        <v>1031</v>
      </c>
      <c r="F821" s="114" t="s">
        <v>1032</v>
      </c>
      <c r="G821" s="217">
        <v>50</v>
      </c>
      <c r="H821" s="114" t="s">
        <v>1025</v>
      </c>
      <c r="I821" s="114" t="s">
        <v>939</v>
      </c>
      <c r="J821" s="217" t="s">
        <v>940</v>
      </c>
      <c r="K821" s="114" t="s">
        <v>1031</v>
      </c>
    </row>
    <row r="822" spans="1:11" x14ac:dyDescent="0.3">
      <c r="A822" s="261" t="s">
        <v>1649</v>
      </c>
      <c r="B822" s="114" t="s">
        <v>1003</v>
      </c>
      <c r="C822" s="217" t="s">
        <v>6</v>
      </c>
      <c r="D822" s="114" t="s">
        <v>1023</v>
      </c>
      <c r="E822" s="114" t="s">
        <v>46</v>
      </c>
      <c r="F822" s="114" t="s">
        <v>1029</v>
      </c>
      <c r="G822" s="217">
        <v>10</v>
      </c>
      <c r="H822" s="114" t="s">
        <v>1025</v>
      </c>
      <c r="I822" s="114" t="s">
        <v>939</v>
      </c>
      <c r="J822" s="217" t="s">
        <v>736</v>
      </c>
      <c r="K822" s="114" t="s">
        <v>46</v>
      </c>
    </row>
    <row r="823" spans="1:11" x14ac:dyDescent="0.3">
      <c r="A823" s="261" t="s">
        <v>1649</v>
      </c>
      <c r="B823" s="114" t="s">
        <v>1003</v>
      </c>
      <c r="C823" s="217" t="s">
        <v>6</v>
      </c>
      <c r="D823" s="114" t="s">
        <v>1023</v>
      </c>
      <c r="E823" s="114" t="s">
        <v>158</v>
      </c>
      <c r="F823" s="114" t="s">
        <v>1668</v>
      </c>
      <c r="G823" s="217">
        <v>30</v>
      </c>
      <c r="H823" s="114" t="s">
        <v>1025</v>
      </c>
      <c r="I823" s="114" t="s">
        <v>939</v>
      </c>
      <c r="J823" s="217" t="s">
        <v>736</v>
      </c>
      <c r="K823" s="114" t="s">
        <v>158</v>
      </c>
    </row>
    <row r="824" spans="1:11" x14ac:dyDescent="0.3">
      <c r="A824" s="261" t="s">
        <v>1649</v>
      </c>
      <c r="B824" s="114" t="s">
        <v>1036</v>
      </c>
      <c r="C824" s="217" t="s">
        <v>6</v>
      </c>
      <c r="D824" s="114" t="s">
        <v>1046</v>
      </c>
      <c r="E824" s="114" t="s">
        <v>91</v>
      </c>
      <c r="F824" s="114" t="s">
        <v>1328</v>
      </c>
      <c r="G824" s="217">
        <v>50</v>
      </c>
      <c r="H824" s="114" t="s">
        <v>1048</v>
      </c>
      <c r="I824" s="114" t="s">
        <v>939</v>
      </c>
      <c r="J824" s="217" t="s">
        <v>736</v>
      </c>
      <c r="K824" s="114" t="s">
        <v>1329</v>
      </c>
    </row>
    <row r="825" spans="1:11" x14ac:dyDescent="0.3">
      <c r="A825" s="261" t="s">
        <v>1649</v>
      </c>
      <c r="B825" s="114" t="s">
        <v>1036</v>
      </c>
      <c r="C825" s="217" t="s">
        <v>6</v>
      </c>
      <c r="D825" s="114" t="s">
        <v>1046</v>
      </c>
      <c r="E825" s="114" t="s">
        <v>93</v>
      </c>
      <c r="F825" s="114" t="s">
        <v>1669</v>
      </c>
      <c r="G825" s="217">
        <v>100</v>
      </c>
      <c r="H825" s="114" t="s">
        <v>1048</v>
      </c>
      <c r="I825" s="114" t="s">
        <v>939</v>
      </c>
      <c r="J825" s="217" t="s">
        <v>736</v>
      </c>
      <c r="K825" s="114" t="s">
        <v>1127</v>
      </c>
    </row>
    <row r="826" spans="1:11" x14ac:dyDescent="0.3">
      <c r="A826" s="261" t="s">
        <v>1649</v>
      </c>
      <c r="B826" s="114" t="s">
        <v>1036</v>
      </c>
      <c r="C826" s="217" t="s">
        <v>6</v>
      </c>
      <c r="D826" s="114" t="s">
        <v>1046</v>
      </c>
      <c r="E826" s="114" t="s">
        <v>93</v>
      </c>
      <c r="F826" s="114" t="s">
        <v>1126</v>
      </c>
      <c r="G826" s="217">
        <v>300</v>
      </c>
      <c r="H826" s="114" t="s">
        <v>1048</v>
      </c>
      <c r="I826" s="114" t="s">
        <v>939</v>
      </c>
      <c r="J826" s="217" t="s">
        <v>736</v>
      </c>
      <c r="K826" s="114" t="s">
        <v>1127</v>
      </c>
    </row>
    <row r="827" spans="1:11" x14ac:dyDescent="0.3">
      <c r="A827" s="261" t="s">
        <v>1649</v>
      </c>
      <c r="B827" s="114" t="s">
        <v>1036</v>
      </c>
      <c r="C827" s="217" t="s">
        <v>6</v>
      </c>
      <c r="D827" s="114" t="s">
        <v>1046</v>
      </c>
      <c r="E827" s="114" t="s">
        <v>88</v>
      </c>
      <c r="F827" s="114" t="s">
        <v>1085</v>
      </c>
      <c r="G827" s="217">
        <v>600</v>
      </c>
      <c r="H827" s="114" t="s">
        <v>1048</v>
      </c>
      <c r="I827" s="114" t="s">
        <v>939</v>
      </c>
      <c r="J827" s="217" t="s">
        <v>736</v>
      </c>
      <c r="K827" s="114" t="s">
        <v>1086</v>
      </c>
    </row>
    <row r="828" spans="1:11" x14ac:dyDescent="0.3">
      <c r="A828" s="261" t="s">
        <v>1649</v>
      </c>
      <c r="B828" s="114" t="s">
        <v>1036</v>
      </c>
      <c r="C828" s="217" t="s">
        <v>6</v>
      </c>
      <c r="D828" s="114" t="s">
        <v>1046</v>
      </c>
      <c r="E828" s="114" t="s">
        <v>33</v>
      </c>
      <c r="F828" s="114" t="s">
        <v>1598</v>
      </c>
      <c r="G828" s="217">
        <v>10</v>
      </c>
      <c r="H828" s="114" t="s">
        <v>1048</v>
      </c>
      <c r="I828" s="114" t="s">
        <v>939</v>
      </c>
      <c r="J828" s="217" t="s">
        <v>736</v>
      </c>
      <c r="K828" s="114" t="s">
        <v>1599</v>
      </c>
    </row>
    <row r="829" spans="1:11" x14ac:dyDescent="0.3">
      <c r="A829" s="261" t="s">
        <v>1649</v>
      </c>
      <c r="B829" s="114" t="s">
        <v>1036</v>
      </c>
      <c r="C829" s="217" t="s">
        <v>6</v>
      </c>
      <c r="D829" s="114" t="s">
        <v>1046</v>
      </c>
      <c r="E829" s="114" t="s">
        <v>495</v>
      </c>
      <c r="F829" s="114" t="s">
        <v>1670</v>
      </c>
      <c r="G829" s="217">
        <v>40</v>
      </c>
      <c r="H829" s="114" t="s">
        <v>1048</v>
      </c>
      <c r="I829" s="114" t="s">
        <v>939</v>
      </c>
      <c r="J829" s="217" t="s">
        <v>736</v>
      </c>
      <c r="K829" s="114" t="s">
        <v>1671</v>
      </c>
    </row>
    <row r="830" spans="1:11" x14ac:dyDescent="0.3">
      <c r="A830" s="261" t="s">
        <v>1649</v>
      </c>
      <c r="B830" s="114" t="s">
        <v>1036</v>
      </c>
      <c r="C830" s="217" t="s">
        <v>6</v>
      </c>
      <c r="D830" s="114" t="s">
        <v>1046</v>
      </c>
      <c r="E830" s="114" t="s">
        <v>495</v>
      </c>
      <c r="F830" s="114" t="s">
        <v>1154</v>
      </c>
      <c r="G830" s="217">
        <v>50</v>
      </c>
      <c r="H830" s="114" t="s">
        <v>1048</v>
      </c>
      <c r="I830" s="114" t="s">
        <v>939</v>
      </c>
      <c r="J830" s="217" t="s">
        <v>736</v>
      </c>
      <c r="K830" s="114" t="s">
        <v>1155</v>
      </c>
    </row>
    <row r="831" spans="1:11" x14ac:dyDescent="0.3">
      <c r="A831" s="261" t="s">
        <v>1649</v>
      </c>
      <c r="B831" s="114" t="s">
        <v>1036</v>
      </c>
      <c r="C831" s="217" t="s">
        <v>6</v>
      </c>
      <c r="D831" s="114" t="s">
        <v>1046</v>
      </c>
      <c r="E831" s="114" t="s">
        <v>494</v>
      </c>
      <c r="F831" s="114" t="s">
        <v>1164</v>
      </c>
      <c r="G831" s="217">
        <v>30</v>
      </c>
      <c r="H831" s="114" t="s">
        <v>1048</v>
      </c>
      <c r="I831" s="114" t="s">
        <v>939</v>
      </c>
      <c r="J831" s="217" t="s">
        <v>736</v>
      </c>
      <c r="K831" s="114" t="s">
        <v>1165</v>
      </c>
    </row>
    <row r="832" spans="1:11" x14ac:dyDescent="0.3">
      <c r="A832" s="261" t="s">
        <v>1649</v>
      </c>
      <c r="B832" s="114" t="s">
        <v>1036</v>
      </c>
      <c r="C832" s="217" t="s">
        <v>6</v>
      </c>
      <c r="D832" s="114" t="s">
        <v>1046</v>
      </c>
      <c r="E832" s="114" t="s">
        <v>26</v>
      </c>
      <c r="F832" s="114" t="s">
        <v>1018</v>
      </c>
      <c r="G832" s="217">
        <v>50</v>
      </c>
      <c r="H832" s="114" t="s">
        <v>1048</v>
      </c>
      <c r="I832" s="114" t="s">
        <v>939</v>
      </c>
      <c r="J832" s="217" t="s">
        <v>736</v>
      </c>
      <c r="K832" s="114" t="s">
        <v>1065</v>
      </c>
    </row>
    <row r="833" spans="1:11" x14ac:dyDescent="0.3">
      <c r="A833" s="261" t="s">
        <v>1649</v>
      </c>
      <c r="B833" s="114" t="s">
        <v>1036</v>
      </c>
      <c r="C833" s="217" t="s">
        <v>6</v>
      </c>
      <c r="D833" s="114" t="s">
        <v>1046</v>
      </c>
      <c r="E833" s="114" t="s">
        <v>21</v>
      </c>
      <c r="F833" s="114" t="s">
        <v>1584</v>
      </c>
      <c r="G833" s="217">
        <v>10</v>
      </c>
      <c r="H833" s="114" t="s">
        <v>1048</v>
      </c>
      <c r="I833" s="114" t="s">
        <v>939</v>
      </c>
      <c r="J833" s="217" t="s">
        <v>736</v>
      </c>
      <c r="K833" s="114" t="s">
        <v>1076</v>
      </c>
    </row>
    <row r="834" spans="1:11" x14ac:dyDescent="0.3">
      <c r="A834" s="261" t="s">
        <v>1649</v>
      </c>
      <c r="B834" s="114" t="s">
        <v>1036</v>
      </c>
      <c r="C834" s="217" t="s">
        <v>6</v>
      </c>
      <c r="D834" s="114" t="s">
        <v>1046</v>
      </c>
      <c r="E834" s="114" t="s">
        <v>26</v>
      </c>
      <c r="F834" s="114" t="s">
        <v>1147</v>
      </c>
      <c r="G834" s="217">
        <v>30</v>
      </c>
      <c r="H834" s="114" t="s">
        <v>1048</v>
      </c>
      <c r="I834" s="114" t="s">
        <v>939</v>
      </c>
      <c r="J834" s="217" t="s">
        <v>736</v>
      </c>
      <c r="K834" s="114" t="s">
        <v>1148</v>
      </c>
    </row>
    <row r="835" spans="1:11" x14ac:dyDescent="0.3">
      <c r="A835" s="261" t="s">
        <v>1649</v>
      </c>
      <c r="B835" s="114" t="s">
        <v>1036</v>
      </c>
      <c r="C835" s="217" t="s">
        <v>6</v>
      </c>
      <c r="D835" s="114" t="s">
        <v>1046</v>
      </c>
      <c r="E835" s="114" t="s">
        <v>28</v>
      </c>
      <c r="F835" s="114" t="s">
        <v>1168</v>
      </c>
      <c r="G835" s="217">
        <v>60</v>
      </c>
      <c r="H835" s="114" t="s">
        <v>1048</v>
      </c>
      <c r="I835" s="114" t="s">
        <v>939</v>
      </c>
      <c r="J835" s="217" t="s">
        <v>736</v>
      </c>
      <c r="K835" s="114" t="s">
        <v>1169</v>
      </c>
    </row>
    <row r="836" spans="1:11" x14ac:dyDescent="0.3">
      <c r="A836" s="261" t="s">
        <v>1649</v>
      </c>
      <c r="B836" s="114" t="s">
        <v>1036</v>
      </c>
      <c r="C836" s="217" t="s">
        <v>6</v>
      </c>
      <c r="D836" s="114" t="s">
        <v>1046</v>
      </c>
      <c r="E836" s="114" t="s">
        <v>269</v>
      </c>
      <c r="F836" s="114" t="s">
        <v>1519</v>
      </c>
      <c r="G836" s="217">
        <v>100</v>
      </c>
      <c r="H836" s="114" t="s">
        <v>1048</v>
      </c>
      <c r="I836" s="114" t="s">
        <v>939</v>
      </c>
      <c r="J836" s="217" t="s">
        <v>736</v>
      </c>
      <c r="K836" s="114" t="s">
        <v>1672</v>
      </c>
    </row>
    <row r="837" spans="1:11" x14ac:dyDescent="0.3">
      <c r="A837" s="261" t="s">
        <v>1649</v>
      </c>
      <c r="B837" s="114" t="s">
        <v>1036</v>
      </c>
      <c r="C837" s="217" t="s">
        <v>6</v>
      </c>
      <c r="D837" s="114" t="s">
        <v>1046</v>
      </c>
      <c r="E837" s="114" t="s">
        <v>512</v>
      </c>
      <c r="F837" s="114" t="s">
        <v>1131</v>
      </c>
      <c r="G837" s="217">
        <v>100</v>
      </c>
      <c r="H837" s="114" t="s">
        <v>1048</v>
      </c>
      <c r="I837" s="114" t="s">
        <v>939</v>
      </c>
      <c r="J837" s="217" t="s">
        <v>736</v>
      </c>
      <c r="K837" s="114" t="s">
        <v>1132</v>
      </c>
    </row>
    <row r="838" spans="1:11" x14ac:dyDescent="0.3">
      <c r="A838" s="261" t="s">
        <v>1649</v>
      </c>
      <c r="B838" s="114" t="s">
        <v>1036</v>
      </c>
      <c r="C838" s="217" t="s">
        <v>6</v>
      </c>
      <c r="D838" s="114" t="s">
        <v>1046</v>
      </c>
      <c r="E838" s="114" t="s">
        <v>266</v>
      </c>
      <c r="F838" s="114" t="s">
        <v>1137</v>
      </c>
      <c r="G838" s="217">
        <v>100</v>
      </c>
      <c r="H838" s="114" t="s">
        <v>1048</v>
      </c>
      <c r="I838" s="114" t="s">
        <v>939</v>
      </c>
      <c r="J838" s="217" t="s">
        <v>736</v>
      </c>
      <c r="K838" s="114" t="s">
        <v>1138</v>
      </c>
    </row>
    <row r="839" spans="1:11" x14ac:dyDescent="0.3">
      <c r="A839" s="261" t="s">
        <v>1649</v>
      </c>
      <c r="B839" s="114" t="s">
        <v>1036</v>
      </c>
      <c r="C839" s="217" t="s">
        <v>6</v>
      </c>
      <c r="D839" s="114" t="s">
        <v>1046</v>
      </c>
      <c r="E839" s="114" t="s">
        <v>234</v>
      </c>
      <c r="F839" s="114" t="s">
        <v>1332</v>
      </c>
      <c r="G839" s="217">
        <v>100</v>
      </c>
      <c r="H839" s="114" t="s">
        <v>1048</v>
      </c>
      <c r="I839" s="114" t="s">
        <v>939</v>
      </c>
      <c r="J839" s="217" t="s">
        <v>736</v>
      </c>
      <c r="K839" s="114" t="s">
        <v>1333</v>
      </c>
    </row>
    <row r="840" spans="1:11" x14ac:dyDescent="0.3">
      <c r="A840" s="261" t="s">
        <v>1649</v>
      </c>
      <c r="B840" s="114" t="s">
        <v>1036</v>
      </c>
      <c r="C840" s="217" t="s">
        <v>6</v>
      </c>
      <c r="D840" s="114" t="s">
        <v>1046</v>
      </c>
      <c r="E840" s="114" t="s">
        <v>255</v>
      </c>
      <c r="F840" s="114" t="s">
        <v>1050</v>
      </c>
      <c r="G840" s="217">
        <v>30</v>
      </c>
      <c r="H840" s="114" t="s">
        <v>1048</v>
      </c>
      <c r="I840" s="114" t="s">
        <v>939</v>
      </c>
      <c r="J840" s="217" t="s">
        <v>736</v>
      </c>
      <c r="K840" s="114" t="s">
        <v>1051</v>
      </c>
    </row>
    <row r="841" spans="1:11" x14ac:dyDescent="0.3">
      <c r="A841" s="261" t="s">
        <v>1649</v>
      </c>
      <c r="B841" s="114" t="s">
        <v>1036</v>
      </c>
      <c r="C841" s="217" t="s">
        <v>6</v>
      </c>
      <c r="D841" s="114" t="s">
        <v>1046</v>
      </c>
      <c r="E841" s="114" t="s">
        <v>257</v>
      </c>
      <c r="F841" s="114" t="s">
        <v>1673</v>
      </c>
      <c r="G841" s="217">
        <v>50</v>
      </c>
      <c r="H841" s="114" t="s">
        <v>1048</v>
      </c>
      <c r="I841" s="114" t="s">
        <v>939</v>
      </c>
      <c r="J841" s="217" t="s">
        <v>736</v>
      </c>
      <c r="K841" s="114" t="s">
        <v>1555</v>
      </c>
    </row>
    <row r="842" spans="1:11" x14ac:dyDescent="0.3">
      <c r="A842" s="261" t="s">
        <v>1649</v>
      </c>
      <c r="B842" s="114" t="s">
        <v>1036</v>
      </c>
      <c r="C842" s="217" t="s">
        <v>6</v>
      </c>
      <c r="D842" s="114" t="s">
        <v>1046</v>
      </c>
      <c r="E842" s="114" t="s">
        <v>34</v>
      </c>
      <c r="F842" s="114" t="s">
        <v>1116</v>
      </c>
      <c r="G842" s="217">
        <v>80</v>
      </c>
      <c r="H842" s="114" t="s">
        <v>1048</v>
      </c>
      <c r="I842" s="114" t="s">
        <v>939</v>
      </c>
      <c r="J842" s="217" t="s">
        <v>736</v>
      </c>
      <c r="K842" s="114" t="s">
        <v>1113</v>
      </c>
    </row>
    <row r="843" spans="1:11" x14ac:dyDescent="0.3">
      <c r="A843" s="261" t="s">
        <v>1649</v>
      </c>
      <c r="B843" s="114" t="s">
        <v>1036</v>
      </c>
      <c r="C843" s="217" t="s">
        <v>6</v>
      </c>
      <c r="D843" s="114" t="s">
        <v>1046</v>
      </c>
      <c r="E843" s="114" t="s">
        <v>34</v>
      </c>
      <c r="F843" s="114" t="s">
        <v>1485</v>
      </c>
      <c r="G843" s="217">
        <v>120</v>
      </c>
      <c r="H843" s="114" t="s">
        <v>1048</v>
      </c>
      <c r="I843" s="114" t="s">
        <v>939</v>
      </c>
      <c r="J843" s="217" t="s">
        <v>736</v>
      </c>
      <c r="K843" s="114" t="s">
        <v>1113</v>
      </c>
    </row>
    <row r="844" spans="1:11" x14ac:dyDescent="0.3">
      <c r="A844" s="261" t="s">
        <v>1649</v>
      </c>
      <c r="B844" s="114" t="s">
        <v>1036</v>
      </c>
      <c r="C844" s="217" t="s">
        <v>6</v>
      </c>
      <c r="D844" s="114" t="s">
        <v>1046</v>
      </c>
      <c r="E844" s="114" t="s">
        <v>34</v>
      </c>
      <c r="F844" s="114" t="s">
        <v>1112</v>
      </c>
      <c r="G844" s="217">
        <v>300</v>
      </c>
      <c r="H844" s="114" t="s">
        <v>1048</v>
      </c>
      <c r="I844" s="114" t="s">
        <v>939</v>
      </c>
      <c r="J844" s="217" t="s">
        <v>736</v>
      </c>
      <c r="K844" s="114" t="s">
        <v>1113</v>
      </c>
    </row>
    <row r="845" spans="1:11" x14ac:dyDescent="0.3">
      <c r="A845" s="261" t="s">
        <v>1649</v>
      </c>
      <c r="B845" s="114" t="s">
        <v>1036</v>
      </c>
      <c r="C845" s="217" t="s">
        <v>6</v>
      </c>
      <c r="D845" s="114" t="s">
        <v>1046</v>
      </c>
      <c r="E845" s="114" t="s">
        <v>279</v>
      </c>
      <c r="F845" s="114" t="s">
        <v>1674</v>
      </c>
      <c r="G845" s="217">
        <v>200</v>
      </c>
      <c r="H845" s="114" t="s">
        <v>1048</v>
      </c>
      <c r="I845" s="114" t="s">
        <v>939</v>
      </c>
      <c r="J845" s="217" t="s">
        <v>736</v>
      </c>
      <c r="K845" s="114" t="s">
        <v>1625</v>
      </c>
    </row>
    <row r="846" spans="1:11" x14ac:dyDescent="0.3">
      <c r="A846" s="261" t="s">
        <v>1649</v>
      </c>
      <c r="B846" s="114" t="s">
        <v>1036</v>
      </c>
      <c r="C846" s="217" t="s">
        <v>6</v>
      </c>
      <c r="D846" s="114" t="s">
        <v>1046</v>
      </c>
      <c r="E846" s="114" t="s">
        <v>279</v>
      </c>
      <c r="F846" s="114" t="s">
        <v>1675</v>
      </c>
      <c r="G846" s="217">
        <v>200</v>
      </c>
      <c r="H846" s="114" t="s">
        <v>1048</v>
      </c>
      <c r="I846" s="114" t="s">
        <v>939</v>
      </c>
      <c r="J846" s="217" t="s">
        <v>736</v>
      </c>
      <c r="K846" s="114" t="s">
        <v>1676</v>
      </c>
    </row>
    <row r="847" spans="1:11" x14ac:dyDescent="0.3">
      <c r="A847" s="261" t="s">
        <v>1649</v>
      </c>
      <c r="B847" s="114" t="s">
        <v>1036</v>
      </c>
      <c r="C847" s="217" t="s">
        <v>6</v>
      </c>
      <c r="D847" s="114" t="s">
        <v>1046</v>
      </c>
      <c r="E847" s="114" t="s">
        <v>518</v>
      </c>
      <c r="F847" s="114" t="s">
        <v>1450</v>
      </c>
      <c r="G847" s="217">
        <v>50</v>
      </c>
      <c r="H847" s="114" t="s">
        <v>1048</v>
      </c>
      <c r="I847" s="114" t="s">
        <v>939</v>
      </c>
      <c r="J847" s="217" t="s">
        <v>736</v>
      </c>
      <c r="K847" s="114" t="s">
        <v>1553</v>
      </c>
    </row>
    <row r="848" spans="1:11" x14ac:dyDescent="0.3">
      <c r="A848" s="261" t="s">
        <v>1649</v>
      </c>
      <c r="B848" s="114" t="s">
        <v>1036</v>
      </c>
      <c r="C848" s="217" t="s">
        <v>6</v>
      </c>
      <c r="D848" s="114" t="s">
        <v>1046</v>
      </c>
      <c r="E848" s="114" t="s">
        <v>77</v>
      </c>
      <c r="F848" s="114" t="s">
        <v>1677</v>
      </c>
      <c r="G848" s="217">
        <v>300</v>
      </c>
      <c r="H848" s="114" t="s">
        <v>1048</v>
      </c>
      <c r="I848" s="114" t="s">
        <v>939</v>
      </c>
      <c r="J848" s="217" t="s">
        <v>736</v>
      </c>
      <c r="K848" s="114" t="s">
        <v>1678</v>
      </c>
    </row>
    <row r="849" spans="1:11" x14ac:dyDescent="0.3">
      <c r="A849" s="261" t="s">
        <v>1649</v>
      </c>
      <c r="B849" s="114" t="s">
        <v>1036</v>
      </c>
      <c r="C849" s="217" t="s">
        <v>6</v>
      </c>
      <c r="D849" s="114" t="s">
        <v>1046</v>
      </c>
      <c r="E849" s="114" t="s">
        <v>24</v>
      </c>
      <c r="F849" s="114" t="s">
        <v>1679</v>
      </c>
      <c r="G849" s="217">
        <v>300</v>
      </c>
      <c r="H849" s="114" t="s">
        <v>1048</v>
      </c>
      <c r="I849" s="114" t="s">
        <v>939</v>
      </c>
      <c r="J849" s="217" t="s">
        <v>736</v>
      </c>
      <c r="K849" s="114" t="s">
        <v>1403</v>
      </c>
    </row>
    <row r="850" spans="1:11" x14ac:dyDescent="0.3">
      <c r="A850" s="261" t="s">
        <v>1649</v>
      </c>
      <c r="B850" s="114" t="s">
        <v>1036</v>
      </c>
      <c r="C850" s="217" t="s">
        <v>6</v>
      </c>
      <c r="D850" s="114" t="s">
        <v>1046</v>
      </c>
      <c r="E850" s="114" t="s">
        <v>23</v>
      </c>
      <c r="F850" s="114" t="s">
        <v>1680</v>
      </c>
      <c r="G850" s="217">
        <v>30</v>
      </c>
      <c r="H850" s="114" t="s">
        <v>1048</v>
      </c>
      <c r="I850" s="114" t="s">
        <v>939</v>
      </c>
      <c r="J850" s="217" t="s">
        <v>736</v>
      </c>
      <c r="K850" s="114" t="s">
        <v>1054</v>
      </c>
    </row>
    <row r="851" spans="1:11" x14ac:dyDescent="0.3">
      <c r="A851" s="261" t="s">
        <v>1649</v>
      </c>
      <c r="B851" s="114" t="s">
        <v>1036</v>
      </c>
      <c r="C851" s="217" t="s">
        <v>6</v>
      </c>
      <c r="D851" s="114" t="s">
        <v>1046</v>
      </c>
      <c r="E851" s="114" t="s">
        <v>23</v>
      </c>
      <c r="F851" s="114" t="s">
        <v>1681</v>
      </c>
      <c r="G851" s="217">
        <v>30</v>
      </c>
      <c r="H851" s="114" t="s">
        <v>1048</v>
      </c>
      <c r="I851" s="114" t="s">
        <v>939</v>
      </c>
      <c r="J851" s="217" t="s">
        <v>736</v>
      </c>
      <c r="K851" s="114" t="s">
        <v>1054</v>
      </c>
    </row>
    <row r="852" spans="1:11" x14ac:dyDescent="0.3">
      <c r="A852" s="261" t="s">
        <v>1649</v>
      </c>
      <c r="B852" s="114" t="s">
        <v>1036</v>
      </c>
      <c r="C852" s="217" t="s">
        <v>6</v>
      </c>
      <c r="D852" s="114" t="s">
        <v>1046</v>
      </c>
      <c r="E852" s="114" t="s">
        <v>22</v>
      </c>
      <c r="F852" s="114" t="s">
        <v>1062</v>
      </c>
      <c r="G852" s="217">
        <v>20</v>
      </c>
      <c r="H852" s="114" t="s">
        <v>1048</v>
      </c>
      <c r="I852" s="114" t="s">
        <v>939</v>
      </c>
      <c r="J852" s="217" t="s">
        <v>736</v>
      </c>
      <c r="K852" s="114" t="s">
        <v>1063</v>
      </c>
    </row>
    <row r="853" spans="1:11" x14ac:dyDescent="0.3">
      <c r="A853" s="261" t="s">
        <v>1649</v>
      </c>
      <c r="B853" s="114" t="s">
        <v>1036</v>
      </c>
      <c r="C853" s="217" t="s">
        <v>6</v>
      </c>
      <c r="D853" s="114" t="s">
        <v>1046</v>
      </c>
      <c r="E853" s="114" t="s">
        <v>249</v>
      </c>
      <c r="F853" s="114" t="s">
        <v>1483</v>
      </c>
      <c r="G853" s="217">
        <v>100</v>
      </c>
      <c r="H853" s="114" t="s">
        <v>1048</v>
      </c>
      <c r="I853" s="114" t="s">
        <v>939</v>
      </c>
      <c r="J853" s="217" t="s">
        <v>736</v>
      </c>
      <c r="K853" s="114" t="s">
        <v>1682</v>
      </c>
    </row>
    <row r="854" spans="1:11" x14ac:dyDescent="0.3">
      <c r="A854" s="261" t="s">
        <v>1649</v>
      </c>
      <c r="B854" s="114" t="s">
        <v>1036</v>
      </c>
      <c r="C854" s="217" t="s">
        <v>6</v>
      </c>
      <c r="D854" s="114" t="s">
        <v>1046</v>
      </c>
      <c r="E854" s="114" t="s">
        <v>166</v>
      </c>
      <c r="F854" s="114" t="s">
        <v>1010</v>
      </c>
      <c r="G854" s="217">
        <v>50</v>
      </c>
      <c r="H854" s="114" t="s">
        <v>1048</v>
      </c>
      <c r="I854" s="114" t="s">
        <v>939</v>
      </c>
      <c r="J854" s="217" t="s">
        <v>736</v>
      </c>
      <c r="K854" s="114" t="s">
        <v>1683</v>
      </c>
    </row>
    <row r="855" spans="1:11" x14ac:dyDescent="0.3">
      <c r="A855" s="261" t="s">
        <v>1649</v>
      </c>
      <c r="B855" s="114" t="s">
        <v>1036</v>
      </c>
      <c r="C855" s="217" t="s">
        <v>6</v>
      </c>
      <c r="D855" s="114" t="s">
        <v>1046</v>
      </c>
      <c r="E855" s="114" t="s">
        <v>109</v>
      </c>
      <c r="F855" s="114" t="s">
        <v>1449</v>
      </c>
      <c r="G855" s="217">
        <v>200</v>
      </c>
      <c r="H855" s="114" t="s">
        <v>1048</v>
      </c>
      <c r="I855" s="114" t="s">
        <v>939</v>
      </c>
      <c r="J855" s="217" t="s">
        <v>736</v>
      </c>
      <c r="K855" s="114" t="s">
        <v>1684</v>
      </c>
    </row>
    <row r="856" spans="1:11" x14ac:dyDescent="0.3">
      <c r="A856" s="261" t="s">
        <v>1649</v>
      </c>
      <c r="B856" s="114" t="s">
        <v>1036</v>
      </c>
      <c r="C856" s="217" t="s">
        <v>6</v>
      </c>
      <c r="D856" s="114" t="s">
        <v>1046</v>
      </c>
      <c r="E856" s="114" t="s">
        <v>253</v>
      </c>
      <c r="F856" s="114" t="s">
        <v>1338</v>
      </c>
      <c r="G856" s="217">
        <v>200</v>
      </c>
      <c r="H856" s="114" t="s">
        <v>1048</v>
      </c>
      <c r="I856" s="114" t="s">
        <v>939</v>
      </c>
      <c r="J856" s="217" t="s">
        <v>736</v>
      </c>
      <c r="K856" s="114" t="s">
        <v>1339</v>
      </c>
    </row>
    <row r="857" spans="1:11" x14ac:dyDescent="0.3">
      <c r="A857" s="261" t="s">
        <v>1649</v>
      </c>
      <c r="B857" s="114" t="s">
        <v>1036</v>
      </c>
      <c r="C857" s="217" t="s">
        <v>6</v>
      </c>
      <c r="D857" s="114" t="s">
        <v>1046</v>
      </c>
      <c r="E857" s="114" t="s">
        <v>641</v>
      </c>
      <c r="F857" s="114" t="s">
        <v>1685</v>
      </c>
      <c r="G857" s="217">
        <v>30</v>
      </c>
      <c r="H857" s="114" t="s">
        <v>1048</v>
      </c>
      <c r="I857" s="114" t="s">
        <v>939</v>
      </c>
      <c r="J857" s="217" t="s">
        <v>736</v>
      </c>
      <c r="K857" s="114" t="s">
        <v>1119</v>
      </c>
    </row>
    <row r="858" spans="1:11" x14ac:dyDescent="0.3">
      <c r="A858" s="261" t="s">
        <v>1649</v>
      </c>
      <c r="B858" s="114" t="s">
        <v>1036</v>
      </c>
      <c r="C858" s="217" t="s">
        <v>6</v>
      </c>
      <c r="D858" s="114" t="s">
        <v>1046</v>
      </c>
      <c r="E858" s="114" t="s">
        <v>641</v>
      </c>
      <c r="F858" s="114" t="s">
        <v>1686</v>
      </c>
      <c r="G858" s="217">
        <v>50</v>
      </c>
      <c r="H858" s="114" t="s">
        <v>1048</v>
      </c>
      <c r="I858" s="114" t="s">
        <v>939</v>
      </c>
      <c r="J858" s="217" t="s">
        <v>736</v>
      </c>
      <c r="K858" s="114" t="s">
        <v>1119</v>
      </c>
    </row>
    <row r="859" spans="1:11" x14ac:dyDescent="0.3">
      <c r="A859" s="261" t="s">
        <v>1649</v>
      </c>
      <c r="B859" s="114" t="s">
        <v>1036</v>
      </c>
      <c r="C859" s="217" t="s">
        <v>121</v>
      </c>
      <c r="D859" s="114" t="s">
        <v>1160</v>
      </c>
      <c r="E859" s="114" t="s">
        <v>494</v>
      </c>
      <c r="F859" s="114" t="s">
        <v>1164</v>
      </c>
      <c r="G859" s="217">
        <v>30</v>
      </c>
      <c r="H859" s="114" t="s">
        <v>1162</v>
      </c>
      <c r="I859" s="114" t="s">
        <v>939</v>
      </c>
      <c r="J859" s="217" t="s">
        <v>736</v>
      </c>
      <c r="K859" s="114" t="s">
        <v>1165</v>
      </c>
    </row>
    <row r="860" spans="1:11" x14ac:dyDescent="0.3">
      <c r="A860" s="261" t="s">
        <v>1649</v>
      </c>
      <c r="B860" s="114" t="s">
        <v>1036</v>
      </c>
      <c r="C860" s="217" t="s">
        <v>121</v>
      </c>
      <c r="D860" s="114" t="s">
        <v>1160</v>
      </c>
      <c r="E860" s="114" t="s">
        <v>28</v>
      </c>
      <c r="F860" s="114" t="s">
        <v>1168</v>
      </c>
      <c r="G860" s="217">
        <v>40</v>
      </c>
      <c r="H860" s="114" t="s">
        <v>1162</v>
      </c>
      <c r="I860" s="114" t="s">
        <v>939</v>
      </c>
      <c r="J860" s="217" t="s">
        <v>736</v>
      </c>
      <c r="K860" s="114" t="s">
        <v>1169</v>
      </c>
    </row>
    <row r="861" spans="1:11" x14ac:dyDescent="0.3">
      <c r="A861" s="261" t="s">
        <v>1688</v>
      </c>
      <c r="B861" s="114" t="s">
        <v>935</v>
      </c>
      <c r="C861" s="217" t="s">
        <v>183</v>
      </c>
      <c r="D861" s="114" t="s">
        <v>948</v>
      </c>
      <c r="E861" s="114" t="s">
        <v>486</v>
      </c>
      <c r="F861" s="114" t="s">
        <v>1276</v>
      </c>
      <c r="G861" s="217">
        <v>320</v>
      </c>
      <c r="I861" s="114" t="s">
        <v>950</v>
      </c>
      <c r="J861" s="217" t="s">
        <v>940</v>
      </c>
      <c r="K861" s="114" t="s">
        <v>486</v>
      </c>
    </row>
    <row r="862" spans="1:11" x14ac:dyDescent="0.3">
      <c r="A862" s="261" t="s">
        <v>1688</v>
      </c>
      <c r="B862" s="114" t="s">
        <v>935</v>
      </c>
      <c r="C862" s="217" t="s">
        <v>121</v>
      </c>
      <c r="D862" s="114" t="s">
        <v>954</v>
      </c>
      <c r="E862" s="114" t="s">
        <v>124</v>
      </c>
      <c r="F862" s="114" t="s">
        <v>1689</v>
      </c>
      <c r="G862" s="217">
        <v>200</v>
      </c>
      <c r="I862" s="114" t="s">
        <v>939</v>
      </c>
      <c r="J862" s="217" t="s">
        <v>736</v>
      </c>
      <c r="K862" s="114" t="s">
        <v>124</v>
      </c>
    </row>
    <row r="863" spans="1:11" x14ac:dyDescent="0.3">
      <c r="A863" s="261" t="s">
        <v>1688</v>
      </c>
      <c r="B863" s="114" t="s">
        <v>935</v>
      </c>
      <c r="C863" s="217" t="s">
        <v>121</v>
      </c>
      <c r="D863" s="114" t="s">
        <v>954</v>
      </c>
      <c r="E863" s="114" t="s">
        <v>9</v>
      </c>
      <c r="F863" s="114" t="s">
        <v>1690</v>
      </c>
      <c r="G863" s="217">
        <v>200</v>
      </c>
      <c r="I863" s="114" t="s">
        <v>939</v>
      </c>
      <c r="J863" s="217" t="s">
        <v>736</v>
      </c>
      <c r="K863" s="114" t="s">
        <v>9</v>
      </c>
    </row>
    <row r="864" spans="1:11" x14ac:dyDescent="0.3">
      <c r="A864" s="261" t="s">
        <v>1688</v>
      </c>
      <c r="B864" s="114" t="s">
        <v>935</v>
      </c>
      <c r="C864" s="217" t="s">
        <v>6</v>
      </c>
      <c r="D864" s="114" t="s">
        <v>945</v>
      </c>
      <c r="E864" s="114" t="s">
        <v>478</v>
      </c>
      <c r="F864" s="114" t="s">
        <v>1691</v>
      </c>
      <c r="G864" s="217">
        <v>100</v>
      </c>
      <c r="I864" s="114" t="s">
        <v>939</v>
      </c>
      <c r="J864" s="217" t="s">
        <v>736</v>
      </c>
      <c r="K864" s="114" t="s">
        <v>478</v>
      </c>
    </row>
    <row r="865" spans="1:11" x14ac:dyDescent="0.3">
      <c r="A865" s="261" t="s">
        <v>1688</v>
      </c>
      <c r="B865" s="114" t="s">
        <v>935</v>
      </c>
      <c r="C865" s="217" t="s">
        <v>6</v>
      </c>
      <c r="D865" s="114" t="s">
        <v>945</v>
      </c>
      <c r="E865" s="114" t="s">
        <v>486</v>
      </c>
      <c r="F865" s="114" t="s">
        <v>1276</v>
      </c>
      <c r="G865" s="217">
        <v>300</v>
      </c>
      <c r="I865" s="114" t="s">
        <v>939</v>
      </c>
      <c r="J865" s="217" t="s">
        <v>736</v>
      </c>
      <c r="K865" s="114" t="s">
        <v>486</v>
      </c>
    </row>
    <row r="866" spans="1:11" x14ac:dyDescent="0.3">
      <c r="A866" s="261" t="s">
        <v>1688</v>
      </c>
      <c r="B866" s="114" t="s">
        <v>935</v>
      </c>
      <c r="C866" s="217" t="s">
        <v>121</v>
      </c>
      <c r="D866" s="114" t="s">
        <v>954</v>
      </c>
      <c r="E866" s="114" t="s">
        <v>126</v>
      </c>
      <c r="F866" s="114" t="s">
        <v>1692</v>
      </c>
      <c r="G866" s="217">
        <v>100</v>
      </c>
      <c r="I866" s="114" t="s">
        <v>939</v>
      </c>
      <c r="J866" s="217" t="s">
        <v>736</v>
      </c>
      <c r="K866" s="114" t="s">
        <v>126</v>
      </c>
    </row>
    <row r="867" spans="1:11" x14ac:dyDescent="0.3">
      <c r="A867" s="261" t="s">
        <v>1688</v>
      </c>
      <c r="B867" s="114" t="s">
        <v>935</v>
      </c>
      <c r="C867" s="217" t="s">
        <v>121</v>
      </c>
      <c r="D867" s="114" t="s">
        <v>954</v>
      </c>
      <c r="E867" s="114" t="s">
        <v>151</v>
      </c>
      <c r="F867" s="114" t="s">
        <v>1272</v>
      </c>
      <c r="G867" s="217">
        <v>600</v>
      </c>
      <c r="I867" s="114" t="s">
        <v>939</v>
      </c>
      <c r="J867" s="217" t="s">
        <v>736</v>
      </c>
      <c r="K867" s="114" t="s">
        <v>151</v>
      </c>
    </row>
    <row r="868" spans="1:11" x14ac:dyDescent="0.3">
      <c r="A868" s="261" t="s">
        <v>1688</v>
      </c>
      <c r="B868" s="114" t="s">
        <v>935</v>
      </c>
      <c r="C868" s="217" t="s">
        <v>121</v>
      </c>
      <c r="D868" s="114" t="s">
        <v>954</v>
      </c>
      <c r="E868" s="114" t="s">
        <v>90</v>
      </c>
      <c r="F868" s="114" t="s">
        <v>1434</v>
      </c>
      <c r="G868" s="217">
        <v>200</v>
      </c>
      <c r="I868" s="114" t="s">
        <v>939</v>
      </c>
      <c r="J868" s="217" t="s">
        <v>736</v>
      </c>
      <c r="K868" s="114" t="s">
        <v>90</v>
      </c>
    </row>
    <row r="869" spans="1:11" x14ac:dyDescent="0.3">
      <c r="A869" s="261" t="s">
        <v>1688</v>
      </c>
      <c r="B869" s="114" t="s">
        <v>935</v>
      </c>
      <c r="C869" s="217" t="s">
        <v>121</v>
      </c>
      <c r="D869" s="114" t="s">
        <v>954</v>
      </c>
      <c r="E869" s="114" t="s">
        <v>152</v>
      </c>
      <c r="F869" s="114" t="s">
        <v>1270</v>
      </c>
      <c r="G869" s="217">
        <v>200</v>
      </c>
      <c r="I869" s="114" t="s">
        <v>939</v>
      </c>
      <c r="J869" s="217" t="s">
        <v>736</v>
      </c>
      <c r="K869" s="114" t="s">
        <v>152</v>
      </c>
    </row>
    <row r="870" spans="1:11" x14ac:dyDescent="0.3">
      <c r="A870" s="261" t="s">
        <v>1688</v>
      </c>
      <c r="B870" s="114" t="s">
        <v>935</v>
      </c>
      <c r="C870" s="217" t="s">
        <v>121</v>
      </c>
      <c r="D870" s="114" t="s">
        <v>954</v>
      </c>
      <c r="E870" s="114" t="s">
        <v>139</v>
      </c>
      <c r="F870" s="114" t="s">
        <v>1289</v>
      </c>
      <c r="G870" s="217">
        <v>40</v>
      </c>
      <c r="I870" s="114" t="s">
        <v>939</v>
      </c>
      <c r="J870" s="217" t="s">
        <v>736</v>
      </c>
      <c r="K870" s="114" t="s">
        <v>139</v>
      </c>
    </row>
    <row r="871" spans="1:11" x14ac:dyDescent="0.3">
      <c r="A871" s="261" t="s">
        <v>1688</v>
      </c>
      <c r="B871" s="114" t="s">
        <v>935</v>
      </c>
      <c r="C871" s="217" t="s">
        <v>6</v>
      </c>
      <c r="D871" s="114" t="s">
        <v>945</v>
      </c>
      <c r="E871" s="114" t="s">
        <v>168</v>
      </c>
      <c r="F871" s="114" t="s">
        <v>1693</v>
      </c>
      <c r="G871" s="217">
        <v>10</v>
      </c>
      <c r="I871" s="114" t="s">
        <v>939</v>
      </c>
      <c r="J871" s="217" t="s">
        <v>736</v>
      </c>
      <c r="K871" s="114" t="s">
        <v>168</v>
      </c>
    </row>
    <row r="872" spans="1:11" x14ac:dyDescent="0.3">
      <c r="A872" s="261" t="s">
        <v>1688</v>
      </c>
      <c r="B872" s="114" t="s">
        <v>935</v>
      </c>
      <c r="C872" s="217" t="s">
        <v>6</v>
      </c>
      <c r="D872" s="114" t="s">
        <v>945</v>
      </c>
      <c r="E872" s="114" t="s">
        <v>169</v>
      </c>
      <c r="F872" s="114" t="s">
        <v>1520</v>
      </c>
      <c r="G872" s="217">
        <v>100</v>
      </c>
      <c r="I872" s="114" t="s">
        <v>939</v>
      </c>
      <c r="J872" s="217" t="s">
        <v>736</v>
      </c>
      <c r="K872" s="114" t="s">
        <v>169</v>
      </c>
    </row>
    <row r="873" spans="1:11" x14ac:dyDescent="0.3">
      <c r="A873" s="261" t="s">
        <v>1688</v>
      </c>
      <c r="B873" s="114" t="s">
        <v>935</v>
      </c>
      <c r="C873" s="217" t="s">
        <v>189</v>
      </c>
      <c r="D873" s="114" t="s">
        <v>951</v>
      </c>
      <c r="E873" s="114" t="s">
        <v>652</v>
      </c>
      <c r="F873" s="114" t="s">
        <v>969</v>
      </c>
      <c r="G873" s="217">
        <v>2</v>
      </c>
      <c r="I873" s="114" t="s">
        <v>939</v>
      </c>
      <c r="J873" s="217" t="s">
        <v>940</v>
      </c>
      <c r="K873" s="114" t="s">
        <v>652</v>
      </c>
    </row>
    <row r="874" spans="1:11" x14ac:dyDescent="0.3">
      <c r="A874" s="261" t="s">
        <v>1688</v>
      </c>
      <c r="B874" s="114" t="s">
        <v>935</v>
      </c>
      <c r="C874" s="217" t="s">
        <v>161</v>
      </c>
      <c r="D874" s="114" t="s">
        <v>970</v>
      </c>
      <c r="E874" s="114" t="s">
        <v>1694</v>
      </c>
      <c r="F874" s="114" t="s">
        <v>1695</v>
      </c>
      <c r="G874" s="217">
        <v>120</v>
      </c>
      <c r="I874" s="114" t="s">
        <v>950</v>
      </c>
      <c r="J874" s="217" t="s">
        <v>940</v>
      </c>
      <c r="K874" s="114" t="s">
        <v>1694</v>
      </c>
    </row>
    <row r="875" spans="1:11" x14ac:dyDescent="0.3">
      <c r="A875" s="261" t="s">
        <v>1688</v>
      </c>
      <c r="B875" s="114" t="s">
        <v>935</v>
      </c>
      <c r="C875" s="217" t="s">
        <v>189</v>
      </c>
      <c r="D875" s="114" t="s">
        <v>951</v>
      </c>
      <c r="E875" s="114" t="s">
        <v>32</v>
      </c>
      <c r="F875" s="114" t="s">
        <v>1274</v>
      </c>
      <c r="G875" s="217">
        <v>11</v>
      </c>
      <c r="I875" s="114" t="s">
        <v>939</v>
      </c>
      <c r="J875" s="217" t="s">
        <v>940</v>
      </c>
      <c r="K875" s="114" t="s">
        <v>32</v>
      </c>
    </row>
    <row r="876" spans="1:11" x14ac:dyDescent="0.3">
      <c r="A876" s="261" t="s">
        <v>1688</v>
      </c>
      <c r="B876" s="114" t="s">
        <v>935</v>
      </c>
      <c r="C876" s="217" t="s">
        <v>189</v>
      </c>
      <c r="D876" s="114" t="s">
        <v>951</v>
      </c>
      <c r="E876" s="114" t="s">
        <v>32</v>
      </c>
      <c r="F876" s="114" t="s">
        <v>1274</v>
      </c>
      <c r="G876" s="217">
        <v>19</v>
      </c>
      <c r="I876" s="114" t="s">
        <v>939</v>
      </c>
      <c r="J876" s="217" t="s">
        <v>940</v>
      </c>
      <c r="K876" s="114" t="s">
        <v>32</v>
      </c>
    </row>
    <row r="877" spans="1:11" x14ac:dyDescent="0.3">
      <c r="A877" s="261" t="s">
        <v>1688</v>
      </c>
      <c r="B877" s="114" t="s">
        <v>935</v>
      </c>
      <c r="C877" s="217" t="s">
        <v>189</v>
      </c>
      <c r="D877" s="114" t="s">
        <v>951</v>
      </c>
      <c r="E877" s="114" t="s">
        <v>1696</v>
      </c>
      <c r="F877" s="114" t="s">
        <v>1697</v>
      </c>
      <c r="G877" s="217">
        <v>20</v>
      </c>
      <c r="I877" s="114" t="s">
        <v>939</v>
      </c>
      <c r="J877" s="217" t="s">
        <v>940</v>
      </c>
      <c r="K877" s="114" t="s">
        <v>1696</v>
      </c>
    </row>
    <row r="878" spans="1:11" x14ac:dyDescent="0.3">
      <c r="A878" s="261" t="s">
        <v>1688</v>
      </c>
      <c r="B878" s="114" t="s">
        <v>935</v>
      </c>
      <c r="C878" s="217" t="s">
        <v>189</v>
      </c>
      <c r="D878" s="114" t="s">
        <v>951</v>
      </c>
      <c r="E878" s="114" t="s">
        <v>984</v>
      </c>
      <c r="F878" s="114" t="s">
        <v>985</v>
      </c>
      <c r="G878" s="217">
        <v>20</v>
      </c>
      <c r="I878" s="114" t="s">
        <v>939</v>
      </c>
      <c r="J878" s="217" t="s">
        <v>940</v>
      </c>
      <c r="K878" s="114" t="s">
        <v>984</v>
      </c>
    </row>
    <row r="879" spans="1:11" x14ac:dyDescent="0.3">
      <c r="A879" s="261" t="s">
        <v>1688</v>
      </c>
      <c r="B879" s="114" t="s">
        <v>935</v>
      </c>
      <c r="C879" s="217" t="s">
        <v>189</v>
      </c>
      <c r="D879" s="114" t="s">
        <v>951</v>
      </c>
      <c r="E879" s="114" t="s">
        <v>94</v>
      </c>
      <c r="F879" s="114" t="s">
        <v>1517</v>
      </c>
      <c r="G879" s="217">
        <v>400</v>
      </c>
      <c r="I879" s="114" t="s">
        <v>939</v>
      </c>
      <c r="J879" s="217" t="s">
        <v>940</v>
      </c>
      <c r="K879" s="114" t="s">
        <v>94</v>
      </c>
    </row>
    <row r="880" spans="1:11" x14ac:dyDescent="0.3">
      <c r="A880" s="261" t="s">
        <v>1688</v>
      </c>
      <c r="B880" s="114" t="s">
        <v>935</v>
      </c>
      <c r="C880" s="217" t="s">
        <v>189</v>
      </c>
      <c r="D880" s="114" t="s">
        <v>951</v>
      </c>
      <c r="E880" s="114" t="s">
        <v>486</v>
      </c>
      <c r="F880" s="114" t="s">
        <v>989</v>
      </c>
      <c r="G880" s="217">
        <v>200</v>
      </c>
      <c r="I880" s="114" t="s">
        <v>939</v>
      </c>
      <c r="J880" s="217" t="s">
        <v>940</v>
      </c>
      <c r="K880" s="114" t="s">
        <v>486</v>
      </c>
    </row>
    <row r="881" spans="1:11" x14ac:dyDescent="0.3">
      <c r="A881" s="261" t="s">
        <v>1688</v>
      </c>
      <c r="B881" s="114" t="s">
        <v>935</v>
      </c>
      <c r="C881" s="217" t="s">
        <v>189</v>
      </c>
      <c r="D881" s="114" t="s">
        <v>951</v>
      </c>
      <c r="E881" s="114" t="s">
        <v>999</v>
      </c>
      <c r="F881" s="114" t="s">
        <v>1000</v>
      </c>
      <c r="G881" s="217">
        <v>50</v>
      </c>
      <c r="I881" s="114" t="s">
        <v>939</v>
      </c>
      <c r="J881" s="217" t="s">
        <v>940</v>
      </c>
      <c r="K881" s="114" t="s">
        <v>999</v>
      </c>
    </row>
    <row r="882" spans="1:11" x14ac:dyDescent="0.3">
      <c r="A882" s="261" t="s">
        <v>1688</v>
      </c>
      <c r="B882" s="114" t="s">
        <v>935</v>
      </c>
      <c r="C882" s="217" t="s">
        <v>189</v>
      </c>
      <c r="D882" s="114" t="s">
        <v>951</v>
      </c>
      <c r="E882" s="114" t="s">
        <v>1506</v>
      </c>
      <c r="F882" s="114" t="s">
        <v>1698</v>
      </c>
      <c r="G882" s="217">
        <v>2</v>
      </c>
      <c r="I882" s="114" t="s">
        <v>939</v>
      </c>
      <c r="J882" s="217" t="s">
        <v>940</v>
      </c>
      <c r="K882" s="114" t="s">
        <v>1506</v>
      </c>
    </row>
    <row r="883" spans="1:11" x14ac:dyDescent="0.3">
      <c r="A883" s="261" t="s">
        <v>1688</v>
      </c>
      <c r="B883" s="114" t="s">
        <v>1003</v>
      </c>
      <c r="C883" s="217" t="s">
        <v>828</v>
      </c>
      <c r="D883" s="114" t="s">
        <v>1004</v>
      </c>
      <c r="E883" s="114" t="s">
        <v>1011</v>
      </c>
      <c r="F883" s="114" t="s">
        <v>1699</v>
      </c>
      <c r="G883" s="217">
        <v>180</v>
      </c>
      <c r="H883" s="114" t="s">
        <v>1007</v>
      </c>
      <c r="I883" s="114" t="s">
        <v>939</v>
      </c>
      <c r="J883" s="217" t="s">
        <v>940</v>
      </c>
      <c r="K883" s="114" t="s">
        <v>1011</v>
      </c>
    </row>
    <row r="884" spans="1:11" x14ac:dyDescent="0.3">
      <c r="A884" s="261" t="s">
        <v>1688</v>
      </c>
      <c r="B884" s="114" t="s">
        <v>1003</v>
      </c>
      <c r="C884" s="217" t="s">
        <v>828</v>
      </c>
      <c r="D884" s="114" t="s">
        <v>1004</v>
      </c>
      <c r="E884" s="114" t="s">
        <v>76</v>
      </c>
      <c r="F884" s="114" t="s">
        <v>1523</v>
      </c>
      <c r="G884" s="217">
        <v>100</v>
      </c>
      <c r="H884" s="114" t="s">
        <v>1007</v>
      </c>
      <c r="I884" s="114" t="s">
        <v>939</v>
      </c>
      <c r="J884" s="217" t="s">
        <v>940</v>
      </c>
      <c r="K884" s="114" t="s">
        <v>76</v>
      </c>
    </row>
    <row r="885" spans="1:11" x14ac:dyDescent="0.3">
      <c r="A885" s="261" t="s">
        <v>1688</v>
      </c>
      <c r="B885" s="114" t="s">
        <v>1003</v>
      </c>
      <c r="C885" s="217" t="s">
        <v>828</v>
      </c>
      <c r="D885" s="114" t="s">
        <v>1004</v>
      </c>
      <c r="E885" s="114" t="s">
        <v>503</v>
      </c>
      <c r="F885" s="114" t="s">
        <v>1015</v>
      </c>
      <c r="G885" s="217">
        <v>50</v>
      </c>
      <c r="H885" s="114" t="s">
        <v>1007</v>
      </c>
      <c r="I885" s="114" t="s">
        <v>939</v>
      </c>
      <c r="J885" s="217" t="s">
        <v>736</v>
      </c>
      <c r="K885" s="114" t="s">
        <v>503</v>
      </c>
    </row>
    <row r="886" spans="1:11" x14ac:dyDescent="0.3">
      <c r="A886" s="261" t="s">
        <v>1688</v>
      </c>
      <c r="B886" s="114" t="s">
        <v>1003</v>
      </c>
      <c r="C886" s="217" t="s">
        <v>121</v>
      </c>
      <c r="D886" s="114" t="s">
        <v>1180</v>
      </c>
      <c r="E886" s="114" t="s">
        <v>498</v>
      </c>
      <c r="F886" s="114" t="s">
        <v>1181</v>
      </c>
      <c r="G886" s="217">
        <v>600</v>
      </c>
      <c r="H886" s="114" t="s">
        <v>1182</v>
      </c>
      <c r="I886" s="114" t="s">
        <v>939</v>
      </c>
      <c r="J886" s="217" t="s">
        <v>736</v>
      </c>
      <c r="K886" s="114" t="s">
        <v>498</v>
      </c>
    </row>
    <row r="887" spans="1:11" x14ac:dyDescent="0.3">
      <c r="A887" s="261" t="s">
        <v>1688</v>
      </c>
      <c r="B887" s="114" t="s">
        <v>1003</v>
      </c>
      <c r="C887" s="217" t="s">
        <v>6</v>
      </c>
      <c r="D887" s="114" t="s">
        <v>1023</v>
      </c>
      <c r="E887" s="114" t="s">
        <v>485</v>
      </c>
      <c r="F887" s="114" t="s">
        <v>1700</v>
      </c>
      <c r="G887" s="217">
        <v>30</v>
      </c>
      <c r="H887" s="114" t="s">
        <v>1025</v>
      </c>
      <c r="I887" s="114" t="s">
        <v>939</v>
      </c>
      <c r="J887" s="217" t="s">
        <v>736</v>
      </c>
      <c r="K887" s="114" t="s">
        <v>485</v>
      </c>
    </row>
    <row r="888" spans="1:11" x14ac:dyDescent="0.3">
      <c r="A888" s="261" t="s">
        <v>1688</v>
      </c>
      <c r="B888" s="114" t="s">
        <v>1003</v>
      </c>
      <c r="C888" s="217" t="s">
        <v>6</v>
      </c>
      <c r="D888" s="114" t="s">
        <v>1023</v>
      </c>
      <c r="E888" s="114" t="s">
        <v>238</v>
      </c>
      <c r="F888" s="114" t="s">
        <v>1701</v>
      </c>
      <c r="G888" s="217">
        <v>10</v>
      </c>
      <c r="H888" s="114" t="s">
        <v>1025</v>
      </c>
      <c r="I888" s="114" t="s">
        <v>939</v>
      </c>
      <c r="J888" s="217" t="s">
        <v>736</v>
      </c>
      <c r="K888" s="114" t="s">
        <v>238</v>
      </c>
    </row>
    <row r="889" spans="1:11" x14ac:dyDescent="0.3">
      <c r="A889" s="261" t="s">
        <v>1688</v>
      </c>
      <c r="B889" s="114" t="s">
        <v>1003</v>
      </c>
      <c r="C889" s="217" t="s">
        <v>6</v>
      </c>
      <c r="D889" s="114" t="s">
        <v>1023</v>
      </c>
      <c r="E889" s="114" t="s">
        <v>522</v>
      </c>
      <c r="F889" s="114" t="s">
        <v>1394</v>
      </c>
      <c r="G889" s="217">
        <v>30</v>
      </c>
      <c r="H889" s="114" t="s">
        <v>1025</v>
      </c>
      <c r="I889" s="114" t="s">
        <v>939</v>
      </c>
      <c r="J889" s="217" t="s">
        <v>736</v>
      </c>
      <c r="K889" s="114" t="s">
        <v>522</v>
      </c>
    </row>
    <row r="890" spans="1:11" x14ac:dyDescent="0.3">
      <c r="A890" s="261" t="s">
        <v>1688</v>
      </c>
      <c r="B890" s="114" t="s">
        <v>1003</v>
      </c>
      <c r="C890" s="217" t="s">
        <v>6</v>
      </c>
      <c r="D890" s="114" t="s">
        <v>1023</v>
      </c>
      <c r="E890" s="114" t="s">
        <v>650</v>
      </c>
      <c r="F890" s="114" t="s">
        <v>1350</v>
      </c>
      <c r="G890" s="217">
        <v>200</v>
      </c>
      <c r="H890" s="114" t="s">
        <v>1025</v>
      </c>
      <c r="I890" s="114" t="s">
        <v>939</v>
      </c>
      <c r="J890" s="217" t="s">
        <v>1745</v>
      </c>
      <c r="K890" s="114" t="s">
        <v>1702</v>
      </c>
    </row>
    <row r="891" spans="1:11" x14ac:dyDescent="0.3">
      <c r="A891" s="261" t="s">
        <v>1688</v>
      </c>
      <c r="B891" s="114" t="s">
        <v>1003</v>
      </c>
      <c r="C891" s="217" t="s">
        <v>6</v>
      </c>
      <c r="D891" s="114" t="s">
        <v>1023</v>
      </c>
      <c r="E891" s="114" t="s">
        <v>1703</v>
      </c>
      <c r="F891" s="114" t="s">
        <v>1704</v>
      </c>
      <c r="G891" s="217">
        <v>300</v>
      </c>
      <c r="H891" s="114" t="s">
        <v>1025</v>
      </c>
      <c r="I891" s="114" t="s">
        <v>939</v>
      </c>
      <c r="J891" s="217" t="s">
        <v>940</v>
      </c>
      <c r="K891" s="114" t="s">
        <v>1703</v>
      </c>
    </row>
    <row r="892" spans="1:11" x14ac:dyDescent="0.3">
      <c r="A892" s="261" t="s">
        <v>1688</v>
      </c>
      <c r="B892" s="114" t="s">
        <v>1003</v>
      </c>
      <c r="C892" s="217" t="s">
        <v>6</v>
      </c>
      <c r="D892" s="114" t="s">
        <v>1023</v>
      </c>
      <c r="E892" s="114" t="s">
        <v>1705</v>
      </c>
      <c r="F892" s="114" t="s">
        <v>1706</v>
      </c>
      <c r="G892" s="217">
        <v>400</v>
      </c>
      <c r="H892" s="114" t="s">
        <v>1025</v>
      </c>
      <c r="I892" s="114" t="s">
        <v>939</v>
      </c>
      <c r="J892" s="217" t="s">
        <v>940</v>
      </c>
      <c r="K892" s="114" t="s">
        <v>1705</v>
      </c>
    </row>
    <row r="893" spans="1:11" x14ac:dyDescent="0.3">
      <c r="A893" s="261" t="s">
        <v>1688</v>
      </c>
      <c r="B893" s="114" t="s">
        <v>1003</v>
      </c>
      <c r="C893" s="217" t="s">
        <v>6</v>
      </c>
      <c r="D893" s="114" t="s">
        <v>1023</v>
      </c>
      <c r="E893" s="114" t="s">
        <v>239</v>
      </c>
      <c r="F893" s="114" t="s">
        <v>1534</v>
      </c>
      <c r="G893" s="217">
        <v>100</v>
      </c>
      <c r="H893" s="114" t="s">
        <v>1025</v>
      </c>
      <c r="I893" s="114" t="s">
        <v>939</v>
      </c>
      <c r="J893" s="217" t="s">
        <v>736</v>
      </c>
      <c r="K893" s="114" t="s">
        <v>239</v>
      </c>
    </row>
    <row r="894" spans="1:11" x14ac:dyDescent="0.3">
      <c r="A894" s="261" t="s">
        <v>1688</v>
      </c>
      <c r="B894" s="114" t="s">
        <v>1036</v>
      </c>
      <c r="C894" s="217" t="s">
        <v>828</v>
      </c>
      <c r="D894" s="114" t="s">
        <v>1037</v>
      </c>
      <c r="E894" s="114" t="s">
        <v>540</v>
      </c>
      <c r="F894" s="114" t="s">
        <v>1707</v>
      </c>
      <c r="G894" s="217">
        <v>2</v>
      </c>
      <c r="H894" s="114" t="s">
        <v>1040</v>
      </c>
      <c r="I894" s="114" t="s">
        <v>939</v>
      </c>
      <c r="J894" s="217" t="s">
        <v>940</v>
      </c>
      <c r="K894" s="114" t="s">
        <v>1708</v>
      </c>
    </row>
    <row r="895" spans="1:11" x14ac:dyDescent="0.3">
      <c r="A895" s="261" t="s">
        <v>1688</v>
      </c>
      <c r="B895" s="114" t="s">
        <v>1036</v>
      </c>
      <c r="C895" s="217" t="s">
        <v>828</v>
      </c>
      <c r="D895" s="114" t="s">
        <v>1037</v>
      </c>
      <c r="E895" s="114" t="s">
        <v>540</v>
      </c>
      <c r="F895" s="114" t="s">
        <v>1709</v>
      </c>
      <c r="G895" s="217">
        <v>2</v>
      </c>
      <c r="H895" s="114" t="s">
        <v>1040</v>
      </c>
      <c r="I895" s="114" t="s">
        <v>939</v>
      </c>
      <c r="J895" s="217" t="s">
        <v>940</v>
      </c>
      <c r="K895" s="114" t="s">
        <v>1708</v>
      </c>
    </row>
    <row r="896" spans="1:11" x14ac:dyDescent="0.3">
      <c r="A896" s="261" t="s">
        <v>1688</v>
      </c>
      <c r="B896" s="114" t="s">
        <v>1036</v>
      </c>
      <c r="C896" s="217" t="s">
        <v>828</v>
      </c>
      <c r="D896" s="114" t="s">
        <v>1037</v>
      </c>
      <c r="E896" s="114" t="s">
        <v>540</v>
      </c>
      <c r="F896" s="114" t="s">
        <v>1710</v>
      </c>
      <c r="G896" s="217">
        <v>2</v>
      </c>
      <c r="H896" s="114" t="s">
        <v>1040</v>
      </c>
      <c r="I896" s="114" t="s">
        <v>939</v>
      </c>
      <c r="J896" s="217" t="s">
        <v>940</v>
      </c>
      <c r="K896" s="114" t="s">
        <v>1708</v>
      </c>
    </row>
    <row r="897" spans="1:11" x14ac:dyDescent="0.3">
      <c r="A897" s="261" t="s">
        <v>1688</v>
      </c>
      <c r="B897" s="114" t="s">
        <v>1036</v>
      </c>
      <c r="C897" s="217" t="s">
        <v>828</v>
      </c>
      <c r="D897" s="114" t="s">
        <v>1037</v>
      </c>
      <c r="E897" s="114" t="s">
        <v>540</v>
      </c>
      <c r="F897" s="114" t="s">
        <v>1711</v>
      </c>
      <c r="G897" s="217">
        <v>2</v>
      </c>
      <c r="H897" s="114" t="s">
        <v>1040</v>
      </c>
      <c r="I897" s="114" t="s">
        <v>939</v>
      </c>
      <c r="J897" s="217" t="s">
        <v>940</v>
      </c>
      <c r="K897" s="114" t="s">
        <v>1708</v>
      </c>
    </row>
    <row r="898" spans="1:11" x14ac:dyDescent="0.3">
      <c r="A898" s="261" t="s">
        <v>1688</v>
      </c>
      <c r="B898" s="114" t="s">
        <v>1036</v>
      </c>
      <c r="C898" s="217" t="s">
        <v>828</v>
      </c>
      <c r="D898" s="114" t="s">
        <v>1037</v>
      </c>
      <c r="E898" s="114" t="s">
        <v>540</v>
      </c>
      <c r="F898" s="114" t="s">
        <v>1712</v>
      </c>
      <c r="G898" s="217">
        <v>2</v>
      </c>
      <c r="H898" s="114" t="s">
        <v>1040</v>
      </c>
      <c r="I898" s="114" t="s">
        <v>939</v>
      </c>
      <c r="J898" s="217" t="s">
        <v>940</v>
      </c>
      <c r="K898" s="114" t="s">
        <v>1708</v>
      </c>
    </row>
    <row r="899" spans="1:11" x14ac:dyDescent="0.3">
      <c r="A899" s="261" t="s">
        <v>1688</v>
      </c>
      <c r="B899" s="114" t="s">
        <v>1036</v>
      </c>
      <c r="C899" s="217" t="s">
        <v>828</v>
      </c>
      <c r="D899" s="114" t="s">
        <v>1037</v>
      </c>
      <c r="E899" s="114" t="s">
        <v>540</v>
      </c>
      <c r="F899" s="114" t="s">
        <v>1713</v>
      </c>
      <c r="G899" s="217">
        <v>2</v>
      </c>
      <c r="H899" s="114" t="s">
        <v>1040</v>
      </c>
      <c r="I899" s="114" t="s">
        <v>939</v>
      </c>
      <c r="J899" s="217" t="s">
        <v>940</v>
      </c>
      <c r="K899" s="114" t="s">
        <v>1708</v>
      </c>
    </row>
    <row r="900" spans="1:11" x14ac:dyDescent="0.3">
      <c r="A900" s="261" t="s">
        <v>1688</v>
      </c>
      <c r="B900" s="114" t="s">
        <v>1036</v>
      </c>
      <c r="C900" s="217" t="s">
        <v>828</v>
      </c>
      <c r="D900" s="114" t="s">
        <v>1037</v>
      </c>
      <c r="E900" s="114" t="s">
        <v>540</v>
      </c>
      <c r="F900" s="114" t="s">
        <v>1714</v>
      </c>
      <c r="G900" s="217">
        <v>2</v>
      </c>
      <c r="H900" s="114" t="s">
        <v>1040</v>
      </c>
      <c r="I900" s="114" t="s">
        <v>939</v>
      </c>
      <c r="J900" s="217" t="s">
        <v>940</v>
      </c>
      <c r="K900" s="114" t="s">
        <v>1708</v>
      </c>
    </row>
    <row r="901" spans="1:11" x14ac:dyDescent="0.3">
      <c r="A901" s="261" t="s">
        <v>1688</v>
      </c>
      <c r="B901" s="114" t="s">
        <v>1036</v>
      </c>
      <c r="C901" s="217" t="s">
        <v>828</v>
      </c>
      <c r="D901" s="114" t="s">
        <v>1037</v>
      </c>
      <c r="E901" s="114" t="s">
        <v>540</v>
      </c>
      <c r="F901" s="114" t="s">
        <v>1715</v>
      </c>
      <c r="G901" s="217">
        <v>2</v>
      </c>
      <c r="H901" s="114" t="s">
        <v>1040</v>
      </c>
      <c r="I901" s="114" t="s">
        <v>939</v>
      </c>
      <c r="J901" s="217" t="s">
        <v>940</v>
      </c>
      <c r="K901" s="114" t="s">
        <v>1708</v>
      </c>
    </row>
    <row r="902" spans="1:11" x14ac:dyDescent="0.3">
      <c r="A902" s="261" t="s">
        <v>1688</v>
      </c>
      <c r="B902" s="114" t="s">
        <v>1036</v>
      </c>
      <c r="C902" s="217" t="s">
        <v>828</v>
      </c>
      <c r="D902" s="114" t="s">
        <v>1037</v>
      </c>
      <c r="E902" s="114" t="s">
        <v>540</v>
      </c>
      <c r="F902" s="114" t="s">
        <v>1716</v>
      </c>
      <c r="G902" s="217">
        <v>2</v>
      </c>
      <c r="H902" s="114" t="s">
        <v>1040</v>
      </c>
      <c r="I902" s="114" t="s">
        <v>939</v>
      </c>
      <c r="J902" s="217" t="s">
        <v>940</v>
      </c>
      <c r="K902" s="114" t="s">
        <v>1708</v>
      </c>
    </row>
    <row r="903" spans="1:11" x14ac:dyDescent="0.3">
      <c r="A903" s="261" t="s">
        <v>1688</v>
      </c>
      <c r="B903" s="114" t="s">
        <v>1036</v>
      </c>
      <c r="C903" s="217" t="s">
        <v>828</v>
      </c>
      <c r="D903" s="114" t="s">
        <v>1037</v>
      </c>
      <c r="E903" s="114" t="s">
        <v>540</v>
      </c>
      <c r="F903" s="114" t="s">
        <v>1717</v>
      </c>
      <c r="G903" s="217">
        <v>2</v>
      </c>
      <c r="H903" s="114" t="s">
        <v>1040</v>
      </c>
      <c r="I903" s="114" t="s">
        <v>939</v>
      </c>
      <c r="J903" s="217" t="s">
        <v>940</v>
      </c>
      <c r="K903" s="114" t="s">
        <v>1708</v>
      </c>
    </row>
    <row r="904" spans="1:11" x14ac:dyDescent="0.3">
      <c r="A904" s="261" t="s">
        <v>1688</v>
      </c>
      <c r="B904" s="114" t="s">
        <v>1036</v>
      </c>
      <c r="C904" s="217" t="s">
        <v>828</v>
      </c>
      <c r="D904" s="114" t="s">
        <v>1037</v>
      </c>
      <c r="E904" s="114" t="s">
        <v>540</v>
      </c>
      <c r="F904" s="114" t="s">
        <v>1718</v>
      </c>
      <c r="G904" s="217">
        <v>2</v>
      </c>
      <c r="H904" s="114" t="s">
        <v>1040</v>
      </c>
      <c r="I904" s="114" t="s">
        <v>939</v>
      </c>
      <c r="J904" s="217" t="s">
        <v>940</v>
      </c>
      <c r="K904" s="114" t="s">
        <v>1708</v>
      </c>
    </row>
    <row r="905" spans="1:11" x14ac:dyDescent="0.3">
      <c r="A905" s="261" t="s">
        <v>1688</v>
      </c>
      <c r="B905" s="114" t="s">
        <v>1036</v>
      </c>
      <c r="C905" s="217" t="s">
        <v>828</v>
      </c>
      <c r="D905" s="114" t="s">
        <v>1037</v>
      </c>
      <c r="E905" s="114" t="s">
        <v>540</v>
      </c>
      <c r="F905" s="114" t="s">
        <v>1719</v>
      </c>
      <c r="G905" s="217">
        <v>2</v>
      </c>
      <c r="H905" s="114" t="s">
        <v>1040</v>
      </c>
      <c r="I905" s="114" t="s">
        <v>939</v>
      </c>
      <c r="J905" s="217" t="s">
        <v>940</v>
      </c>
      <c r="K905" s="114" t="s">
        <v>1708</v>
      </c>
    </row>
    <row r="906" spans="1:11" x14ac:dyDescent="0.3">
      <c r="A906" s="261" t="s">
        <v>1688</v>
      </c>
      <c r="B906" s="114" t="s">
        <v>1036</v>
      </c>
      <c r="C906" s="217" t="s">
        <v>828</v>
      </c>
      <c r="D906" s="114" t="s">
        <v>1037</v>
      </c>
      <c r="E906" s="114" t="s">
        <v>540</v>
      </c>
      <c r="F906" s="114" t="s">
        <v>1720</v>
      </c>
      <c r="G906" s="217">
        <v>2</v>
      </c>
      <c r="H906" s="114" t="s">
        <v>1040</v>
      </c>
      <c r="I906" s="114" t="s">
        <v>939</v>
      </c>
      <c r="J906" s="217" t="s">
        <v>940</v>
      </c>
      <c r="K906" s="114" t="s">
        <v>1708</v>
      </c>
    </row>
    <row r="907" spans="1:11" x14ac:dyDescent="0.3">
      <c r="A907" s="261" t="s">
        <v>1688</v>
      </c>
      <c r="B907" s="114" t="s">
        <v>1036</v>
      </c>
      <c r="C907" s="217" t="s">
        <v>828</v>
      </c>
      <c r="D907" s="114" t="s">
        <v>1037</v>
      </c>
      <c r="E907" s="114" t="s">
        <v>540</v>
      </c>
      <c r="F907" s="114" t="s">
        <v>1721</v>
      </c>
      <c r="G907" s="217">
        <v>2</v>
      </c>
      <c r="H907" s="114" t="s">
        <v>1040</v>
      </c>
      <c r="I907" s="114" t="s">
        <v>939</v>
      </c>
      <c r="J907" s="217" t="s">
        <v>940</v>
      </c>
      <c r="K907" s="114" t="s">
        <v>1708</v>
      </c>
    </row>
    <row r="908" spans="1:11" x14ac:dyDescent="0.3">
      <c r="A908" s="261" t="s">
        <v>1688</v>
      </c>
      <c r="B908" s="114" t="s">
        <v>1036</v>
      </c>
      <c r="C908" s="217" t="s">
        <v>6</v>
      </c>
      <c r="D908" s="114" t="s">
        <v>1046</v>
      </c>
      <c r="E908" s="114" t="s">
        <v>280</v>
      </c>
      <c r="F908" s="114" t="s">
        <v>1722</v>
      </c>
      <c r="G908" s="217">
        <v>100</v>
      </c>
      <c r="H908" s="114" t="s">
        <v>1048</v>
      </c>
      <c r="I908" s="114" t="s">
        <v>939</v>
      </c>
      <c r="J908" s="217" t="s">
        <v>736</v>
      </c>
      <c r="K908" s="114" t="s">
        <v>1723</v>
      </c>
    </row>
    <row r="909" spans="1:11" x14ac:dyDescent="0.3">
      <c r="A909" s="261" t="s">
        <v>1688</v>
      </c>
      <c r="B909" s="114" t="s">
        <v>1036</v>
      </c>
      <c r="C909" s="217" t="s">
        <v>6</v>
      </c>
      <c r="D909" s="114" t="s">
        <v>1046</v>
      </c>
      <c r="E909" s="114" t="s">
        <v>90</v>
      </c>
      <c r="F909" s="114" t="s">
        <v>1434</v>
      </c>
      <c r="G909" s="217">
        <v>900</v>
      </c>
      <c r="H909" s="114" t="s">
        <v>1048</v>
      </c>
      <c r="I909" s="114" t="s">
        <v>939</v>
      </c>
      <c r="J909" s="217" t="s">
        <v>736</v>
      </c>
      <c r="K909" s="114" t="s">
        <v>1537</v>
      </c>
    </row>
    <row r="910" spans="1:11" x14ac:dyDescent="0.3">
      <c r="A910" s="261" t="s">
        <v>1688</v>
      </c>
      <c r="B910" s="114" t="s">
        <v>1036</v>
      </c>
      <c r="C910" s="217" t="s">
        <v>6</v>
      </c>
      <c r="D910" s="114" t="s">
        <v>1046</v>
      </c>
      <c r="E910" s="114" t="s">
        <v>491</v>
      </c>
      <c r="F910" s="114" t="s">
        <v>1340</v>
      </c>
      <c r="G910" s="217">
        <v>40</v>
      </c>
      <c r="H910" s="114" t="s">
        <v>1048</v>
      </c>
      <c r="I910" s="114" t="s">
        <v>939</v>
      </c>
      <c r="J910" s="217" t="s">
        <v>736</v>
      </c>
      <c r="K910" s="114" t="s">
        <v>1341</v>
      </c>
    </row>
    <row r="911" spans="1:11" x14ac:dyDescent="0.3">
      <c r="A911" s="261" t="s">
        <v>1688</v>
      </c>
      <c r="B911" s="114" t="s">
        <v>1036</v>
      </c>
      <c r="C911" s="217" t="s">
        <v>6</v>
      </c>
      <c r="D911" s="114" t="s">
        <v>1046</v>
      </c>
      <c r="E911" s="114" t="s">
        <v>1724</v>
      </c>
      <c r="F911" s="114" t="s">
        <v>1725</v>
      </c>
      <c r="G911" s="217">
        <v>900</v>
      </c>
      <c r="H911" s="114" t="s">
        <v>1048</v>
      </c>
      <c r="I911" s="114" t="s">
        <v>939</v>
      </c>
      <c r="J911" s="217" t="s">
        <v>940</v>
      </c>
      <c r="K911" s="114" t="s">
        <v>1726</v>
      </c>
    </row>
    <row r="912" spans="1:11" x14ac:dyDescent="0.3">
      <c r="A912" s="261" t="s">
        <v>1688</v>
      </c>
      <c r="B912" s="114" t="s">
        <v>1036</v>
      </c>
      <c r="C912" s="217" t="s">
        <v>6</v>
      </c>
      <c r="D912" s="114" t="s">
        <v>1046</v>
      </c>
      <c r="E912" s="114" t="s">
        <v>644</v>
      </c>
      <c r="F912" s="114" t="s">
        <v>1195</v>
      </c>
      <c r="G912" s="217">
        <v>100</v>
      </c>
      <c r="H912" s="114" t="s">
        <v>1048</v>
      </c>
      <c r="I912" s="114" t="s">
        <v>939</v>
      </c>
      <c r="J912" s="217" t="s">
        <v>736</v>
      </c>
      <c r="K912" s="114" t="s">
        <v>1727</v>
      </c>
    </row>
    <row r="913" spans="1:11" x14ac:dyDescent="0.3">
      <c r="A913" s="261" t="s">
        <v>1688</v>
      </c>
      <c r="B913" s="114" t="s">
        <v>1036</v>
      </c>
      <c r="C913" s="217" t="s">
        <v>6</v>
      </c>
      <c r="D913" s="114" t="s">
        <v>1046</v>
      </c>
      <c r="E913" s="114" t="s">
        <v>45</v>
      </c>
      <c r="F913" s="114" t="s">
        <v>1728</v>
      </c>
      <c r="G913" s="217">
        <v>50</v>
      </c>
      <c r="H913" s="114" t="s">
        <v>1048</v>
      </c>
      <c r="I913" s="114" t="s">
        <v>939</v>
      </c>
      <c r="J913" s="217" t="s">
        <v>736</v>
      </c>
      <c r="K913" s="114" t="s">
        <v>1729</v>
      </c>
    </row>
    <row r="914" spans="1:11" x14ac:dyDescent="0.3">
      <c r="A914" s="261" t="s">
        <v>1688</v>
      </c>
      <c r="B914" s="114" t="s">
        <v>1036</v>
      </c>
      <c r="C914" s="217" t="s">
        <v>6</v>
      </c>
      <c r="D914" s="114" t="s">
        <v>1046</v>
      </c>
      <c r="E914" s="114" t="s">
        <v>1730</v>
      </c>
      <c r="F914" s="114" t="s">
        <v>1731</v>
      </c>
      <c r="G914" s="217">
        <v>80</v>
      </c>
      <c r="H914" s="114" t="s">
        <v>1048</v>
      </c>
      <c r="I914" s="114" t="s">
        <v>939</v>
      </c>
      <c r="J914" s="217" t="s">
        <v>736</v>
      </c>
      <c r="K914" s="114" t="s">
        <v>1732</v>
      </c>
    </row>
    <row r="915" spans="1:11" x14ac:dyDescent="0.3">
      <c r="A915" s="261" t="s">
        <v>1688</v>
      </c>
      <c r="B915" s="114" t="s">
        <v>1036</v>
      </c>
      <c r="C915" s="217" t="s">
        <v>6</v>
      </c>
      <c r="D915" s="114" t="s">
        <v>1046</v>
      </c>
      <c r="E915" s="114" t="s">
        <v>11</v>
      </c>
      <c r="F915" s="114" t="s">
        <v>1424</v>
      </c>
      <c r="G915" s="217">
        <v>100</v>
      </c>
      <c r="H915" s="114" t="s">
        <v>1048</v>
      </c>
      <c r="I915" s="114" t="s">
        <v>939</v>
      </c>
      <c r="J915" s="217" t="s">
        <v>736</v>
      </c>
      <c r="K915" s="114" t="s">
        <v>1425</v>
      </c>
    </row>
    <row r="916" spans="1:11" x14ac:dyDescent="0.3">
      <c r="A916" s="261" t="s">
        <v>1688</v>
      </c>
      <c r="B916" s="114" t="s">
        <v>1036</v>
      </c>
      <c r="C916" s="217" t="s">
        <v>6</v>
      </c>
      <c r="D916" s="114" t="s">
        <v>1046</v>
      </c>
      <c r="E916" s="114" t="s">
        <v>76</v>
      </c>
      <c r="F916" s="114" t="s">
        <v>1538</v>
      </c>
      <c r="G916" s="217">
        <v>100</v>
      </c>
      <c r="H916" s="114" t="s">
        <v>1048</v>
      </c>
      <c r="I916" s="114" t="s">
        <v>939</v>
      </c>
      <c r="J916" s="217" t="s">
        <v>736</v>
      </c>
      <c r="K916" s="114" t="s">
        <v>1539</v>
      </c>
    </row>
    <row r="917" spans="1:11" x14ac:dyDescent="0.3">
      <c r="A917" s="261" t="s">
        <v>1688</v>
      </c>
      <c r="B917" s="114" t="s">
        <v>1036</v>
      </c>
      <c r="C917" s="217" t="s">
        <v>6</v>
      </c>
      <c r="D917" s="114" t="s">
        <v>1046</v>
      </c>
      <c r="E917" s="114" t="s">
        <v>27</v>
      </c>
      <c r="F917" s="114" t="s">
        <v>1249</v>
      </c>
      <c r="G917" s="217">
        <v>10</v>
      </c>
      <c r="H917" s="114" t="s">
        <v>1048</v>
      </c>
      <c r="I917" s="114" t="s">
        <v>939</v>
      </c>
      <c r="J917" s="217" t="s">
        <v>736</v>
      </c>
      <c r="K917" s="114" t="s">
        <v>1733</v>
      </c>
    </row>
    <row r="918" spans="1:11" x14ac:dyDescent="0.3">
      <c r="A918" s="261" t="s">
        <v>1688</v>
      </c>
      <c r="B918" s="114" t="s">
        <v>1036</v>
      </c>
      <c r="C918" s="217" t="s">
        <v>6</v>
      </c>
      <c r="D918" s="114" t="s">
        <v>1046</v>
      </c>
      <c r="E918" s="114" t="s">
        <v>27</v>
      </c>
      <c r="F918" s="114" t="s">
        <v>1215</v>
      </c>
      <c r="G918" s="217">
        <v>10</v>
      </c>
      <c r="H918" s="114" t="s">
        <v>1048</v>
      </c>
      <c r="I918" s="114" t="s">
        <v>939</v>
      </c>
      <c r="J918" s="217" t="s">
        <v>736</v>
      </c>
      <c r="K918" s="114" t="s">
        <v>1733</v>
      </c>
    </row>
    <row r="919" spans="1:11" x14ac:dyDescent="0.3">
      <c r="A919" s="261" t="s">
        <v>1688</v>
      </c>
      <c r="B919" s="114" t="s">
        <v>1036</v>
      </c>
      <c r="C919" s="217" t="s">
        <v>6</v>
      </c>
      <c r="D919" s="114" t="s">
        <v>1046</v>
      </c>
      <c r="E919" s="114" t="s">
        <v>27</v>
      </c>
      <c r="F919" s="114" t="s">
        <v>1252</v>
      </c>
      <c r="G919" s="217">
        <v>20</v>
      </c>
      <c r="H919" s="114" t="s">
        <v>1048</v>
      </c>
      <c r="I919" s="114" t="s">
        <v>939</v>
      </c>
      <c r="J919" s="217" t="s">
        <v>736</v>
      </c>
      <c r="K919" s="114" t="s">
        <v>1733</v>
      </c>
    </row>
    <row r="920" spans="1:11" x14ac:dyDescent="0.3">
      <c r="A920" s="261" t="s">
        <v>1688</v>
      </c>
      <c r="B920" s="114" t="s">
        <v>1036</v>
      </c>
      <c r="C920" s="217" t="s">
        <v>6</v>
      </c>
      <c r="D920" s="114" t="s">
        <v>1046</v>
      </c>
      <c r="E920" s="114" t="s">
        <v>27</v>
      </c>
      <c r="F920" s="114" t="s">
        <v>1734</v>
      </c>
      <c r="G920" s="217">
        <v>20</v>
      </c>
      <c r="H920" s="114" t="s">
        <v>1048</v>
      </c>
      <c r="I920" s="114" t="s">
        <v>939</v>
      </c>
      <c r="J920" s="217" t="s">
        <v>736</v>
      </c>
      <c r="K920" s="114" t="s">
        <v>1733</v>
      </c>
    </row>
    <row r="921" spans="1:11" x14ac:dyDescent="0.3">
      <c r="A921" s="261" t="s">
        <v>1688</v>
      </c>
      <c r="B921" s="114" t="s">
        <v>1036</v>
      </c>
      <c r="C921" s="217" t="s">
        <v>6</v>
      </c>
      <c r="D921" s="114" t="s">
        <v>1046</v>
      </c>
      <c r="E921" s="114" t="s">
        <v>27</v>
      </c>
      <c r="F921" s="114" t="s">
        <v>1735</v>
      </c>
      <c r="G921" s="217">
        <v>20</v>
      </c>
      <c r="H921" s="114" t="s">
        <v>1048</v>
      </c>
      <c r="I921" s="114" t="s">
        <v>939</v>
      </c>
      <c r="J921" s="217" t="s">
        <v>736</v>
      </c>
      <c r="K921" s="114" t="s">
        <v>1733</v>
      </c>
    </row>
    <row r="922" spans="1:11" x14ac:dyDescent="0.3">
      <c r="A922" s="261" t="s">
        <v>1688</v>
      </c>
      <c r="B922" s="114" t="s">
        <v>1036</v>
      </c>
      <c r="C922" s="217" t="s">
        <v>6</v>
      </c>
      <c r="D922" s="114" t="s">
        <v>1046</v>
      </c>
      <c r="E922" s="114" t="s">
        <v>27</v>
      </c>
      <c r="F922" s="114" t="s">
        <v>1736</v>
      </c>
      <c r="G922" s="217">
        <v>20</v>
      </c>
      <c r="H922" s="114" t="s">
        <v>1048</v>
      </c>
      <c r="I922" s="114" t="s">
        <v>939</v>
      </c>
      <c r="J922" s="217" t="s">
        <v>736</v>
      </c>
      <c r="K922" s="114" t="s">
        <v>1733</v>
      </c>
    </row>
    <row r="923" spans="1:11" x14ac:dyDescent="0.3">
      <c r="A923" s="261" t="s">
        <v>1688</v>
      </c>
      <c r="B923" s="114" t="s">
        <v>1036</v>
      </c>
      <c r="C923" s="217" t="s">
        <v>6</v>
      </c>
      <c r="D923" s="114" t="s">
        <v>1046</v>
      </c>
      <c r="E923" s="114" t="s">
        <v>27</v>
      </c>
      <c r="F923" s="114" t="s">
        <v>1251</v>
      </c>
      <c r="G923" s="217">
        <v>30</v>
      </c>
      <c r="H923" s="114" t="s">
        <v>1048</v>
      </c>
      <c r="I923" s="114" t="s">
        <v>939</v>
      </c>
      <c r="J923" s="217" t="s">
        <v>736</v>
      </c>
      <c r="K923" s="114" t="s">
        <v>1733</v>
      </c>
    </row>
    <row r="924" spans="1:11" x14ac:dyDescent="0.3">
      <c r="A924" s="261" t="s">
        <v>1688</v>
      </c>
      <c r="B924" s="114" t="s">
        <v>1036</v>
      </c>
      <c r="C924" s="217" t="s">
        <v>6</v>
      </c>
      <c r="D924" s="114" t="s">
        <v>1046</v>
      </c>
      <c r="E924" s="114" t="s">
        <v>27</v>
      </c>
      <c r="F924" s="114" t="s">
        <v>1737</v>
      </c>
      <c r="G924" s="217">
        <v>30</v>
      </c>
      <c r="H924" s="114" t="s">
        <v>1048</v>
      </c>
      <c r="I924" s="114" t="s">
        <v>939</v>
      </c>
      <c r="J924" s="217" t="s">
        <v>736</v>
      </c>
      <c r="K924" s="114" t="s">
        <v>1733</v>
      </c>
    </row>
    <row r="925" spans="1:11" x14ac:dyDescent="0.3">
      <c r="A925" s="261" t="s">
        <v>1688</v>
      </c>
      <c r="B925" s="114" t="s">
        <v>1036</v>
      </c>
      <c r="C925" s="217" t="s">
        <v>6</v>
      </c>
      <c r="D925" s="114" t="s">
        <v>1046</v>
      </c>
      <c r="E925" s="114" t="s">
        <v>27</v>
      </c>
      <c r="F925" s="114" t="s">
        <v>1213</v>
      </c>
      <c r="G925" s="217">
        <v>30</v>
      </c>
      <c r="H925" s="114" t="s">
        <v>1048</v>
      </c>
      <c r="I925" s="114" t="s">
        <v>939</v>
      </c>
      <c r="J925" s="217" t="s">
        <v>736</v>
      </c>
      <c r="K925" s="114" t="s">
        <v>1733</v>
      </c>
    </row>
    <row r="926" spans="1:11" x14ac:dyDescent="0.3">
      <c r="A926" s="261" t="s">
        <v>1688</v>
      </c>
      <c r="B926" s="114" t="s">
        <v>1036</v>
      </c>
      <c r="C926" s="217" t="s">
        <v>6</v>
      </c>
      <c r="D926" s="114" t="s">
        <v>1046</v>
      </c>
      <c r="E926" s="114" t="s">
        <v>27</v>
      </c>
      <c r="F926" s="114" t="s">
        <v>1236</v>
      </c>
      <c r="G926" s="217">
        <v>40</v>
      </c>
      <c r="H926" s="114" t="s">
        <v>1048</v>
      </c>
      <c r="I926" s="114" t="s">
        <v>939</v>
      </c>
      <c r="J926" s="217" t="s">
        <v>736</v>
      </c>
      <c r="K926" s="114" t="s">
        <v>1733</v>
      </c>
    </row>
    <row r="927" spans="1:11" x14ac:dyDescent="0.3">
      <c r="A927" s="261" t="s">
        <v>1688</v>
      </c>
      <c r="B927" s="114" t="s">
        <v>1036</v>
      </c>
      <c r="C927" s="217" t="s">
        <v>6</v>
      </c>
      <c r="D927" s="114" t="s">
        <v>1046</v>
      </c>
      <c r="E927" s="114" t="s">
        <v>27</v>
      </c>
      <c r="F927" s="114" t="s">
        <v>1197</v>
      </c>
      <c r="G927" s="217">
        <v>40</v>
      </c>
      <c r="H927" s="114" t="s">
        <v>1048</v>
      </c>
      <c r="I927" s="114" t="s">
        <v>939</v>
      </c>
      <c r="J927" s="217" t="s">
        <v>736</v>
      </c>
      <c r="K927" s="114" t="s">
        <v>1733</v>
      </c>
    </row>
    <row r="928" spans="1:11" x14ac:dyDescent="0.3">
      <c r="A928" s="261" t="s">
        <v>1688</v>
      </c>
      <c r="B928" s="114" t="s">
        <v>1036</v>
      </c>
      <c r="C928" s="217" t="s">
        <v>6</v>
      </c>
      <c r="D928" s="114" t="s">
        <v>1046</v>
      </c>
      <c r="E928" s="114" t="s">
        <v>27</v>
      </c>
      <c r="F928" s="114" t="s">
        <v>1738</v>
      </c>
      <c r="G928" s="217">
        <v>50</v>
      </c>
      <c r="H928" s="114" t="s">
        <v>1048</v>
      </c>
      <c r="I928" s="114" t="s">
        <v>939</v>
      </c>
      <c r="J928" s="217" t="s">
        <v>736</v>
      </c>
      <c r="K928" s="114" t="s">
        <v>1733</v>
      </c>
    </row>
    <row r="929" spans="1:11" x14ac:dyDescent="0.3">
      <c r="A929" s="261" t="s">
        <v>1688</v>
      </c>
      <c r="B929" s="114" t="s">
        <v>1036</v>
      </c>
      <c r="C929" s="217" t="s">
        <v>6</v>
      </c>
      <c r="D929" s="114" t="s">
        <v>1046</v>
      </c>
      <c r="E929" s="114" t="s">
        <v>27</v>
      </c>
      <c r="F929" s="114" t="s">
        <v>1739</v>
      </c>
      <c r="G929" s="217">
        <v>50</v>
      </c>
      <c r="H929" s="114" t="s">
        <v>1048</v>
      </c>
      <c r="I929" s="114" t="s">
        <v>939</v>
      </c>
      <c r="J929" s="217" t="s">
        <v>736</v>
      </c>
      <c r="K929" s="114" t="s">
        <v>1733</v>
      </c>
    </row>
    <row r="930" spans="1:11" x14ac:dyDescent="0.3">
      <c r="A930" s="261" t="s">
        <v>1688</v>
      </c>
      <c r="B930" s="114" t="s">
        <v>1036</v>
      </c>
      <c r="C930" s="217" t="s">
        <v>6</v>
      </c>
      <c r="D930" s="114" t="s">
        <v>1046</v>
      </c>
      <c r="E930" s="114" t="s">
        <v>27</v>
      </c>
      <c r="F930" s="114" t="s">
        <v>1232</v>
      </c>
      <c r="G930" s="217">
        <v>50</v>
      </c>
      <c r="H930" s="114" t="s">
        <v>1048</v>
      </c>
      <c r="I930" s="114" t="s">
        <v>939</v>
      </c>
      <c r="J930" s="217" t="s">
        <v>736</v>
      </c>
      <c r="K930" s="114" t="s">
        <v>1733</v>
      </c>
    </row>
    <row r="931" spans="1:11" x14ac:dyDescent="0.3">
      <c r="A931" s="261" t="s">
        <v>1688</v>
      </c>
      <c r="B931" s="114" t="s">
        <v>1036</v>
      </c>
      <c r="C931" s="217" t="s">
        <v>6</v>
      </c>
      <c r="D931" s="114" t="s">
        <v>1046</v>
      </c>
      <c r="E931" s="114" t="s">
        <v>27</v>
      </c>
      <c r="F931" s="114" t="s">
        <v>1250</v>
      </c>
      <c r="G931" s="217">
        <v>60</v>
      </c>
      <c r="H931" s="114" t="s">
        <v>1048</v>
      </c>
      <c r="I931" s="114" t="s">
        <v>939</v>
      </c>
      <c r="J931" s="217" t="s">
        <v>736</v>
      </c>
      <c r="K931" s="114" t="s">
        <v>1733</v>
      </c>
    </row>
    <row r="932" spans="1:11" x14ac:dyDescent="0.3">
      <c r="A932" s="261" t="s">
        <v>1688</v>
      </c>
      <c r="B932" s="114" t="s">
        <v>1036</v>
      </c>
      <c r="C932" s="217" t="s">
        <v>6</v>
      </c>
      <c r="D932" s="114" t="s">
        <v>1046</v>
      </c>
      <c r="E932" s="114" t="s">
        <v>27</v>
      </c>
      <c r="F932" s="114" t="s">
        <v>1237</v>
      </c>
      <c r="G932" s="217">
        <v>100</v>
      </c>
      <c r="H932" s="114" t="s">
        <v>1048</v>
      </c>
      <c r="I932" s="114" t="s">
        <v>939</v>
      </c>
      <c r="J932" s="217" t="s">
        <v>736</v>
      </c>
      <c r="K932" s="114" t="s">
        <v>1733</v>
      </c>
    </row>
    <row r="933" spans="1:11" x14ac:dyDescent="0.3">
      <c r="A933" s="261" t="s">
        <v>1688</v>
      </c>
      <c r="B933" s="114" t="s">
        <v>1036</v>
      </c>
      <c r="C933" s="217" t="s">
        <v>6</v>
      </c>
      <c r="D933" s="114" t="s">
        <v>1046</v>
      </c>
      <c r="E933" s="114" t="s">
        <v>27</v>
      </c>
      <c r="F933" s="114" t="s">
        <v>1740</v>
      </c>
      <c r="G933" s="217">
        <v>210</v>
      </c>
      <c r="H933" s="114" t="s">
        <v>1048</v>
      </c>
      <c r="I933" s="114" t="s">
        <v>939</v>
      </c>
      <c r="J933" s="217" t="s">
        <v>736</v>
      </c>
      <c r="K933" s="114" t="s">
        <v>1733</v>
      </c>
    </row>
    <row r="934" spans="1:11" x14ac:dyDescent="0.3">
      <c r="A934" s="261" t="s">
        <v>1688</v>
      </c>
      <c r="B934" s="114" t="s">
        <v>1036</v>
      </c>
      <c r="C934" s="217" t="s">
        <v>6</v>
      </c>
      <c r="D934" s="114" t="s">
        <v>1046</v>
      </c>
      <c r="E934" s="114" t="s">
        <v>174</v>
      </c>
      <c r="F934" s="114" t="s">
        <v>1741</v>
      </c>
      <c r="G934" s="217">
        <v>150</v>
      </c>
      <c r="H934" s="114" t="s">
        <v>1048</v>
      </c>
      <c r="I934" s="114" t="s">
        <v>939</v>
      </c>
      <c r="J934" s="217" t="s">
        <v>736</v>
      </c>
      <c r="K934" s="114" t="s">
        <v>1742</v>
      </c>
    </row>
    <row r="935" spans="1:11" x14ac:dyDescent="0.3">
      <c r="A935" s="261" t="s">
        <v>1688</v>
      </c>
      <c r="B935" s="114" t="s">
        <v>1036</v>
      </c>
      <c r="C935" s="217" t="s">
        <v>6</v>
      </c>
      <c r="D935" s="114" t="s">
        <v>1046</v>
      </c>
      <c r="E935" s="114" t="s">
        <v>110</v>
      </c>
      <c r="F935" s="114" t="s">
        <v>1487</v>
      </c>
      <c r="G935" s="217">
        <v>30</v>
      </c>
      <c r="H935" s="114" t="s">
        <v>1048</v>
      </c>
      <c r="I935" s="114" t="s">
        <v>939</v>
      </c>
      <c r="J935" s="217" t="s">
        <v>736</v>
      </c>
      <c r="K935" s="114" t="s">
        <v>1743</v>
      </c>
    </row>
    <row r="936" spans="1:11" x14ac:dyDescent="0.3">
      <c r="A936" s="261" t="s">
        <v>1688</v>
      </c>
      <c r="B936" s="114" t="s">
        <v>1036</v>
      </c>
      <c r="C936" s="217" t="s">
        <v>6</v>
      </c>
      <c r="D936" s="114" t="s">
        <v>1046</v>
      </c>
      <c r="E936" s="114" t="s">
        <v>102</v>
      </c>
      <c r="F936" s="114" t="s">
        <v>1744</v>
      </c>
      <c r="G936" s="217">
        <v>300</v>
      </c>
      <c r="H936" s="114" t="s">
        <v>1048</v>
      </c>
      <c r="I936" s="114" t="s">
        <v>939</v>
      </c>
      <c r="J936" s="217" t="s">
        <v>736</v>
      </c>
      <c r="K936" s="114" t="s">
        <v>1548</v>
      </c>
    </row>
    <row r="937" spans="1:11" x14ac:dyDescent="0.3">
      <c r="A937" s="261" t="s">
        <v>1688</v>
      </c>
      <c r="B937" s="114" t="s">
        <v>1036</v>
      </c>
      <c r="C937" s="217" t="s">
        <v>6</v>
      </c>
      <c r="D937" s="114" t="s">
        <v>1046</v>
      </c>
      <c r="E937" s="114" t="s">
        <v>32</v>
      </c>
      <c r="F937" s="114" t="s">
        <v>1261</v>
      </c>
      <c r="G937" s="217">
        <v>20</v>
      </c>
      <c r="H937" s="114" t="s">
        <v>1048</v>
      </c>
      <c r="I937" s="114" t="s">
        <v>939</v>
      </c>
      <c r="J937" s="217" t="s">
        <v>736</v>
      </c>
      <c r="K937" s="114" t="s">
        <v>1559</v>
      </c>
    </row>
  </sheetData>
  <phoneticPr fontId="5"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141A4-7CFD-4CE0-BBDD-8F84D189D6C9}">
  <sheetPr codeName="Sheet19"/>
  <dimension ref="A1:BD20"/>
  <sheetViews>
    <sheetView workbookViewId="0">
      <selection activeCell="E11" sqref="E11"/>
    </sheetView>
  </sheetViews>
  <sheetFormatPr defaultColWidth="9" defaultRowHeight="14.25" x14ac:dyDescent="0.3"/>
  <cols>
    <col min="1" max="1" width="11.375" style="114" customWidth="1"/>
    <col min="2" max="3" width="6.5" style="114" customWidth="1"/>
    <col min="4" max="4" width="30.5" style="114" customWidth="1"/>
    <col min="5" max="5" width="10.25" style="114" customWidth="1"/>
    <col min="6" max="8" width="9.5" style="114" customWidth="1"/>
    <col min="9" max="16384" width="9" style="114"/>
  </cols>
  <sheetData>
    <row r="1" spans="1:56" x14ac:dyDescent="0.3">
      <c r="A1" s="236" t="s">
        <v>0</v>
      </c>
      <c r="B1" s="237" t="s">
        <v>760</v>
      </c>
      <c r="C1" s="237" t="s">
        <v>2</v>
      </c>
      <c r="D1" s="238" t="s">
        <v>3</v>
      </c>
      <c r="E1" s="239" t="s">
        <v>761</v>
      </c>
      <c r="F1" s="240" t="s">
        <v>762</v>
      </c>
      <c r="G1" s="241" t="s">
        <v>763</v>
      </c>
      <c r="H1" s="239" t="s">
        <v>764</v>
      </c>
      <c r="I1" s="240" t="s">
        <v>765</v>
      </c>
      <c r="J1" s="241" t="s">
        <v>766</v>
      </c>
      <c r="K1" s="239" t="s">
        <v>767</v>
      </c>
      <c r="L1" s="240" t="s">
        <v>768</v>
      </c>
      <c r="M1" s="241" t="s">
        <v>769</v>
      </c>
      <c r="N1" s="239" t="s">
        <v>770</v>
      </c>
      <c r="O1" s="240" t="s">
        <v>771</v>
      </c>
      <c r="P1" s="241" t="s">
        <v>772</v>
      </c>
      <c r="Q1" s="239" t="s">
        <v>773</v>
      </c>
      <c r="R1" s="240" t="s">
        <v>774</v>
      </c>
      <c r="S1" s="241" t="s">
        <v>775</v>
      </c>
      <c r="T1" s="239" t="s">
        <v>776</v>
      </c>
      <c r="U1" s="240" t="s">
        <v>777</v>
      </c>
      <c r="V1" s="241" t="s">
        <v>778</v>
      </c>
      <c r="W1" s="239" t="s">
        <v>779</v>
      </c>
      <c r="X1" s="240" t="s">
        <v>780</v>
      </c>
      <c r="Y1" s="241" t="s">
        <v>781</v>
      </c>
      <c r="Z1" s="239" t="s">
        <v>782</v>
      </c>
      <c r="AA1" s="240" t="s">
        <v>783</v>
      </c>
      <c r="AB1" s="241" t="s">
        <v>784</v>
      </c>
      <c r="AC1" s="239" t="s">
        <v>785</v>
      </c>
      <c r="AD1" s="240" t="s">
        <v>786</v>
      </c>
      <c r="AE1" s="241" t="s">
        <v>787</v>
      </c>
      <c r="AF1" s="239" t="s">
        <v>788</v>
      </c>
      <c r="AG1" s="240" t="s">
        <v>789</v>
      </c>
      <c r="AH1" s="241" t="s">
        <v>790</v>
      </c>
      <c r="AI1" s="239" t="s">
        <v>791</v>
      </c>
      <c r="AJ1" s="240" t="s">
        <v>792</v>
      </c>
      <c r="AK1" s="241" t="s">
        <v>793</v>
      </c>
      <c r="AL1" s="239" t="s">
        <v>794</v>
      </c>
      <c r="AM1" s="240" t="s">
        <v>378</v>
      </c>
      <c r="AN1" s="241" t="s">
        <v>795</v>
      </c>
      <c r="AO1" s="239" t="s">
        <v>377</v>
      </c>
      <c r="AP1" s="240" t="s">
        <v>796</v>
      </c>
      <c r="AQ1" s="241" t="s">
        <v>797</v>
      </c>
      <c r="AR1" s="239" t="s">
        <v>798</v>
      </c>
      <c r="AS1" s="240" t="s">
        <v>799</v>
      </c>
      <c r="AT1" s="241" t="s">
        <v>800</v>
      </c>
      <c r="AU1" s="239" t="s">
        <v>801</v>
      </c>
      <c r="AV1" s="240" t="s">
        <v>802</v>
      </c>
      <c r="AW1" s="241" t="s">
        <v>803</v>
      </c>
      <c r="AX1" s="239" t="s">
        <v>804</v>
      </c>
      <c r="AY1" s="242" t="s">
        <v>805</v>
      </c>
      <c r="AZ1" s="243" t="s">
        <v>806</v>
      </c>
      <c r="BA1" s="239" t="s">
        <v>807</v>
      </c>
      <c r="BB1" s="240" t="s">
        <v>808</v>
      </c>
      <c r="BC1" s="241" t="s">
        <v>809</v>
      </c>
      <c r="BD1" s="239" t="s">
        <v>810</v>
      </c>
    </row>
    <row r="2" spans="1:56" x14ac:dyDescent="0.3">
      <c r="A2" s="236" t="s">
        <v>811</v>
      </c>
      <c r="B2" s="244" t="s">
        <v>812</v>
      </c>
      <c r="C2" s="244" t="s">
        <v>813</v>
      </c>
      <c r="D2" s="244" t="s">
        <v>12</v>
      </c>
      <c r="E2" s="244">
        <v>0</v>
      </c>
      <c r="F2" s="244"/>
      <c r="G2" s="244"/>
      <c r="H2" s="245">
        <f t="shared" ref="H2:H20" si="0">E2+F2-G2</f>
        <v>0</v>
      </c>
      <c r="I2" s="244"/>
      <c r="J2" s="244"/>
      <c r="K2" s="245">
        <f t="shared" ref="K2:K20" si="1">H2+I2-J2</f>
        <v>0</v>
      </c>
      <c r="L2" s="244"/>
      <c r="M2" s="244"/>
      <c r="N2" s="245">
        <f t="shared" ref="N2:N20" si="2">K2+L2-M2</f>
        <v>0</v>
      </c>
      <c r="O2" s="244"/>
      <c r="P2" s="244"/>
      <c r="Q2" s="245">
        <f t="shared" ref="Q2:Q20" si="3">N2+O2-P2</f>
        <v>0</v>
      </c>
      <c r="R2" s="244"/>
      <c r="S2" s="244"/>
      <c r="T2" s="245">
        <f t="shared" ref="T2:T20" si="4">Q2+R2-S2</f>
        <v>0</v>
      </c>
      <c r="U2" s="244"/>
      <c r="V2" s="244"/>
      <c r="W2" s="245">
        <f t="shared" ref="W2:W20" si="5">T2+U2-V2</f>
        <v>0</v>
      </c>
      <c r="X2" s="244"/>
      <c r="Y2" s="244"/>
      <c r="Z2" s="245">
        <f>W2+X2-Y2</f>
        <v>0</v>
      </c>
      <c r="AA2" s="244"/>
      <c r="AB2" s="244"/>
      <c r="AC2" s="245">
        <f>Z2+AA2-AB2</f>
        <v>0</v>
      </c>
      <c r="AD2" s="244"/>
      <c r="AE2" s="244"/>
      <c r="AF2" s="245">
        <f>AC2+AD2-AE2</f>
        <v>0</v>
      </c>
      <c r="AG2" s="244"/>
      <c r="AH2" s="244"/>
      <c r="AI2" s="245">
        <f>AF2+AG2-AH2</f>
        <v>0</v>
      </c>
      <c r="AJ2" s="244"/>
      <c r="AK2" s="244"/>
      <c r="AL2" s="245">
        <f>AI2+AJ2-AK2</f>
        <v>0</v>
      </c>
      <c r="AM2" s="244">
        <v>0</v>
      </c>
      <c r="AN2" s="244">
        <v>0</v>
      </c>
      <c r="AO2" s="245">
        <f>AL2+AM2-AN2</f>
        <v>0</v>
      </c>
      <c r="AP2" s="244"/>
      <c r="AQ2" s="244"/>
      <c r="AR2" s="245">
        <f>AO2+AP2-AQ2</f>
        <v>0</v>
      </c>
      <c r="AS2" s="244"/>
      <c r="AT2" s="244"/>
      <c r="AU2" s="245">
        <f>AR2+AS2-AT2</f>
        <v>0</v>
      </c>
      <c r="AV2" s="246"/>
      <c r="AW2" s="247"/>
      <c r="AX2" s="248">
        <f>AU2+AV2-AW2</f>
        <v>0</v>
      </c>
      <c r="AY2" s="249"/>
      <c r="AZ2" s="249"/>
      <c r="BA2" s="248">
        <f>AX2+AY2-AZ2</f>
        <v>0</v>
      </c>
      <c r="BB2" s="246"/>
      <c r="BC2" s="246"/>
      <c r="BD2" s="250">
        <f>BA2+BB2-BC2</f>
        <v>0</v>
      </c>
    </row>
    <row r="3" spans="1:56" x14ac:dyDescent="0.3">
      <c r="A3" s="236" t="s">
        <v>814</v>
      </c>
      <c r="B3" s="244" t="s">
        <v>812</v>
      </c>
      <c r="C3" s="244" t="s">
        <v>813</v>
      </c>
      <c r="D3" s="244" t="s">
        <v>815</v>
      </c>
      <c r="E3" s="251">
        <v>7265</v>
      </c>
      <c r="F3" s="251">
        <v>4800</v>
      </c>
      <c r="G3" s="251">
        <v>3597</v>
      </c>
      <c r="H3" s="252">
        <f t="shared" si="0"/>
        <v>8468</v>
      </c>
      <c r="I3" s="251">
        <v>3900</v>
      </c>
      <c r="J3" s="251">
        <v>2460</v>
      </c>
      <c r="K3" s="252">
        <f t="shared" si="1"/>
        <v>9908</v>
      </c>
      <c r="L3" s="251">
        <v>2400</v>
      </c>
      <c r="M3" s="251">
        <v>2818</v>
      </c>
      <c r="N3" s="252">
        <f t="shared" si="2"/>
        <v>9490</v>
      </c>
      <c r="O3" s="251">
        <v>3600</v>
      </c>
      <c r="P3" s="251">
        <v>2817</v>
      </c>
      <c r="Q3" s="252">
        <f t="shared" si="3"/>
        <v>10273</v>
      </c>
      <c r="R3" s="251">
        <v>2400</v>
      </c>
      <c r="S3" s="251">
        <v>2220</v>
      </c>
      <c r="T3" s="252">
        <f t="shared" si="4"/>
        <v>10453</v>
      </c>
      <c r="U3" s="251">
        <v>1200</v>
      </c>
      <c r="V3" s="251">
        <v>2082</v>
      </c>
      <c r="W3" s="252">
        <f t="shared" si="5"/>
        <v>9571</v>
      </c>
      <c r="X3" s="251">
        <v>3600</v>
      </c>
      <c r="Y3" s="251">
        <v>2547</v>
      </c>
      <c r="Z3" s="252">
        <f t="shared" ref="Z3:Z16" si="6">W3+X3-Y3</f>
        <v>10624</v>
      </c>
      <c r="AA3" s="251">
        <v>2400</v>
      </c>
      <c r="AB3" s="251">
        <v>3070</v>
      </c>
      <c r="AC3" s="252">
        <f t="shared" ref="AC3:AC16" si="7">Z3+AA3-AB3</f>
        <v>9954</v>
      </c>
      <c r="AD3" s="251">
        <v>1200</v>
      </c>
      <c r="AE3" s="251">
        <v>3139</v>
      </c>
      <c r="AF3" s="252">
        <f t="shared" ref="AF3:AF16" si="8">AC3+AD3-AE3</f>
        <v>8015</v>
      </c>
      <c r="AG3" s="251">
        <v>3600</v>
      </c>
      <c r="AH3" s="251">
        <v>3594</v>
      </c>
      <c r="AI3" s="252">
        <f t="shared" ref="AI3:AI16" si="9">AF3+AG3-AH3</f>
        <v>8021</v>
      </c>
      <c r="AJ3" s="251">
        <v>6000</v>
      </c>
      <c r="AK3" s="251">
        <v>3742</v>
      </c>
      <c r="AL3" s="252">
        <f t="shared" ref="AL3:AL16" si="10">AI3+AJ3-AK3</f>
        <v>10279</v>
      </c>
      <c r="AM3" s="251">
        <v>2400</v>
      </c>
      <c r="AN3" s="251">
        <v>4160</v>
      </c>
      <c r="AO3" s="252">
        <f t="shared" ref="AO3:AO16" si="11">AL3+AM3-AN3</f>
        <v>8519</v>
      </c>
      <c r="AP3" s="251">
        <v>6000</v>
      </c>
      <c r="AQ3" s="251">
        <v>4487</v>
      </c>
      <c r="AR3" s="252">
        <f t="shared" ref="AR3:AR16" si="12">AO3+AP3-AQ3</f>
        <v>10032</v>
      </c>
      <c r="AS3" s="251">
        <v>3600</v>
      </c>
      <c r="AT3" s="251">
        <v>3688</v>
      </c>
      <c r="AU3" s="252">
        <f t="shared" ref="AU3:AU16" si="13">AR3+AS3-AT3</f>
        <v>9944</v>
      </c>
      <c r="AV3" s="253">
        <v>3600</v>
      </c>
      <c r="AW3" s="254">
        <v>5162</v>
      </c>
      <c r="AX3" s="255">
        <f t="shared" ref="AX3:AX20" si="14">AU3+AV3-AW3</f>
        <v>8382</v>
      </c>
      <c r="AY3" s="256">
        <v>5400</v>
      </c>
      <c r="AZ3" s="256">
        <v>3930</v>
      </c>
      <c r="BA3" s="255">
        <f t="shared" ref="BA3:BA20" si="15">AX3+AY3-AZ3</f>
        <v>9852</v>
      </c>
      <c r="BB3" s="253">
        <v>3600</v>
      </c>
      <c r="BC3" s="253">
        <v>6339</v>
      </c>
      <c r="BD3" s="257">
        <f t="shared" ref="BD3:BD20" si="16">BA3+BB3-BC3</f>
        <v>7113</v>
      </c>
    </row>
    <row r="4" spans="1:56" x14ac:dyDescent="0.3">
      <c r="A4" s="236" t="s">
        <v>816</v>
      </c>
      <c r="B4" s="244" t="s">
        <v>812</v>
      </c>
      <c r="C4" s="244" t="s">
        <v>813</v>
      </c>
      <c r="D4" s="244" t="s">
        <v>12</v>
      </c>
      <c r="E4" s="251">
        <v>175</v>
      </c>
      <c r="F4" s="251">
        <v>0</v>
      </c>
      <c r="G4" s="251"/>
      <c r="H4" s="252">
        <f t="shared" si="0"/>
        <v>175</v>
      </c>
      <c r="I4" s="251"/>
      <c r="J4" s="251"/>
      <c r="K4" s="252">
        <f t="shared" si="1"/>
        <v>175</v>
      </c>
      <c r="L4" s="251"/>
      <c r="M4" s="251"/>
      <c r="N4" s="252">
        <f t="shared" si="2"/>
        <v>175</v>
      </c>
      <c r="O4" s="251"/>
      <c r="P4" s="251"/>
      <c r="Q4" s="252">
        <f t="shared" si="3"/>
        <v>175</v>
      </c>
      <c r="R4" s="251"/>
      <c r="S4" s="251"/>
      <c r="T4" s="252">
        <f t="shared" si="4"/>
        <v>175</v>
      </c>
      <c r="U4" s="251"/>
      <c r="V4" s="251"/>
      <c r="W4" s="252">
        <f t="shared" si="5"/>
        <v>175</v>
      </c>
      <c r="X4" s="251"/>
      <c r="Y4" s="251"/>
      <c r="Z4" s="252">
        <f t="shared" si="6"/>
        <v>175</v>
      </c>
      <c r="AA4" s="251"/>
      <c r="AB4" s="251"/>
      <c r="AC4" s="252">
        <f t="shared" si="7"/>
        <v>175</v>
      </c>
      <c r="AD4" s="251"/>
      <c r="AE4" s="251"/>
      <c r="AF4" s="252">
        <f t="shared" si="8"/>
        <v>175</v>
      </c>
      <c r="AG4" s="251"/>
      <c r="AH4" s="251"/>
      <c r="AI4" s="252">
        <f t="shared" si="9"/>
        <v>175</v>
      </c>
      <c r="AJ4" s="251"/>
      <c r="AK4" s="251"/>
      <c r="AL4" s="252">
        <f t="shared" si="10"/>
        <v>175</v>
      </c>
      <c r="AM4" s="251">
        <v>50</v>
      </c>
      <c r="AN4" s="251"/>
      <c r="AO4" s="252">
        <f t="shared" si="11"/>
        <v>225</v>
      </c>
      <c r="AP4" s="251"/>
      <c r="AQ4" s="251"/>
      <c r="AR4" s="252">
        <f t="shared" si="12"/>
        <v>225</v>
      </c>
      <c r="AS4" s="251"/>
      <c r="AT4" s="251"/>
      <c r="AU4" s="252">
        <f t="shared" si="13"/>
        <v>225</v>
      </c>
      <c r="AV4" s="253"/>
      <c r="AW4" s="254"/>
      <c r="AX4" s="255">
        <f t="shared" si="14"/>
        <v>225</v>
      </c>
      <c r="AY4" s="256"/>
      <c r="AZ4" s="256"/>
      <c r="BA4" s="255">
        <f t="shared" si="15"/>
        <v>225</v>
      </c>
      <c r="BB4" s="253"/>
      <c r="BC4" s="253"/>
      <c r="BD4" s="257">
        <f t="shared" si="16"/>
        <v>225</v>
      </c>
    </row>
    <row r="5" spans="1:56" x14ac:dyDescent="0.3">
      <c r="A5" s="236" t="s">
        <v>189</v>
      </c>
      <c r="B5" s="244" t="s">
        <v>812</v>
      </c>
      <c r="C5" s="244" t="s">
        <v>813</v>
      </c>
      <c r="D5" s="244" t="s">
        <v>12</v>
      </c>
      <c r="E5" s="251">
        <v>392</v>
      </c>
      <c r="F5" s="251">
        <v>400</v>
      </c>
      <c r="G5" s="251">
        <v>734</v>
      </c>
      <c r="H5" s="252">
        <f t="shared" si="0"/>
        <v>58</v>
      </c>
      <c r="I5" s="251">
        <v>800</v>
      </c>
      <c r="J5" s="251">
        <v>638</v>
      </c>
      <c r="K5" s="252">
        <f t="shared" si="1"/>
        <v>220</v>
      </c>
      <c r="L5" s="251">
        <v>1000</v>
      </c>
      <c r="M5" s="251">
        <v>950</v>
      </c>
      <c r="N5" s="252">
        <f t="shared" si="2"/>
        <v>270</v>
      </c>
      <c r="O5" s="251">
        <v>800</v>
      </c>
      <c r="P5" s="251">
        <v>640</v>
      </c>
      <c r="Q5" s="252">
        <f t="shared" si="3"/>
        <v>430</v>
      </c>
      <c r="R5" s="251">
        <v>800</v>
      </c>
      <c r="S5" s="251">
        <v>739</v>
      </c>
      <c r="T5" s="252">
        <f t="shared" si="4"/>
        <v>491</v>
      </c>
      <c r="U5" s="251">
        <v>600</v>
      </c>
      <c r="V5" s="251">
        <v>702</v>
      </c>
      <c r="W5" s="252">
        <f t="shared" si="5"/>
        <v>389</v>
      </c>
      <c r="X5" s="251">
        <v>1000</v>
      </c>
      <c r="Y5" s="251">
        <v>732</v>
      </c>
      <c r="Z5" s="252">
        <f t="shared" si="6"/>
        <v>657</v>
      </c>
      <c r="AA5" s="251">
        <v>600</v>
      </c>
      <c r="AB5" s="251">
        <v>701</v>
      </c>
      <c r="AC5" s="252">
        <f t="shared" si="7"/>
        <v>556</v>
      </c>
      <c r="AD5" s="251">
        <v>400</v>
      </c>
      <c r="AE5" s="251">
        <v>869</v>
      </c>
      <c r="AF5" s="252">
        <f t="shared" si="8"/>
        <v>87</v>
      </c>
      <c r="AG5" s="251">
        <v>1000</v>
      </c>
      <c r="AH5" s="251">
        <v>716</v>
      </c>
      <c r="AI5" s="252">
        <f t="shared" si="9"/>
        <v>371</v>
      </c>
      <c r="AJ5" s="251">
        <v>800</v>
      </c>
      <c r="AK5" s="251">
        <v>813</v>
      </c>
      <c r="AL5" s="252">
        <f t="shared" si="10"/>
        <v>358</v>
      </c>
      <c r="AM5" s="251">
        <v>800</v>
      </c>
      <c r="AN5" s="251">
        <v>852</v>
      </c>
      <c r="AO5" s="252">
        <f t="shared" si="11"/>
        <v>306</v>
      </c>
      <c r="AP5" s="251">
        <v>630</v>
      </c>
      <c r="AQ5" s="251">
        <v>966</v>
      </c>
      <c r="AR5" s="252">
        <f t="shared" si="12"/>
        <v>-30</v>
      </c>
      <c r="AS5" s="251">
        <v>800</v>
      </c>
      <c r="AT5" s="251">
        <v>681</v>
      </c>
      <c r="AU5" s="252">
        <f t="shared" si="13"/>
        <v>89</v>
      </c>
      <c r="AV5" s="253">
        <v>1130</v>
      </c>
      <c r="AW5" s="254">
        <v>1265</v>
      </c>
      <c r="AX5" s="255">
        <f t="shared" si="14"/>
        <v>-46</v>
      </c>
      <c r="AY5" s="256">
        <v>1200</v>
      </c>
      <c r="AZ5" s="256">
        <v>940</v>
      </c>
      <c r="BA5" s="255">
        <f t="shared" si="15"/>
        <v>214</v>
      </c>
      <c r="BB5" s="253">
        <v>1000</v>
      </c>
      <c r="BC5" s="253">
        <v>936</v>
      </c>
      <c r="BD5" s="257">
        <f t="shared" si="16"/>
        <v>278</v>
      </c>
    </row>
    <row r="6" spans="1:56" x14ac:dyDescent="0.3">
      <c r="A6" s="236" t="s">
        <v>817</v>
      </c>
      <c r="B6" s="244" t="s">
        <v>812</v>
      </c>
      <c r="C6" s="244" t="s">
        <v>813</v>
      </c>
      <c r="D6" s="244" t="s">
        <v>12</v>
      </c>
      <c r="E6" s="251">
        <v>0</v>
      </c>
      <c r="F6" s="251"/>
      <c r="G6" s="251"/>
      <c r="H6" s="251">
        <f t="shared" si="0"/>
        <v>0</v>
      </c>
      <c r="I6" s="251"/>
      <c r="J6" s="251"/>
      <c r="K6" s="252">
        <f t="shared" si="1"/>
        <v>0</v>
      </c>
      <c r="L6" s="251"/>
      <c r="M6" s="251"/>
      <c r="N6" s="252">
        <f t="shared" si="2"/>
        <v>0</v>
      </c>
      <c r="O6" s="251"/>
      <c r="P6" s="251"/>
      <c r="Q6" s="252">
        <f t="shared" si="3"/>
        <v>0</v>
      </c>
      <c r="R6" s="251"/>
      <c r="S6" s="251"/>
      <c r="T6" s="252">
        <f t="shared" si="4"/>
        <v>0</v>
      </c>
      <c r="U6" s="251"/>
      <c r="V6" s="251"/>
      <c r="W6" s="252">
        <f t="shared" si="5"/>
        <v>0</v>
      </c>
      <c r="X6" s="251"/>
      <c r="Y6" s="251"/>
      <c r="Z6" s="252">
        <f t="shared" si="6"/>
        <v>0</v>
      </c>
      <c r="AA6" s="251"/>
      <c r="AB6" s="251"/>
      <c r="AC6" s="252">
        <f t="shared" si="7"/>
        <v>0</v>
      </c>
      <c r="AD6" s="251"/>
      <c r="AE6" s="251"/>
      <c r="AF6" s="252">
        <f t="shared" si="8"/>
        <v>0</v>
      </c>
      <c r="AG6" s="251"/>
      <c r="AH6" s="251"/>
      <c r="AI6" s="252">
        <f t="shared" si="9"/>
        <v>0</v>
      </c>
      <c r="AJ6" s="251"/>
      <c r="AK6" s="251"/>
      <c r="AL6" s="252">
        <f t="shared" si="10"/>
        <v>0</v>
      </c>
      <c r="AM6" s="251"/>
      <c r="AN6" s="251"/>
      <c r="AO6" s="252">
        <f t="shared" si="11"/>
        <v>0</v>
      </c>
      <c r="AP6" s="251"/>
      <c r="AQ6" s="251"/>
      <c r="AR6" s="252">
        <f t="shared" si="12"/>
        <v>0</v>
      </c>
      <c r="AS6" s="251"/>
      <c r="AT6" s="251"/>
      <c r="AU6" s="252">
        <f t="shared" si="13"/>
        <v>0</v>
      </c>
      <c r="AV6" s="253"/>
      <c r="AW6" s="254"/>
      <c r="AX6" s="255">
        <f t="shared" si="14"/>
        <v>0</v>
      </c>
      <c r="AY6" s="256"/>
      <c r="AZ6" s="256"/>
      <c r="BA6" s="255">
        <f t="shared" si="15"/>
        <v>0</v>
      </c>
      <c r="BB6" s="253"/>
      <c r="BC6" s="253"/>
      <c r="BD6" s="257">
        <f t="shared" si="16"/>
        <v>0</v>
      </c>
    </row>
    <row r="7" spans="1:56" x14ac:dyDescent="0.3">
      <c r="A7" s="236" t="s">
        <v>187</v>
      </c>
      <c r="B7" s="258" t="s">
        <v>812</v>
      </c>
      <c r="C7" s="258" t="s">
        <v>813</v>
      </c>
      <c r="D7" s="258" t="s">
        <v>12</v>
      </c>
      <c r="E7" s="251">
        <v>29</v>
      </c>
      <c r="F7" s="253">
        <v>300</v>
      </c>
      <c r="G7" s="251">
        <v>305</v>
      </c>
      <c r="H7" s="252">
        <f t="shared" si="0"/>
        <v>24</v>
      </c>
      <c r="I7" s="253">
        <v>300</v>
      </c>
      <c r="J7" s="251">
        <v>257</v>
      </c>
      <c r="K7" s="252">
        <f t="shared" si="1"/>
        <v>67</v>
      </c>
      <c r="L7" s="253">
        <v>700</v>
      </c>
      <c r="M7" s="251">
        <v>432</v>
      </c>
      <c r="N7" s="252">
        <f t="shared" si="2"/>
        <v>335</v>
      </c>
      <c r="O7" s="253">
        <v>200</v>
      </c>
      <c r="P7" s="251">
        <v>274</v>
      </c>
      <c r="Q7" s="252">
        <f t="shared" si="3"/>
        <v>261</v>
      </c>
      <c r="R7" s="253">
        <v>100</v>
      </c>
      <c r="S7" s="251">
        <v>184</v>
      </c>
      <c r="T7" s="252">
        <f t="shared" si="4"/>
        <v>177</v>
      </c>
      <c r="U7" s="253">
        <v>100</v>
      </c>
      <c r="V7" s="251">
        <v>154</v>
      </c>
      <c r="W7" s="252">
        <f t="shared" si="5"/>
        <v>123</v>
      </c>
      <c r="X7" s="253">
        <v>100</v>
      </c>
      <c r="Y7" s="251">
        <v>128</v>
      </c>
      <c r="Z7" s="252">
        <f t="shared" si="6"/>
        <v>95</v>
      </c>
      <c r="AA7" s="253">
        <v>0</v>
      </c>
      <c r="AB7" s="251">
        <v>61</v>
      </c>
      <c r="AC7" s="252">
        <f t="shared" si="7"/>
        <v>34</v>
      </c>
      <c r="AD7" s="253">
        <v>50</v>
      </c>
      <c r="AE7" s="251">
        <v>40</v>
      </c>
      <c r="AF7" s="252">
        <f t="shared" si="8"/>
        <v>44</v>
      </c>
      <c r="AG7" s="253">
        <v>100</v>
      </c>
      <c r="AH7" s="251">
        <v>138</v>
      </c>
      <c r="AI7" s="252">
        <f t="shared" si="9"/>
        <v>6</v>
      </c>
      <c r="AJ7" s="253">
        <v>266</v>
      </c>
      <c r="AK7" s="251">
        <v>237</v>
      </c>
      <c r="AL7" s="252">
        <f t="shared" si="10"/>
        <v>35</v>
      </c>
      <c r="AM7" s="253">
        <v>200</v>
      </c>
      <c r="AN7" s="251">
        <v>220</v>
      </c>
      <c r="AO7" s="252">
        <f t="shared" si="11"/>
        <v>15</v>
      </c>
      <c r="AP7" s="253">
        <v>300</v>
      </c>
      <c r="AQ7" s="251">
        <v>195</v>
      </c>
      <c r="AR7" s="252">
        <f t="shared" si="12"/>
        <v>120</v>
      </c>
      <c r="AS7" s="253">
        <v>100</v>
      </c>
      <c r="AT7" s="251">
        <v>209</v>
      </c>
      <c r="AU7" s="252">
        <f t="shared" si="13"/>
        <v>11</v>
      </c>
      <c r="AV7" s="253">
        <v>300</v>
      </c>
      <c r="AW7" s="254">
        <v>291</v>
      </c>
      <c r="AX7" s="255">
        <f t="shared" si="14"/>
        <v>20</v>
      </c>
      <c r="AY7" s="256">
        <v>500</v>
      </c>
      <c r="AZ7" s="256">
        <v>301</v>
      </c>
      <c r="BA7" s="255">
        <f t="shared" si="15"/>
        <v>219</v>
      </c>
      <c r="BB7" s="253">
        <v>200</v>
      </c>
      <c r="BC7" s="253">
        <v>275</v>
      </c>
      <c r="BD7" s="257">
        <f t="shared" si="16"/>
        <v>144</v>
      </c>
    </row>
    <row r="8" spans="1:56" x14ac:dyDescent="0.3">
      <c r="A8" s="236" t="s">
        <v>231</v>
      </c>
      <c r="B8" s="244" t="s">
        <v>812</v>
      </c>
      <c r="C8" s="244" t="s">
        <v>813</v>
      </c>
      <c r="D8" s="244" t="s">
        <v>97</v>
      </c>
      <c r="E8" s="251">
        <v>103</v>
      </c>
      <c r="F8" s="251"/>
      <c r="G8" s="251"/>
      <c r="H8" s="252">
        <f t="shared" si="0"/>
        <v>103</v>
      </c>
      <c r="I8" s="251"/>
      <c r="J8" s="251"/>
      <c r="K8" s="252">
        <f t="shared" si="1"/>
        <v>103</v>
      </c>
      <c r="L8" s="251"/>
      <c r="M8" s="251"/>
      <c r="N8" s="252">
        <f t="shared" si="2"/>
        <v>103</v>
      </c>
      <c r="O8" s="251"/>
      <c r="P8" s="251"/>
      <c r="Q8" s="252">
        <f t="shared" si="3"/>
        <v>103</v>
      </c>
      <c r="R8" s="251"/>
      <c r="S8" s="251"/>
      <c r="T8" s="252">
        <f t="shared" si="4"/>
        <v>103</v>
      </c>
      <c r="U8" s="251"/>
      <c r="V8" s="251"/>
      <c r="W8" s="252">
        <f t="shared" si="5"/>
        <v>103</v>
      </c>
      <c r="X8" s="251"/>
      <c r="Y8" s="251"/>
      <c r="Z8" s="252">
        <f t="shared" si="6"/>
        <v>103</v>
      </c>
      <c r="AA8" s="251"/>
      <c r="AB8" s="251"/>
      <c r="AC8" s="252">
        <f t="shared" si="7"/>
        <v>103</v>
      </c>
      <c r="AD8" s="251"/>
      <c r="AE8" s="251"/>
      <c r="AF8" s="252">
        <f t="shared" si="8"/>
        <v>103</v>
      </c>
      <c r="AG8" s="251"/>
      <c r="AH8" s="251"/>
      <c r="AI8" s="252">
        <f t="shared" si="9"/>
        <v>103</v>
      </c>
      <c r="AJ8" s="251"/>
      <c r="AK8" s="251"/>
      <c r="AL8" s="252">
        <f t="shared" si="10"/>
        <v>103</v>
      </c>
      <c r="AM8" s="251"/>
      <c r="AN8" s="251"/>
      <c r="AO8" s="252">
        <f t="shared" si="11"/>
        <v>103</v>
      </c>
      <c r="AP8" s="251"/>
      <c r="AQ8" s="251"/>
      <c r="AR8" s="252">
        <f t="shared" si="12"/>
        <v>103</v>
      </c>
      <c r="AS8" s="251"/>
      <c r="AT8" s="251"/>
      <c r="AU8" s="252">
        <f t="shared" si="13"/>
        <v>103</v>
      </c>
      <c r="AV8" s="253"/>
      <c r="AW8" s="254"/>
      <c r="AX8" s="255">
        <f t="shared" si="14"/>
        <v>103</v>
      </c>
      <c r="AY8" s="256"/>
      <c r="AZ8" s="256"/>
      <c r="BA8" s="255">
        <f t="shared" si="15"/>
        <v>103</v>
      </c>
      <c r="BB8" s="253"/>
      <c r="BC8" s="253"/>
      <c r="BD8" s="257">
        <f t="shared" si="16"/>
        <v>103</v>
      </c>
    </row>
    <row r="9" spans="1:56" x14ac:dyDescent="0.3">
      <c r="A9" s="236" t="s">
        <v>189</v>
      </c>
      <c r="B9" s="244" t="s">
        <v>812</v>
      </c>
      <c r="C9" s="244" t="s">
        <v>813</v>
      </c>
      <c r="D9" s="244" t="s">
        <v>97</v>
      </c>
      <c r="E9" s="251">
        <v>1227</v>
      </c>
      <c r="F9" s="251">
        <v>300</v>
      </c>
      <c r="G9" s="251">
        <v>308</v>
      </c>
      <c r="H9" s="252">
        <f t="shared" si="0"/>
        <v>1219</v>
      </c>
      <c r="I9" s="251">
        <v>200</v>
      </c>
      <c r="J9" s="251">
        <v>361</v>
      </c>
      <c r="K9" s="252">
        <f t="shared" si="1"/>
        <v>1058</v>
      </c>
      <c r="L9" s="251">
        <v>110</v>
      </c>
      <c r="M9" s="251">
        <v>409</v>
      </c>
      <c r="N9" s="252">
        <f t="shared" si="2"/>
        <v>759</v>
      </c>
      <c r="O9" s="251">
        <v>300</v>
      </c>
      <c r="P9" s="251">
        <v>332</v>
      </c>
      <c r="Q9" s="252">
        <f t="shared" si="3"/>
        <v>727</v>
      </c>
      <c r="R9" s="251">
        <v>350</v>
      </c>
      <c r="S9" s="251">
        <v>337</v>
      </c>
      <c r="T9" s="252">
        <f t="shared" si="4"/>
        <v>740</v>
      </c>
      <c r="U9" s="251">
        <v>300</v>
      </c>
      <c r="V9" s="251">
        <v>330</v>
      </c>
      <c r="W9" s="252">
        <f t="shared" si="5"/>
        <v>710</v>
      </c>
      <c r="X9" s="251">
        <v>310</v>
      </c>
      <c r="Y9" s="251">
        <v>371</v>
      </c>
      <c r="Z9" s="252">
        <f t="shared" si="6"/>
        <v>649</v>
      </c>
      <c r="AA9" s="251">
        <v>450</v>
      </c>
      <c r="AB9" s="251">
        <v>356</v>
      </c>
      <c r="AC9" s="252">
        <f t="shared" si="7"/>
        <v>743</v>
      </c>
      <c r="AD9" s="251">
        <v>400</v>
      </c>
      <c r="AE9" s="251">
        <v>352</v>
      </c>
      <c r="AF9" s="252">
        <f t="shared" si="8"/>
        <v>791</v>
      </c>
      <c r="AG9" s="251">
        <v>300</v>
      </c>
      <c r="AH9" s="251">
        <v>332</v>
      </c>
      <c r="AI9" s="252">
        <f t="shared" si="9"/>
        <v>759</v>
      </c>
      <c r="AJ9" s="251">
        <v>300</v>
      </c>
      <c r="AK9" s="251">
        <v>291</v>
      </c>
      <c r="AL9" s="252">
        <f t="shared" si="10"/>
        <v>768</v>
      </c>
      <c r="AM9" s="251">
        <v>300</v>
      </c>
      <c r="AN9" s="251">
        <v>295</v>
      </c>
      <c r="AO9" s="252">
        <f t="shared" si="11"/>
        <v>773</v>
      </c>
      <c r="AP9" s="251">
        <v>350</v>
      </c>
      <c r="AQ9" s="251">
        <v>423</v>
      </c>
      <c r="AR9" s="252">
        <f t="shared" si="12"/>
        <v>700</v>
      </c>
      <c r="AS9" s="251">
        <v>790</v>
      </c>
      <c r="AT9" s="251">
        <v>316</v>
      </c>
      <c r="AU9" s="252">
        <f t="shared" si="13"/>
        <v>1174</v>
      </c>
      <c r="AV9" s="253">
        <v>700</v>
      </c>
      <c r="AW9" s="254">
        <v>463</v>
      </c>
      <c r="AX9" s="255">
        <f t="shared" si="14"/>
        <v>1411</v>
      </c>
      <c r="AY9" s="256">
        <v>200</v>
      </c>
      <c r="AZ9" s="256">
        <v>333</v>
      </c>
      <c r="BA9" s="255">
        <f t="shared" si="15"/>
        <v>1278</v>
      </c>
      <c r="BB9" s="253">
        <v>500</v>
      </c>
      <c r="BC9" s="253">
        <v>411</v>
      </c>
      <c r="BD9" s="257">
        <f t="shared" si="16"/>
        <v>1367</v>
      </c>
    </row>
    <row r="10" spans="1:56" x14ac:dyDescent="0.3">
      <c r="A10" s="236" t="s">
        <v>818</v>
      </c>
      <c r="B10" s="244" t="s">
        <v>812</v>
      </c>
      <c r="C10" s="244" t="s">
        <v>813</v>
      </c>
      <c r="D10" s="244" t="s">
        <v>90</v>
      </c>
      <c r="E10" s="251">
        <v>35</v>
      </c>
      <c r="F10" s="251"/>
      <c r="G10" s="251"/>
      <c r="H10" s="252">
        <f t="shared" si="0"/>
        <v>35</v>
      </c>
      <c r="I10" s="251">
        <v>1008</v>
      </c>
      <c r="J10" s="251">
        <v>1008</v>
      </c>
      <c r="K10" s="252">
        <f t="shared" si="1"/>
        <v>35</v>
      </c>
      <c r="L10" s="251"/>
      <c r="M10" s="251"/>
      <c r="N10" s="252">
        <f t="shared" si="2"/>
        <v>35</v>
      </c>
      <c r="O10" s="251"/>
      <c r="P10" s="251"/>
      <c r="Q10" s="252">
        <f t="shared" si="3"/>
        <v>35</v>
      </c>
      <c r="R10" s="251"/>
      <c r="S10" s="251"/>
      <c r="T10" s="252">
        <f t="shared" si="4"/>
        <v>35</v>
      </c>
      <c r="U10" s="251"/>
      <c r="V10" s="251"/>
      <c r="W10" s="252">
        <f t="shared" si="5"/>
        <v>35</v>
      </c>
      <c r="X10" s="251"/>
      <c r="Y10" s="251"/>
      <c r="Z10" s="252">
        <f t="shared" si="6"/>
        <v>35</v>
      </c>
      <c r="AA10" s="251"/>
      <c r="AB10" s="251"/>
      <c r="AC10" s="252">
        <f t="shared" si="7"/>
        <v>35</v>
      </c>
      <c r="AD10" s="251"/>
      <c r="AE10" s="251"/>
      <c r="AF10" s="252">
        <f t="shared" si="8"/>
        <v>35</v>
      </c>
      <c r="AG10" s="251"/>
      <c r="AH10" s="251"/>
      <c r="AI10" s="252">
        <f t="shared" si="9"/>
        <v>35</v>
      </c>
      <c r="AJ10" s="251"/>
      <c r="AK10" s="251"/>
      <c r="AL10" s="252">
        <f t="shared" si="10"/>
        <v>35</v>
      </c>
      <c r="AM10" s="251"/>
      <c r="AN10" s="251"/>
      <c r="AO10" s="252">
        <f t="shared" si="11"/>
        <v>35</v>
      </c>
      <c r="AP10" s="251"/>
      <c r="AQ10" s="251"/>
      <c r="AR10" s="252">
        <f t="shared" si="12"/>
        <v>35</v>
      </c>
      <c r="AS10" s="251"/>
      <c r="AT10" s="251"/>
      <c r="AU10" s="252">
        <f t="shared" si="13"/>
        <v>35</v>
      </c>
      <c r="AV10" s="253"/>
      <c r="AW10" s="254"/>
      <c r="AX10" s="255">
        <f t="shared" si="14"/>
        <v>35</v>
      </c>
      <c r="AY10" s="256"/>
      <c r="AZ10" s="256"/>
      <c r="BA10" s="255">
        <f t="shared" si="15"/>
        <v>35</v>
      </c>
      <c r="BB10" s="253"/>
      <c r="BC10" s="253"/>
      <c r="BD10" s="257">
        <f t="shared" si="16"/>
        <v>35</v>
      </c>
    </row>
    <row r="11" spans="1:56" x14ac:dyDescent="0.3">
      <c r="A11" s="236" t="s">
        <v>814</v>
      </c>
      <c r="B11" s="244" t="s">
        <v>812</v>
      </c>
      <c r="C11" s="244" t="s">
        <v>813</v>
      </c>
      <c r="D11" s="244" t="s">
        <v>90</v>
      </c>
      <c r="E11" s="251">
        <v>377</v>
      </c>
      <c r="F11" s="251">
        <v>7200</v>
      </c>
      <c r="G11" s="251">
        <v>6540</v>
      </c>
      <c r="H11" s="252">
        <f t="shared" si="0"/>
        <v>1037</v>
      </c>
      <c r="I11" s="251">
        <v>8400</v>
      </c>
      <c r="J11" s="251">
        <v>4817</v>
      </c>
      <c r="K11" s="252">
        <f t="shared" si="1"/>
        <v>4620</v>
      </c>
      <c r="L11" s="251">
        <v>9600</v>
      </c>
      <c r="M11" s="251">
        <v>7376</v>
      </c>
      <c r="N11" s="252">
        <f t="shared" si="2"/>
        <v>6844</v>
      </c>
      <c r="O11" s="251">
        <v>4800</v>
      </c>
      <c r="P11" s="251">
        <v>7196</v>
      </c>
      <c r="Q11" s="252">
        <f t="shared" si="3"/>
        <v>4448</v>
      </c>
      <c r="R11" s="251">
        <v>8400</v>
      </c>
      <c r="S11" s="251">
        <v>7663</v>
      </c>
      <c r="T11" s="252">
        <f t="shared" si="4"/>
        <v>5185</v>
      </c>
      <c r="U11" s="251">
        <v>12000</v>
      </c>
      <c r="V11" s="251">
        <v>7781</v>
      </c>
      <c r="W11" s="252">
        <f t="shared" si="5"/>
        <v>9404</v>
      </c>
      <c r="X11" s="251">
        <v>2400</v>
      </c>
      <c r="Y11" s="251">
        <v>7297</v>
      </c>
      <c r="Z11" s="252">
        <f t="shared" si="6"/>
        <v>4507</v>
      </c>
      <c r="AA11" s="251">
        <v>7200</v>
      </c>
      <c r="AB11" s="251">
        <v>7192</v>
      </c>
      <c r="AC11" s="252">
        <f t="shared" si="7"/>
        <v>4515</v>
      </c>
      <c r="AD11" s="251">
        <v>22000</v>
      </c>
      <c r="AE11" s="251">
        <v>7290</v>
      </c>
      <c r="AF11" s="252">
        <f t="shared" si="8"/>
        <v>19225</v>
      </c>
      <c r="AG11" s="251">
        <v>-6000</v>
      </c>
      <c r="AH11" s="251">
        <v>8212</v>
      </c>
      <c r="AI11" s="252">
        <f t="shared" si="9"/>
        <v>5013</v>
      </c>
      <c r="AJ11" s="251">
        <v>7200</v>
      </c>
      <c r="AK11" s="251">
        <v>8577</v>
      </c>
      <c r="AL11" s="252">
        <f t="shared" si="10"/>
        <v>3636</v>
      </c>
      <c r="AM11" s="251">
        <v>10800</v>
      </c>
      <c r="AN11" s="251">
        <v>7866</v>
      </c>
      <c r="AO11" s="252">
        <f t="shared" si="11"/>
        <v>6570</v>
      </c>
      <c r="AP11" s="251">
        <v>3600</v>
      </c>
      <c r="AQ11" s="251">
        <v>6762</v>
      </c>
      <c r="AR11" s="252">
        <f t="shared" si="12"/>
        <v>3408</v>
      </c>
      <c r="AS11" s="251">
        <v>2400</v>
      </c>
      <c r="AT11" s="251">
        <v>4088</v>
      </c>
      <c r="AU11" s="252">
        <f t="shared" si="13"/>
        <v>1720</v>
      </c>
      <c r="AV11" s="253">
        <v>6000</v>
      </c>
      <c r="AW11" s="254">
        <v>4938</v>
      </c>
      <c r="AX11" s="255">
        <f t="shared" si="14"/>
        <v>2782</v>
      </c>
      <c r="AY11" s="256">
        <v>4800</v>
      </c>
      <c r="AZ11" s="256">
        <v>4148</v>
      </c>
      <c r="BA11" s="255">
        <f t="shared" si="15"/>
        <v>3434</v>
      </c>
      <c r="BB11" s="253">
        <v>6000</v>
      </c>
      <c r="BC11" s="253">
        <v>4936</v>
      </c>
      <c r="BD11" s="257">
        <f t="shared" si="16"/>
        <v>4498</v>
      </c>
    </row>
    <row r="12" spans="1:56" x14ac:dyDescent="0.3">
      <c r="A12" s="236" t="s">
        <v>189</v>
      </c>
      <c r="B12" s="244" t="s">
        <v>812</v>
      </c>
      <c r="C12" s="244" t="s">
        <v>813</v>
      </c>
      <c r="D12" s="244" t="s">
        <v>90</v>
      </c>
      <c r="E12" s="251">
        <v>828</v>
      </c>
      <c r="F12" s="251">
        <v>1000</v>
      </c>
      <c r="G12" s="251">
        <v>940</v>
      </c>
      <c r="H12" s="252">
        <f t="shared" si="0"/>
        <v>888</v>
      </c>
      <c r="I12" s="251">
        <v>1200</v>
      </c>
      <c r="J12" s="251">
        <v>801</v>
      </c>
      <c r="K12" s="252">
        <f t="shared" si="1"/>
        <v>1287</v>
      </c>
      <c r="L12" s="251">
        <v>200</v>
      </c>
      <c r="M12" s="251">
        <v>922</v>
      </c>
      <c r="N12" s="252">
        <f t="shared" si="2"/>
        <v>565</v>
      </c>
      <c r="O12" s="251">
        <v>1200</v>
      </c>
      <c r="P12" s="251">
        <v>655</v>
      </c>
      <c r="Q12" s="252">
        <f t="shared" si="3"/>
        <v>1110</v>
      </c>
      <c r="R12" s="251">
        <v>1200</v>
      </c>
      <c r="S12" s="251">
        <v>889</v>
      </c>
      <c r="T12" s="252">
        <f t="shared" si="4"/>
        <v>1421</v>
      </c>
      <c r="U12" s="251">
        <v>600</v>
      </c>
      <c r="V12" s="251">
        <v>792</v>
      </c>
      <c r="W12" s="252">
        <f t="shared" si="5"/>
        <v>1229</v>
      </c>
      <c r="X12" s="251">
        <v>800</v>
      </c>
      <c r="Y12" s="251">
        <v>911</v>
      </c>
      <c r="Z12" s="252">
        <f t="shared" si="6"/>
        <v>1118</v>
      </c>
      <c r="AA12" s="251">
        <v>1000</v>
      </c>
      <c r="AB12" s="251">
        <v>938</v>
      </c>
      <c r="AC12" s="252">
        <f t="shared" si="7"/>
        <v>1180</v>
      </c>
      <c r="AD12" s="251">
        <v>800</v>
      </c>
      <c r="AE12" s="251">
        <v>848</v>
      </c>
      <c r="AF12" s="252">
        <f t="shared" si="8"/>
        <v>1132</v>
      </c>
      <c r="AG12" s="251">
        <v>600</v>
      </c>
      <c r="AH12" s="251">
        <v>811</v>
      </c>
      <c r="AI12" s="252">
        <f t="shared" si="9"/>
        <v>921</v>
      </c>
      <c r="AJ12" s="251">
        <v>1000</v>
      </c>
      <c r="AK12" s="251">
        <v>855</v>
      </c>
      <c r="AL12" s="252">
        <f t="shared" si="10"/>
        <v>1066</v>
      </c>
      <c r="AM12" s="251">
        <v>800</v>
      </c>
      <c r="AN12" s="251">
        <v>889</v>
      </c>
      <c r="AO12" s="252">
        <f t="shared" si="11"/>
        <v>977</v>
      </c>
      <c r="AP12" s="251">
        <v>1000</v>
      </c>
      <c r="AQ12" s="251">
        <v>1003</v>
      </c>
      <c r="AR12" s="252">
        <f t="shared" si="12"/>
        <v>974</v>
      </c>
      <c r="AS12" s="251">
        <v>790</v>
      </c>
      <c r="AT12" s="251">
        <v>694</v>
      </c>
      <c r="AU12" s="252">
        <f t="shared" si="13"/>
        <v>1070</v>
      </c>
      <c r="AV12" s="253">
        <v>1200</v>
      </c>
      <c r="AW12" s="254">
        <v>1156</v>
      </c>
      <c r="AX12" s="255">
        <f t="shared" si="14"/>
        <v>1114</v>
      </c>
      <c r="AY12" s="256">
        <v>1400</v>
      </c>
      <c r="AZ12" s="256">
        <v>1122</v>
      </c>
      <c r="BA12" s="255">
        <f t="shared" si="15"/>
        <v>1392</v>
      </c>
      <c r="BB12" s="253">
        <v>1200</v>
      </c>
      <c r="BC12" s="253">
        <v>966</v>
      </c>
      <c r="BD12" s="257">
        <f t="shared" si="16"/>
        <v>1626</v>
      </c>
    </row>
    <row r="13" spans="1:56" x14ac:dyDescent="0.3">
      <c r="A13" s="236" t="s">
        <v>819</v>
      </c>
      <c r="B13" s="244" t="s">
        <v>812</v>
      </c>
      <c r="C13" s="244" t="s">
        <v>813</v>
      </c>
      <c r="D13" s="244" t="s">
        <v>90</v>
      </c>
      <c r="E13" s="251">
        <v>822</v>
      </c>
      <c r="F13" s="251">
        <v>900</v>
      </c>
      <c r="G13" s="251">
        <v>1030</v>
      </c>
      <c r="H13" s="252">
        <f t="shared" si="0"/>
        <v>692</v>
      </c>
      <c r="I13" s="251">
        <v>1200</v>
      </c>
      <c r="J13" s="251">
        <v>938</v>
      </c>
      <c r="K13" s="252">
        <f t="shared" si="1"/>
        <v>954</v>
      </c>
      <c r="L13" s="251">
        <v>1200</v>
      </c>
      <c r="M13" s="251">
        <v>1319</v>
      </c>
      <c r="N13" s="252">
        <f t="shared" si="2"/>
        <v>835</v>
      </c>
      <c r="O13" s="251">
        <v>1200</v>
      </c>
      <c r="P13" s="251">
        <v>1195</v>
      </c>
      <c r="Q13" s="252">
        <f t="shared" si="3"/>
        <v>840</v>
      </c>
      <c r="R13" s="251">
        <v>1500</v>
      </c>
      <c r="S13" s="251">
        <v>1342</v>
      </c>
      <c r="T13" s="252">
        <f t="shared" si="4"/>
        <v>998</v>
      </c>
      <c r="U13" s="251">
        <v>1200</v>
      </c>
      <c r="V13" s="251">
        <v>1257</v>
      </c>
      <c r="W13" s="252">
        <f t="shared" si="5"/>
        <v>941</v>
      </c>
      <c r="X13" s="251">
        <v>1200</v>
      </c>
      <c r="Y13" s="251">
        <v>1560</v>
      </c>
      <c r="Z13" s="252">
        <f t="shared" si="6"/>
        <v>581</v>
      </c>
      <c r="AA13" s="251">
        <v>1500</v>
      </c>
      <c r="AB13" s="251">
        <v>1807</v>
      </c>
      <c r="AC13" s="252">
        <f t="shared" si="7"/>
        <v>274</v>
      </c>
      <c r="AD13" s="251">
        <v>1200</v>
      </c>
      <c r="AE13" s="251">
        <v>1244</v>
      </c>
      <c r="AF13" s="252">
        <f t="shared" si="8"/>
        <v>230</v>
      </c>
      <c r="AG13" s="251">
        <v>1800</v>
      </c>
      <c r="AH13" s="251">
        <v>1342</v>
      </c>
      <c r="AI13" s="252">
        <f t="shared" si="9"/>
        <v>688</v>
      </c>
      <c r="AJ13" s="251">
        <v>1500</v>
      </c>
      <c r="AK13" s="251">
        <v>1443</v>
      </c>
      <c r="AL13" s="252">
        <f t="shared" si="10"/>
        <v>745</v>
      </c>
      <c r="AM13" s="251">
        <v>900</v>
      </c>
      <c r="AN13" s="251">
        <v>1227</v>
      </c>
      <c r="AO13" s="252">
        <f t="shared" si="11"/>
        <v>418</v>
      </c>
      <c r="AP13" s="251">
        <v>1800</v>
      </c>
      <c r="AQ13" s="251">
        <v>1397</v>
      </c>
      <c r="AR13" s="252">
        <f t="shared" si="12"/>
        <v>821</v>
      </c>
      <c r="AS13" s="251">
        <v>300</v>
      </c>
      <c r="AT13" s="259">
        <v>1001</v>
      </c>
      <c r="AU13" s="252">
        <f t="shared" si="13"/>
        <v>120</v>
      </c>
      <c r="AV13" s="254">
        <v>1800</v>
      </c>
      <c r="AW13" s="254">
        <v>1574</v>
      </c>
      <c r="AX13" s="255">
        <f t="shared" si="14"/>
        <v>346</v>
      </c>
      <c r="AY13" s="256">
        <v>1200</v>
      </c>
      <c r="AZ13" s="256">
        <v>1653</v>
      </c>
      <c r="BA13" s="255">
        <f t="shared" si="15"/>
        <v>-107</v>
      </c>
      <c r="BB13" s="253">
        <v>2700</v>
      </c>
      <c r="BC13" s="253">
        <v>1876</v>
      </c>
      <c r="BD13" s="257">
        <f t="shared" si="16"/>
        <v>717</v>
      </c>
    </row>
    <row r="14" spans="1:56" x14ac:dyDescent="0.3">
      <c r="A14" s="236" t="s">
        <v>167</v>
      </c>
      <c r="B14" s="244" t="s">
        <v>812</v>
      </c>
      <c r="C14" s="244" t="s">
        <v>813</v>
      </c>
      <c r="D14" s="244" t="s">
        <v>820</v>
      </c>
      <c r="E14" s="251">
        <v>573</v>
      </c>
      <c r="F14" s="253">
        <v>540</v>
      </c>
      <c r="G14" s="251">
        <v>341</v>
      </c>
      <c r="H14" s="252">
        <f t="shared" si="0"/>
        <v>772</v>
      </c>
      <c r="I14" s="253">
        <v>360</v>
      </c>
      <c r="J14" s="251">
        <v>290</v>
      </c>
      <c r="K14" s="252">
        <f t="shared" si="1"/>
        <v>842</v>
      </c>
      <c r="L14" s="253">
        <v>540</v>
      </c>
      <c r="M14" s="251">
        <v>427</v>
      </c>
      <c r="N14" s="252">
        <f t="shared" si="2"/>
        <v>955</v>
      </c>
      <c r="O14" s="253">
        <v>360</v>
      </c>
      <c r="P14" s="251">
        <v>369</v>
      </c>
      <c r="Q14" s="252">
        <f t="shared" si="3"/>
        <v>946</v>
      </c>
      <c r="R14" s="253">
        <v>0</v>
      </c>
      <c r="S14" s="251">
        <v>395</v>
      </c>
      <c r="T14" s="252">
        <f t="shared" si="4"/>
        <v>551</v>
      </c>
      <c r="U14" s="253">
        <v>0</v>
      </c>
      <c r="V14" s="251">
        <v>313</v>
      </c>
      <c r="W14" s="252">
        <f t="shared" si="5"/>
        <v>238</v>
      </c>
      <c r="X14" s="253">
        <v>540</v>
      </c>
      <c r="Y14" s="251">
        <v>364</v>
      </c>
      <c r="Z14" s="252">
        <f t="shared" si="6"/>
        <v>414</v>
      </c>
      <c r="AA14" s="253">
        <v>180</v>
      </c>
      <c r="AB14" s="251">
        <v>359</v>
      </c>
      <c r="AC14" s="252">
        <f t="shared" si="7"/>
        <v>235</v>
      </c>
      <c r="AD14" s="253">
        <v>360</v>
      </c>
      <c r="AE14" s="251">
        <v>375</v>
      </c>
      <c r="AF14" s="252">
        <f t="shared" si="8"/>
        <v>220</v>
      </c>
      <c r="AG14" s="253">
        <v>720</v>
      </c>
      <c r="AH14" s="251">
        <v>388</v>
      </c>
      <c r="AI14" s="252">
        <f t="shared" si="9"/>
        <v>552</v>
      </c>
      <c r="AJ14" s="253">
        <v>0</v>
      </c>
      <c r="AK14" s="251">
        <v>300</v>
      </c>
      <c r="AL14" s="252">
        <f t="shared" si="10"/>
        <v>252</v>
      </c>
      <c r="AM14" s="253">
        <v>1080</v>
      </c>
      <c r="AN14" s="251">
        <v>492</v>
      </c>
      <c r="AO14" s="252">
        <f t="shared" si="11"/>
        <v>840</v>
      </c>
      <c r="AP14" s="253">
        <v>360</v>
      </c>
      <c r="AQ14" s="251">
        <v>441</v>
      </c>
      <c r="AR14" s="252">
        <f t="shared" si="12"/>
        <v>759</v>
      </c>
      <c r="AS14" s="253">
        <v>360</v>
      </c>
      <c r="AT14" s="251">
        <v>256</v>
      </c>
      <c r="AU14" s="252">
        <f t="shared" si="13"/>
        <v>863</v>
      </c>
      <c r="AV14" s="253"/>
      <c r="AW14" s="254">
        <v>331</v>
      </c>
      <c r="AX14" s="255">
        <f t="shared" si="14"/>
        <v>532</v>
      </c>
      <c r="AY14" s="256">
        <v>360</v>
      </c>
      <c r="AZ14" s="256">
        <v>438</v>
      </c>
      <c r="BA14" s="255">
        <f t="shared" si="15"/>
        <v>454</v>
      </c>
      <c r="BB14" s="253">
        <v>360</v>
      </c>
      <c r="BC14" s="253">
        <v>279</v>
      </c>
      <c r="BD14" s="257">
        <f t="shared" si="16"/>
        <v>535</v>
      </c>
    </row>
    <row r="15" spans="1:56" x14ac:dyDescent="0.3">
      <c r="A15" s="236" t="s">
        <v>821</v>
      </c>
      <c r="B15" s="244" t="s">
        <v>812</v>
      </c>
      <c r="C15" s="244" t="s">
        <v>813</v>
      </c>
      <c r="D15" s="244" t="s">
        <v>86</v>
      </c>
      <c r="E15" s="251">
        <v>289</v>
      </c>
      <c r="F15" s="251">
        <v>400</v>
      </c>
      <c r="G15" s="251">
        <v>613</v>
      </c>
      <c r="H15" s="252">
        <f t="shared" si="0"/>
        <v>76</v>
      </c>
      <c r="I15" s="251">
        <v>1000</v>
      </c>
      <c r="J15" s="251">
        <v>573</v>
      </c>
      <c r="K15" s="252">
        <f t="shared" si="1"/>
        <v>503</v>
      </c>
      <c r="L15" s="251">
        <v>800</v>
      </c>
      <c r="M15" s="251">
        <v>816</v>
      </c>
      <c r="N15" s="252">
        <f t="shared" si="2"/>
        <v>487</v>
      </c>
      <c r="O15" s="251">
        <v>1600</v>
      </c>
      <c r="P15" s="251">
        <v>879</v>
      </c>
      <c r="Q15" s="252">
        <f t="shared" si="3"/>
        <v>1208</v>
      </c>
      <c r="R15" s="251">
        <v>200</v>
      </c>
      <c r="S15" s="251">
        <v>691</v>
      </c>
      <c r="T15" s="252">
        <f t="shared" si="4"/>
        <v>717</v>
      </c>
      <c r="U15" s="251">
        <v>650</v>
      </c>
      <c r="V15" s="251">
        <v>898</v>
      </c>
      <c r="W15" s="252">
        <f t="shared" si="5"/>
        <v>469</v>
      </c>
      <c r="X15" s="251">
        <v>750</v>
      </c>
      <c r="Y15" s="251">
        <v>673</v>
      </c>
      <c r="Z15" s="252">
        <f t="shared" si="6"/>
        <v>546</v>
      </c>
      <c r="AA15" s="251">
        <v>650</v>
      </c>
      <c r="AB15" s="251">
        <v>628</v>
      </c>
      <c r="AC15" s="252">
        <f t="shared" si="7"/>
        <v>568</v>
      </c>
      <c r="AD15" s="251">
        <v>650</v>
      </c>
      <c r="AE15" s="251">
        <v>693</v>
      </c>
      <c r="AF15" s="252">
        <f t="shared" si="8"/>
        <v>525</v>
      </c>
      <c r="AG15" s="251">
        <v>800</v>
      </c>
      <c r="AH15" s="251">
        <v>663</v>
      </c>
      <c r="AI15" s="252">
        <f t="shared" si="9"/>
        <v>662</v>
      </c>
      <c r="AJ15" s="251">
        <v>400</v>
      </c>
      <c r="AK15" s="251">
        <v>602</v>
      </c>
      <c r="AL15" s="252">
        <f t="shared" si="10"/>
        <v>460</v>
      </c>
      <c r="AM15" s="251">
        <v>800</v>
      </c>
      <c r="AN15" s="251">
        <v>679</v>
      </c>
      <c r="AO15" s="252">
        <f t="shared" si="11"/>
        <v>581</v>
      </c>
      <c r="AP15" s="251">
        <v>1400</v>
      </c>
      <c r="AQ15" s="251">
        <v>1020</v>
      </c>
      <c r="AR15" s="252">
        <f t="shared" si="12"/>
        <v>961</v>
      </c>
      <c r="AS15" s="251">
        <v>200</v>
      </c>
      <c r="AT15" s="251">
        <v>1076</v>
      </c>
      <c r="AU15" s="252">
        <f t="shared" si="13"/>
        <v>85</v>
      </c>
      <c r="AV15" s="253">
        <v>1400</v>
      </c>
      <c r="AW15" s="254">
        <v>698</v>
      </c>
      <c r="AX15" s="255">
        <f t="shared" si="14"/>
        <v>787</v>
      </c>
      <c r="AY15" s="256">
        <v>1400</v>
      </c>
      <c r="AZ15" s="256">
        <v>1245</v>
      </c>
      <c r="BA15" s="255">
        <f t="shared" si="15"/>
        <v>942</v>
      </c>
      <c r="BB15" s="253">
        <v>900</v>
      </c>
      <c r="BC15" s="253">
        <v>1112</v>
      </c>
      <c r="BD15" s="257">
        <f t="shared" si="16"/>
        <v>730</v>
      </c>
    </row>
    <row r="16" spans="1:56" x14ac:dyDescent="0.3">
      <c r="A16" s="236" t="s">
        <v>189</v>
      </c>
      <c r="B16" s="244" t="s">
        <v>812</v>
      </c>
      <c r="C16" s="244" t="s">
        <v>813</v>
      </c>
      <c r="D16" s="244" t="s">
        <v>822</v>
      </c>
      <c r="E16" s="251">
        <v>883</v>
      </c>
      <c r="F16" s="251">
        <v>810</v>
      </c>
      <c r="G16" s="251">
        <v>1068</v>
      </c>
      <c r="H16" s="252">
        <f t="shared" si="0"/>
        <v>625</v>
      </c>
      <c r="I16" s="251">
        <v>730</v>
      </c>
      <c r="J16" s="251">
        <v>841</v>
      </c>
      <c r="K16" s="252">
        <f t="shared" si="1"/>
        <v>514</v>
      </c>
      <c r="L16" s="251">
        <v>590</v>
      </c>
      <c r="M16" s="251">
        <v>867</v>
      </c>
      <c r="N16" s="252">
        <f t="shared" si="2"/>
        <v>237</v>
      </c>
      <c r="O16" s="251">
        <v>1320</v>
      </c>
      <c r="P16" s="251">
        <v>758</v>
      </c>
      <c r="Q16" s="252">
        <f t="shared" si="3"/>
        <v>799</v>
      </c>
      <c r="R16" s="251">
        <v>1070</v>
      </c>
      <c r="S16" s="251">
        <v>1082</v>
      </c>
      <c r="T16" s="252">
        <f t="shared" si="4"/>
        <v>787</v>
      </c>
      <c r="U16" s="251">
        <v>970</v>
      </c>
      <c r="V16" s="251">
        <v>908</v>
      </c>
      <c r="W16" s="252">
        <f t="shared" si="5"/>
        <v>849</v>
      </c>
      <c r="X16" s="251">
        <v>860</v>
      </c>
      <c r="Y16" s="251">
        <v>1176</v>
      </c>
      <c r="Z16" s="252">
        <f t="shared" si="6"/>
        <v>533</v>
      </c>
      <c r="AA16" s="251">
        <v>1210</v>
      </c>
      <c r="AB16" s="251">
        <v>1130</v>
      </c>
      <c r="AC16" s="252">
        <f t="shared" si="7"/>
        <v>613</v>
      </c>
      <c r="AD16" s="251">
        <v>970</v>
      </c>
      <c r="AE16" s="251">
        <v>1076</v>
      </c>
      <c r="AF16" s="252">
        <f t="shared" si="8"/>
        <v>507</v>
      </c>
      <c r="AG16" s="251">
        <v>940</v>
      </c>
      <c r="AH16" s="251">
        <v>835</v>
      </c>
      <c r="AI16" s="252">
        <f t="shared" si="9"/>
        <v>612</v>
      </c>
      <c r="AJ16" s="251">
        <v>930</v>
      </c>
      <c r="AK16" s="251">
        <v>1063</v>
      </c>
      <c r="AL16" s="252">
        <f t="shared" si="10"/>
        <v>479</v>
      </c>
      <c r="AM16" s="251">
        <v>960</v>
      </c>
      <c r="AN16" s="251">
        <v>1119</v>
      </c>
      <c r="AO16" s="252">
        <f t="shared" si="11"/>
        <v>320</v>
      </c>
      <c r="AP16" s="251">
        <v>1730</v>
      </c>
      <c r="AQ16" s="251">
        <v>1375</v>
      </c>
      <c r="AR16" s="252">
        <f t="shared" si="12"/>
        <v>675</v>
      </c>
      <c r="AS16" s="251">
        <v>770</v>
      </c>
      <c r="AT16" s="251">
        <v>867</v>
      </c>
      <c r="AU16" s="252">
        <f t="shared" si="13"/>
        <v>578</v>
      </c>
      <c r="AV16" s="253">
        <v>1268</v>
      </c>
      <c r="AW16" s="254">
        <v>1378</v>
      </c>
      <c r="AX16" s="255">
        <f t="shared" si="14"/>
        <v>468</v>
      </c>
      <c r="AY16" s="256">
        <v>1240</v>
      </c>
      <c r="AZ16" s="256">
        <v>1099</v>
      </c>
      <c r="BA16" s="255">
        <f t="shared" si="15"/>
        <v>609</v>
      </c>
      <c r="BB16" s="253">
        <v>1250</v>
      </c>
      <c r="BC16" s="253">
        <v>1300</v>
      </c>
      <c r="BD16" s="257">
        <f t="shared" si="16"/>
        <v>559</v>
      </c>
    </row>
    <row r="17" spans="1:56" x14ac:dyDescent="0.3">
      <c r="A17" s="236" t="s">
        <v>184</v>
      </c>
      <c r="B17" s="244" t="s">
        <v>812</v>
      </c>
      <c r="C17" s="244" t="s">
        <v>823</v>
      </c>
      <c r="D17" s="244" t="s">
        <v>824</v>
      </c>
      <c r="E17" s="244">
        <v>0</v>
      </c>
      <c r="F17" s="244">
        <v>100</v>
      </c>
      <c r="G17" s="244">
        <v>100</v>
      </c>
      <c r="H17" s="245">
        <f t="shared" si="0"/>
        <v>0</v>
      </c>
      <c r="I17" s="244"/>
      <c r="J17" s="244"/>
      <c r="K17" s="245">
        <f t="shared" si="1"/>
        <v>0</v>
      </c>
      <c r="L17" s="244">
        <v>50</v>
      </c>
      <c r="M17" s="244">
        <v>50</v>
      </c>
      <c r="N17" s="245">
        <f t="shared" si="2"/>
        <v>0</v>
      </c>
      <c r="O17" s="244">
        <v>50</v>
      </c>
      <c r="P17" s="244">
        <v>50</v>
      </c>
      <c r="Q17" s="245">
        <f t="shared" si="3"/>
        <v>0</v>
      </c>
      <c r="R17" s="244">
        <v>100</v>
      </c>
      <c r="S17" s="244">
        <v>100</v>
      </c>
      <c r="T17" s="245">
        <f t="shared" si="4"/>
        <v>0</v>
      </c>
      <c r="U17" s="244">
        <v>100</v>
      </c>
      <c r="V17" s="244">
        <v>100</v>
      </c>
      <c r="W17" s="245">
        <f t="shared" si="5"/>
        <v>0</v>
      </c>
      <c r="X17" s="244"/>
      <c r="Y17" s="244"/>
      <c r="Z17" s="245">
        <f>W17+X17-Y17</f>
        <v>0</v>
      </c>
      <c r="AA17" s="244">
        <v>150</v>
      </c>
      <c r="AB17" s="244">
        <v>150</v>
      </c>
      <c r="AC17" s="245">
        <f>Z17+AA17-AB17</f>
        <v>0</v>
      </c>
      <c r="AD17" s="244">
        <v>100</v>
      </c>
      <c r="AE17" s="244">
        <v>100</v>
      </c>
      <c r="AF17" s="245">
        <f>AC17+AD17-AE17</f>
        <v>0</v>
      </c>
      <c r="AG17" s="244">
        <v>100</v>
      </c>
      <c r="AH17" s="244">
        <v>100</v>
      </c>
      <c r="AI17" s="245">
        <f>AF17+AG17-AH17</f>
        <v>0</v>
      </c>
      <c r="AJ17" s="244">
        <v>130</v>
      </c>
      <c r="AK17" s="244">
        <v>130</v>
      </c>
      <c r="AL17" s="245">
        <f>AI17+AJ17-AK17</f>
        <v>0</v>
      </c>
      <c r="AM17" s="244">
        <v>100</v>
      </c>
      <c r="AN17" s="244">
        <v>100</v>
      </c>
      <c r="AO17" s="245">
        <f>AL17+AM17-AN17</f>
        <v>0</v>
      </c>
      <c r="AP17" s="244"/>
      <c r="AQ17" s="244"/>
      <c r="AR17" s="245">
        <f>AO17+AP17-AQ17</f>
        <v>0</v>
      </c>
      <c r="AS17" s="244"/>
      <c r="AT17" s="244"/>
      <c r="AU17" s="245">
        <f>AR17+AS17-AT17</f>
        <v>0</v>
      </c>
      <c r="AV17" s="246"/>
      <c r="AW17" s="247"/>
      <c r="AX17" s="248">
        <f t="shared" si="14"/>
        <v>0</v>
      </c>
      <c r="AY17" s="249"/>
      <c r="AZ17" s="249"/>
      <c r="BA17" s="248">
        <f t="shared" si="15"/>
        <v>0</v>
      </c>
      <c r="BB17" s="246"/>
      <c r="BC17" s="246"/>
      <c r="BD17" s="250">
        <f t="shared" si="16"/>
        <v>0</v>
      </c>
    </row>
    <row r="18" spans="1:56" x14ac:dyDescent="0.3">
      <c r="A18" s="236" t="s">
        <v>814</v>
      </c>
      <c r="B18" s="244" t="s">
        <v>812</v>
      </c>
      <c r="C18" s="244" t="s">
        <v>823</v>
      </c>
      <c r="D18" s="244" t="s">
        <v>825</v>
      </c>
      <c r="E18" s="244">
        <v>0</v>
      </c>
      <c r="F18" s="244"/>
      <c r="G18" s="244"/>
      <c r="H18" s="245">
        <f t="shared" si="0"/>
        <v>0</v>
      </c>
      <c r="I18" s="244"/>
      <c r="J18" s="244"/>
      <c r="K18" s="245">
        <f t="shared" si="1"/>
        <v>0</v>
      </c>
      <c r="L18" s="244">
        <v>2400</v>
      </c>
      <c r="M18" s="244">
        <v>2400</v>
      </c>
      <c r="N18" s="245">
        <f t="shared" si="2"/>
        <v>0</v>
      </c>
      <c r="O18" s="244">
        <v>1800</v>
      </c>
      <c r="P18" s="244">
        <v>1800</v>
      </c>
      <c r="Q18" s="245">
        <f t="shared" si="3"/>
        <v>0</v>
      </c>
      <c r="R18" s="244">
        <v>3600</v>
      </c>
      <c r="S18" s="244">
        <v>3600</v>
      </c>
      <c r="T18" s="245">
        <f t="shared" si="4"/>
        <v>0</v>
      </c>
      <c r="U18" s="244">
        <v>1800</v>
      </c>
      <c r="V18" s="244">
        <v>1800</v>
      </c>
      <c r="W18" s="245">
        <f t="shared" si="5"/>
        <v>0</v>
      </c>
      <c r="X18" s="244">
        <v>1800</v>
      </c>
      <c r="Y18" s="244">
        <v>1800</v>
      </c>
      <c r="Z18" s="245">
        <f t="shared" ref="Z18:Z20" si="17">W18+X18-Y18</f>
        <v>0</v>
      </c>
      <c r="AA18" s="244">
        <v>3000</v>
      </c>
      <c r="AB18" s="244">
        <v>3000</v>
      </c>
      <c r="AC18" s="245">
        <f t="shared" ref="AC18:AC20" si="18">Z18+AA18-AB18</f>
        <v>0</v>
      </c>
      <c r="AD18" s="244">
        <v>3000</v>
      </c>
      <c r="AE18" s="244">
        <v>3000</v>
      </c>
      <c r="AF18" s="245">
        <f t="shared" ref="AF18:AF20" si="19">AC18+AD18-AE18</f>
        <v>0</v>
      </c>
      <c r="AG18" s="244">
        <v>3600</v>
      </c>
      <c r="AH18" s="244">
        <v>3600</v>
      </c>
      <c r="AI18" s="245">
        <f t="shared" ref="AI18:AI20" si="20">AF18+AG18-AH18</f>
        <v>0</v>
      </c>
      <c r="AJ18" s="244">
        <v>5400</v>
      </c>
      <c r="AK18" s="244">
        <v>5400</v>
      </c>
      <c r="AL18" s="245">
        <f t="shared" ref="AL18:AL20" si="21">AI18+AJ18-AK18</f>
        <v>0</v>
      </c>
      <c r="AM18" s="244">
        <v>4800</v>
      </c>
      <c r="AN18" s="244">
        <v>4800</v>
      </c>
      <c r="AO18" s="245">
        <f t="shared" ref="AO18:AO20" si="22">AL18+AM18-AN18</f>
        <v>0</v>
      </c>
      <c r="AP18" s="244">
        <v>3600</v>
      </c>
      <c r="AQ18" s="244">
        <v>3600</v>
      </c>
      <c r="AR18" s="245">
        <f t="shared" ref="AR18:AR20" si="23">AO18+AP18-AQ18</f>
        <v>0</v>
      </c>
      <c r="AS18" s="244">
        <v>2400</v>
      </c>
      <c r="AT18" s="244">
        <v>2400</v>
      </c>
      <c r="AU18" s="245">
        <f t="shared" ref="AU18:AU20" si="24">AR18+AS18-AT18</f>
        <v>0</v>
      </c>
      <c r="AV18" s="246">
        <v>3600</v>
      </c>
      <c r="AW18" s="247">
        <v>3600</v>
      </c>
      <c r="AX18" s="248">
        <f t="shared" si="14"/>
        <v>0</v>
      </c>
      <c r="AY18" s="249">
        <v>5400</v>
      </c>
      <c r="AZ18" s="249">
        <v>5400</v>
      </c>
      <c r="BA18" s="248">
        <f t="shared" si="15"/>
        <v>0</v>
      </c>
      <c r="BB18" s="246">
        <v>4800</v>
      </c>
      <c r="BC18" s="246">
        <v>4800</v>
      </c>
      <c r="BD18" s="250">
        <f t="shared" si="16"/>
        <v>0</v>
      </c>
    </row>
    <row r="19" spans="1:56" x14ac:dyDescent="0.3">
      <c r="A19" s="236" t="s">
        <v>814</v>
      </c>
      <c r="B19" s="244" t="s">
        <v>812</v>
      </c>
      <c r="C19" s="244" t="s">
        <v>823</v>
      </c>
      <c r="D19" s="244" t="s">
        <v>145</v>
      </c>
      <c r="E19" s="244">
        <v>0</v>
      </c>
      <c r="F19" s="244">
        <v>3120</v>
      </c>
      <c r="G19" s="244">
        <v>3120</v>
      </c>
      <c r="H19" s="245">
        <f t="shared" si="0"/>
        <v>0</v>
      </c>
      <c r="I19" s="244">
        <v>4800</v>
      </c>
      <c r="J19" s="244">
        <v>4800</v>
      </c>
      <c r="K19" s="245">
        <f t="shared" si="1"/>
        <v>0</v>
      </c>
      <c r="L19" s="244">
        <v>4800</v>
      </c>
      <c r="M19" s="244">
        <v>4800</v>
      </c>
      <c r="N19" s="245">
        <f t="shared" si="2"/>
        <v>0</v>
      </c>
      <c r="O19" s="244">
        <v>8400</v>
      </c>
      <c r="P19" s="244">
        <v>8400</v>
      </c>
      <c r="Q19" s="245">
        <f t="shared" si="3"/>
        <v>0</v>
      </c>
      <c r="R19" s="244">
        <v>4200</v>
      </c>
      <c r="S19" s="244">
        <v>4200</v>
      </c>
      <c r="T19" s="245">
        <f t="shared" si="4"/>
        <v>0</v>
      </c>
      <c r="U19" s="244">
        <v>6600</v>
      </c>
      <c r="V19" s="244">
        <v>6600</v>
      </c>
      <c r="W19" s="245">
        <f t="shared" si="5"/>
        <v>0</v>
      </c>
      <c r="X19" s="244">
        <v>7800</v>
      </c>
      <c r="Y19" s="244">
        <v>7800</v>
      </c>
      <c r="Z19" s="245">
        <f t="shared" si="17"/>
        <v>0</v>
      </c>
      <c r="AA19" s="244">
        <v>3600</v>
      </c>
      <c r="AB19" s="244">
        <v>3600</v>
      </c>
      <c r="AC19" s="245">
        <f t="shared" si="18"/>
        <v>0</v>
      </c>
      <c r="AD19" s="244">
        <v>12000</v>
      </c>
      <c r="AE19" s="244">
        <v>12000</v>
      </c>
      <c r="AF19" s="245">
        <f t="shared" si="19"/>
        <v>0</v>
      </c>
      <c r="AG19" s="244">
        <v>1800</v>
      </c>
      <c r="AH19" s="244">
        <v>1800</v>
      </c>
      <c r="AI19" s="245">
        <f t="shared" si="20"/>
        <v>0</v>
      </c>
      <c r="AJ19" s="244">
        <v>6600</v>
      </c>
      <c r="AK19" s="244">
        <v>6600</v>
      </c>
      <c r="AL19" s="245">
        <f t="shared" si="21"/>
        <v>0</v>
      </c>
      <c r="AM19" s="244">
        <v>8400</v>
      </c>
      <c r="AN19" s="244">
        <v>8400</v>
      </c>
      <c r="AO19" s="245">
        <f t="shared" si="22"/>
        <v>0</v>
      </c>
      <c r="AP19" s="244">
        <v>7200</v>
      </c>
      <c r="AQ19" s="244">
        <v>7200</v>
      </c>
      <c r="AR19" s="245">
        <f t="shared" si="23"/>
        <v>0</v>
      </c>
      <c r="AS19" s="244">
        <v>3000</v>
      </c>
      <c r="AT19" s="244">
        <v>3000</v>
      </c>
      <c r="AU19" s="245">
        <f t="shared" si="24"/>
        <v>0</v>
      </c>
      <c r="AV19" s="246">
        <v>12000</v>
      </c>
      <c r="AW19" s="247">
        <v>12000</v>
      </c>
      <c r="AX19" s="248">
        <f t="shared" si="14"/>
        <v>0</v>
      </c>
      <c r="AY19" s="249">
        <v>5400</v>
      </c>
      <c r="AZ19" s="249">
        <v>5400</v>
      </c>
      <c r="BA19" s="248">
        <f t="shared" si="15"/>
        <v>0</v>
      </c>
      <c r="BB19" s="246">
        <v>4800</v>
      </c>
      <c r="BC19" s="246">
        <v>4800</v>
      </c>
      <c r="BD19" s="250">
        <f t="shared" si="16"/>
        <v>0</v>
      </c>
    </row>
    <row r="20" spans="1:56" x14ac:dyDescent="0.3">
      <c r="A20" s="236" t="s">
        <v>819</v>
      </c>
      <c r="B20" s="244" t="s">
        <v>812</v>
      </c>
      <c r="C20" s="244" t="s">
        <v>823</v>
      </c>
      <c r="D20" s="244" t="s">
        <v>826</v>
      </c>
      <c r="E20" s="244">
        <v>0</v>
      </c>
      <c r="F20" s="244">
        <v>600</v>
      </c>
      <c r="G20" s="244">
        <v>600</v>
      </c>
      <c r="H20" s="245">
        <f t="shared" si="0"/>
        <v>0</v>
      </c>
      <c r="I20" s="244">
        <v>300</v>
      </c>
      <c r="J20" s="244">
        <v>300</v>
      </c>
      <c r="K20" s="245">
        <f t="shared" si="1"/>
        <v>0</v>
      </c>
      <c r="L20" s="244">
        <v>450</v>
      </c>
      <c r="M20" s="244">
        <v>450</v>
      </c>
      <c r="N20" s="245">
        <f t="shared" si="2"/>
        <v>0</v>
      </c>
      <c r="O20" s="244"/>
      <c r="P20" s="244"/>
      <c r="Q20" s="245">
        <f t="shared" si="3"/>
        <v>0</v>
      </c>
      <c r="R20" s="244">
        <v>300</v>
      </c>
      <c r="S20" s="244">
        <v>300</v>
      </c>
      <c r="T20" s="245">
        <f t="shared" si="4"/>
        <v>0</v>
      </c>
      <c r="U20" s="244"/>
      <c r="V20" s="244"/>
      <c r="W20" s="245">
        <f t="shared" si="5"/>
        <v>0</v>
      </c>
      <c r="X20" s="244"/>
      <c r="Y20" s="244"/>
      <c r="Z20" s="245">
        <f t="shared" si="17"/>
        <v>0</v>
      </c>
      <c r="AA20" s="244">
        <v>120</v>
      </c>
      <c r="AB20" s="244">
        <v>120</v>
      </c>
      <c r="AC20" s="245">
        <f t="shared" si="18"/>
        <v>0</v>
      </c>
      <c r="AD20" s="244">
        <v>450</v>
      </c>
      <c r="AE20" s="244">
        <v>450</v>
      </c>
      <c r="AF20" s="245">
        <f t="shared" si="19"/>
        <v>0</v>
      </c>
      <c r="AG20" s="244">
        <v>400</v>
      </c>
      <c r="AH20" s="244">
        <v>400</v>
      </c>
      <c r="AI20" s="245">
        <f t="shared" si="20"/>
        <v>0</v>
      </c>
      <c r="AJ20" s="244">
        <v>500</v>
      </c>
      <c r="AK20" s="244">
        <v>500</v>
      </c>
      <c r="AL20" s="245">
        <f t="shared" si="21"/>
        <v>0</v>
      </c>
      <c r="AM20" s="244">
        <v>200</v>
      </c>
      <c r="AN20" s="244">
        <v>200</v>
      </c>
      <c r="AO20" s="245">
        <f t="shared" si="22"/>
        <v>0</v>
      </c>
      <c r="AP20" s="244">
        <v>500</v>
      </c>
      <c r="AQ20" s="244">
        <v>500</v>
      </c>
      <c r="AR20" s="245">
        <f t="shared" si="23"/>
        <v>0</v>
      </c>
      <c r="AS20" s="244">
        <v>300</v>
      </c>
      <c r="AT20" s="244">
        <v>300</v>
      </c>
      <c r="AU20" s="245">
        <f t="shared" si="24"/>
        <v>0</v>
      </c>
      <c r="AV20" s="244">
        <v>400</v>
      </c>
      <c r="AW20" s="244">
        <v>400</v>
      </c>
      <c r="AX20" s="248">
        <f t="shared" si="14"/>
        <v>0</v>
      </c>
      <c r="AY20" s="249">
        <v>350</v>
      </c>
      <c r="AZ20" s="249">
        <v>350</v>
      </c>
      <c r="BA20" s="248">
        <f t="shared" si="15"/>
        <v>0</v>
      </c>
      <c r="BB20" s="246">
        <v>400</v>
      </c>
      <c r="BC20" s="246">
        <v>400</v>
      </c>
      <c r="BD20" s="250">
        <f t="shared" si="16"/>
        <v>0</v>
      </c>
    </row>
  </sheetData>
  <phoneticPr fontId="5"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2</vt:i4>
      </vt:variant>
    </vt:vector>
  </HeadingPairs>
  <TitlesOfParts>
    <vt:vector size="21" baseType="lpstr">
      <vt:lpstr>首页</vt:lpstr>
      <vt:lpstr>整体概况</vt:lpstr>
      <vt:lpstr>分区域-金额</vt:lpstr>
      <vt:lpstr>分区域-依叶</vt:lpstr>
      <vt:lpstr>分区域-恒康</vt:lpstr>
      <vt:lpstr>分区域-润坦</vt:lpstr>
      <vt:lpstr>分区域-翰唯</vt:lpstr>
      <vt:lpstr>分区域-整肠生</vt:lpstr>
      <vt:lpstr>分产品-销量</vt:lpstr>
      <vt:lpstr>辅助表</vt:lpstr>
      <vt:lpstr>分区域（销售金额）达成表</vt:lpstr>
      <vt:lpstr>全产品达成表</vt:lpstr>
      <vt:lpstr>地区主要产品达成表</vt:lpstr>
      <vt:lpstr>代表达成表</vt:lpstr>
      <vt:lpstr>产品覆盖表</vt:lpstr>
      <vt:lpstr>2019年进销存明细 </vt:lpstr>
      <vt:lpstr>Sheet1</vt:lpstr>
      <vt:lpstr>12月商业流向数据</vt:lpstr>
      <vt:lpstr>外包流向</vt:lpstr>
      <vt:lpstr>'2019年进销存明细 '!Print_Area</vt:lpstr>
      <vt:lpstr>整体概况!Print_Area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liao</dc:creator>
  <cp:lastModifiedBy>happy 2015</cp:lastModifiedBy>
  <cp:lastPrinted>2018-07-10T01:25:07Z</cp:lastPrinted>
  <dcterms:created xsi:type="dcterms:W3CDTF">2006-09-16T00:00:00Z</dcterms:created>
  <dcterms:modified xsi:type="dcterms:W3CDTF">2019-12-18T03:46:41Z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2052-10.1.0.5850</vt:lpwstr>
  </property>
</Properties>
</file>