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안진호\Documents\"/>
    </mc:Choice>
  </mc:AlternateContent>
  <bookViews>
    <workbookView xWindow="0" yWindow="0" windowWidth="28800" windowHeight="12348"/>
  </bookViews>
  <sheets>
    <sheet name="DB적용_2022" sheetId="1" r:id="rId1"/>
  </sheets>
  <externalReferences>
    <externalReference r:id="rId2"/>
    <externalReference r:id="rId3"/>
  </externalReferences>
  <definedNames>
    <definedName name="남자" localSheetId="0">#REF!</definedName>
    <definedName name="남자">#REF!</definedName>
    <definedName name="성_별" localSheetId="0">#REF!</definedName>
    <definedName name="성_별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W227" i="1" l="1"/>
  <c r="BV227" i="1"/>
  <c r="BW226" i="1"/>
  <c r="BV226" i="1"/>
  <c r="BW225" i="1"/>
  <c r="BV225" i="1"/>
  <c r="BW224" i="1"/>
  <c r="BV224" i="1"/>
  <c r="BW223" i="1"/>
  <c r="BV223" i="1"/>
  <c r="BW222" i="1"/>
  <c r="BV222" i="1"/>
  <c r="BW221" i="1"/>
  <c r="BV221" i="1"/>
  <c r="BW220" i="1"/>
  <c r="BV220" i="1"/>
  <c r="BW219" i="1"/>
  <c r="BV219" i="1"/>
  <c r="BW218" i="1"/>
  <c r="BV218" i="1"/>
  <c r="BW217" i="1"/>
  <c r="BV217" i="1"/>
  <c r="BW216" i="1"/>
  <c r="BV216" i="1"/>
  <c r="BW215" i="1"/>
  <c r="BV215" i="1"/>
  <c r="BW214" i="1"/>
  <c r="BV214" i="1"/>
  <c r="BW213" i="1"/>
  <c r="BV213" i="1"/>
  <c r="BW212" i="1"/>
  <c r="BV212" i="1"/>
  <c r="BW211" i="1"/>
  <c r="BV211" i="1"/>
  <c r="BW209" i="1"/>
  <c r="BV209" i="1"/>
  <c r="BW208" i="1"/>
  <c r="BV208" i="1"/>
  <c r="BW207" i="1"/>
  <c r="BV207" i="1"/>
  <c r="BW206" i="1"/>
  <c r="BV206" i="1"/>
  <c r="BW205" i="1"/>
  <c r="BV205" i="1"/>
  <c r="BW204" i="1"/>
  <c r="BV204" i="1"/>
  <c r="BW203" i="1"/>
  <c r="BV203" i="1"/>
  <c r="BW202" i="1"/>
  <c r="BV202" i="1"/>
  <c r="BW201" i="1"/>
  <c r="BV201" i="1"/>
  <c r="BW200" i="1"/>
  <c r="BV200" i="1"/>
  <c r="BW199" i="1"/>
  <c r="BV199" i="1"/>
  <c r="BW198" i="1"/>
  <c r="BV198" i="1"/>
  <c r="BW197" i="1"/>
  <c r="BV197" i="1"/>
  <c r="BW196" i="1"/>
  <c r="BV196" i="1"/>
  <c r="BW195" i="1"/>
  <c r="BV195" i="1"/>
  <c r="BW194" i="1"/>
  <c r="BV194" i="1"/>
  <c r="BW193" i="1"/>
  <c r="BV193" i="1"/>
  <c r="BW192" i="1"/>
  <c r="BV192" i="1"/>
  <c r="BW191" i="1"/>
  <c r="BV191" i="1"/>
  <c r="BW190" i="1"/>
  <c r="BV190" i="1"/>
  <c r="BW189" i="1"/>
  <c r="BV189" i="1"/>
  <c r="BW188" i="1"/>
  <c r="BV188" i="1"/>
  <c r="BW187" i="1"/>
  <c r="BV187" i="1"/>
  <c r="BW186" i="1"/>
  <c r="BV186" i="1"/>
  <c r="BW185" i="1"/>
  <c r="BV185" i="1"/>
  <c r="BW184" i="1"/>
  <c r="BV184" i="1"/>
  <c r="BW183" i="1"/>
  <c r="BV183" i="1"/>
  <c r="BW182" i="1"/>
  <c r="BV182" i="1"/>
  <c r="BW181" i="1"/>
  <c r="BV181" i="1"/>
  <c r="BW180" i="1"/>
  <c r="BV180" i="1"/>
  <c r="BW179" i="1"/>
  <c r="BV179" i="1"/>
  <c r="BW178" i="1"/>
  <c r="BV178" i="1"/>
  <c r="BW177" i="1"/>
  <c r="BV177" i="1"/>
  <c r="BW176" i="1"/>
  <c r="BV176" i="1"/>
  <c r="BW175" i="1"/>
  <c r="BV175" i="1"/>
  <c r="BW174" i="1"/>
  <c r="BV174" i="1"/>
  <c r="BW173" i="1"/>
  <c r="BV173" i="1"/>
  <c r="BW172" i="1"/>
  <c r="BV172" i="1"/>
  <c r="BW171" i="1"/>
  <c r="BV171" i="1"/>
  <c r="BW170" i="1"/>
  <c r="BV170" i="1"/>
  <c r="BW169" i="1"/>
  <c r="BV169" i="1"/>
  <c r="BW168" i="1"/>
  <c r="BV168" i="1"/>
  <c r="BW167" i="1"/>
  <c r="BV167" i="1"/>
  <c r="BW166" i="1"/>
  <c r="BV166" i="1"/>
  <c r="BW165" i="1"/>
  <c r="BV165" i="1"/>
  <c r="BW164" i="1"/>
  <c r="BV164" i="1"/>
  <c r="BW163" i="1"/>
  <c r="BV163" i="1"/>
  <c r="BW162" i="1"/>
  <c r="BV162" i="1"/>
  <c r="BW161" i="1"/>
  <c r="BV161" i="1"/>
  <c r="BW160" i="1"/>
  <c r="BV160" i="1"/>
  <c r="BW159" i="1"/>
  <c r="BV159" i="1"/>
  <c r="BW158" i="1"/>
  <c r="BV158" i="1"/>
  <c r="BW157" i="1"/>
  <c r="BV157" i="1"/>
  <c r="BW156" i="1"/>
  <c r="BV156" i="1"/>
  <c r="BW155" i="1"/>
  <c r="BV155" i="1"/>
  <c r="BW154" i="1"/>
  <c r="BV154" i="1"/>
  <c r="BW153" i="1"/>
  <c r="BV153" i="1"/>
  <c r="BW152" i="1"/>
  <c r="BV152" i="1"/>
  <c r="BW151" i="1"/>
  <c r="BV151" i="1"/>
  <c r="BW150" i="1"/>
  <c r="BV150" i="1"/>
  <c r="BW149" i="1"/>
  <c r="BV149" i="1"/>
  <c r="BW148" i="1"/>
  <c r="BV148" i="1"/>
  <c r="BW147" i="1"/>
  <c r="BV147" i="1"/>
  <c r="BW146" i="1"/>
  <c r="BV146" i="1"/>
  <c r="BW145" i="1"/>
  <c r="BV145" i="1"/>
  <c r="BW144" i="1"/>
  <c r="BV144" i="1"/>
  <c r="BW143" i="1"/>
  <c r="BV143" i="1"/>
  <c r="BW142" i="1"/>
  <c r="BV142" i="1"/>
  <c r="BW141" i="1"/>
  <c r="BV141" i="1"/>
  <c r="BW140" i="1"/>
  <c r="BV140" i="1"/>
  <c r="CJ123" i="1"/>
  <c r="BW123" i="1"/>
  <c r="BV123" i="1"/>
  <c r="BO123" i="1"/>
  <c r="BE123" i="1"/>
  <c r="O123" i="1"/>
  <c r="N123" i="1"/>
  <c r="M123" i="1"/>
  <c r="Q123" i="1" s="1"/>
  <c r="CJ122" i="1"/>
  <c r="BV122" i="1"/>
  <c r="BO122" i="1"/>
  <c r="BW122" i="1" s="1"/>
  <c r="BE122" i="1"/>
  <c r="O122" i="1"/>
  <c r="N122" i="1"/>
  <c r="M122" i="1"/>
  <c r="Q122" i="1" s="1"/>
  <c r="CJ121" i="1"/>
  <c r="BW121" i="1"/>
  <c r="BV121" i="1"/>
  <c r="BO121" i="1"/>
  <c r="BE121" i="1"/>
  <c r="O121" i="1"/>
  <c r="Q121" i="1" s="1"/>
  <c r="N121" i="1"/>
  <c r="M121" i="1"/>
  <c r="CJ120" i="1"/>
  <c r="CK120" i="1" s="1"/>
  <c r="CI120" i="1"/>
  <c r="CG120" i="1"/>
  <c r="CE120" i="1"/>
  <c r="CC120" i="1"/>
  <c r="CA120" i="1"/>
  <c r="BY120" i="1"/>
  <c r="BV120" i="1"/>
  <c r="BW120" i="1" s="1"/>
  <c r="BU120" i="1"/>
  <c r="BS120" i="1"/>
  <c r="BQ120" i="1"/>
  <c r="BO120" i="1"/>
  <c r="BN120" i="1"/>
  <c r="BL120" i="1"/>
  <c r="BJ120" i="1"/>
  <c r="BE120" i="1"/>
  <c r="BD120" i="1"/>
  <c r="AS120" i="1"/>
  <c r="AQ120" i="1"/>
  <c r="AO120" i="1"/>
  <c r="AM120" i="1"/>
  <c r="AK120" i="1"/>
  <c r="AI120" i="1"/>
  <c r="AG120" i="1"/>
  <c r="AE120" i="1"/>
  <c r="AC120" i="1"/>
  <c r="AA120" i="1"/>
  <c r="O120" i="1"/>
  <c r="N120" i="1"/>
  <c r="M120" i="1"/>
  <c r="Q120" i="1" s="1"/>
  <c r="K120" i="1"/>
  <c r="J120" i="1"/>
  <c r="I120" i="1"/>
  <c r="H120" i="1"/>
  <c r="CJ119" i="1"/>
  <c r="BW119" i="1"/>
  <c r="BV119" i="1"/>
  <c r="BO119" i="1"/>
  <c r="BE119" i="1"/>
  <c r="Q119" i="1"/>
  <c r="O119" i="1"/>
  <c r="N119" i="1"/>
  <c r="M119" i="1"/>
  <c r="CJ118" i="1"/>
  <c r="BV118" i="1"/>
  <c r="BW118" i="1" s="1"/>
  <c r="BO118" i="1"/>
  <c r="BE118" i="1"/>
  <c r="O118" i="1"/>
  <c r="N118" i="1"/>
  <c r="M118" i="1"/>
  <c r="Q118" i="1" s="1"/>
  <c r="CJ117" i="1"/>
  <c r="BV117" i="1"/>
  <c r="BO117" i="1"/>
  <c r="BW117" i="1" s="1"/>
  <c r="BE117" i="1"/>
  <c r="Q117" i="1"/>
  <c r="O117" i="1"/>
  <c r="N117" i="1"/>
  <c r="M117" i="1"/>
  <c r="CK116" i="1"/>
  <c r="CI116" i="1"/>
  <c r="CG116" i="1"/>
  <c r="CE116" i="1"/>
  <c r="CC116" i="1"/>
  <c r="CA116" i="1"/>
  <c r="BY116" i="1"/>
  <c r="CJ116" i="1" s="1"/>
  <c r="BW116" i="1"/>
  <c r="BV116" i="1"/>
  <c r="BU116" i="1"/>
  <c r="BS116" i="1"/>
  <c r="BQ116" i="1"/>
  <c r="BO116" i="1"/>
  <c r="BN116" i="1"/>
  <c r="BL116" i="1"/>
  <c r="BJ116" i="1"/>
  <c r="BE116" i="1"/>
  <c r="BD116" i="1"/>
  <c r="AS116" i="1"/>
  <c r="AQ116" i="1"/>
  <c r="AO116" i="1"/>
  <c r="AM116" i="1"/>
  <c r="AK116" i="1"/>
  <c r="AI116" i="1"/>
  <c r="AG116" i="1"/>
  <c r="AE116" i="1"/>
  <c r="AC116" i="1"/>
  <c r="AA116" i="1"/>
  <c r="Q116" i="1"/>
  <c r="T116" i="1" s="1"/>
  <c r="O116" i="1"/>
  <c r="N116" i="1"/>
  <c r="M116" i="1"/>
  <c r="K116" i="1"/>
  <c r="J116" i="1"/>
  <c r="I116" i="1"/>
  <c r="H116" i="1"/>
  <c r="CJ115" i="1"/>
  <c r="BV115" i="1"/>
  <c r="BO115" i="1"/>
  <c r="BW115" i="1" s="1"/>
  <c r="BE115" i="1"/>
  <c r="O115" i="1"/>
  <c r="N115" i="1"/>
  <c r="M115" i="1"/>
  <c r="Q115" i="1" s="1"/>
  <c r="CJ114" i="1"/>
  <c r="BW114" i="1"/>
  <c r="BV114" i="1"/>
  <c r="BO114" i="1"/>
  <c r="BE114" i="1"/>
  <c r="O114" i="1"/>
  <c r="Q114" i="1" s="1"/>
  <c r="N114" i="1"/>
  <c r="M114" i="1"/>
  <c r="CJ113" i="1"/>
  <c r="BW113" i="1"/>
  <c r="BV113" i="1"/>
  <c r="BO113" i="1"/>
  <c r="BE113" i="1"/>
  <c r="O113" i="1"/>
  <c r="N113" i="1"/>
  <c r="M113" i="1"/>
  <c r="Q113" i="1" s="1"/>
  <c r="CJ112" i="1"/>
  <c r="BV112" i="1"/>
  <c r="BO112" i="1"/>
  <c r="BW112" i="1" s="1"/>
  <c r="BE112" i="1"/>
  <c r="Q112" i="1"/>
  <c r="O112" i="1"/>
  <c r="N112" i="1"/>
  <c r="M112" i="1"/>
  <c r="CI111" i="1"/>
  <c r="CG111" i="1"/>
  <c r="CE111" i="1"/>
  <c r="CC111" i="1"/>
  <c r="CA111" i="1"/>
  <c r="BY111" i="1"/>
  <c r="CJ111" i="1" s="1"/>
  <c r="CK111" i="1" s="1"/>
  <c r="BW111" i="1"/>
  <c r="BV111" i="1"/>
  <c r="BU111" i="1"/>
  <c r="BS111" i="1"/>
  <c r="BQ111" i="1"/>
  <c r="BO111" i="1"/>
  <c r="BN111" i="1"/>
  <c r="BL111" i="1"/>
  <c r="BJ111" i="1"/>
  <c r="BE111" i="1"/>
  <c r="BD111" i="1"/>
  <c r="AS111" i="1"/>
  <c r="AQ111" i="1"/>
  <c r="AO111" i="1"/>
  <c r="AM111" i="1"/>
  <c r="AK111" i="1"/>
  <c r="AI111" i="1"/>
  <c r="AG111" i="1"/>
  <c r="AE111" i="1"/>
  <c r="AC111" i="1"/>
  <c r="AA111" i="1"/>
  <c r="O111" i="1"/>
  <c r="Q111" i="1" s="1"/>
  <c r="N111" i="1"/>
  <c r="M111" i="1"/>
  <c r="K111" i="1"/>
  <c r="J111" i="1"/>
  <c r="I111" i="1"/>
  <c r="H111" i="1"/>
  <c r="CJ110" i="1"/>
  <c r="BV110" i="1"/>
  <c r="BO110" i="1"/>
  <c r="BW110" i="1" s="1"/>
  <c r="BE110" i="1"/>
  <c r="Q110" i="1"/>
  <c r="O110" i="1"/>
  <c r="N110" i="1"/>
  <c r="M110" i="1"/>
  <c r="CJ109" i="1"/>
  <c r="BW109" i="1"/>
  <c r="BV109" i="1"/>
  <c r="BO109" i="1"/>
  <c r="BE109" i="1"/>
  <c r="O109" i="1"/>
  <c r="N109" i="1"/>
  <c r="M109" i="1"/>
  <c r="CJ108" i="1"/>
  <c r="BV108" i="1"/>
  <c r="BO108" i="1"/>
  <c r="BW108" i="1" s="1"/>
  <c r="BE108" i="1"/>
  <c r="O108" i="1"/>
  <c r="N108" i="1"/>
  <c r="M108" i="1"/>
  <c r="Q108" i="1" s="1"/>
  <c r="CJ107" i="1"/>
  <c r="BV107" i="1"/>
  <c r="BO107" i="1"/>
  <c r="BW107" i="1" s="1"/>
  <c r="BE107" i="1"/>
  <c r="Q107" i="1"/>
  <c r="O107" i="1"/>
  <c r="N107" i="1"/>
  <c r="M107" i="1"/>
  <c r="CJ106" i="1"/>
  <c r="CK106" i="1" s="1"/>
  <c r="CI106" i="1"/>
  <c r="CG106" i="1"/>
  <c r="CE106" i="1"/>
  <c r="CC106" i="1"/>
  <c r="CA106" i="1"/>
  <c r="BY106" i="1"/>
  <c r="BV106" i="1"/>
  <c r="BW106" i="1" s="1"/>
  <c r="BU106" i="1"/>
  <c r="BS106" i="1"/>
  <c r="BQ106" i="1"/>
  <c r="BO106" i="1"/>
  <c r="BN106" i="1"/>
  <c r="BL106" i="1"/>
  <c r="BJ106" i="1"/>
  <c r="BG106" i="1"/>
  <c r="BB107" i="1" s="1"/>
  <c r="CN107" i="1" s="1"/>
  <c r="CL107" i="1" s="1"/>
  <c r="BE106" i="1"/>
  <c r="BD106" i="1"/>
  <c r="AS106" i="1"/>
  <c r="AQ106" i="1"/>
  <c r="AO106" i="1"/>
  <c r="AM106" i="1"/>
  <c r="AK106" i="1"/>
  <c r="AI106" i="1"/>
  <c r="AG106" i="1"/>
  <c r="AE106" i="1"/>
  <c r="AC106" i="1"/>
  <c r="AA106" i="1"/>
  <c r="Q106" i="1"/>
  <c r="O106" i="1"/>
  <c r="N106" i="1"/>
  <c r="M106" i="1"/>
  <c r="K106" i="1"/>
  <c r="J106" i="1"/>
  <c r="I106" i="1"/>
  <c r="H106" i="1"/>
  <c r="CJ105" i="1"/>
  <c r="BV105" i="1"/>
  <c r="BO105" i="1"/>
  <c r="BW105" i="1" s="1"/>
  <c r="BE105" i="1"/>
  <c r="Q105" i="1"/>
  <c r="O105" i="1"/>
  <c r="N105" i="1"/>
  <c r="M105" i="1"/>
  <c r="CJ104" i="1"/>
  <c r="BW104" i="1"/>
  <c r="BV104" i="1"/>
  <c r="BO104" i="1"/>
  <c r="BE104" i="1"/>
  <c r="O104" i="1"/>
  <c r="N104" i="1"/>
  <c r="M104" i="1"/>
  <c r="CJ103" i="1"/>
  <c r="BV103" i="1"/>
  <c r="BO103" i="1"/>
  <c r="BE103" i="1"/>
  <c r="O103" i="1"/>
  <c r="N103" i="1"/>
  <c r="M103" i="1"/>
  <c r="Q103" i="1" s="1"/>
  <c r="CJ102" i="1"/>
  <c r="BV102" i="1"/>
  <c r="BO102" i="1"/>
  <c r="BW102" i="1" s="1"/>
  <c r="BE102" i="1"/>
  <c r="Q102" i="1"/>
  <c r="O102" i="1"/>
  <c r="N102" i="1"/>
  <c r="M102" i="1"/>
  <c r="CJ101" i="1"/>
  <c r="CK101" i="1" s="1"/>
  <c r="CI101" i="1"/>
  <c r="CG101" i="1"/>
  <c r="CE101" i="1"/>
  <c r="CC101" i="1"/>
  <c r="CA101" i="1"/>
  <c r="BY101" i="1"/>
  <c r="BV101" i="1"/>
  <c r="BW101" i="1" s="1"/>
  <c r="BU101" i="1"/>
  <c r="BS101" i="1"/>
  <c r="BQ101" i="1"/>
  <c r="BO101" i="1"/>
  <c r="BN101" i="1"/>
  <c r="BL101" i="1"/>
  <c r="BJ101" i="1"/>
  <c r="BE101" i="1"/>
  <c r="BD101" i="1"/>
  <c r="AS101" i="1"/>
  <c r="AQ101" i="1"/>
  <c r="AO101" i="1"/>
  <c r="AM101" i="1"/>
  <c r="AK101" i="1"/>
  <c r="AI101" i="1"/>
  <c r="AG101" i="1"/>
  <c r="AE101" i="1"/>
  <c r="AC101" i="1"/>
  <c r="AA101" i="1"/>
  <c r="O101" i="1"/>
  <c r="N101" i="1"/>
  <c r="M101" i="1"/>
  <c r="Q101" i="1" s="1"/>
  <c r="K101" i="1"/>
  <c r="J101" i="1"/>
  <c r="I101" i="1"/>
  <c r="H101" i="1"/>
  <c r="CJ100" i="1"/>
  <c r="BV100" i="1"/>
  <c r="BO100" i="1"/>
  <c r="BW100" i="1" s="1"/>
  <c r="BE100" i="1"/>
  <c r="Q100" i="1"/>
  <c r="O100" i="1"/>
  <c r="N100" i="1"/>
  <c r="M100" i="1"/>
  <c r="CJ99" i="1"/>
  <c r="BW99" i="1"/>
  <c r="BV99" i="1"/>
  <c r="BO99" i="1"/>
  <c r="BE99" i="1"/>
  <c r="O99" i="1"/>
  <c r="N99" i="1"/>
  <c r="M99" i="1"/>
  <c r="Q99" i="1" s="1"/>
  <c r="CJ98" i="1"/>
  <c r="BV98" i="1"/>
  <c r="BO98" i="1"/>
  <c r="BW98" i="1" s="1"/>
  <c r="BE98" i="1"/>
  <c r="O98" i="1"/>
  <c r="N98" i="1"/>
  <c r="M98" i="1"/>
  <c r="Q98" i="1" s="1"/>
  <c r="CJ97" i="1"/>
  <c r="BV97" i="1"/>
  <c r="BO97" i="1"/>
  <c r="BW97" i="1" s="1"/>
  <c r="BE97" i="1"/>
  <c r="O97" i="1"/>
  <c r="Q97" i="1" s="1"/>
  <c r="N97" i="1"/>
  <c r="M97" i="1"/>
  <c r="CJ96" i="1"/>
  <c r="CI96" i="1"/>
  <c r="CG96" i="1"/>
  <c r="CE96" i="1"/>
  <c r="CC96" i="1"/>
  <c r="CA96" i="1"/>
  <c r="BY96" i="1"/>
  <c r="BV96" i="1"/>
  <c r="BW96" i="1" s="1"/>
  <c r="BU96" i="1"/>
  <c r="BS96" i="1"/>
  <c r="BQ96" i="1"/>
  <c r="BO96" i="1"/>
  <c r="BN96" i="1"/>
  <c r="BL96" i="1"/>
  <c r="BJ96" i="1"/>
  <c r="BE96" i="1"/>
  <c r="BD96" i="1"/>
  <c r="AS96" i="1"/>
  <c r="AQ96" i="1"/>
  <c r="AO96" i="1"/>
  <c r="AM96" i="1"/>
  <c r="AK96" i="1"/>
  <c r="AI96" i="1"/>
  <c r="AG96" i="1"/>
  <c r="AE96" i="1"/>
  <c r="AC96" i="1"/>
  <c r="AA96" i="1"/>
  <c r="O96" i="1"/>
  <c r="N96" i="1"/>
  <c r="M96" i="1"/>
  <c r="Q96" i="1" s="1"/>
  <c r="K96" i="1"/>
  <c r="J96" i="1"/>
  <c r="I96" i="1"/>
  <c r="H96" i="1"/>
  <c r="CJ95" i="1"/>
  <c r="BV95" i="1"/>
  <c r="BO95" i="1"/>
  <c r="BW95" i="1" s="1"/>
  <c r="BE95" i="1"/>
  <c r="Q95" i="1"/>
  <c r="O95" i="1"/>
  <c r="N95" i="1"/>
  <c r="M95" i="1"/>
  <c r="CJ94" i="1"/>
  <c r="BW94" i="1"/>
  <c r="BV94" i="1"/>
  <c r="BO94" i="1"/>
  <c r="BE94" i="1"/>
  <c r="O94" i="1"/>
  <c r="N94" i="1"/>
  <c r="M94" i="1"/>
  <c r="Q94" i="1" s="1"/>
  <c r="CJ93" i="1"/>
  <c r="BV93" i="1"/>
  <c r="BO93" i="1"/>
  <c r="BW93" i="1" s="1"/>
  <c r="BE93" i="1"/>
  <c r="O93" i="1"/>
  <c r="Q93" i="1" s="1"/>
  <c r="N93" i="1"/>
  <c r="M93" i="1"/>
  <c r="CJ92" i="1"/>
  <c r="BV92" i="1"/>
  <c r="BW92" i="1" s="1"/>
  <c r="BO92" i="1"/>
  <c r="BE92" i="1"/>
  <c r="Q92" i="1"/>
  <c r="O92" i="1"/>
  <c r="N92" i="1"/>
  <c r="M92" i="1"/>
  <c r="CJ91" i="1"/>
  <c r="CK91" i="1" s="1"/>
  <c r="CI91" i="1"/>
  <c r="CG91" i="1"/>
  <c r="CE91" i="1"/>
  <c r="CC91" i="1"/>
  <c r="CA91" i="1"/>
  <c r="BY91" i="1"/>
  <c r="BV91" i="1"/>
  <c r="BW91" i="1" s="1"/>
  <c r="BU91" i="1"/>
  <c r="BS91" i="1"/>
  <c r="BQ91" i="1"/>
  <c r="BO91" i="1"/>
  <c r="BN91" i="1"/>
  <c r="BL91" i="1"/>
  <c r="BJ91" i="1"/>
  <c r="BE91" i="1"/>
  <c r="BD91" i="1"/>
  <c r="AS91" i="1"/>
  <c r="AQ91" i="1"/>
  <c r="AO91" i="1"/>
  <c r="AM91" i="1"/>
  <c r="AK91" i="1"/>
  <c r="AI91" i="1"/>
  <c r="AG91" i="1"/>
  <c r="AE91" i="1"/>
  <c r="AC91" i="1"/>
  <c r="AA91" i="1"/>
  <c r="O91" i="1"/>
  <c r="N91" i="1"/>
  <c r="M91" i="1"/>
  <c r="K91" i="1"/>
  <c r="J91" i="1"/>
  <c r="I91" i="1"/>
  <c r="H91" i="1"/>
  <c r="CJ90" i="1"/>
  <c r="BV90" i="1"/>
  <c r="BW90" i="1" s="1"/>
  <c r="BO90" i="1"/>
  <c r="BE90" i="1"/>
  <c r="Q90" i="1"/>
  <c r="O90" i="1"/>
  <c r="N90" i="1"/>
  <c r="M90" i="1"/>
  <c r="CJ89" i="1"/>
  <c r="BV89" i="1"/>
  <c r="BW89" i="1" s="1"/>
  <c r="BO89" i="1"/>
  <c r="BE89" i="1"/>
  <c r="O89" i="1"/>
  <c r="N89" i="1"/>
  <c r="M89" i="1"/>
  <c r="Q89" i="1" s="1"/>
  <c r="CJ88" i="1"/>
  <c r="BV88" i="1"/>
  <c r="BO88" i="1"/>
  <c r="BW88" i="1" s="1"/>
  <c r="BE88" i="1"/>
  <c r="O88" i="1"/>
  <c r="N88" i="1"/>
  <c r="Q88" i="1" s="1"/>
  <c r="M88" i="1"/>
  <c r="CJ87" i="1"/>
  <c r="BV87" i="1"/>
  <c r="BO87" i="1"/>
  <c r="BW87" i="1" s="1"/>
  <c r="BE87" i="1"/>
  <c r="O87" i="1"/>
  <c r="N87" i="1"/>
  <c r="M87" i="1"/>
  <c r="CI86" i="1"/>
  <c r="CG86" i="1"/>
  <c r="CE86" i="1"/>
  <c r="CC86" i="1"/>
  <c r="CA86" i="1"/>
  <c r="CJ86" i="1" s="1"/>
  <c r="CK86" i="1" s="1"/>
  <c r="BY86" i="1"/>
  <c r="BV86" i="1"/>
  <c r="BU86" i="1"/>
  <c r="BS86" i="1"/>
  <c r="BQ86" i="1"/>
  <c r="BO86" i="1"/>
  <c r="BW86" i="1" s="1"/>
  <c r="BN86" i="1"/>
  <c r="BL86" i="1"/>
  <c r="BJ86" i="1"/>
  <c r="BE86" i="1"/>
  <c r="BD86" i="1"/>
  <c r="AS86" i="1"/>
  <c r="AQ86" i="1"/>
  <c r="AO86" i="1"/>
  <c r="AM86" i="1"/>
  <c r="AK86" i="1"/>
  <c r="AI86" i="1"/>
  <c r="AG86" i="1"/>
  <c r="AE86" i="1"/>
  <c r="AC86" i="1"/>
  <c r="AA86" i="1"/>
  <c r="O86" i="1"/>
  <c r="N86" i="1"/>
  <c r="M86" i="1"/>
  <c r="K86" i="1"/>
  <c r="J86" i="1"/>
  <c r="I86" i="1"/>
  <c r="H86" i="1"/>
  <c r="CJ85" i="1"/>
  <c r="BV85" i="1"/>
  <c r="BW85" i="1" s="1"/>
  <c r="BO85" i="1"/>
  <c r="BE85" i="1"/>
  <c r="Q85" i="1"/>
  <c r="O85" i="1"/>
  <c r="N85" i="1"/>
  <c r="M85" i="1"/>
  <c r="CJ84" i="1"/>
  <c r="BV84" i="1"/>
  <c r="BW84" i="1" s="1"/>
  <c r="BO84" i="1"/>
  <c r="BE84" i="1"/>
  <c r="O84" i="1"/>
  <c r="N84" i="1"/>
  <c r="M84" i="1"/>
  <c r="Q84" i="1" s="1"/>
  <c r="CJ83" i="1"/>
  <c r="BV83" i="1"/>
  <c r="BO83" i="1"/>
  <c r="BW83" i="1" s="1"/>
  <c r="BE83" i="1"/>
  <c r="O83" i="1"/>
  <c r="N83" i="1"/>
  <c r="Q83" i="1" s="1"/>
  <c r="M83" i="1"/>
  <c r="CJ82" i="1"/>
  <c r="BV82" i="1"/>
  <c r="BO82" i="1"/>
  <c r="BW82" i="1" s="1"/>
  <c r="BE82" i="1"/>
  <c r="O82" i="1"/>
  <c r="N82" i="1"/>
  <c r="M82" i="1"/>
  <c r="Q82" i="1" s="1"/>
  <c r="CI81" i="1"/>
  <c r="CG81" i="1"/>
  <c r="CE81" i="1"/>
  <c r="CC81" i="1"/>
  <c r="CA81" i="1"/>
  <c r="BY81" i="1"/>
  <c r="BV81" i="1"/>
  <c r="BU81" i="1"/>
  <c r="BS81" i="1"/>
  <c r="BQ81" i="1"/>
  <c r="BO81" i="1"/>
  <c r="BW81" i="1" s="1"/>
  <c r="BN81" i="1"/>
  <c r="BL81" i="1"/>
  <c r="BJ81" i="1"/>
  <c r="BE81" i="1"/>
  <c r="BD81" i="1"/>
  <c r="AS81" i="1"/>
  <c r="AQ81" i="1"/>
  <c r="AO81" i="1"/>
  <c r="AM81" i="1"/>
  <c r="AK81" i="1"/>
  <c r="AI81" i="1"/>
  <c r="AG81" i="1"/>
  <c r="AE81" i="1"/>
  <c r="AC81" i="1"/>
  <c r="AA81" i="1"/>
  <c r="O81" i="1"/>
  <c r="N81" i="1"/>
  <c r="M81" i="1"/>
  <c r="Q81" i="1" s="1"/>
  <c r="K81" i="1"/>
  <c r="J81" i="1"/>
  <c r="I81" i="1"/>
  <c r="H81" i="1"/>
  <c r="CJ80" i="1"/>
  <c r="BV80" i="1"/>
  <c r="BO80" i="1"/>
  <c r="BW80" i="1" s="1"/>
  <c r="BE80" i="1"/>
  <c r="O80" i="1"/>
  <c r="N80" i="1"/>
  <c r="M80" i="1"/>
  <c r="CJ79" i="1"/>
  <c r="BV79" i="1"/>
  <c r="BO79" i="1"/>
  <c r="BW79" i="1" s="1"/>
  <c r="BE79" i="1"/>
  <c r="Q79" i="1"/>
  <c r="O79" i="1"/>
  <c r="N79" i="1"/>
  <c r="M79" i="1"/>
  <c r="CJ78" i="1"/>
  <c r="BW78" i="1"/>
  <c r="BV78" i="1"/>
  <c r="BO78" i="1"/>
  <c r="BE78" i="1"/>
  <c r="Q78" i="1"/>
  <c r="O78" i="1"/>
  <c r="N78" i="1"/>
  <c r="M78" i="1"/>
  <c r="CJ77" i="1"/>
  <c r="BW77" i="1"/>
  <c r="BV77" i="1"/>
  <c r="BO77" i="1"/>
  <c r="BE77" i="1"/>
  <c r="O77" i="1"/>
  <c r="N77" i="1"/>
  <c r="M77" i="1"/>
  <c r="Q77" i="1" s="1"/>
  <c r="CI76" i="1"/>
  <c r="CG76" i="1"/>
  <c r="CE76" i="1"/>
  <c r="CC76" i="1"/>
  <c r="CA76" i="1"/>
  <c r="BY76" i="1"/>
  <c r="BV76" i="1"/>
  <c r="BU76" i="1"/>
  <c r="BS76" i="1"/>
  <c r="BQ76" i="1"/>
  <c r="BO76" i="1"/>
  <c r="BW76" i="1" s="1"/>
  <c r="BN76" i="1"/>
  <c r="BL76" i="1"/>
  <c r="BJ76" i="1"/>
  <c r="BE76" i="1"/>
  <c r="BD76" i="1"/>
  <c r="AS76" i="1"/>
  <c r="AQ76" i="1"/>
  <c r="AO76" i="1"/>
  <c r="AM76" i="1"/>
  <c r="AK76" i="1"/>
  <c r="AI76" i="1"/>
  <c r="AG76" i="1"/>
  <c r="AE76" i="1"/>
  <c r="AC76" i="1"/>
  <c r="AA76" i="1"/>
  <c r="O76" i="1"/>
  <c r="N76" i="1"/>
  <c r="M76" i="1"/>
  <c r="Q76" i="1" s="1"/>
  <c r="K76" i="1"/>
  <c r="J76" i="1"/>
  <c r="I76" i="1"/>
  <c r="H76" i="1"/>
  <c r="CJ75" i="1"/>
  <c r="BV75" i="1"/>
  <c r="BW75" i="1" s="1"/>
  <c r="BO75" i="1"/>
  <c r="BE75" i="1"/>
  <c r="O75" i="1"/>
  <c r="N75" i="1"/>
  <c r="M75" i="1"/>
  <c r="Q75" i="1" s="1"/>
  <c r="CJ74" i="1"/>
  <c r="BV74" i="1"/>
  <c r="BO74" i="1"/>
  <c r="BE74" i="1"/>
  <c r="Q74" i="1"/>
  <c r="O74" i="1"/>
  <c r="N74" i="1"/>
  <c r="M74" i="1"/>
  <c r="CJ73" i="1"/>
  <c r="BW73" i="1"/>
  <c r="BV73" i="1"/>
  <c r="BO73" i="1"/>
  <c r="BE73" i="1"/>
  <c r="BB73" i="1"/>
  <c r="CN73" i="1" s="1"/>
  <c r="CL73" i="1" s="1"/>
  <c r="Q73" i="1"/>
  <c r="O73" i="1"/>
  <c r="N73" i="1"/>
  <c r="M73" i="1"/>
  <c r="CJ72" i="1"/>
  <c r="BW72" i="1"/>
  <c r="BV72" i="1"/>
  <c r="BO72" i="1"/>
  <c r="BE72" i="1"/>
  <c r="O72" i="1"/>
  <c r="N72" i="1"/>
  <c r="M72" i="1"/>
  <c r="Q72" i="1" s="1"/>
  <c r="CI71" i="1"/>
  <c r="CG71" i="1"/>
  <c r="CE71" i="1"/>
  <c r="CC71" i="1"/>
  <c r="CA71" i="1"/>
  <c r="BY71" i="1"/>
  <c r="CJ71" i="1" s="1"/>
  <c r="CK71" i="1" s="1"/>
  <c r="BV71" i="1"/>
  <c r="BU71" i="1"/>
  <c r="BS71" i="1"/>
  <c r="BQ71" i="1"/>
  <c r="BO71" i="1"/>
  <c r="BW71" i="1" s="1"/>
  <c r="BN71" i="1"/>
  <c r="BL71" i="1"/>
  <c r="BJ71" i="1"/>
  <c r="BE71" i="1"/>
  <c r="BD71" i="1"/>
  <c r="AS71" i="1"/>
  <c r="AQ71" i="1"/>
  <c r="AO71" i="1"/>
  <c r="AM71" i="1"/>
  <c r="AK71" i="1"/>
  <c r="AI71" i="1"/>
  <c r="AG71" i="1"/>
  <c r="AE71" i="1"/>
  <c r="AC71" i="1"/>
  <c r="AA71" i="1"/>
  <c r="Q71" i="1"/>
  <c r="O71" i="1"/>
  <c r="N71" i="1"/>
  <c r="M71" i="1"/>
  <c r="K71" i="1"/>
  <c r="J71" i="1"/>
  <c r="I71" i="1"/>
  <c r="H71" i="1"/>
  <c r="CJ70" i="1"/>
  <c r="BW70" i="1"/>
  <c r="BV70" i="1"/>
  <c r="BO70" i="1"/>
  <c r="BE70" i="1"/>
  <c r="O70" i="1"/>
  <c r="N70" i="1"/>
  <c r="M70" i="1"/>
  <c r="Q70" i="1" s="1"/>
  <c r="CJ69" i="1"/>
  <c r="BV69" i="1"/>
  <c r="BO69" i="1"/>
  <c r="BW69" i="1" s="1"/>
  <c r="BE69" i="1"/>
  <c r="Q69" i="1"/>
  <c r="O69" i="1"/>
  <c r="N69" i="1"/>
  <c r="M69" i="1"/>
  <c r="CJ68" i="1"/>
  <c r="BW68" i="1"/>
  <c r="BV68" i="1"/>
  <c r="BO68" i="1"/>
  <c r="BE68" i="1"/>
  <c r="Q68" i="1"/>
  <c r="O68" i="1"/>
  <c r="N68" i="1"/>
  <c r="M68" i="1"/>
  <c r="CJ67" i="1"/>
  <c r="BV67" i="1"/>
  <c r="BW67" i="1" s="1"/>
  <c r="BO67" i="1"/>
  <c r="BE67" i="1"/>
  <c r="O67" i="1"/>
  <c r="N67" i="1"/>
  <c r="M67" i="1"/>
  <c r="Q67" i="1" s="1"/>
  <c r="CI66" i="1"/>
  <c r="CG66" i="1"/>
  <c r="CE66" i="1"/>
  <c r="CC66" i="1"/>
  <c r="CA66" i="1"/>
  <c r="BY66" i="1"/>
  <c r="BV66" i="1"/>
  <c r="BU66" i="1"/>
  <c r="BS66" i="1"/>
  <c r="BQ66" i="1"/>
  <c r="BO66" i="1"/>
  <c r="BW66" i="1" s="1"/>
  <c r="BN66" i="1"/>
  <c r="BL66" i="1"/>
  <c r="BJ66" i="1"/>
  <c r="BE66" i="1"/>
  <c r="BD66" i="1"/>
  <c r="AS66" i="1"/>
  <c r="AQ66" i="1"/>
  <c r="AO66" i="1"/>
  <c r="AM66" i="1"/>
  <c r="AK66" i="1"/>
  <c r="AI66" i="1"/>
  <c r="AG66" i="1"/>
  <c r="AE66" i="1"/>
  <c r="AC66" i="1"/>
  <c r="AA66" i="1"/>
  <c r="Q66" i="1"/>
  <c r="O66" i="1"/>
  <c r="N66" i="1"/>
  <c r="M66" i="1"/>
  <c r="K66" i="1"/>
  <c r="J66" i="1"/>
  <c r="I66" i="1"/>
  <c r="H66" i="1"/>
  <c r="CJ65" i="1"/>
  <c r="BW65" i="1"/>
  <c r="BV65" i="1"/>
  <c r="BO65" i="1"/>
  <c r="BE65" i="1"/>
  <c r="O65" i="1"/>
  <c r="N65" i="1"/>
  <c r="M65" i="1"/>
  <c r="Q65" i="1" s="1"/>
  <c r="CJ64" i="1"/>
  <c r="BV64" i="1"/>
  <c r="BO64" i="1"/>
  <c r="BW64" i="1" s="1"/>
  <c r="BE64" i="1"/>
  <c r="Q64" i="1"/>
  <c r="O64" i="1"/>
  <c r="N64" i="1"/>
  <c r="M64" i="1"/>
  <c r="CJ63" i="1"/>
  <c r="BW63" i="1"/>
  <c r="BV63" i="1"/>
  <c r="BO63" i="1"/>
  <c r="BE63" i="1"/>
  <c r="Q63" i="1"/>
  <c r="O63" i="1"/>
  <c r="N63" i="1"/>
  <c r="M63" i="1"/>
  <c r="CJ62" i="1"/>
  <c r="BV62" i="1"/>
  <c r="BW62" i="1" s="1"/>
  <c r="BO62" i="1"/>
  <c r="BE62" i="1"/>
  <c r="O62" i="1"/>
  <c r="N62" i="1"/>
  <c r="M62" i="1"/>
  <c r="Q62" i="1" s="1"/>
  <c r="G62" i="1"/>
  <c r="CI61" i="1"/>
  <c r="CG61" i="1"/>
  <c r="CE61" i="1"/>
  <c r="CC61" i="1"/>
  <c r="CA61" i="1"/>
  <c r="BY61" i="1"/>
  <c r="BV61" i="1"/>
  <c r="BU61" i="1"/>
  <c r="BS61" i="1"/>
  <c r="BQ61" i="1"/>
  <c r="BO61" i="1"/>
  <c r="BW61" i="1" s="1"/>
  <c r="BN61" i="1"/>
  <c r="BL61" i="1"/>
  <c r="BJ61" i="1"/>
  <c r="BE61" i="1"/>
  <c r="BD61" i="1"/>
  <c r="AS61" i="1"/>
  <c r="AQ61" i="1"/>
  <c r="AO61" i="1"/>
  <c r="AM61" i="1"/>
  <c r="AK61" i="1"/>
  <c r="AI61" i="1"/>
  <c r="AG61" i="1"/>
  <c r="AE61" i="1"/>
  <c r="AC61" i="1"/>
  <c r="AA61" i="1"/>
  <c r="Q61" i="1"/>
  <c r="O61" i="1"/>
  <c r="N61" i="1"/>
  <c r="M61" i="1"/>
  <c r="L61" i="1"/>
  <c r="L120" i="1" s="1"/>
  <c r="H61" i="1"/>
  <c r="G61" i="1"/>
  <c r="CJ60" i="1"/>
  <c r="BV60" i="1"/>
  <c r="BO60" i="1"/>
  <c r="BW60" i="1" s="1"/>
  <c r="BE60" i="1"/>
  <c r="O60" i="1"/>
  <c r="Q60" i="1" s="1"/>
  <c r="N60" i="1"/>
  <c r="M60" i="1"/>
  <c r="CJ59" i="1"/>
  <c r="BV59" i="1"/>
  <c r="BW59" i="1" s="1"/>
  <c r="BO59" i="1"/>
  <c r="BE59" i="1"/>
  <c r="O59" i="1"/>
  <c r="N59" i="1"/>
  <c r="M59" i="1"/>
  <c r="Q59" i="1" s="1"/>
  <c r="G59" i="1"/>
  <c r="CJ58" i="1"/>
  <c r="BV58" i="1"/>
  <c r="BO58" i="1"/>
  <c r="BE58" i="1"/>
  <c r="O58" i="1"/>
  <c r="N58" i="1"/>
  <c r="M58" i="1"/>
  <c r="Q58" i="1" s="1"/>
  <c r="G58" i="1"/>
  <c r="CJ57" i="1"/>
  <c r="BV57" i="1"/>
  <c r="BO57" i="1"/>
  <c r="BW57" i="1" s="1"/>
  <c r="BE57" i="1"/>
  <c r="Q57" i="1"/>
  <c r="O57" i="1"/>
  <c r="N57" i="1"/>
  <c r="M57" i="1"/>
  <c r="CK56" i="1"/>
  <c r="CJ56" i="1"/>
  <c r="CI56" i="1"/>
  <c r="CG56" i="1"/>
  <c r="CE56" i="1"/>
  <c r="CC56" i="1"/>
  <c r="CA56" i="1"/>
  <c r="BY56" i="1"/>
  <c r="BW56" i="1"/>
  <c r="BV56" i="1"/>
  <c r="BU56" i="1"/>
  <c r="BS56" i="1"/>
  <c r="BQ56" i="1"/>
  <c r="BO56" i="1"/>
  <c r="BN56" i="1"/>
  <c r="BL56" i="1"/>
  <c r="BJ56" i="1"/>
  <c r="BG56" i="1"/>
  <c r="BB57" i="1" s="1"/>
  <c r="CN57" i="1" s="1"/>
  <c r="CL57" i="1" s="1"/>
  <c r="BE56" i="1"/>
  <c r="BD56" i="1"/>
  <c r="AS56" i="1"/>
  <c r="AQ56" i="1"/>
  <c r="AO56" i="1"/>
  <c r="AM56" i="1"/>
  <c r="AK56" i="1"/>
  <c r="AI56" i="1"/>
  <c r="AG56" i="1"/>
  <c r="AE56" i="1"/>
  <c r="AC56" i="1"/>
  <c r="AA56" i="1"/>
  <c r="O56" i="1"/>
  <c r="Q56" i="1" s="1"/>
  <c r="T56" i="1" s="1"/>
  <c r="N56" i="1"/>
  <c r="M56" i="1"/>
  <c r="L56" i="1"/>
  <c r="L116" i="1" s="1"/>
  <c r="G118" i="1" s="1"/>
  <c r="H56" i="1"/>
  <c r="CJ55" i="1"/>
  <c r="BV55" i="1"/>
  <c r="BW55" i="1" s="1"/>
  <c r="BO55" i="1"/>
  <c r="BE55" i="1"/>
  <c r="O55" i="1"/>
  <c r="N55" i="1"/>
  <c r="M55" i="1"/>
  <c r="CJ54" i="1"/>
  <c r="BV54" i="1"/>
  <c r="BO54" i="1"/>
  <c r="BE54" i="1"/>
  <c r="O54" i="1"/>
  <c r="N54" i="1"/>
  <c r="M54" i="1"/>
  <c r="Q54" i="1" s="1"/>
  <c r="CN53" i="1"/>
  <c r="CL53" i="1" s="1"/>
  <c r="CJ53" i="1"/>
  <c r="BW53" i="1"/>
  <c r="BV53" i="1"/>
  <c r="BO53" i="1"/>
  <c r="BE53" i="1"/>
  <c r="BB53" i="1"/>
  <c r="O53" i="1"/>
  <c r="N53" i="1"/>
  <c r="Q53" i="1" s="1"/>
  <c r="M53" i="1"/>
  <c r="CJ52" i="1"/>
  <c r="BW52" i="1"/>
  <c r="BV52" i="1"/>
  <c r="BO52" i="1"/>
  <c r="BE52" i="1"/>
  <c r="O52" i="1"/>
  <c r="N52" i="1"/>
  <c r="M52" i="1"/>
  <c r="CN51" i="1"/>
  <c r="CL51" i="1" s="1"/>
  <c r="CI51" i="1"/>
  <c r="CG51" i="1"/>
  <c r="CE51" i="1"/>
  <c r="CC51" i="1"/>
  <c r="CA51" i="1"/>
  <c r="BY51" i="1"/>
  <c r="BV51" i="1"/>
  <c r="BU51" i="1"/>
  <c r="BS51" i="1"/>
  <c r="BQ51" i="1"/>
  <c r="BO51" i="1"/>
  <c r="BW51" i="1" s="1"/>
  <c r="BN51" i="1"/>
  <c r="BL51" i="1"/>
  <c r="BJ51" i="1"/>
  <c r="BE51" i="1"/>
  <c r="BD51" i="1"/>
  <c r="BB51" i="1"/>
  <c r="AS51" i="1"/>
  <c r="AQ51" i="1"/>
  <c r="AO51" i="1"/>
  <c r="AM51" i="1"/>
  <c r="AK51" i="1"/>
  <c r="AI51" i="1"/>
  <c r="AG51" i="1"/>
  <c r="AE51" i="1"/>
  <c r="AC51" i="1"/>
  <c r="AA51" i="1"/>
  <c r="O51" i="1"/>
  <c r="N51" i="1"/>
  <c r="M51" i="1"/>
  <c r="Q51" i="1" s="1"/>
  <c r="L51" i="1"/>
  <c r="G54" i="1" s="1"/>
  <c r="H51" i="1"/>
  <c r="CJ50" i="1"/>
  <c r="BV50" i="1"/>
  <c r="BO50" i="1"/>
  <c r="BW50" i="1" s="1"/>
  <c r="BE50" i="1"/>
  <c r="Q50" i="1"/>
  <c r="O50" i="1"/>
  <c r="N50" i="1"/>
  <c r="M50" i="1"/>
  <c r="CJ49" i="1"/>
  <c r="BW49" i="1"/>
  <c r="BV49" i="1"/>
  <c r="BO49" i="1"/>
  <c r="BE49" i="1"/>
  <c r="Q49" i="1"/>
  <c r="O49" i="1"/>
  <c r="N49" i="1"/>
  <c r="M49" i="1"/>
  <c r="CJ48" i="1"/>
  <c r="BV48" i="1"/>
  <c r="BW48" i="1" s="1"/>
  <c r="BO48" i="1"/>
  <c r="BE48" i="1"/>
  <c r="O48" i="1"/>
  <c r="N48" i="1"/>
  <c r="M48" i="1"/>
  <c r="Q48" i="1" s="1"/>
  <c r="G48" i="1"/>
  <c r="CL47" i="1"/>
  <c r="CJ47" i="1"/>
  <c r="BV47" i="1"/>
  <c r="BO47" i="1"/>
  <c r="BW47" i="1" s="1"/>
  <c r="BE47" i="1"/>
  <c r="BB47" i="1"/>
  <c r="CN47" i="1" s="1"/>
  <c r="O47" i="1"/>
  <c r="Q47" i="1" s="1"/>
  <c r="N47" i="1"/>
  <c r="M47" i="1"/>
  <c r="CK46" i="1"/>
  <c r="CI46" i="1"/>
  <c r="CG46" i="1"/>
  <c r="CE46" i="1"/>
  <c r="CC46" i="1"/>
  <c r="CA46" i="1"/>
  <c r="BY46" i="1"/>
  <c r="CJ46" i="1" s="1"/>
  <c r="BW46" i="1"/>
  <c r="BV46" i="1"/>
  <c r="BU46" i="1"/>
  <c r="BS46" i="1"/>
  <c r="BQ46" i="1"/>
  <c r="BO46" i="1"/>
  <c r="BN46" i="1"/>
  <c r="BL46" i="1"/>
  <c r="BJ46" i="1"/>
  <c r="BG46" i="1"/>
  <c r="BB50" i="1" s="1"/>
  <c r="CN50" i="1" s="1"/>
  <c r="CL50" i="1" s="1"/>
  <c r="BE46" i="1"/>
  <c r="BD46" i="1"/>
  <c r="AS46" i="1"/>
  <c r="AQ46" i="1"/>
  <c r="AO46" i="1"/>
  <c r="AM46" i="1"/>
  <c r="AK46" i="1"/>
  <c r="AI46" i="1"/>
  <c r="AG46" i="1"/>
  <c r="AE46" i="1"/>
  <c r="AC46" i="1"/>
  <c r="AA46" i="1"/>
  <c r="O46" i="1"/>
  <c r="N46" i="1"/>
  <c r="Q46" i="1" s="1"/>
  <c r="T46" i="1" s="1"/>
  <c r="M46" i="1"/>
  <c r="L46" i="1"/>
  <c r="L106" i="1" s="1"/>
  <c r="H46" i="1"/>
  <c r="G46" i="1"/>
  <c r="CJ45" i="1"/>
  <c r="BW45" i="1"/>
  <c r="BV45" i="1"/>
  <c r="BO45" i="1"/>
  <c r="BE45" i="1"/>
  <c r="O45" i="1"/>
  <c r="N45" i="1"/>
  <c r="M45" i="1"/>
  <c r="Q45" i="1" s="1"/>
  <c r="CJ44" i="1"/>
  <c r="BW44" i="1"/>
  <c r="BV44" i="1"/>
  <c r="BO44" i="1"/>
  <c r="BE44" i="1"/>
  <c r="O44" i="1"/>
  <c r="N44" i="1"/>
  <c r="M44" i="1"/>
  <c r="Q44" i="1" s="1"/>
  <c r="G44" i="1"/>
  <c r="CJ43" i="1"/>
  <c r="BV43" i="1"/>
  <c r="BO43" i="1"/>
  <c r="BW43" i="1" s="1"/>
  <c r="BE43" i="1"/>
  <c r="O43" i="1"/>
  <c r="Q43" i="1" s="1"/>
  <c r="N43" i="1"/>
  <c r="M43" i="1"/>
  <c r="CJ42" i="1"/>
  <c r="BV42" i="1"/>
  <c r="BW42" i="1" s="1"/>
  <c r="BO42" i="1"/>
  <c r="BE42" i="1"/>
  <c r="O42" i="1"/>
  <c r="N42" i="1"/>
  <c r="M42" i="1"/>
  <c r="CI41" i="1"/>
  <c r="CG41" i="1"/>
  <c r="CE41" i="1"/>
  <c r="CC41" i="1"/>
  <c r="CA41" i="1"/>
  <c r="BY41" i="1"/>
  <c r="BV41" i="1"/>
  <c r="BU41" i="1"/>
  <c r="BS41" i="1"/>
  <c r="BQ41" i="1"/>
  <c r="BO41" i="1"/>
  <c r="BW41" i="1" s="1"/>
  <c r="BN41" i="1"/>
  <c r="BL41" i="1"/>
  <c r="BJ41" i="1"/>
  <c r="BE41" i="1"/>
  <c r="BD41" i="1"/>
  <c r="AS41" i="1"/>
  <c r="AQ41" i="1"/>
  <c r="AO41" i="1"/>
  <c r="AM41" i="1"/>
  <c r="AK41" i="1"/>
  <c r="AI41" i="1"/>
  <c r="AG41" i="1"/>
  <c r="AE41" i="1"/>
  <c r="AC41" i="1"/>
  <c r="AA41" i="1"/>
  <c r="O41" i="1"/>
  <c r="N41" i="1"/>
  <c r="M41" i="1"/>
  <c r="Q41" i="1" s="1"/>
  <c r="L41" i="1"/>
  <c r="G42" i="1" s="1"/>
  <c r="H41" i="1"/>
  <c r="CJ40" i="1"/>
  <c r="BV40" i="1"/>
  <c r="BO40" i="1"/>
  <c r="BE40" i="1"/>
  <c r="BB40" i="1"/>
  <c r="CN40" i="1" s="1"/>
  <c r="CL40" i="1" s="1"/>
  <c r="O40" i="1"/>
  <c r="N40" i="1"/>
  <c r="M40" i="1"/>
  <c r="Q40" i="1" s="1"/>
  <c r="G40" i="1"/>
  <c r="CJ39" i="1"/>
  <c r="BV39" i="1"/>
  <c r="BO39" i="1"/>
  <c r="BW39" i="1" s="1"/>
  <c r="BE39" i="1"/>
  <c r="O39" i="1"/>
  <c r="N39" i="1"/>
  <c r="Q39" i="1" s="1"/>
  <c r="M39" i="1"/>
  <c r="CJ38" i="1"/>
  <c r="BW38" i="1"/>
  <c r="BV38" i="1"/>
  <c r="BO38" i="1"/>
  <c r="BE38" i="1"/>
  <c r="O38" i="1"/>
  <c r="N38" i="1"/>
  <c r="M38" i="1"/>
  <c r="CJ37" i="1"/>
  <c r="BV37" i="1"/>
  <c r="BO37" i="1"/>
  <c r="BW37" i="1" s="1"/>
  <c r="BE37" i="1"/>
  <c r="Q37" i="1"/>
  <c r="O37" i="1"/>
  <c r="N37" i="1"/>
  <c r="M37" i="1"/>
  <c r="CI36" i="1"/>
  <c r="CG36" i="1"/>
  <c r="CE36" i="1"/>
  <c r="CC36" i="1"/>
  <c r="CA36" i="1"/>
  <c r="BY36" i="1"/>
  <c r="CJ36" i="1" s="1"/>
  <c r="CK36" i="1" s="1"/>
  <c r="BV36" i="1"/>
  <c r="BU36" i="1"/>
  <c r="BS36" i="1"/>
  <c r="BQ36" i="1"/>
  <c r="BO36" i="1"/>
  <c r="BN36" i="1"/>
  <c r="BL36" i="1"/>
  <c r="BJ36" i="1"/>
  <c r="BG36" i="1"/>
  <c r="BB39" i="1" s="1"/>
  <c r="CN39" i="1" s="1"/>
  <c r="CL39" i="1" s="1"/>
  <c r="BE36" i="1"/>
  <c r="BD36" i="1"/>
  <c r="AS36" i="1"/>
  <c r="AQ36" i="1"/>
  <c r="AO36" i="1"/>
  <c r="AM36" i="1"/>
  <c r="AK36" i="1"/>
  <c r="AI36" i="1"/>
  <c r="AG36" i="1"/>
  <c r="AE36" i="1"/>
  <c r="AC36" i="1"/>
  <c r="AA36" i="1"/>
  <c r="O36" i="1"/>
  <c r="N36" i="1"/>
  <c r="M36" i="1"/>
  <c r="L36" i="1"/>
  <c r="G38" i="1" s="1"/>
  <c r="H36" i="1"/>
  <c r="G36" i="1"/>
  <c r="CJ35" i="1"/>
  <c r="BV35" i="1"/>
  <c r="BO35" i="1"/>
  <c r="BW35" i="1" s="1"/>
  <c r="BE35" i="1"/>
  <c r="O35" i="1"/>
  <c r="N35" i="1"/>
  <c r="Q35" i="1" s="1"/>
  <c r="M35" i="1"/>
  <c r="CJ34" i="1"/>
  <c r="BW34" i="1"/>
  <c r="BV34" i="1"/>
  <c r="BO34" i="1"/>
  <c r="BE34" i="1"/>
  <c r="O34" i="1"/>
  <c r="N34" i="1"/>
  <c r="M34" i="1"/>
  <c r="CJ33" i="1"/>
  <c r="BV33" i="1"/>
  <c r="BO33" i="1"/>
  <c r="BW33" i="1" s="1"/>
  <c r="BE33" i="1"/>
  <c r="Q33" i="1"/>
  <c r="O33" i="1"/>
  <c r="N33" i="1"/>
  <c r="M33" i="1"/>
  <c r="CJ32" i="1"/>
  <c r="BW32" i="1"/>
  <c r="BV32" i="1"/>
  <c r="BO32" i="1"/>
  <c r="BE32" i="1"/>
  <c r="Q32" i="1"/>
  <c r="O32" i="1"/>
  <c r="N32" i="1"/>
  <c r="M32" i="1"/>
  <c r="CJ31" i="1"/>
  <c r="BV31" i="1"/>
  <c r="BW31" i="1" s="1"/>
  <c r="BO31" i="1"/>
  <c r="BE31" i="1"/>
  <c r="O31" i="1"/>
  <c r="N31" i="1"/>
  <c r="M31" i="1"/>
  <c r="Q31" i="1" s="1"/>
  <c r="CJ30" i="1"/>
  <c r="BV30" i="1"/>
  <c r="BO30" i="1"/>
  <c r="BW30" i="1" s="1"/>
  <c r="BE30" i="1"/>
  <c r="O30" i="1"/>
  <c r="N30" i="1"/>
  <c r="M30" i="1"/>
  <c r="Q30" i="1" s="1"/>
  <c r="CI29" i="1"/>
  <c r="CG29" i="1"/>
  <c r="CE29" i="1"/>
  <c r="CC29" i="1"/>
  <c r="CA29" i="1"/>
  <c r="BY29" i="1"/>
  <c r="BW29" i="1"/>
  <c r="BV29" i="1"/>
  <c r="BU29" i="1"/>
  <c r="BS29" i="1"/>
  <c r="BQ29" i="1"/>
  <c r="BO29" i="1"/>
  <c r="BN29" i="1"/>
  <c r="BL29" i="1"/>
  <c r="BJ29" i="1"/>
  <c r="BE29" i="1"/>
  <c r="BD29" i="1"/>
  <c r="BB29" i="1"/>
  <c r="CN29" i="1" s="1"/>
  <c r="CL29" i="1" s="1"/>
  <c r="AS29" i="1"/>
  <c r="AQ29" i="1"/>
  <c r="AO29" i="1"/>
  <c r="AM29" i="1"/>
  <c r="AK29" i="1"/>
  <c r="AI29" i="1"/>
  <c r="AG29" i="1"/>
  <c r="AE29" i="1"/>
  <c r="AC29" i="1"/>
  <c r="AA29" i="1"/>
  <c r="O29" i="1"/>
  <c r="N29" i="1"/>
  <c r="M29" i="1"/>
  <c r="Q29" i="1" s="1"/>
  <c r="L29" i="1"/>
  <c r="H29" i="1"/>
  <c r="CJ28" i="1"/>
  <c r="BV28" i="1"/>
  <c r="BO28" i="1"/>
  <c r="BW28" i="1" s="1"/>
  <c r="BE28" i="1"/>
  <c r="BB28" i="1"/>
  <c r="CN28" i="1" s="1"/>
  <c r="CL28" i="1" s="1"/>
  <c r="O28" i="1"/>
  <c r="N28" i="1"/>
  <c r="M28" i="1"/>
  <c r="CJ27" i="1"/>
  <c r="BW27" i="1"/>
  <c r="BV27" i="1"/>
  <c r="BO27" i="1"/>
  <c r="BE27" i="1"/>
  <c r="O27" i="1"/>
  <c r="N27" i="1"/>
  <c r="M27" i="1"/>
  <c r="Q27" i="1" s="1"/>
  <c r="G27" i="1"/>
  <c r="CJ26" i="1"/>
  <c r="BV26" i="1"/>
  <c r="BW26" i="1" s="1"/>
  <c r="BO26" i="1"/>
  <c r="BE26" i="1"/>
  <c r="BB26" i="1"/>
  <c r="CN26" i="1" s="1"/>
  <c r="CL26" i="1" s="1"/>
  <c r="Q26" i="1"/>
  <c r="O26" i="1"/>
  <c r="N26" i="1"/>
  <c r="M26" i="1"/>
  <c r="CJ25" i="1"/>
  <c r="BW25" i="1"/>
  <c r="BV25" i="1"/>
  <c r="BO25" i="1"/>
  <c r="BE25" i="1"/>
  <c r="BB25" i="1"/>
  <c r="CN25" i="1" s="1"/>
  <c r="CL25" i="1" s="1"/>
  <c r="O25" i="1"/>
  <c r="N25" i="1"/>
  <c r="M25" i="1"/>
  <c r="Q25" i="1" s="1"/>
  <c r="CI24" i="1"/>
  <c r="CG24" i="1"/>
  <c r="CE24" i="1"/>
  <c r="CC24" i="1"/>
  <c r="CA24" i="1"/>
  <c r="BY24" i="1"/>
  <c r="CJ24" i="1" s="1"/>
  <c r="CK24" i="1" s="1"/>
  <c r="BW24" i="1"/>
  <c r="BV24" i="1"/>
  <c r="BU24" i="1"/>
  <c r="BS24" i="1"/>
  <c r="BQ24" i="1"/>
  <c r="BO24" i="1"/>
  <c r="BN24" i="1"/>
  <c r="BL24" i="1"/>
  <c r="BJ24" i="1"/>
  <c r="BG24" i="1"/>
  <c r="BE24" i="1"/>
  <c r="BD24" i="1"/>
  <c r="BB24" i="1"/>
  <c r="CN24" i="1" s="1"/>
  <c r="CL24" i="1" s="1"/>
  <c r="AS24" i="1"/>
  <c r="AQ24" i="1"/>
  <c r="AO24" i="1"/>
  <c r="AM24" i="1"/>
  <c r="AK24" i="1"/>
  <c r="AI24" i="1"/>
  <c r="AG24" i="1"/>
  <c r="AE24" i="1"/>
  <c r="AC24" i="1"/>
  <c r="AA24" i="1"/>
  <c r="O24" i="1"/>
  <c r="N24" i="1"/>
  <c r="M24" i="1"/>
  <c r="Q24" i="1" s="1"/>
  <c r="L24" i="1"/>
  <c r="L86" i="1" s="1"/>
  <c r="H24" i="1"/>
  <c r="CJ23" i="1"/>
  <c r="BW23" i="1"/>
  <c r="BV23" i="1"/>
  <c r="BO23" i="1"/>
  <c r="BE23" i="1"/>
  <c r="O23" i="1"/>
  <c r="N23" i="1"/>
  <c r="M23" i="1"/>
  <c r="Q23" i="1" s="1"/>
  <c r="G23" i="1"/>
  <c r="CJ22" i="1"/>
  <c r="BV22" i="1"/>
  <c r="BW22" i="1" s="1"/>
  <c r="BO22" i="1"/>
  <c r="BE22" i="1"/>
  <c r="BB22" i="1"/>
  <c r="CN22" i="1" s="1"/>
  <c r="CL22" i="1" s="1"/>
  <c r="Q22" i="1"/>
  <c r="O22" i="1"/>
  <c r="N22" i="1"/>
  <c r="M22" i="1"/>
  <c r="G22" i="1"/>
  <c r="CJ21" i="1"/>
  <c r="BW21" i="1"/>
  <c r="BV21" i="1"/>
  <c r="BO21" i="1"/>
  <c r="BE21" i="1"/>
  <c r="O21" i="1"/>
  <c r="N21" i="1"/>
  <c r="M21" i="1"/>
  <c r="Q21" i="1" s="1"/>
  <c r="CJ20" i="1"/>
  <c r="BV20" i="1"/>
  <c r="BO20" i="1"/>
  <c r="BW20" i="1" s="1"/>
  <c r="BE20" i="1"/>
  <c r="O20" i="1"/>
  <c r="N20" i="1"/>
  <c r="M20" i="1"/>
  <c r="Q20" i="1" s="1"/>
  <c r="G20" i="1"/>
  <c r="CJ19" i="1"/>
  <c r="BV19" i="1"/>
  <c r="BO19" i="1"/>
  <c r="BW19" i="1" s="1"/>
  <c r="BE19" i="1"/>
  <c r="BB19" i="1"/>
  <c r="CN19" i="1" s="1"/>
  <c r="CL19" i="1" s="1"/>
  <c r="Q19" i="1"/>
  <c r="O19" i="1"/>
  <c r="N19" i="1"/>
  <c r="M19" i="1"/>
  <c r="G19" i="1"/>
  <c r="CK18" i="1"/>
  <c r="CJ18" i="1"/>
  <c r="CI18" i="1"/>
  <c r="CG18" i="1"/>
  <c r="CE18" i="1"/>
  <c r="CC18" i="1"/>
  <c r="CA18" i="1"/>
  <c r="BY18" i="1"/>
  <c r="BW18" i="1"/>
  <c r="BV18" i="1"/>
  <c r="BU18" i="1"/>
  <c r="BS18" i="1"/>
  <c r="BQ18" i="1"/>
  <c r="BO18" i="1"/>
  <c r="BN18" i="1"/>
  <c r="BL18" i="1"/>
  <c r="BJ18" i="1"/>
  <c r="BE18" i="1"/>
  <c r="BD18" i="1"/>
  <c r="AS18" i="1"/>
  <c r="AQ18" i="1"/>
  <c r="AO18" i="1"/>
  <c r="AM18" i="1"/>
  <c r="AK18" i="1"/>
  <c r="AI18" i="1"/>
  <c r="AG18" i="1"/>
  <c r="AE18" i="1"/>
  <c r="AC18" i="1"/>
  <c r="AA18" i="1"/>
  <c r="O18" i="1"/>
  <c r="N18" i="1"/>
  <c r="M18" i="1"/>
  <c r="Q18" i="1" s="1"/>
  <c r="L18" i="1"/>
  <c r="G21" i="1" s="1"/>
  <c r="H18" i="1"/>
  <c r="G18" i="1"/>
  <c r="CJ17" i="1"/>
  <c r="BW17" i="1"/>
  <c r="BV17" i="1"/>
  <c r="BO17" i="1"/>
  <c r="BE17" i="1"/>
  <c r="O17" i="1"/>
  <c r="N17" i="1"/>
  <c r="M17" i="1"/>
  <c r="Q17" i="1" s="1"/>
  <c r="CJ16" i="1"/>
  <c r="BV16" i="1"/>
  <c r="BO16" i="1"/>
  <c r="BW16" i="1" s="1"/>
  <c r="BE16" i="1"/>
  <c r="O16" i="1"/>
  <c r="N16" i="1"/>
  <c r="M16" i="1"/>
  <c r="Q16" i="1" s="1"/>
  <c r="CJ15" i="1"/>
  <c r="BV15" i="1"/>
  <c r="BO15" i="1"/>
  <c r="BW15" i="1" s="1"/>
  <c r="BE15" i="1"/>
  <c r="Q15" i="1"/>
  <c r="O15" i="1"/>
  <c r="N15" i="1"/>
  <c r="M15" i="1"/>
  <c r="CJ14" i="1"/>
  <c r="BW14" i="1"/>
  <c r="BV14" i="1"/>
  <c r="BO14" i="1"/>
  <c r="BE14" i="1"/>
  <c r="O14" i="1"/>
  <c r="N14" i="1"/>
  <c r="M14" i="1"/>
  <c r="Q14" i="1" s="1"/>
  <c r="CI13" i="1"/>
  <c r="CG13" i="1"/>
  <c r="CE13" i="1"/>
  <c r="CC13" i="1"/>
  <c r="CA13" i="1"/>
  <c r="CJ13" i="1" s="1"/>
  <c r="CK13" i="1" s="1"/>
  <c r="BY13" i="1"/>
  <c r="BV13" i="1"/>
  <c r="BU13" i="1"/>
  <c r="BS13" i="1"/>
  <c r="BQ13" i="1"/>
  <c r="BO13" i="1"/>
  <c r="BW13" i="1" s="1"/>
  <c r="BN13" i="1"/>
  <c r="BL13" i="1"/>
  <c r="BJ13" i="1"/>
  <c r="BG13" i="1"/>
  <c r="BG76" i="1" s="1"/>
  <c r="BB76" i="1" s="1"/>
  <c r="CN76" i="1" s="1"/>
  <c r="CL76" i="1" s="1"/>
  <c r="BE13" i="1"/>
  <c r="BD13" i="1"/>
  <c r="BB13" i="1"/>
  <c r="CN13" i="1" s="1"/>
  <c r="CL13" i="1" s="1"/>
  <c r="AS13" i="1"/>
  <c r="AQ13" i="1"/>
  <c r="AO13" i="1"/>
  <c r="AM13" i="1"/>
  <c r="AK13" i="1"/>
  <c r="AI13" i="1"/>
  <c r="AG13" i="1"/>
  <c r="AE13" i="1"/>
  <c r="AC13" i="1"/>
  <c r="AA13" i="1"/>
  <c r="O13" i="1"/>
  <c r="N13" i="1"/>
  <c r="M13" i="1"/>
  <c r="Q13" i="1" s="1"/>
  <c r="L13" i="1"/>
  <c r="G14" i="1" s="1"/>
  <c r="H13" i="1"/>
  <c r="CJ12" i="1"/>
  <c r="BV12" i="1"/>
  <c r="BO12" i="1"/>
  <c r="BW12" i="1" s="1"/>
  <c r="BE12" i="1"/>
  <c r="O12" i="1"/>
  <c r="N12" i="1"/>
  <c r="M12" i="1"/>
  <c r="Q12" i="1" s="1"/>
  <c r="CJ11" i="1"/>
  <c r="BV11" i="1"/>
  <c r="BO11" i="1"/>
  <c r="BW11" i="1" s="1"/>
  <c r="BE11" i="1"/>
  <c r="Q11" i="1"/>
  <c r="O11" i="1"/>
  <c r="N11" i="1"/>
  <c r="M11" i="1"/>
  <c r="CJ10" i="1"/>
  <c r="BW10" i="1"/>
  <c r="BV10" i="1"/>
  <c r="BO10" i="1"/>
  <c r="BE10" i="1"/>
  <c r="O10" i="1"/>
  <c r="N10" i="1"/>
  <c r="M10" i="1"/>
  <c r="Q10" i="1" s="1"/>
  <c r="G10" i="1"/>
  <c r="CJ9" i="1"/>
  <c r="BV9" i="1"/>
  <c r="BW9" i="1" s="1"/>
  <c r="BO9" i="1"/>
  <c r="BE9" i="1"/>
  <c r="Q9" i="1"/>
  <c r="O9" i="1"/>
  <c r="N9" i="1"/>
  <c r="M9" i="1"/>
  <c r="G9" i="1"/>
  <c r="CI8" i="1"/>
  <c r="CG8" i="1"/>
  <c r="CE8" i="1"/>
  <c r="CC8" i="1"/>
  <c r="CA8" i="1"/>
  <c r="BY8" i="1"/>
  <c r="CJ8" i="1" s="1"/>
  <c r="CK8" i="1" s="1"/>
  <c r="BW8" i="1"/>
  <c r="BV8" i="1"/>
  <c r="BU8" i="1"/>
  <c r="BS8" i="1"/>
  <c r="BQ8" i="1"/>
  <c r="BO8" i="1"/>
  <c r="BN8" i="1"/>
  <c r="BL8" i="1"/>
  <c r="BJ8" i="1"/>
  <c r="BE8" i="1"/>
  <c r="BD8" i="1"/>
  <c r="AS8" i="1"/>
  <c r="AQ8" i="1"/>
  <c r="AO8" i="1"/>
  <c r="AM8" i="1"/>
  <c r="AK8" i="1"/>
  <c r="AI8" i="1"/>
  <c r="AG8" i="1"/>
  <c r="AE8" i="1"/>
  <c r="AC8" i="1"/>
  <c r="AA8" i="1"/>
  <c r="Q8" i="1"/>
  <c r="T8" i="1" s="1"/>
  <c r="O8" i="1"/>
  <c r="N8" i="1"/>
  <c r="M8" i="1"/>
  <c r="L8" i="1"/>
  <c r="L71" i="1" s="1"/>
  <c r="H8" i="1"/>
  <c r="G8" i="1"/>
  <c r="CJ7" i="1"/>
  <c r="BW7" i="1"/>
  <c r="BV7" i="1"/>
  <c r="BO7" i="1"/>
  <c r="BE7" i="1"/>
  <c r="O7" i="1"/>
  <c r="N7" i="1"/>
  <c r="M7" i="1"/>
  <c r="Q7" i="1" s="1"/>
  <c r="CJ6" i="1"/>
  <c r="BV6" i="1"/>
  <c r="BO6" i="1"/>
  <c r="BW6" i="1" s="1"/>
  <c r="BE6" i="1"/>
  <c r="O6" i="1"/>
  <c r="N6" i="1"/>
  <c r="M6" i="1"/>
  <c r="Q6" i="1" s="1"/>
  <c r="G6" i="1"/>
  <c r="CJ5" i="1"/>
  <c r="BV5" i="1"/>
  <c r="BO5" i="1"/>
  <c r="BW5" i="1" s="1"/>
  <c r="BE5" i="1"/>
  <c r="BB5" i="1"/>
  <c r="CN5" i="1" s="1"/>
  <c r="CL5" i="1" s="1"/>
  <c r="Q5" i="1"/>
  <c r="O5" i="1"/>
  <c r="N5" i="1"/>
  <c r="M5" i="1"/>
  <c r="CJ4" i="1"/>
  <c r="BW4" i="1"/>
  <c r="BV4" i="1"/>
  <c r="BO4" i="1"/>
  <c r="BE4" i="1"/>
  <c r="O4" i="1"/>
  <c r="N4" i="1"/>
  <c r="M4" i="1"/>
  <c r="Q4" i="1" s="1"/>
  <c r="CI3" i="1"/>
  <c r="CG3" i="1"/>
  <c r="CE3" i="1"/>
  <c r="CC3" i="1"/>
  <c r="CJ3" i="1" s="1"/>
  <c r="CK3" i="1" s="1"/>
  <c r="CA3" i="1"/>
  <c r="BY3" i="1"/>
  <c r="BV3" i="1"/>
  <c r="BU3" i="1"/>
  <c r="BS3" i="1"/>
  <c r="BQ3" i="1"/>
  <c r="BO3" i="1"/>
  <c r="BW3" i="1" s="1"/>
  <c r="BN3" i="1"/>
  <c r="BL3" i="1"/>
  <c r="BJ3" i="1"/>
  <c r="BG3" i="1"/>
  <c r="BG66" i="1" s="1"/>
  <c r="BE3" i="1"/>
  <c r="BD3" i="1"/>
  <c r="BB3" i="1"/>
  <c r="CN3" i="1" s="1"/>
  <c r="CL3" i="1" s="1"/>
  <c r="AS3" i="1"/>
  <c r="AQ3" i="1"/>
  <c r="AO3" i="1"/>
  <c r="AM3" i="1"/>
  <c r="AK3" i="1"/>
  <c r="AI3" i="1"/>
  <c r="AG3" i="1"/>
  <c r="AE3" i="1"/>
  <c r="AC3" i="1"/>
  <c r="AA3" i="1"/>
  <c r="O3" i="1"/>
  <c r="N3" i="1"/>
  <c r="M3" i="1"/>
  <c r="Q3" i="1" s="1"/>
  <c r="L3" i="1"/>
  <c r="G4" i="1" s="1"/>
  <c r="H3" i="1"/>
  <c r="T13" i="1" l="1"/>
  <c r="T111" i="1"/>
  <c r="T18" i="1"/>
  <c r="T3" i="1"/>
  <c r="G72" i="1"/>
  <c r="G75" i="1"/>
  <c r="G73" i="1"/>
  <c r="G71" i="1"/>
  <c r="G74" i="1"/>
  <c r="BB11" i="1"/>
  <c r="CN11" i="1" s="1"/>
  <c r="CL11" i="1" s="1"/>
  <c r="G12" i="1"/>
  <c r="BB15" i="1"/>
  <c r="CN15" i="1" s="1"/>
  <c r="CL15" i="1" s="1"/>
  <c r="G16" i="1"/>
  <c r="BB33" i="1"/>
  <c r="CN33" i="1" s="1"/>
  <c r="CL33" i="1" s="1"/>
  <c r="BB31" i="1"/>
  <c r="CN31" i="1" s="1"/>
  <c r="CL31" i="1" s="1"/>
  <c r="BB34" i="1"/>
  <c r="CN34" i="1" s="1"/>
  <c r="CL34" i="1" s="1"/>
  <c r="BG86" i="1"/>
  <c r="BB32" i="1"/>
  <c r="CN32" i="1" s="1"/>
  <c r="CL32" i="1" s="1"/>
  <c r="Q34" i="1"/>
  <c r="T29" i="1" s="1"/>
  <c r="Q38" i="1"/>
  <c r="BW40" i="1"/>
  <c r="CJ41" i="1"/>
  <c r="CK41" i="1" s="1"/>
  <c r="BB43" i="1"/>
  <c r="CN43" i="1" s="1"/>
  <c r="CL43" i="1" s="1"/>
  <c r="Q52" i="1"/>
  <c r="T51" i="1" s="1"/>
  <c r="BW54" i="1"/>
  <c r="T61" i="1"/>
  <c r="BB81" i="1"/>
  <c r="CN81" i="1" s="1"/>
  <c r="CL81" i="1" s="1"/>
  <c r="Q86" i="1"/>
  <c r="T86" i="1" s="1"/>
  <c r="CK96" i="1"/>
  <c r="BW103" i="1"/>
  <c r="BB21" i="1"/>
  <c r="CN21" i="1" s="1"/>
  <c r="CL21" i="1" s="1"/>
  <c r="G26" i="1"/>
  <c r="BW36" i="1"/>
  <c r="CJ51" i="1"/>
  <c r="CK51" i="1" s="1"/>
  <c r="BG96" i="1"/>
  <c r="T101" i="1"/>
  <c r="T120" i="1"/>
  <c r="L91" i="1"/>
  <c r="G34" i="1"/>
  <c r="G32" i="1"/>
  <c r="G35" i="1"/>
  <c r="G30" i="1"/>
  <c r="G33" i="1"/>
  <c r="BB69" i="1"/>
  <c r="CN69" i="1" s="1"/>
  <c r="CL69" i="1" s="1"/>
  <c r="BB74" i="1"/>
  <c r="CN74" i="1" s="1"/>
  <c r="CL74" i="1" s="1"/>
  <c r="BB67" i="1"/>
  <c r="CN67" i="1" s="1"/>
  <c r="CL67" i="1" s="1"/>
  <c r="BB72" i="1"/>
  <c r="CN72" i="1" s="1"/>
  <c r="CL72" i="1" s="1"/>
  <c r="BB70" i="1"/>
  <c r="CN70" i="1" s="1"/>
  <c r="CL70" i="1" s="1"/>
  <c r="BB75" i="1"/>
  <c r="CN75" i="1" s="1"/>
  <c r="CL75" i="1" s="1"/>
  <c r="BB68" i="1"/>
  <c r="CN68" i="1" s="1"/>
  <c r="CL68" i="1" s="1"/>
  <c r="BB4" i="1"/>
  <c r="CN4" i="1" s="1"/>
  <c r="CL4" i="1" s="1"/>
  <c r="BB79" i="1"/>
  <c r="CN79" i="1" s="1"/>
  <c r="CL79" i="1" s="1"/>
  <c r="BB84" i="1"/>
  <c r="CN84" i="1" s="1"/>
  <c r="CL84" i="1" s="1"/>
  <c r="BB77" i="1"/>
  <c r="CN77" i="1" s="1"/>
  <c r="CL77" i="1" s="1"/>
  <c r="BB82" i="1"/>
  <c r="CN82" i="1" s="1"/>
  <c r="CL82" i="1" s="1"/>
  <c r="BB80" i="1"/>
  <c r="CN80" i="1" s="1"/>
  <c r="CL80" i="1" s="1"/>
  <c r="BB85" i="1"/>
  <c r="CN85" i="1" s="1"/>
  <c r="CL85" i="1" s="1"/>
  <c r="BB17" i="1"/>
  <c r="CN17" i="1" s="1"/>
  <c r="CL17" i="1" s="1"/>
  <c r="CJ29" i="1"/>
  <c r="CK29" i="1" s="1"/>
  <c r="BB66" i="1"/>
  <c r="CN66" i="1" s="1"/>
  <c r="CL66" i="1" s="1"/>
  <c r="BB71" i="1"/>
  <c r="CN71" i="1" s="1"/>
  <c r="CL71" i="1" s="1"/>
  <c r="L81" i="1"/>
  <c r="T96" i="1"/>
  <c r="BB115" i="1"/>
  <c r="CN115" i="1" s="1"/>
  <c r="CL115" i="1" s="1"/>
  <c r="BB108" i="1"/>
  <c r="CN108" i="1" s="1"/>
  <c r="CL108" i="1" s="1"/>
  <c r="BB113" i="1"/>
  <c r="CN113" i="1" s="1"/>
  <c r="CL113" i="1" s="1"/>
  <c r="BB111" i="1"/>
  <c r="CN111" i="1" s="1"/>
  <c r="CL111" i="1" s="1"/>
  <c r="BB106" i="1"/>
  <c r="CN106" i="1" s="1"/>
  <c r="CL106" i="1" s="1"/>
  <c r="BB109" i="1"/>
  <c r="CN109" i="1" s="1"/>
  <c r="CL109" i="1" s="1"/>
  <c r="BB114" i="1"/>
  <c r="CN114" i="1" s="1"/>
  <c r="CL114" i="1" s="1"/>
  <c r="BB112" i="1"/>
  <c r="CN112" i="1" s="1"/>
  <c r="CL112" i="1" s="1"/>
  <c r="BB7" i="1"/>
  <c r="CN7" i="1" s="1"/>
  <c r="CL7" i="1" s="1"/>
  <c r="G5" i="1"/>
  <c r="BB8" i="1"/>
  <c r="CN8" i="1" s="1"/>
  <c r="CL8" i="1" s="1"/>
  <c r="BB10" i="1"/>
  <c r="CN10" i="1" s="1"/>
  <c r="CL10" i="1" s="1"/>
  <c r="G11" i="1"/>
  <c r="BB14" i="1"/>
  <c r="CN14" i="1" s="1"/>
  <c r="CL14" i="1" s="1"/>
  <c r="G15" i="1"/>
  <c r="BB23" i="1"/>
  <c r="CN23" i="1" s="1"/>
  <c r="CL23" i="1" s="1"/>
  <c r="G24" i="1"/>
  <c r="BB27" i="1"/>
  <c r="CN27" i="1" s="1"/>
  <c r="CL27" i="1" s="1"/>
  <c r="G28" i="1"/>
  <c r="G31" i="1"/>
  <c r="G41" i="1"/>
  <c r="BB41" i="1"/>
  <c r="CN41" i="1" s="1"/>
  <c r="CL41" i="1" s="1"/>
  <c r="Q55" i="1"/>
  <c r="L66" i="1"/>
  <c r="T71" i="1"/>
  <c r="L76" i="1"/>
  <c r="T81" i="1"/>
  <c r="Q104" i="1"/>
  <c r="BB110" i="1"/>
  <c r="CN110" i="1" s="1"/>
  <c r="CL110" i="1" s="1"/>
  <c r="G3" i="1"/>
  <c r="BB6" i="1"/>
  <c r="CN6" i="1" s="1"/>
  <c r="CL6" i="1" s="1"/>
  <c r="G7" i="1"/>
  <c r="BB18" i="1"/>
  <c r="CN18" i="1" s="1"/>
  <c r="CL18" i="1" s="1"/>
  <c r="BB20" i="1"/>
  <c r="CN20" i="1" s="1"/>
  <c r="CL20" i="1" s="1"/>
  <c r="G25" i="1"/>
  <c r="Q28" i="1"/>
  <c r="T24" i="1" s="1"/>
  <c r="BB35" i="1"/>
  <c r="CN35" i="1" s="1"/>
  <c r="CL35" i="1" s="1"/>
  <c r="G109" i="1"/>
  <c r="G107" i="1"/>
  <c r="G110" i="1"/>
  <c r="G116" i="1"/>
  <c r="G119" i="1"/>
  <c r="G117" i="1"/>
  <c r="G123" i="1"/>
  <c r="G121" i="1"/>
  <c r="G122" i="1"/>
  <c r="G120" i="1"/>
  <c r="T66" i="1"/>
  <c r="BW74" i="1"/>
  <c r="CJ76" i="1"/>
  <c r="CK76" i="1" s="1"/>
  <c r="CJ81" i="1"/>
  <c r="CK81" i="1" s="1"/>
  <c r="BB83" i="1"/>
  <c r="CN83" i="1" s="1"/>
  <c r="CL83" i="1" s="1"/>
  <c r="Q91" i="1"/>
  <c r="T91" i="1" s="1"/>
  <c r="G52" i="1"/>
  <c r="G51" i="1"/>
  <c r="G55" i="1"/>
  <c r="L111" i="1"/>
  <c r="G53" i="1"/>
  <c r="BB12" i="1"/>
  <c r="CN12" i="1" s="1"/>
  <c r="CL12" i="1" s="1"/>
  <c r="G13" i="1"/>
  <c r="BB16" i="1"/>
  <c r="CN16" i="1" s="1"/>
  <c r="CL16" i="1" s="1"/>
  <c r="G17" i="1"/>
  <c r="G87" i="1"/>
  <c r="G90" i="1"/>
  <c r="G88" i="1"/>
  <c r="G86" i="1"/>
  <c r="G29" i="1"/>
  <c r="BB30" i="1"/>
  <c r="CN30" i="1" s="1"/>
  <c r="CL30" i="1" s="1"/>
  <c r="Q36" i="1"/>
  <c r="BB37" i="1"/>
  <c r="CN37" i="1" s="1"/>
  <c r="CL37" i="1" s="1"/>
  <c r="BB44" i="1"/>
  <c r="CN44" i="1" s="1"/>
  <c r="CL44" i="1" s="1"/>
  <c r="BB38" i="1"/>
  <c r="CN38" i="1" s="1"/>
  <c r="CL38" i="1" s="1"/>
  <c r="BB42" i="1"/>
  <c r="CN42" i="1" s="1"/>
  <c r="CL42" i="1" s="1"/>
  <c r="BB36" i="1"/>
  <c r="CN36" i="1" s="1"/>
  <c r="CL36" i="1" s="1"/>
  <c r="BB45" i="1"/>
  <c r="CN45" i="1" s="1"/>
  <c r="CL45" i="1" s="1"/>
  <c r="L101" i="1"/>
  <c r="G45" i="1"/>
  <c r="G43" i="1"/>
  <c r="BG116" i="1"/>
  <c r="BB64" i="1"/>
  <c r="CN64" i="1" s="1"/>
  <c r="CL64" i="1" s="1"/>
  <c r="BB58" i="1"/>
  <c r="CN58" i="1" s="1"/>
  <c r="CL58" i="1" s="1"/>
  <c r="BB62" i="1"/>
  <c r="CN62" i="1" s="1"/>
  <c r="CL62" i="1" s="1"/>
  <c r="BB56" i="1"/>
  <c r="CN56" i="1" s="1"/>
  <c r="CL56" i="1" s="1"/>
  <c r="BB65" i="1"/>
  <c r="CN65" i="1" s="1"/>
  <c r="CL65" i="1" s="1"/>
  <c r="BB59" i="1"/>
  <c r="CN59" i="1" s="1"/>
  <c r="CL59" i="1" s="1"/>
  <c r="BB63" i="1"/>
  <c r="CN63" i="1" s="1"/>
  <c r="CL63" i="1" s="1"/>
  <c r="BB61" i="1"/>
  <c r="CN61" i="1" s="1"/>
  <c r="CL61" i="1" s="1"/>
  <c r="BB60" i="1"/>
  <c r="CN60" i="1" s="1"/>
  <c r="CL60" i="1" s="1"/>
  <c r="CJ61" i="1"/>
  <c r="CK61" i="1" s="1"/>
  <c r="CJ66" i="1"/>
  <c r="CK66" i="1" s="1"/>
  <c r="Q87" i="1"/>
  <c r="G89" i="1"/>
  <c r="G106" i="1"/>
  <c r="BB9" i="1"/>
  <c r="CN9" i="1" s="1"/>
  <c r="CL9" i="1" s="1"/>
  <c r="Q42" i="1"/>
  <c r="T41" i="1" s="1"/>
  <c r="BW58" i="1"/>
  <c r="BB78" i="1"/>
  <c r="CN78" i="1" s="1"/>
  <c r="CL78" i="1" s="1"/>
  <c r="Q80" i="1"/>
  <c r="T76" i="1" s="1"/>
  <c r="G108" i="1"/>
  <c r="Q109" i="1"/>
  <c r="T106" i="1" s="1"/>
  <c r="G37" i="1"/>
  <c r="BB49" i="1"/>
  <c r="CN49" i="1" s="1"/>
  <c r="CL49" i="1" s="1"/>
  <c r="G50" i="1"/>
  <c r="G64" i="1"/>
  <c r="G47" i="1"/>
  <c r="BB55" i="1"/>
  <c r="CN55" i="1" s="1"/>
  <c r="CL55" i="1" s="1"/>
  <c r="G56" i="1"/>
  <c r="G60" i="1"/>
  <c r="G39" i="1"/>
  <c r="BB46" i="1"/>
  <c r="CN46" i="1" s="1"/>
  <c r="CL46" i="1" s="1"/>
  <c r="BB52" i="1"/>
  <c r="CN52" i="1" s="1"/>
  <c r="CL52" i="1" s="1"/>
  <c r="G57" i="1"/>
  <c r="BB48" i="1"/>
  <c r="CN48" i="1" s="1"/>
  <c r="CL48" i="1" s="1"/>
  <c r="G49" i="1"/>
  <c r="G63" i="1"/>
  <c r="BB54" i="1"/>
  <c r="CN54" i="1" s="1"/>
  <c r="CL54" i="1" s="1"/>
  <c r="L96" i="1"/>
  <c r="G65" i="1"/>
  <c r="T36" i="1" l="1"/>
  <c r="BB98" i="1"/>
  <c r="CN98" i="1" s="1"/>
  <c r="CL98" i="1" s="1"/>
  <c r="BB103" i="1"/>
  <c r="CN103" i="1" s="1"/>
  <c r="CL103" i="1" s="1"/>
  <c r="BB101" i="1"/>
  <c r="CN101" i="1" s="1"/>
  <c r="CL101" i="1" s="1"/>
  <c r="BB96" i="1"/>
  <c r="CN96" i="1" s="1"/>
  <c r="CL96" i="1" s="1"/>
  <c r="BB99" i="1"/>
  <c r="CN99" i="1" s="1"/>
  <c r="CL99" i="1" s="1"/>
  <c r="BB104" i="1"/>
  <c r="CN104" i="1" s="1"/>
  <c r="CL104" i="1" s="1"/>
  <c r="BB97" i="1"/>
  <c r="CN97" i="1" s="1"/>
  <c r="CL97" i="1" s="1"/>
  <c r="BB100" i="1"/>
  <c r="CN100" i="1" s="1"/>
  <c r="CL100" i="1" s="1"/>
  <c r="BB102" i="1"/>
  <c r="CN102" i="1" s="1"/>
  <c r="CL102" i="1" s="1"/>
  <c r="BB105" i="1"/>
  <c r="CN105" i="1" s="1"/>
  <c r="CL105" i="1" s="1"/>
  <c r="G104" i="1"/>
  <c r="G102" i="1"/>
  <c r="G105" i="1"/>
  <c r="G101" i="1"/>
  <c r="G103" i="1"/>
  <c r="G114" i="1"/>
  <c r="G112" i="1"/>
  <c r="G115" i="1"/>
  <c r="G111" i="1"/>
  <c r="G113" i="1"/>
  <c r="G77" i="1"/>
  <c r="G80" i="1"/>
  <c r="G78" i="1"/>
  <c r="G76" i="1"/>
  <c r="G79" i="1"/>
  <c r="BB93" i="1"/>
  <c r="CN93" i="1" s="1"/>
  <c r="CL93" i="1" s="1"/>
  <c r="BB91" i="1"/>
  <c r="CN91" i="1" s="1"/>
  <c r="CL91" i="1" s="1"/>
  <c r="BB86" i="1"/>
  <c r="CN86" i="1" s="1"/>
  <c r="CL86" i="1" s="1"/>
  <c r="BB89" i="1"/>
  <c r="CN89" i="1" s="1"/>
  <c r="CL89" i="1" s="1"/>
  <c r="BB94" i="1"/>
  <c r="CN94" i="1" s="1"/>
  <c r="CL94" i="1" s="1"/>
  <c r="BB87" i="1"/>
  <c r="CN87" i="1" s="1"/>
  <c r="CL87" i="1" s="1"/>
  <c r="BB92" i="1"/>
  <c r="CN92" i="1" s="1"/>
  <c r="CL92" i="1" s="1"/>
  <c r="BB90" i="1"/>
  <c r="CN90" i="1" s="1"/>
  <c r="CL90" i="1" s="1"/>
  <c r="BB95" i="1"/>
  <c r="CN95" i="1" s="1"/>
  <c r="CL95" i="1" s="1"/>
  <c r="BB88" i="1"/>
  <c r="CN88" i="1" s="1"/>
  <c r="CL88" i="1" s="1"/>
  <c r="BB122" i="1"/>
  <c r="CN122" i="1" s="1"/>
  <c r="CL122" i="1" s="1"/>
  <c r="BB120" i="1"/>
  <c r="CN120" i="1" s="1"/>
  <c r="CL120" i="1" s="1"/>
  <c r="BB118" i="1"/>
  <c r="CN118" i="1" s="1"/>
  <c r="CL118" i="1" s="1"/>
  <c r="BB123" i="1"/>
  <c r="CN123" i="1" s="1"/>
  <c r="CL123" i="1" s="1"/>
  <c r="BB116" i="1"/>
  <c r="CN116" i="1" s="1"/>
  <c r="CL116" i="1" s="1"/>
  <c r="BB121" i="1"/>
  <c r="CN121" i="1" s="1"/>
  <c r="CL121" i="1" s="1"/>
  <c r="BB119" i="1"/>
  <c r="CN119" i="1" s="1"/>
  <c r="CL119" i="1" s="1"/>
  <c r="BB117" i="1"/>
  <c r="CN117" i="1" s="1"/>
  <c r="CL117" i="1" s="1"/>
  <c r="G70" i="1"/>
  <c r="G68" i="1"/>
  <c r="G66" i="1"/>
  <c r="G69" i="1"/>
  <c r="G67" i="1"/>
  <c r="G99" i="1"/>
  <c r="G97" i="1"/>
  <c r="G100" i="1"/>
  <c r="G98" i="1"/>
  <c r="G96" i="1"/>
  <c r="G82" i="1"/>
  <c r="G85" i="1"/>
  <c r="G83" i="1"/>
  <c r="G81" i="1"/>
  <c r="G84" i="1"/>
  <c r="G94" i="1"/>
  <c r="G92" i="1"/>
  <c r="G95" i="1"/>
  <c r="G93" i="1"/>
  <c r="G91" i="1"/>
</calcChain>
</file>

<file path=xl/comments1.xml><?xml version="1.0" encoding="utf-8"?>
<comments xmlns="http://schemas.openxmlformats.org/spreadsheetml/2006/main">
  <authors>
    <author>안진호</author>
  </authors>
  <commentList>
    <comment ref="I2" authorId="0" shapeId="0">
      <text>
        <r>
          <rPr>
            <b/>
            <sz val="9"/>
            <color indexed="81"/>
            <rFont val="돋움"/>
            <family val="3"/>
            <charset val="129"/>
          </rPr>
          <t>안진호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회원가입시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자기유형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안진호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회원가입시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자기유형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" authorId="0" shapeId="0">
      <text>
        <r>
          <rPr>
            <b/>
            <sz val="9"/>
            <color indexed="81"/>
            <rFont val="돋움"/>
            <family val="3"/>
            <charset val="129"/>
          </rPr>
          <t>안진호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순위</t>
        </r>
        <r>
          <rPr>
            <sz val="9"/>
            <color indexed="81"/>
            <rFont val="Tahoma"/>
            <family val="2"/>
          </rPr>
          <t xml:space="preserve"> 1.0
2</t>
        </r>
        <r>
          <rPr>
            <sz val="9"/>
            <color indexed="81"/>
            <rFont val="돋움"/>
            <family val="3"/>
            <charset val="129"/>
          </rPr>
          <t>순위</t>
        </r>
        <r>
          <rPr>
            <sz val="9"/>
            <color indexed="81"/>
            <rFont val="Tahoma"/>
            <family val="2"/>
          </rPr>
          <t xml:space="preserve"> 0.8
3</t>
        </r>
        <r>
          <rPr>
            <sz val="9"/>
            <color indexed="81"/>
            <rFont val="돋움"/>
            <family val="3"/>
            <charset val="129"/>
          </rPr>
          <t>순위</t>
        </r>
        <r>
          <rPr>
            <sz val="9"/>
            <color indexed="81"/>
            <rFont val="Tahoma"/>
            <family val="2"/>
          </rPr>
          <t xml:space="preserve"> 0.6
</t>
        </r>
      </text>
    </comment>
    <comment ref="Q2" authorId="0" shapeId="0">
      <text>
        <r>
          <rPr>
            <b/>
            <sz val="9"/>
            <color indexed="81"/>
            <rFont val="돋움"/>
            <family val="3"/>
            <charset val="129"/>
          </rPr>
          <t>안진호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순위</t>
        </r>
        <r>
          <rPr>
            <sz val="9"/>
            <color indexed="81"/>
            <rFont val="Tahoma"/>
            <family val="2"/>
          </rPr>
          <t xml:space="preserve"> 1.0
2</t>
        </r>
        <r>
          <rPr>
            <sz val="9"/>
            <color indexed="81"/>
            <rFont val="돋움"/>
            <family val="3"/>
            <charset val="129"/>
          </rPr>
          <t>순위</t>
        </r>
        <r>
          <rPr>
            <sz val="9"/>
            <color indexed="81"/>
            <rFont val="Tahoma"/>
            <family val="2"/>
          </rPr>
          <t xml:space="preserve"> 0.8
3</t>
        </r>
        <r>
          <rPr>
            <sz val="9"/>
            <color indexed="81"/>
            <rFont val="돋움"/>
            <family val="3"/>
            <charset val="129"/>
          </rPr>
          <t>순위</t>
        </r>
        <r>
          <rPr>
            <sz val="9"/>
            <color indexed="81"/>
            <rFont val="Tahoma"/>
            <family val="2"/>
          </rPr>
          <t xml:space="preserve"> 0.6
</t>
        </r>
      </text>
    </comment>
    <comment ref="U2" authorId="0" shapeId="0">
      <text>
        <r>
          <rPr>
            <b/>
            <sz val="9"/>
            <color indexed="81"/>
            <rFont val="돋움"/>
            <family val="3"/>
            <charset val="129"/>
          </rPr>
          <t>안진호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소비적극성</t>
        </r>
      </text>
    </comment>
    <comment ref="V2" authorId="0" shapeId="0">
      <text>
        <r>
          <rPr>
            <b/>
            <sz val="9"/>
            <color indexed="81"/>
            <rFont val="돋움"/>
            <family val="3"/>
            <charset val="129"/>
          </rPr>
          <t>안진호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트랜드민감도</t>
        </r>
      </text>
    </comment>
    <comment ref="W2" authorId="0" shapeId="0">
      <text>
        <r>
          <rPr>
            <b/>
            <sz val="9"/>
            <color indexed="81"/>
            <rFont val="돋움"/>
            <family val="3"/>
            <charset val="129"/>
          </rPr>
          <t>안진호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소비충동성</t>
        </r>
      </text>
    </comment>
    <comment ref="X2" authorId="0" shapeId="0">
      <text>
        <r>
          <rPr>
            <b/>
            <sz val="9"/>
            <color indexed="81"/>
            <rFont val="돋움"/>
            <family val="3"/>
            <charset val="129"/>
          </rPr>
          <t>안진호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품질민감도</t>
        </r>
      </text>
    </comment>
    <comment ref="BG2" authorId="0" shapeId="0">
      <text>
        <r>
          <rPr>
            <b/>
            <sz val="9"/>
            <color indexed="81"/>
            <rFont val="돋움"/>
            <family val="3"/>
            <charset val="129"/>
          </rPr>
          <t>안진호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10, 20</t>
        </r>
        <r>
          <rPr>
            <sz val="9"/>
            <color indexed="81"/>
            <rFont val="돋움"/>
            <family val="3"/>
            <charset val="129"/>
          </rPr>
          <t>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없기에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감축
</t>
        </r>
      </text>
    </comment>
  </commentList>
</comments>
</file>

<file path=xl/sharedStrings.xml><?xml version="1.0" encoding="utf-8"?>
<sst xmlns="http://schemas.openxmlformats.org/spreadsheetml/2006/main" count="1814" uniqueCount="541">
  <si>
    <t>기본 분류</t>
    <phoneticPr fontId="3" type="noConversion"/>
  </si>
  <si>
    <t>소비자 유형 분류</t>
    <phoneticPr fontId="3" type="noConversion"/>
  </si>
  <si>
    <t>모집단(인구통계)</t>
    <phoneticPr fontId="3" type="noConversion"/>
  </si>
  <si>
    <t>소비력 (10점, 소수1자리)</t>
  </si>
  <si>
    <t>최근성향 (5점, 소수1자리)</t>
    <phoneticPr fontId="3" type="noConversion"/>
  </si>
  <si>
    <t>일반 소비 성향_수치(5점, 소수1자리 0.2기준)</t>
    <phoneticPr fontId="3" type="noConversion"/>
  </si>
  <si>
    <t>표준 소비 결정 영향 요인</t>
    <phoneticPr fontId="3" type="noConversion"/>
  </si>
  <si>
    <t>페르소나 프로파일링</t>
    <phoneticPr fontId="3" type="noConversion"/>
  </si>
  <si>
    <t>1개월 소비패턴 기준</t>
    <phoneticPr fontId="3" type="noConversion"/>
  </si>
  <si>
    <t>요일 기준 1개월 소비패턴</t>
    <phoneticPr fontId="3" type="noConversion"/>
  </si>
  <si>
    <t>항목별 소비 성향 분석</t>
    <phoneticPr fontId="3" type="noConversion"/>
  </si>
  <si>
    <t>계획/즉흥기준 1개월 소비 패턴</t>
    <phoneticPr fontId="3" type="noConversion"/>
  </si>
  <si>
    <t>ID / 사진명</t>
    <phoneticPr fontId="3" type="noConversion"/>
  </si>
  <si>
    <t>구분</t>
    <phoneticPr fontId="3" type="noConversion"/>
  </si>
  <si>
    <t>연령</t>
    <phoneticPr fontId="3" type="noConversion"/>
  </si>
  <si>
    <t>성별</t>
    <phoneticPr fontId="3" type="noConversion"/>
  </si>
  <si>
    <t>type</t>
    <phoneticPr fontId="3" type="noConversion"/>
  </si>
  <si>
    <t xml:space="preserve"> 비율</t>
  </si>
  <si>
    <t>예상인구수</t>
    <phoneticPr fontId="3" type="noConversion"/>
  </si>
  <si>
    <t>비율</t>
    <phoneticPr fontId="3" type="noConversion"/>
  </si>
  <si>
    <t>샘플</t>
    <phoneticPr fontId="3" type="noConversion"/>
  </si>
  <si>
    <t>표본오차</t>
    <phoneticPr fontId="3" type="noConversion"/>
  </si>
  <si>
    <t>신뢰수준</t>
    <phoneticPr fontId="3" type="noConversion"/>
  </si>
  <si>
    <t>소비 적극성</t>
    <phoneticPr fontId="3" type="noConversion"/>
  </si>
  <si>
    <t>소비 충동성</t>
    <phoneticPr fontId="3" type="noConversion"/>
  </si>
  <si>
    <t>광고와 홍보</t>
    <phoneticPr fontId="3" type="noConversion"/>
  </si>
  <si>
    <t>유형 순위</t>
    <phoneticPr fontId="3" type="noConversion"/>
  </si>
  <si>
    <t>합계</t>
    <phoneticPr fontId="3" type="noConversion"/>
  </si>
  <si>
    <t>유형 갯수</t>
    <phoneticPr fontId="3" type="noConversion"/>
  </si>
  <si>
    <t>소비력 순위</t>
    <phoneticPr fontId="3" type="noConversion"/>
  </si>
  <si>
    <t>avg</t>
    <phoneticPr fontId="3" type="noConversion"/>
  </si>
  <si>
    <t>내향/외향</t>
    <phoneticPr fontId="3" type="noConversion"/>
  </si>
  <si>
    <t>감각/직관</t>
    <phoneticPr fontId="3" type="noConversion"/>
  </si>
  <si>
    <t>사고/감정</t>
    <phoneticPr fontId="3" type="noConversion"/>
  </si>
  <si>
    <t>판단/인식</t>
    <phoneticPr fontId="3" type="noConversion"/>
  </si>
  <si>
    <t>이 유형 소비자의 최근 개인성향은 "   " 성향이 강합니다.</t>
    <phoneticPr fontId="3" type="noConversion"/>
  </si>
  <si>
    <t>트랜드 민감도</t>
    <phoneticPr fontId="3" type="noConversion"/>
  </si>
  <si>
    <t>가격 민감도</t>
    <phoneticPr fontId="3" type="noConversion"/>
  </si>
  <si>
    <t>품질 민감도</t>
    <phoneticPr fontId="3" type="noConversion"/>
  </si>
  <si>
    <t>상품/서비스 품질</t>
    <phoneticPr fontId="3" type="noConversion"/>
  </si>
  <si>
    <t>브랜드 파워</t>
    <phoneticPr fontId="3" type="noConversion"/>
  </si>
  <si>
    <t>소비자 응대</t>
    <phoneticPr fontId="3" type="noConversion"/>
  </si>
  <si>
    <t>소비자 접점 관리</t>
    <phoneticPr fontId="3" type="noConversion"/>
  </si>
  <si>
    <t>소비 키워드</t>
    <phoneticPr fontId="3" type="noConversion"/>
  </si>
  <si>
    <t>본인 스스로에게는 "  " 요인이 가장 중요하고,</t>
    <phoneticPr fontId="3" type="noConversion"/>
  </si>
  <si>
    <t>동일한 연령과 성별의 소비자 유형과 비교해 보면 "  "에 가장 민감한 편입니다.</t>
    <phoneticPr fontId="3" type="noConversion"/>
  </si>
  <si>
    <t>나이대</t>
    <phoneticPr fontId="3" type="noConversion"/>
  </si>
  <si>
    <t>추정나이</t>
    <phoneticPr fontId="3" type="noConversion"/>
  </si>
  <si>
    <t>예상직업</t>
    <phoneticPr fontId="3" type="noConversion"/>
  </si>
  <si>
    <t>2022 소비 대표 키워드</t>
    <phoneticPr fontId="3" type="noConversion"/>
  </si>
  <si>
    <t>2022 일반소비성향 키워드</t>
    <phoneticPr fontId="3" type="noConversion"/>
  </si>
  <si>
    <t>월 지출액</t>
  </si>
  <si>
    <t>소비경향(월)</t>
    <phoneticPr fontId="3" type="noConversion"/>
  </si>
  <si>
    <t>% 기준</t>
    <phoneticPr fontId="3" type="noConversion"/>
  </si>
  <si>
    <t>소비기준</t>
    <phoneticPr fontId="3" type="noConversion"/>
  </si>
  <si>
    <t>소비 패턴 설명</t>
  </si>
  <si>
    <t>평일오전 소비력</t>
    <phoneticPr fontId="3" type="noConversion"/>
  </si>
  <si>
    <t>평일오전 평균</t>
  </si>
  <si>
    <t>평일오후 소비력</t>
    <phoneticPr fontId="3" type="noConversion"/>
  </si>
  <si>
    <t>평일오후 평균</t>
  </si>
  <si>
    <t>평일저녁 소비력</t>
    <phoneticPr fontId="3" type="noConversion"/>
  </si>
  <si>
    <t>평일저녁 평균</t>
  </si>
  <si>
    <t>평일동선합계</t>
    <phoneticPr fontId="3" type="noConversion"/>
  </si>
  <si>
    <t>소비력</t>
  </si>
  <si>
    <t>주말오전 평균</t>
  </si>
  <si>
    <t>주말오후 평균</t>
  </si>
  <si>
    <t>주말저녁 평균</t>
  </si>
  <si>
    <t>주말동선합계</t>
    <phoneticPr fontId="3" type="noConversion"/>
  </si>
  <si>
    <t>오락.문화</t>
    <phoneticPr fontId="3" type="noConversion"/>
  </si>
  <si>
    <t>식료품</t>
    <phoneticPr fontId="3" type="noConversion"/>
  </si>
  <si>
    <t>통신.교통</t>
    <phoneticPr fontId="3" type="noConversion"/>
  </si>
  <si>
    <t>음식.숙박</t>
    <phoneticPr fontId="3" type="noConversion"/>
  </si>
  <si>
    <t>의류.신발</t>
    <phoneticPr fontId="3" type="noConversion"/>
  </si>
  <si>
    <t>기타</t>
    <phoneticPr fontId="3" type="noConversion"/>
  </si>
  <si>
    <t>계획</t>
  </si>
  <si>
    <t>즉흥</t>
  </si>
  <si>
    <t>동선합계</t>
  </si>
  <si>
    <t>p_of_sa_m_10_0001</t>
    <phoneticPr fontId="3" type="noConversion"/>
  </si>
  <si>
    <t>off</t>
    <phoneticPr fontId="3" type="noConversion"/>
  </si>
  <si>
    <t>10~19</t>
    <phoneticPr fontId="3" type="noConversion"/>
  </si>
  <si>
    <t>남성</t>
    <phoneticPr fontId="3" type="noConversion"/>
  </si>
  <si>
    <t xml:space="preserve">A </t>
  </si>
  <si>
    <t>± 4.9</t>
    <phoneticPr fontId="3" type="noConversion"/>
  </si>
  <si>
    <t>내향적이며, 직관적인</t>
    <phoneticPr fontId="3" type="noConversion"/>
  </si>
  <si>
    <t>10대 중반</t>
    <phoneticPr fontId="3" type="noConversion"/>
  </si>
  <si>
    <t>중학생</t>
    <phoneticPr fontId="3" type="noConversion"/>
  </si>
  <si>
    <t>유행에 민감하지만, 소비에 있어서는 부모의 동의와 지원이 필요</t>
    <phoneticPr fontId="3" type="noConversion"/>
  </si>
  <si>
    <t>용돈에 한정된 소비로  제한적이고 소극적으로 소비하는 유형</t>
    <phoneticPr fontId="3" type="noConversion"/>
  </si>
  <si>
    <t>동일한 수준</t>
    <phoneticPr fontId="3" type="noConversion"/>
  </si>
  <si>
    <t>주로 평일 저녁 시간대에 의류.신발 항목에 많은 지출을 함</t>
  </si>
  <si>
    <t>p_of_sa_m_10_0002</t>
  </si>
  <si>
    <t>off</t>
  </si>
  <si>
    <t xml:space="preserve">B </t>
  </si>
  <si>
    <t>감각적이며, 감정적인</t>
    <phoneticPr fontId="3" type="noConversion"/>
  </si>
  <si>
    <t>10대 후반</t>
  </si>
  <si>
    <t>고등학생</t>
  </si>
  <si>
    <t>원하는 소비를 위하여 스스로 돈을 벌어서 적극적으로 소비하는 유형</t>
    <phoneticPr fontId="3" type="noConversion"/>
  </si>
  <si>
    <t>많은 수준</t>
    <phoneticPr fontId="3" type="noConversion"/>
  </si>
  <si>
    <t xml:space="preserve">주로 주말 오후 시간대에 오락.문화 항목에 많은 지출을 함 </t>
  </si>
  <si>
    <t>p_of_sa_m_10_0003</t>
  </si>
  <si>
    <t xml:space="preserve">C </t>
  </si>
  <si>
    <t>내향적이며, 감정적인</t>
    <phoneticPr fontId="3" type="noConversion"/>
  </si>
  <si>
    <t>소비자 응대</t>
  </si>
  <si>
    <t>10대 남성중에서 소비에 있어서 적극성은 가장 떨어지는 유형</t>
    <phoneticPr fontId="3" type="noConversion"/>
  </si>
  <si>
    <t>적은 수준</t>
    <phoneticPr fontId="3" type="noConversion"/>
  </si>
  <si>
    <t>주로 주말 저녁 시간대에 통신.교통 항목에 많은 지출을 함</t>
  </si>
  <si>
    <t>p_of_sa_m_10_0004</t>
  </si>
  <si>
    <t xml:space="preserve">D </t>
  </si>
  <si>
    <t>감각적이며, 판단적인</t>
    <phoneticPr fontId="3" type="noConversion"/>
  </si>
  <si>
    <t>브랜드 파워, 광고와 홍보</t>
  </si>
  <si>
    <t>광고와 홍보에 따라서 소비적극성과 충동성이 강한 유형</t>
    <phoneticPr fontId="3" type="noConversion"/>
  </si>
  <si>
    <t>주로 주말 오후 시간대에 오락.문화 항목에 많은 지출을 함</t>
  </si>
  <si>
    <t>p_of_sa_m_10_0005</t>
  </si>
  <si>
    <t xml:space="preserve">E </t>
  </si>
  <si>
    <t>10대 남성 유형중에서 소비적극성이 가장 적은 유형</t>
    <phoneticPr fontId="3" type="noConversion"/>
  </si>
  <si>
    <t>주로 주말 저녁 시간대에 의류.신발 항목에 많은 지출을 함</t>
  </si>
  <si>
    <t>p_of_sa_w_10_0001</t>
  </si>
  <si>
    <t>여성</t>
    <phoneticPr fontId="3" type="noConversion"/>
  </si>
  <si>
    <t>± 4.8</t>
    <phoneticPr fontId="3" type="noConversion"/>
  </si>
  <si>
    <t>감정적이며, 인식적인</t>
    <phoneticPr fontId="3" type="noConversion"/>
  </si>
  <si>
    <t>10대 중반</t>
  </si>
  <si>
    <t>중학생</t>
  </si>
  <si>
    <t>친구와 SNS기반의 소통이 중요하며, 유행에 민감한 소비 경향</t>
    <phoneticPr fontId="3" type="noConversion"/>
  </si>
  <si>
    <t>부모님 통제하의 소비패턴으로 소극적 소비경향이 뚜렷한 유형</t>
    <phoneticPr fontId="3" type="noConversion"/>
  </si>
  <si>
    <t>p_of_sa_w_10_0002</t>
  </si>
  <si>
    <t>외향적이며, 직관적인</t>
    <phoneticPr fontId="3" type="noConversion"/>
  </si>
  <si>
    <t>새로운 것에 흥미가 강하며, 소비적극성과 충동성이 높은 유형</t>
    <phoneticPr fontId="3" type="noConversion"/>
  </si>
  <si>
    <t>주로 주말 오후 시간대에 의류.신발 항목에 많은 지출을 함</t>
  </si>
  <si>
    <t>p_of_sa_w_10_0003</t>
  </si>
  <si>
    <t>외향적이며, 판단적인</t>
    <phoneticPr fontId="3" type="noConversion"/>
  </si>
  <si>
    <t>브랜드 파워, 광고와 홍보</t>
    <phoneticPr fontId="3" type="noConversion"/>
  </si>
  <si>
    <t>10대 여성중에서 광고와 홍보에 민감하며 소비력이 높은 유형</t>
  </si>
  <si>
    <t>p_of_sa_w_10_0004</t>
  </si>
  <si>
    <t>친구들과 활발한 교류를 통해서 소비하는 경향이 높은 유형</t>
    <phoneticPr fontId="3" type="noConversion"/>
  </si>
  <si>
    <t>동일한 수준</t>
  </si>
  <si>
    <t>p_of_sa_w_10_0005</t>
  </si>
  <si>
    <t>직관적이며, 감정적인</t>
    <phoneticPr fontId="3" type="noConversion"/>
  </si>
  <si>
    <t>10대 후반</t>
    <phoneticPr fontId="3" type="noConversion"/>
  </si>
  <si>
    <t>고등학생</t>
    <phoneticPr fontId="3" type="noConversion"/>
  </si>
  <si>
    <t>소비에 적극적이거나 충동성이 적은 합리적 유형</t>
    <phoneticPr fontId="3" type="noConversion"/>
  </si>
  <si>
    <t>적은 수준</t>
  </si>
  <si>
    <t>p_of_sa_m_20_0001</t>
    <phoneticPr fontId="3" type="noConversion"/>
  </si>
  <si>
    <t>20~29</t>
    <phoneticPr fontId="3" type="noConversion"/>
  </si>
  <si>
    <t>± 4.5</t>
    <phoneticPr fontId="3" type="noConversion"/>
  </si>
  <si>
    <t>내향적이며, 인식적인</t>
    <phoneticPr fontId="3" type="noConversion"/>
  </si>
  <si>
    <t>20대 초반</t>
    <phoneticPr fontId="3" type="noConversion"/>
  </si>
  <si>
    <t>군인</t>
  </si>
  <si>
    <t>소비에 있어서 주변 지인 영향이 많고, 자기 계발에 대한 관심이 큼</t>
    <phoneticPr fontId="3" type="noConversion"/>
  </si>
  <si>
    <t>20대 남성중에서 전반적으로 소극적인 소비패턴을 보이는 유형</t>
    <phoneticPr fontId="3" type="noConversion"/>
  </si>
  <si>
    <t>p_of_sa_m_20_0002</t>
  </si>
  <si>
    <t>직관적이며, 사고적인</t>
    <phoneticPr fontId="3" type="noConversion"/>
  </si>
  <si>
    <t>20대 초반</t>
  </si>
  <si>
    <t>대학생</t>
  </si>
  <si>
    <t>20대 남성중에서 소비에 적극적이지만, 충동적이지 않은 유형</t>
    <phoneticPr fontId="3" type="noConversion"/>
  </si>
  <si>
    <t>주로 주말 오후 시간대에 의류 신발 항목에 많은 지출을 함</t>
  </si>
  <si>
    <t>p_of_sa_m_20_0003</t>
  </si>
  <si>
    <t>외향적이며, 감정적인</t>
    <phoneticPr fontId="3" type="noConversion"/>
  </si>
  <si>
    <t>광고와 홍보</t>
  </si>
  <si>
    <t>20대 후반</t>
  </si>
  <si>
    <t>중소기업(사무직 등)</t>
    <phoneticPr fontId="3" type="noConversion"/>
  </si>
  <si>
    <t>트랜드와 브랜드파워에 민감하며 소비적극성이 높은 유형</t>
    <phoneticPr fontId="3" type="noConversion"/>
  </si>
  <si>
    <t>주로 주말 오후 시간대에 식료품 항목에 많은 지출을 함</t>
  </si>
  <si>
    <t>p_of_sa_m_20_0004</t>
  </si>
  <si>
    <t>외향적이며, 인식적인</t>
    <phoneticPr fontId="3" type="noConversion"/>
  </si>
  <si>
    <t>20대 중반</t>
    <phoneticPr fontId="3" type="noConversion"/>
  </si>
  <si>
    <t>취업준비생</t>
    <phoneticPr fontId="3" type="noConversion"/>
  </si>
  <si>
    <t>동일 연령층에서 광고와 홍보에 민감하지 않은 유형</t>
    <phoneticPr fontId="3" type="noConversion"/>
  </si>
  <si>
    <t>p_of_sa_m_20_0005</t>
  </si>
  <si>
    <t>아르바이트생</t>
    <phoneticPr fontId="3" type="noConversion"/>
  </si>
  <si>
    <t>무엇보다 상품/서비스 품질에 민감하게 반응하는 유형</t>
    <phoneticPr fontId="3" type="noConversion"/>
  </si>
  <si>
    <t>주로 주말 저녁 시간대에 음식.숙박 항목에 많은 지출을 함</t>
  </si>
  <si>
    <t>p_of_sa_w_20_0001</t>
  </si>
  <si>
    <t>± 4.6</t>
  </si>
  <si>
    <t>유행에 민감하고, 미래 위한 재테크와 자기계발 중심의 소비에 관심</t>
    <phoneticPr fontId="3" type="noConversion"/>
  </si>
  <si>
    <t>광고와 홍보도 중요하지만, 가격과 품질에도 민감한 유형</t>
    <phoneticPr fontId="3" type="noConversion"/>
  </si>
  <si>
    <t>주로 주말 오후 시간대에 음식.숙박 항목에 많은 지출을 함</t>
  </si>
  <si>
    <t>p_of_sa_w_20_0002</t>
  </si>
  <si>
    <t>상품/서비스 품질, 브랜드, 소비자접점 관리 등에 예민한 유형</t>
  </si>
  <si>
    <t>p_of_sa_w_20_0003</t>
  </si>
  <si>
    <t>대기업(비서 등)</t>
    <phoneticPr fontId="3" type="noConversion"/>
  </si>
  <si>
    <t>유행과 브랜드에 민감하며 소비충동성과 소비적극성이 높은 유형</t>
    <phoneticPr fontId="3" type="noConversion"/>
  </si>
  <si>
    <t>p_of_sa_w_20_0004</t>
  </si>
  <si>
    <t>20대 여성중에서 광고와 홍보에 민감한 소비 유형</t>
    <phoneticPr fontId="3" type="noConversion"/>
  </si>
  <si>
    <t>주로 주말 저녁 시간대에 오락.문화 항목에 많은 지출을 함</t>
  </si>
  <si>
    <t>p_of_sa_w_20_0005</t>
  </si>
  <si>
    <t>동일 연령, 성별에서 소비적극성이 가장 떨어지는 유형</t>
    <phoneticPr fontId="3" type="noConversion"/>
  </si>
  <si>
    <t>p_of_sa_w_20_0006</t>
  </si>
  <si>
    <t xml:space="preserve">F </t>
  </si>
  <si>
    <t>전문직(디자이너 등)</t>
    <phoneticPr fontId="3" type="noConversion"/>
  </si>
  <si>
    <t>같은 연령에서 소비에 적극적인 성향이면서, 가격에 민감한 유형</t>
    <phoneticPr fontId="3" type="noConversion"/>
  </si>
  <si>
    <t>p_of_sa_m_30_0001</t>
    <phoneticPr fontId="3" type="noConversion"/>
  </si>
  <si>
    <t>30~39</t>
    <phoneticPr fontId="3" type="noConversion"/>
  </si>
  <si>
    <t>± 4.8</t>
  </si>
  <si>
    <t>30대 초반</t>
  </si>
  <si>
    <t>공무원</t>
    <phoneticPr fontId="3" type="noConversion"/>
  </si>
  <si>
    <t>항상 바쁘지만, 일과 삶의 조화를 추구하며 미래를 준비하는 소비 경향</t>
    <phoneticPr fontId="3" type="noConversion"/>
  </si>
  <si>
    <t>소비자로서의 응대보다는 상품/서비스의 품질이 중요한 유형</t>
    <phoneticPr fontId="3" type="noConversion"/>
  </si>
  <si>
    <t>주로 주말 오후 시간대에 통신.교통 항목에 많은 지출을 함</t>
  </si>
  <si>
    <t>p_of_sa_m_30_0002</t>
  </si>
  <si>
    <t>30대 후반</t>
    <phoneticPr fontId="3" type="noConversion"/>
  </si>
  <si>
    <t>펀드 매니저</t>
    <phoneticPr fontId="3" type="noConversion"/>
  </si>
  <si>
    <t>가격에는 덜 민감하고, 소비자 접점과 소비자 응대에 민감한 유형</t>
    <phoneticPr fontId="3" type="noConversion"/>
  </si>
  <si>
    <t>주로 주말 저녁 시간대에 식료품 항목에 많은 지출을 함</t>
  </si>
  <si>
    <t>p_of_sa_m_30_0003</t>
  </si>
  <si>
    <t>30대 후반</t>
  </si>
  <si>
    <t>자영업(PC방 등)</t>
    <phoneticPr fontId="3" type="noConversion"/>
  </si>
  <si>
    <t>광고와 홍보에 민감하며 동일 연령층에서 소비적극성이 높음</t>
    <phoneticPr fontId="3" type="noConversion"/>
  </si>
  <si>
    <t>p_of_sa_m_30_0004</t>
  </si>
  <si>
    <t>30대 중반</t>
    <phoneticPr fontId="3" type="noConversion"/>
  </si>
  <si>
    <t>대기업(금융권 등)</t>
  </si>
  <si>
    <t>30대 남성중에서 상대적으로 소비충동성이 가장 높은 유형</t>
    <phoneticPr fontId="3" type="noConversion"/>
  </si>
  <si>
    <t>p_of_sa_m_30_0005</t>
  </si>
  <si>
    <t>소비자응대, 소비자 접점 관리</t>
    <phoneticPr fontId="3" type="noConversion"/>
  </si>
  <si>
    <t>프리랜서</t>
    <phoneticPr fontId="3" type="noConversion"/>
  </si>
  <si>
    <t>소비자 응대에 따라서 소비적극성과 충동성이 반응하는 유형</t>
    <phoneticPr fontId="3" type="noConversion"/>
  </si>
  <si>
    <t>p_of_sa_w_30_0001</t>
  </si>
  <si>
    <t>± 4.7</t>
    <phoneticPr fontId="3" type="noConversion"/>
  </si>
  <si>
    <t>가정과 미래를 고민하지만, 자신만의 삶에도 적극적인 소비 경향</t>
    <phoneticPr fontId="3" type="noConversion"/>
  </si>
  <si>
    <t>30대 여성중에서 소비충동성과 광고와 홍보에 가장 민감한 유형</t>
    <phoneticPr fontId="3" type="noConversion"/>
  </si>
  <si>
    <t>p_of_sa_w_30_0002</t>
  </si>
  <si>
    <t>30대 중반</t>
  </si>
  <si>
    <t>전문직(작가 등)</t>
    <phoneticPr fontId="3" type="noConversion"/>
  </si>
  <si>
    <t>상품/서비스품질과 소비자접점 관리에 민감한 소비 유형</t>
  </si>
  <si>
    <t>주로 평일 오후 시간대에 의류.신발 항목에 많은 지출을 함</t>
  </si>
  <si>
    <t>p_of_sa_w_30_0003</t>
  </si>
  <si>
    <t>중소기업(사무직)</t>
    <phoneticPr fontId="3" type="noConversion"/>
  </si>
  <si>
    <t>상대적으로 전체 연령과 성별에서 가장 소비력이 높은 유형</t>
    <phoneticPr fontId="3" type="noConversion"/>
  </si>
  <si>
    <t>p_of_sa_w_30_0004</t>
  </si>
  <si>
    <t>전업주부</t>
    <phoneticPr fontId="3" type="noConversion"/>
  </si>
  <si>
    <t>상품/서비스 품질과 소비자응대에 민감한 소비 유형</t>
    <phoneticPr fontId="3" type="noConversion"/>
  </si>
  <si>
    <t>p_of_sa_w_30_0005</t>
  </si>
  <si>
    <t>자영업(옷가게 등)</t>
    <phoneticPr fontId="3" type="noConversion"/>
  </si>
  <si>
    <t>품질에 매우 민감하며, 소비자 대응도 중요하게 여기는 유형</t>
    <phoneticPr fontId="3" type="noConversion"/>
  </si>
  <si>
    <t>p_of_sa_w_30_0006</t>
  </si>
  <si>
    <t>전문직(헬스코치 등)</t>
    <phoneticPr fontId="3" type="noConversion"/>
  </si>
  <si>
    <t>소비에 있어서 가격과 브랜드파워를 중요하게 여기는 유형</t>
    <phoneticPr fontId="3" type="noConversion"/>
  </si>
  <si>
    <t>p_of_sa_w_30_0007</t>
  </si>
  <si>
    <t xml:space="preserve">G </t>
  </si>
  <si>
    <t>상품/서비스 품질에 따라서 소비적극성과 충동성이 높은 유형</t>
    <phoneticPr fontId="3" type="noConversion"/>
  </si>
  <si>
    <t>p_of_sa_m_40_0001</t>
    <phoneticPr fontId="3" type="noConversion"/>
  </si>
  <si>
    <t>40~49</t>
    <phoneticPr fontId="3" type="noConversion"/>
  </si>
  <si>
    <t>± 4.6</t>
    <phoneticPr fontId="3" type="noConversion"/>
  </si>
  <si>
    <t>직관적이며, 인식적인</t>
    <phoneticPr fontId="3" type="noConversion"/>
  </si>
  <si>
    <t xml:space="preserve">40대 초반 </t>
  </si>
  <si>
    <t>대기업(사무직 등)</t>
    <phoneticPr fontId="3" type="noConversion"/>
  </si>
  <si>
    <t>건강에 대한 관심이 커지며, 자기 자신만을 위한 소비와 여유 추구</t>
    <phoneticPr fontId="3" type="noConversion"/>
  </si>
  <si>
    <t>광고와 홍보에 따라서 소비적극성이 높아지는 유형</t>
    <phoneticPr fontId="3" type="noConversion"/>
  </si>
  <si>
    <t>p_of_sa_m_40_0002</t>
  </si>
  <si>
    <t xml:space="preserve">40대 중반 </t>
  </si>
  <si>
    <t>전문직(세무사 등)</t>
    <phoneticPr fontId="3" type="noConversion"/>
  </si>
  <si>
    <t>가격보다는 상품/서비스 품질과 소비자의 접점이 중요한 유형</t>
    <phoneticPr fontId="3" type="noConversion"/>
  </si>
  <si>
    <t>p_of_sa_m_40_0003</t>
  </si>
  <si>
    <t>40대 후반</t>
  </si>
  <si>
    <t>교사/강사</t>
    <phoneticPr fontId="3" type="noConversion"/>
  </si>
  <si>
    <t>가격에 민감하지 않으며, 무난하지만 소비력이 높지 않은 유형</t>
  </si>
  <si>
    <t>p_of_sa_m_40_0004</t>
  </si>
  <si>
    <t>프랜차이즈_자영업</t>
    <phoneticPr fontId="3" type="noConversion"/>
  </si>
  <si>
    <t>트랜드에 민감하며, 가격보다는 가치소비를 중시하는 유형</t>
    <phoneticPr fontId="3" type="noConversion"/>
  </si>
  <si>
    <t>주로 주말 저녁 시간대에 의류,신발 항목에 많은 지출을 함</t>
  </si>
  <si>
    <t>p_of_sa_m_40_0005</t>
  </si>
  <si>
    <t>판단적이며, 직관적인</t>
    <phoneticPr fontId="3" type="noConversion"/>
  </si>
  <si>
    <t>40대 중반</t>
    <phoneticPr fontId="3" type="noConversion"/>
  </si>
  <si>
    <t>가격에 매우 민감하며, 소비자응대도 중요하게 여기는 유형</t>
    <phoneticPr fontId="3" type="noConversion"/>
  </si>
  <si>
    <t>p_of_sa_w_40_0001</t>
  </si>
  <si>
    <t>± 4.3</t>
    <phoneticPr fontId="3" type="noConversion"/>
  </si>
  <si>
    <t>판단적이며, 감정적인</t>
    <phoneticPr fontId="3" type="noConversion"/>
  </si>
  <si>
    <t>일과 가정을 병행하면서 모두 위한 합리적인 소비를 추구하려는 경향</t>
    <phoneticPr fontId="3" type="noConversion"/>
  </si>
  <si>
    <t>상품/서비스 품질과 소비자 접점 관리에 민감한 유형</t>
  </si>
  <si>
    <t>주로 평일 오후 시간대에 식료품 항목에 많은 지출을 함</t>
  </si>
  <si>
    <t>p_of_sa_w_40_0002</t>
  </si>
  <si>
    <t>트랜드보다는 품질을 중심으로 적극적으로 소비하는 유형</t>
    <phoneticPr fontId="3" type="noConversion"/>
  </si>
  <si>
    <t>p_of_sa_w_40_0003</t>
  </si>
  <si>
    <t>상품/서비스 부분의 품질에 민감하며, 가격조건도 중요한 유형</t>
    <phoneticPr fontId="3" type="noConversion"/>
  </si>
  <si>
    <t xml:space="preserve">주로 평일 저녁 시간대에 오락.문화 항목에 많은 지출을 함 </t>
  </si>
  <si>
    <t>p_of_sa_w_40_0004</t>
  </si>
  <si>
    <t>직관적이며, 판단적인</t>
    <phoneticPr fontId="3" type="noConversion"/>
  </si>
  <si>
    <t>상품/서비스 품질, 소비자 접점 관리</t>
    <phoneticPr fontId="3" type="noConversion"/>
  </si>
  <si>
    <t>영업직(보험 등)</t>
    <phoneticPr fontId="3" type="noConversion"/>
  </si>
  <si>
    <t>소비자 접점 관리와 상품/서비스 품질이 중요한 소비 유형</t>
  </si>
  <si>
    <t>p_of_sa_w_40_0005</t>
  </si>
  <si>
    <t>40대 초반</t>
    <phoneticPr fontId="3" type="noConversion"/>
  </si>
  <si>
    <t>자영업(공인중개사 등)</t>
    <phoneticPr fontId="3" type="noConversion"/>
  </si>
  <si>
    <t>40대 여성중에서 광고와 홍보에 따라서 소비충동성이 큰 유형</t>
    <phoneticPr fontId="3" type="noConversion"/>
  </si>
  <si>
    <t>p_of_sa_m_50_0001</t>
    <phoneticPr fontId="3" type="noConversion"/>
  </si>
  <si>
    <t>50~59</t>
    <phoneticPr fontId="3" type="noConversion"/>
  </si>
  <si>
    <t xml:space="preserve">50대 초반 </t>
  </si>
  <si>
    <t>중소기업 CEO</t>
    <phoneticPr fontId="3" type="noConversion"/>
  </si>
  <si>
    <t>대부분 소비는 가족 중심이지만, 자신만을 위한 소비도 중요하게 여김</t>
    <phoneticPr fontId="3" type="noConversion"/>
  </si>
  <si>
    <t>동일 연령층에서 가장 충동적으로 소비할 수 있는 유형</t>
    <phoneticPr fontId="3" type="noConversion"/>
  </si>
  <si>
    <t>p_of_sa_m_50_0002</t>
  </si>
  <si>
    <t>감각적이며, 인식적인</t>
    <phoneticPr fontId="3" type="noConversion"/>
  </si>
  <si>
    <t>50대 중반</t>
  </si>
  <si>
    <t>대학교수</t>
    <phoneticPr fontId="3" type="noConversion"/>
  </si>
  <si>
    <t>광고와 홍보등에 영향이 적고, 소비 결정에 있어서 신중한 유형</t>
    <phoneticPr fontId="3" type="noConversion"/>
  </si>
  <si>
    <t>주로 평일 오후 시간대에 음식.숙박 항목에 많은 지출을 함</t>
  </si>
  <si>
    <t>p_of_sa_m_50_0003</t>
  </si>
  <si>
    <t>50대 후반</t>
  </si>
  <si>
    <t>자영업(식당 등)</t>
    <phoneticPr fontId="3" type="noConversion"/>
  </si>
  <si>
    <t>50대 남성유형 중에 상품/서비스 품질에 가장 민감한 유형</t>
    <phoneticPr fontId="3" type="noConversion"/>
  </si>
  <si>
    <t xml:space="preserve">주로 주말 저녁 시간대에 음식.숙박 항목에 많은 지출을 함 </t>
  </si>
  <si>
    <t>p_of_sa_m_50_0004</t>
  </si>
  <si>
    <t>내향적이며, 사고적인</t>
    <phoneticPr fontId="3" type="noConversion"/>
  </si>
  <si>
    <t>자영업(노래방 등)</t>
    <phoneticPr fontId="3" type="noConversion"/>
  </si>
  <si>
    <t>소비자 응대와 소비자 접점 관리가 중요한 소비 유형</t>
    <phoneticPr fontId="3" type="noConversion"/>
  </si>
  <si>
    <t>p_of_sa_m_50_0005</t>
  </si>
  <si>
    <t>50대 초반</t>
    <phoneticPr fontId="3" type="noConversion"/>
  </si>
  <si>
    <t>전문직(의사 등)</t>
    <phoneticPr fontId="3" type="noConversion"/>
  </si>
  <si>
    <t>트랜드, 브랜드파워, 광고와 홍보에 민감하게 반응하는 유형</t>
    <phoneticPr fontId="3" type="noConversion"/>
  </si>
  <si>
    <t>p_of_sa_w_50_0001</t>
  </si>
  <si>
    <t>광고와 홍보, 소비자 접점 관리</t>
    <phoneticPr fontId="3" type="noConversion"/>
  </si>
  <si>
    <t>가족 중심의 생활패턴에 익숙하고, 습관화된 절약적 소비 경향</t>
    <phoneticPr fontId="3" type="noConversion"/>
  </si>
  <si>
    <t>브랜드파워에 따라서 소비적극성이 높아지는 유형</t>
    <phoneticPr fontId="3" type="noConversion"/>
  </si>
  <si>
    <t>p_of_sa_w_50_0002</t>
  </si>
  <si>
    <t>브랜드 파워</t>
  </si>
  <si>
    <t>자영업(옷가게)</t>
    <phoneticPr fontId="3" type="noConversion"/>
  </si>
  <si>
    <t>브랜드파워, 광고/홍보에 민감하며, 가격에는 민감하지 않은 유형</t>
    <phoneticPr fontId="3" type="noConversion"/>
  </si>
  <si>
    <t>p_of_sa_w_50_0003</t>
  </si>
  <si>
    <t>전업주부</t>
  </si>
  <si>
    <t>소비적극성과 광고와 홍보 영향에 민감한 소비 유형</t>
    <phoneticPr fontId="3" type="noConversion"/>
  </si>
  <si>
    <t>p_of_sa_w_50_0004</t>
  </si>
  <si>
    <t>가격과 품질요인에 민감하게 반응하는소비 유형</t>
    <phoneticPr fontId="3" type="noConversion"/>
  </si>
  <si>
    <t>p_of_sa_w_50_0005</t>
  </si>
  <si>
    <t>전문직(영양사 등)</t>
    <phoneticPr fontId="3" type="noConversion"/>
  </si>
  <si>
    <t>상품/서비스 품질과 소비자 접점 관리가 중요한 유형</t>
    <phoneticPr fontId="3" type="noConversion"/>
  </si>
  <si>
    <t>p_of_sa_m_60_0001</t>
    <phoneticPr fontId="3" type="noConversion"/>
  </si>
  <si>
    <t>60대 이상</t>
    <phoneticPr fontId="3" type="noConversion"/>
  </si>
  <si>
    <t>60대 초반</t>
  </si>
  <si>
    <t>전문직(대학교수 등)</t>
    <phoneticPr fontId="3" type="noConversion"/>
  </si>
  <si>
    <t>건강한 노후와 은퇴 이후의 삶의 가치에 대한 투자와 소비</t>
    <phoneticPr fontId="3" type="noConversion"/>
  </si>
  <si>
    <t>품질이 중요한 소비요인이지만, 광고/홍보에도 민감한 유형</t>
    <phoneticPr fontId="3" type="noConversion"/>
  </si>
  <si>
    <t>p_of_sa_m_60_0002</t>
  </si>
  <si>
    <t>60대 중반</t>
    <phoneticPr fontId="3" type="noConversion"/>
  </si>
  <si>
    <t>은퇴자</t>
    <phoneticPr fontId="3" type="noConversion"/>
  </si>
  <si>
    <t>60대 이상 남성에서 가격적 요인에 가장 민감한 소비 유형</t>
    <phoneticPr fontId="3" type="noConversion"/>
  </si>
  <si>
    <t>p_of_sa_m_60_0003</t>
  </si>
  <si>
    <t>소비자 접점 관리</t>
  </si>
  <si>
    <t>60대 후반</t>
  </si>
  <si>
    <t>공인중개사</t>
    <phoneticPr fontId="3" type="noConversion"/>
  </si>
  <si>
    <t>소비 충동성은 높으나 트랜드보다는 품질이 중요한 소비 유형</t>
    <phoneticPr fontId="3" type="noConversion"/>
  </si>
  <si>
    <t>p_of_sa_m_60_0004</t>
  </si>
  <si>
    <t>사회봉사 활동</t>
    <phoneticPr fontId="3" type="noConversion"/>
  </si>
  <si>
    <t>가격에 민감하고, 소비자 응대와 소비자 접점 관리가 중요한 유형</t>
    <phoneticPr fontId="3" type="noConversion"/>
  </si>
  <si>
    <t>p_of_sa_m_60_0005</t>
  </si>
  <si>
    <t>60.대 중반</t>
    <phoneticPr fontId="3" type="noConversion"/>
  </si>
  <si>
    <t>단기 아르바이트</t>
    <phoneticPr fontId="3" type="noConversion"/>
  </si>
  <si>
    <t>광고와 홍보에 반응은 하지만, 소비력이 강하지는 않은 유형</t>
  </si>
  <si>
    <t>주로 평일 저녁 시간대에 음식.숙박 항목에 많은 지출을 함</t>
  </si>
  <si>
    <t>p_of_sa_w_60_0001</t>
  </si>
  <si>
    <t>외향적이며, 감각적인</t>
    <phoneticPr fontId="3" type="noConversion"/>
  </si>
  <si>
    <t>아르바이트</t>
    <phoneticPr fontId="3" type="noConversion"/>
  </si>
  <si>
    <t>경험에 기반한 익숙하고 가족, 지인 중심의 합리적인 소비패턴</t>
    <phoneticPr fontId="3" type="noConversion"/>
  </si>
  <si>
    <t>소비자 접점 관리에 따라서 소비 충동성이 높아질 수 있는 유형</t>
  </si>
  <si>
    <t>p_of_sa_w_60_0002</t>
  </si>
  <si>
    <t>은퇴 후 무직</t>
    <phoneticPr fontId="3" type="noConversion"/>
  </si>
  <si>
    <t>광고/홍보에 덜 민감하고, 소비자 응대와 접점 관리가 중요한 유형</t>
  </si>
  <si>
    <t>p_of_sa_w_60_0003</t>
  </si>
  <si>
    <t>60대 중반</t>
  </si>
  <si>
    <t>소비의 적극성과 충동성이 높고, 소비자와의 접점이 중요한 유형</t>
    <phoneticPr fontId="3" type="noConversion"/>
  </si>
  <si>
    <t>p_of_sa_w_60_0004</t>
  </si>
  <si>
    <t>동일 연령층에서 광고와 홍보에 따라서 소비충동성이 높은 유형</t>
    <phoneticPr fontId="3" type="noConversion"/>
  </si>
  <si>
    <t>주로 주말 오후 시간대에 오의류.신발 항목에 많은 지출을 함</t>
  </si>
  <si>
    <t>p_of_sa_w_60_0005</t>
  </si>
  <si>
    <t>상품/서비스 품질</t>
  </si>
  <si>
    <t>광고와 홍보보다는 상품/서비스 품질 중심으로 소비하는 유형</t>
    <phoneticPr fontId="3" type="noConversion"/>
  </si>
  <si>
    <t>p_on_sa_m_10_0001</t>
    <phoneticPr fontId="3" type="noConversion"/>
  </si>
  <si>
    <t>on</t>
  </si>
  <si>
    <t>감각정기며, 감정적인</t>
    <phoneticPr fontId="3" type="noConversion"/>
  </si>
  <si>
    <t>온라인 중심의 새로운 경험과 체험적 서비스 기반의 소비를 선호</t>
    <phoneticPr fontId="3" type="noConversion"/>
  </si>
  <si>
    <t>스스로의 소비결정에 소극적이며 소비력도 가장 적은 유형</t>
  </si>
  <si>
    <t>p_on_sa_m_10_0002</t>
  </si>
  <si>
    <t>상품/서비스 품질, 소비자 응대</t>
    <phoneticPr fontId="3" type="noConversion"/>
  </si>
  <si>
    <t>10대 남성중에서 가격이 소비에서 가장 중요한 요인인 유형</t>
    <phoneticPr fontId="3" type="noConversion"/>
  </si>
  <si>
    <t>p_on_sa_m_10_0003</t>
  </si>
  <si>
    <t>트랜드에 따라서 민감하게 반응하며 적극적으로 소비하는 유형</t>
    <phoneticPr fontId="3" type="noConversion"/>
  </si>
  <si>
    <t>p_on_sa_m_10_0004</t>
  </si>
  <si>
    <t>상품/서비스 품질과 소비자 접점 관리가 중요한 소비 유형</t>
  </si>
  <si>
    <t>p_on_sa_m_10_0005</t>
  </si>
  <si>
    <t>브랜드파워와 가격에 민감한 온라인 소비를 하는 유형</t>
    <phoneticPr fontId="3" type="noConversion"/>
  </si>
  <si>
    <t>p_on_sa_w_10_0001</t>
    <phoneticPr fontId="3" type="noConversion"/>
  </si>
  <si>
    <t>온라인 소비에서 SNS 중심의 소통과 인플루언스 등에 민감한 성향</t>
    <phoneticPr fontId="3" type="noConversion"/>
  </si>
  <si>
    <t>소비자 접점과 가격이 소비를 결정하는 부분에 중요한 유형</t>
    <phoneticPr fontId="3" type="noConversion"/>
  </si>
  <si>
    <t>p_on_sa_w_10_0002</t>
  </si>
  <si>
    <t>온라인 소비에 있어서 트랜드와 브랜드파워가 중요한 유형</t>
    <phoneticPr fontId="3" type="noConversion"/>
  </si>
  <si>
    <t>p_on_sa_w_10_0003</t>
  </si>
  <si>
    <t>소비 결정시에 상품/서비스 품질보다는 광고와 홍보가 중요한 유형</t>
    <phoneticPr fontId="3" type="noConversion"/>
  </si>
  <si>
    <t>p_on_sa_w_10_0004</t>
  </si>
  <si>
    <t>외향적이며, 감관적인</t>
    <phoneticPr fontId="3" type="noConversion"/>
  </si>
  <si>
    <t>소비자 접점에서의 소비 경험에 따라서 충동구매가 높은 유형</t>
    <phoneticPr fontId="3" type="noConversion"/>
  </si>
  <si>
    <t>p_on_sa_w_10_0005</t>
  </si>
  <si>
    <t>온라인상의 브랜드 파워에 따라서 소비적극성과 충동성이 높은 유형</t>
    <phoneticPr fontId="3" type="noConversion"/>
  </si>
  <si>
    <t>p_on_sa_m_20_0001</t>
    <phoneticPr fontId="3" type="noConversion"/>
  </si>
  <si>
    <t>상품/서비스 품질, 브랜드 파워</t>
    <phoneticPr fontId="3" type="noConversion"/>
  </si>
  <si>
    <t>최신 디지털 기술과 서비스 활용이 뛰어나고, 합리적 온라인 소비 성향</t>
    <phoneticPr fontId="3" type="noConversion"/>
  </si>
  <si>
    <t>가격, 품질, 광고와 홍보 등 다양한 면을 고려하여 소비하는 유형</t>
    <phoneticPr fontId="3" type="noConversion"/>
  </si>
  <si>
    <t>주로 평일 저녁 시간대에 식료품 항목에 많은 지출을 함</t>
  </si>
  <si>
    <t>p_on_sa_m_20_0002</t>
  </si>
  <si>
    <t>20대 중반</t>
  </si>
  <si>
    <t>20대 남성유형중에 다방면으로 합리적인 소비를 추구하려는 유형</t>
    <phoneticPr fontId="3" type="noConversion"/>
  </si>
  <si>
    <t>p_on_sa_m_20_0003</t>
  </si>
  <si>
    <t>대학원생</t>
    <phoneticPr fontId="3" type="noConversion"/>
  </si>
  <si>
    <t>동일 연령에서 가격에 민감한 편이지만, 소비도 적극적인 유형</t>
    <phoneticPr fontId="3" type="noConversion"/>
  </si>
  <si>
    <t>p_on_sa_m_20_0004</t>
  </si>
  <si>
    <t>전문직(연구원 등)</t>
    <phoneticPr fontId="3" type="noConversion"/>
  </si>
  <si>
    <t>소비충동성은 상대적으로 높지만, 합리적인 소비를 추구하려는 유형</t>
    <phoneticPr fontId="3" type="noConversion"/>
  </si>
  <si>
    <t>p_on_sa_m_20_0005</t>
  </si>
  <si>
    <t>창업(쇼핑몰 등)</t>
    <phoneticPr fontId="3" type="noConversion"/>
  </si>
  <si>
    <t>소비자응대, 접점 관리에 따라서 온라인 소비 적극성이 높은 유형</t>
  </si>
  <si>
    <t>p_on_sa_w_20_0001</t>
    <phoneticPr fontId="3" type="noConversion"/>
  </si>
  <si>
    <t>SNS와 다양한 서비스 이용이 활발하며, 온라인 기반 소비활동이 큼</t>
    <phoneticPr fontId="3" type="noConversion"/>
  </si>
  <si>
    <t>트랜드에 민감하며, 브랜드파워가 중요한 온라인 소비 유형</t>
    <phoneticPr fontId="3" type="noConversion"/>
  </si>
  <si>
    <t>p_on_sa_w_20_0002</t>
  </si>
  <si>
    <t>취업준비생</t>
  </si>
  <si>
    <t>온라인의 소비자응대와 소비자 접점 관리가 중요한 유형</t>
  </si>
  <si>
    <t>p_on_sa_w_20_0003</t>
  </si>
  <si>
    <t>상품/서비스 품질에 따라서 소비하려는 합리적인 유형</t>
    <phoneticPr fontId="3" type="noConversion"/>
  </si>
  <si>
    <t>p_on_sa_w_20_0004</t>
  </si>
  <si>
    <t>사고적이며, 감정적인</t>
    <phoneticPr fontId="3" type="noConversion"/>
  </si>
  <si>
    <t>동일 연령중 소비자 접점 관리와 광고가 중요한 적극적 소비 유형</t>
    <phoneticPr fontId="3" type="noConversion"/>
  </si>
  <si>
    <t>p_on_sa_w_20_0005</t>
  </si>
  <si>
    <t>전문직(간호사 등)</t>
    <phoneticPr fontId="3" type="noConversion"/>
  </si>
  <si>
    <t>20대 여성중에서 소비에 적극적이고, 충동적인 성향이 강한 유형</t>
    <phoneticPr fontId="3" type="noConversion"/>
  </si>
  <si>
    <t>p_on_sa_m_30_0001</t>
    <phoneticPr fontId="3" type="noConversion"/>
  </si>
  <si>
    <t>사고적이며, 직관적인</t>
    <phoneticPr fontId="3" type="noConversion"/>
  </si>
  <si>
    <t>회사원(중소기업)</t>
  </si>
  <si>
    <t>온라인을 통한 라이프스타일이 일상화된 생활 소비 패턴</t>
    <phoneticPr fontId="3" type="noConversion"/>
  </si>
  <si>
    <t>가격에 민감하지만, 동일연령에서 가장 충동적인 소비가 가능한 유형</t>
    <phoneticPr fontId="3" type="noConversion"/>
  </si>
  <si>
    <t>p_on_sa_m_30_0002</t>
  </si>
  <si>
    <t>상품/서비스 품질과 소비자 접점 관리가 중요한 소비 온라인 유형</t>
    <phoneticPr fontId="3" type="noConversion"/>
  </si>
  <si>
    <t>p_on_sa_m_30_0003</t>
  </si>
  <si>
    <t>외향적이며, 사고적인</t>
    <phoneticPr fontId="3" type="noConversion"/>
  </si>
  <si>
    <t>전문직(프로그래머)</t>
    <phoneticPr fontId="3" type="noConversion"/>
  </si>
  <si>
    <t>가격보다는 트랜드에 따라서 온라인소비를 하는 유형</t>
    <phoneticPr fontId="3" type="noConversion"/>
  </si>
  <si>
    <t>p_on_sa_m_30_0004</t>
  </si>
  <si>
    <t>소비자응대와 소비자접점 관리에 따라서 소비력이 높은 유형</t>
  </si>
  <si>
    <t>주로 평일 저녁 시간대에 통신.교통 항목에 많은 지출을 함</t>
  </si>
  <si>
    <t>p_on_sa_m_30_0005</t>
  </si>
  <si>
    <t>30대 초반</t>
    <phoneticPr fontId="3" type="noConversion"/>
  </si>
  <si>
    <t>회사원(대기업)</t>
    <phoneticPr fontId="3" type="noConversion"/>
  </si>
  <si>
    <t>브랜드파워에 따라서 온라인 소비적극성이 높은 유형</t>
    <phoneticPr fontId="3" type="noConversion"/>
  </si>
  <si>
    <t>주로 평일 저녁 시간대에 오락.문화 항목에 많은 지출을 함</t>
  </si>
  <si>
    <t>p_on_sa_w_30_0001</t>
    <phoneticPr fontId="3" type="noConversion"/>
  </si>
  <si>
    <t>회사원(중소기업)</t>
    <phoneticPr fontId="3" type="noConversion"/>
  </si>
  <si>
    <t>모든 면에서 온라인 서비스 활용도가 높고 항시 온라인 소비 가능</t>
    <phoneticPr fontId="3" type="noConversion"/>
  </si>
  <si>
    <t>온라인소비에서 광고와 홍보, 소비자 접점 관리에 민감한 유형</t>
  </si>
  <si>
    <t>p_on_sa_w_30_0002</t>
  </si>
  <si>
    <t>전체 연령과 성별중에서 가장 온라인 소비력이 높은 유형</t>
  </si>
  <si>
    <t>많은 수준</t>
  </si>
  <si>
    <t>주로 주말 오전 시간대에, 의류.신발 항목에 많은 지출을 함</t>
  </si>
  <si>
    <t>p_on_sa_w_30_0003</t>
  </si>
  <si>
    <t>광고와 홍보에 민감하지는 않지만, 소비적극성이 높은 유형</t>
    <phoneticPr fontId="3" type="noConversion"/>
  </si>
  <si>
    <t>p_on_sa_w_30_0004</t>
  </si>
  <si>
    <t>30대 여성중에서 충동적이지 않고, 합리적인 소비를 추구하는 유형</t>
    <phoneticPr fontId="3" type="noConversion"/>
  </si>
  <si>
    <t>p_on_sa_w_30_0005</t>
  </si>
  <si>
    <t>브랜드파워와 트랜드에 민감한 온라인 소비 유형</t>
    <phoneticPr fontId="3" type="noConversion"/>
  </si>
  <si>
    <t>p_on_sa_m_40_0001</t>
    <phoneticPr fontId="3" type="noConversion"/>
  </si>
  <si>
    <t>40대 초반</t>
  </si>
  <si>
    <t>전문직(회계사)</t>
    <phoneticPr fontId="3" type="noConversion"/>
  </si>
  <si>
    <t>개인맞춤형 콘텐츠와 서비스를 선호하며, 소비 비중 증가</t>
    <phoneticPr fontId="3" type="noConversion"/>
  </si>
  <si>
    <t>광고/홍보도 고려하지만, 소비결정시 품질 요인이 가장 중요한 유형</t>
    <phoneticPr fontId="3" type="noConversion"/>
  </si>
  <si>
    <t>p_on_sa_m_40_0002</t>
  </si>
  <si>
    <t>가격에 민감하면서, 브랜드가 중요한 온라인 소비 유형</t>
    <phoneticPr fontId="3" type="noConversion"/>
  </si>
  <si>
    <t>p_on_sa_m_40_0003</t>
  </si>
  <si>
    <t>외향작이며, 감정적인</t>
    <phoneticPr fontId="3" type="noConversion"/>
  </si>
  <si>
    <t>40대 중반</t>
  </si>
  <si>
    <t>전문직(기술직 등)</t>
    <phoneticPr fontId="3" type="noConversion"/>
  </si>
  <si>
    <t>40대 남성 중 트랜드와 광고/홍보 등에 민감한 적극적 소비 유형</t>
    <phoneticPr fontId="3" type="noConversion"/>
  </si>
  <si>
    <t>p_on_sa_m_40_0004</t>
  </si>
  <si>
    <t>사고적이며, 판단적인</t>
    <phoneticPr fontId="3" type="noConversion"/>
  </si>
  <si>
    <t>영업사원</t>
    <phoneticPr fontId="3" type="noConversion"/>
  </si>
  <si>
    <t>온라인 소비에서 브랜드파워와 소비자 접점 관리가 중요한 유형</t>
    <phoneticPr fontId="3" type="noConversion"/>
  </si>
  <si>
    <t>p_on_sa_m_40_0005</t>
  </si>
  <si>
    <t>감가적이며, 판단적인</t>
    <phoneticPr fontId="3" type="noConversion"/>
  </si>
  <si>
    <t>가격보다는 소비자 응대와 접점 관리에 민감한 소비 유형</t>
    <phoneticPr fontId="3" type="noConversion"/>
  </si>
  <si>
    <t>p_on_sa_w_40_0001</t>
    <phoneticPr fontId="3" type="noConversion"/>
  </si>
  <si>
    <t>라이프스타일 중심으로 검증된 온라인 서비스에서 소비하는 성향</t>
    <phoneticPr fontId="3" type="noConversion"/>
  </si>
  <si>
    <t>광고와 홍보에 따라서 충동적이거나 적극적인 소비가 가능한 유형</t>
    <phoneticPr fontId="3" type="noConversion"/>
  </si>
  <si>
    <t>p_on_sa_w_40_0002</t>
  </si>
  <si>
    <t>온라인에서 40대 여성유형에서 가장 소비력이 높은 유형</t>
    <phoneticPr fontId="3" type="noConversion"/>
  </si>
  <si>
    <t>p_on_sa_w_40_0003</t>
  </si>
  <si>
    <t>자영업(쇼핑몰 등)</t>
    <phoneticPr fontId="3" type="noConversion"/>
  </si>
  <si>
    <t>온라인 소비에서 광고와 홍보, 소비자 접점 관리가 중요한 유형</t>
  </si>
  <si>
    <t>p_on_sa_w_40_0004</t>
  </si>
  <si>
    <t>전문직(요리사 등)</t>
    <phoneticPr fontId="3" type="noConversion"/>
  </si>
  <si>
    <t>브랜드, 광고와 홍보, 소비자 접점 관리가 모두 중요한 소비 유형</t>
  </si>
  <si>
    <t>p_on_sa_w_40_0005</t>
  </si>
  <si>
    <t>감정적이며, 판단적인</t>
    <phoneticPr fontId="3" type="noConversion"/>
  </si>
  <si>
    <t>40대 후반</t>
    <phoneticPr fontId="3" type="noConversion"/>
  </si>
  <si>
    <t>40대 여성중 광고에는 반응하지만, 소비적극성은 가장 떨어지는 유형</t>
    <phoneticPr fontId="3" type="noConversion"/>
  </si>
  <si>
    <t>p_on_sa_m_50_0001</t>
    <phoneticPr fontId="3" type="noConversion"/>
  </si>
  <si>
    <t>50대 초반</t>
  </si>
  <si>
    <t>온라인에서 사회, 경제 서비스 중심 정보 활용과 소비 비중 증가</t>
    <phoneticPr fontId="3" type="noConversion"/>
  </si>
  <si>
    <t>온라인의 트랜드, 품질, 브랜드, 광고와 홍보 등이 모두 중요한 유형</t>
    <phoneticPr fontId="3" type="noConversion"/>
  </si>
  <si>
    <t>p_on_sa_m_50_0002</t>
  </si>
  <si>
    <t>자영업(프랜차이즈 등)</t>
    <phoneticPr fontId="3" type="noConversion"/>
  </si>
  <si>
    <t>50대 남성 중 가장 많은 유형이지만, 광고나 홍보에는 둔감함 유형</t>
    <phoneticPr fontId="3" type="noConversion"/>
  </si>
  <si>
    <t>p_on_sa_m_50_0003</t>
  </si>
  <si>
    <t>온라인에서 상품/서비스가 중요한 대표적 50대 남성 유형</t>
    <phoneticPr fontId="3" type="noConversion"/>
  </si>
  <si>
    <t>p_on_sa_m_50_0004</t>
  </si>
  <si>
    <t>온라인상의 상품/서비스 품질에 따라서 소비 적극성이 높은 유형</t>
    <phoneticPr fontId="3" type="noConversion"/>
  </si>
  <si>
    <t>p_on_sa_m_50_0005</t>
  </si>
  <si>
    <t>50대 중반</t>
    <phoneticPr fontId="3" type="noConversion"/>
  </si>
  <si>
    <t>대기업 임원</t>
    <phoneticPr fontId="3" type="noConversion"/>
  </si>
  <si>
    <t>50대 남성 중 소비자접점 관리와와 소비자응대가 중요한 유형</t>
  </si>
  <si>
    <t>p_on_sa_w_50_0001</t>
    <phoneticPr fontId="3" type="noConversion"/>
  </si>
  <si>
    <t>전문직(교수 등)</t>
    <phoneticPr fontId="3" type="noConversion"/>
  </si>
  <si>
    <t>온라인서비스에 대한 숙련도와 이용횟수가 늘면서 관련 소비도 증가</t>
    <phoneticPr fontId="3" type="noConversion"/>
  </si>
  <si>
    <t>온라인상의 소비 접점과 광고/홍보 등에 민감한 소비 유형</t>
    <phoneticPr fontId="3" type="noConversion"/>
  </si>
  <si>
    <t>p_on_sa_w_50_0002</t>
  </si>
  <si>
    <t>내향적이며, 판단적인</t>
    <phoneticPr fontId="3" type="noConversion"/>
  </si>
  <si>
    <t>50대 여성중 광고/홍보에 덜 민감하고, 온라인 소비충동성도 적은 유형</t>
    <phoneticPr fontId="3" type="noConversion"/>
  </si>
  <si>
    <t>p_on_sa_w_50_0003</t>
  </si>
  <si>
    <t>프리랜서</t>
  </si>
  <si>
    <t>온라인  50대 여성 유형 중에서 가장 적극적인 소비 유형</t>
    <phoneticPr fontId="3" type="noConversion"/>
  </si>
  <si>
    <t>p_on_sa_w_50_0004</t>
  </si>
  <si>
    <t>온라인소비는 트랜드에 민감하며, 관련한 광고/홍보가 중요한 유형</t>
    <phoneticPr fontId="3" type="noConversion"/>
  </si>
  <si>
    <t>p_on_sa_w_50_0005</t>
    <phoneticPr fontId="3" type="noConversion"/>
  </si>
  <si>
    <t>50대 후반</t>
    <phoneticPr fontId="3" type="noConversion"/>
  </si>
  <si>
    <t>가격에 민감하지 않으며, 온라인 광고와 홍보에 반응하는 유형</t>
    <phoneticPr fontId="3" type="noConversion"/>
  </si>
  <si>
    <t>p_on_sa_m_60_0001</t>
    <phoneticPr fontId="3" type="noConversion"/>
  </si>
  <si>
    <t>필요한 서비스 중심 이용하며, 저비용의 쉬운 온라인 서비스 선호</t>
    <phoneticPr fontId="3" type="noConversion"/>
  </si>
  <si>
    <t>상품/서비스 품질에 민감하지만, 동일연령에서 온라인 소비가 높은 유형</t>
    <phoneticPr fontId="3" type="noConversion"/>
  </si>
  <si>
    <t>p_on_sa_m_60_0002</t>
  </si>
  <si>
    <t>온라인에서 상품/서비스 품질이 좋으면, 소비에 적극적인 유형</t>
    <phoneticPr fontId="3" type="noConversion"/>
  </si>
  <si>
    <t>주로 평일 오전 시간대에 통신.교통 항목에 많은 지출을 함</t>
  </si>
  <si>
    <t>p_on_sa_m_60_0003</t>
  </si>
  <si>
    <t>내향적이며, 감각적인</t>
    <phoneticPr fontId="3" type="noConversion"/>
  </si>
  <si>
    <t>60대 남성유형중에서 합리적인 온라인 소비를 추구하는 유형</t>
    <phoneticPr fontId="3" type="noConversion"/>
  </si>
  <si>
    <t>p_on_sa_m_60_0004</t>
  </si>
  <si>
    <t>사회봉사</t>
    <phoneticPr fontId="3" type="noConversion"/>
  </si>
  <si>
    <t>온라인 소비에 있어서 가격과 품질이 중요한 유형</t>
    <phoneticPr fontId="3" type="noConversion"/>
  </si>
  <si>
    <t>p_on_sa_w_60_0001</t>
    <phoneticPr fontId="3" type="noConversion"/>
  </si>
  <si>
    <t>온라인 서비스를 적극적 이용하며, 온라인 기반 소비 비중이 증가</t>
    <phoneticPr fontId="3" type="noConversion"/>
  </si>
  <si>
    <t>온라인에서 브랜드보다 상품/서비스 품질에 따라서 소비하려는 유형</t>
    <phoneticPr fontId="3" type="noConversion"/>
  </si>
  <si>
    <t>p_on_sa_w_60_0002</t>
  </si>
  <si>
    <t>온라인에서 가격과 상품/서비스 품질에 민감한 소비를 하는 유형</t>
    <phoneticPr fontId="3" type="noConversion"/>
  </si>
  <si>
    <t>p_on_sa_w_60_0003</t>
  </si>
  <si>
    <t>온라인에서 상품/서비스 품질이 중요하고, 광고/홍보가 중요한 유형</t>
    <phoneticPr fontId="3" type="noConversion"/>
  </si>
  <si>
    <t>p_on_sa_w_60_0004</t>
  </si>
  <si>
    <t>감각적이며, 사고적인</t>
    <phoneticPr fontId="3" type="noConversion"/>
  </si>
  <si>
    <t>60대 후반</t>
    <phoneticPr fontId="3" type="noConversion"/>
  </si>
  <si>
    <t>광고와 홍보에 따라서 온라인 소비적극성과 충동성이 높아지는 유형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</si>
</sst>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_-* #,##0.0_-;\-* #,##0.0_-;_-* &quot;-&quot;_-;_-@_-"/>
    <numFmt numFmtId="177" formatCode="0.0%"/>
    <numFmt numFmtId="178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 wrapText="1"/>
    </xf>
    <xf numFmtId="176" fontId="2" fillId="2" borderId="0" xfId="1" applyNumberFormat="1" applyFont="1" applyFill="1" applyBorder="1" applyAlignment="1">
      <alignment horizontal="center" vertical="center" wrapText="1"/>
    </xf>
    <xf numFmtId="176" fontId="2" fillId="3" borderId="0" xfId="1" applyNumberFormat="1" applyFont="1" applyFill="1" applyBorder="1" applyAlignment="1">
      <alignment horizontal="center" vertical="center" wrapText="1"/>
    </xf>
    <xf numFmtId="176" fontId="4" fillId="2" borderId="0" xfId="1" applyNumberFormat="1" applyFont="1" applyFill="1" applyBorder="1" applyAlignment="1">
      <alignment horizontal="center" vertical="center" wrapText="1"/>
    </xf>
    <xf numFmtId="176" fontId="2" fillId="2" borderId="0" xfId="1" applyNumberFormat="1" applyFont="1" applyFill="1" applyBorder="1" applyAlignment="1">
      <alignment horizontal="center" vertical="center" wrapText="1"/>
    </xf>
    <xf numFmtId="176" fontId="2" fillId="3" borderId="0" xfId="1" applyNumberFormat="1" applyFont="1" applyFill="1" applyBorder="1" applyAlignment="1">
      <alignment horizontal="center" vertical="center" wrapText="1"/>
    </xf>
    <xf numFmtId="41" fontId="2" fillId="2" borderId="0" xfId="1" applyNumberFormat="1" applyFont="1" applyFill="1" applyBorder="1" applyAlignment="1">
      <alignment horizontal="center" vertical="center" wrapText="1"/>
    </xf>
    <xf numFmtId="41" fontId="2" fillId="2" borderId="0" xfId="1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177" fontId="5" fillId="2" borderId="0" xfId="2" applyNumberFormat="1" applyFont="1" applyFill="1" applyBorder="1" applyAlignment="1">
      <alignment horizontal="center" vertical="center" wrapText="1"/>
    </xf>
    <xf numFmtId="176" fontId="5" fillId="2" borderId="0" xfId="1" applyNumberFormat="1" applyFont="1" applyFill="1" applyBorder="1" applyAlignment="1">
      <alignment horizontal="center" vertical="center" wrapText="1"/>
    </xf>
    <xf numFmtId="178" fontId="6" fillId="2" borderId="0" xfId="1" applyNumberFormat="1" applyFont="1" applyFill="1" applyBorder="1" applyAlignment="1">
      <alignment horizontal="center" vertical="center" wrapText="1"/>
    </xf>
    <xf numFmtId="176" fontId="5" fillId="3" borderId="0" xfId="1" applyNumberFormat="1" applyFont="1" applyFill="1" applyBorder="1" applyAlignment="1">
      <alignment horizontal="center" vertical="center" wrapText="1"/>
    </xf>
    <xf numFmtId="176" fontId="6" fillId="2" borderId="0" xfId="1" applyNumberFormat="1" applyFont="1" applyFill="1" applyBorder="1" applyAlignment="1">
      <alignment horizontal="center" vertical="center" wrapText="1"/>
    </xf>
    <xf numFmtId="176" fontId="5" fillId="2" borderId="0" xfId="1" applyNumberFormat="1" applyFont="1" applyFill="1" applyBorder="1" applyAlignment="1">
      <alignment horizontal="center" vertical="center" wrapText="1"/>
    </xf>
    <xf numFmtId="176" fontId="5" fillId="3" borderId="0" xfId="1" applyNumberFormat="1" applyFont="1" applyFill="1" applyBorder="1" applyAlignment="1">
      <alignment horizontal="center" vertical="center" wrapText="1"/>
    </xf>
    <xf numFmtId="41" fontId="5" fillId="2" borderId="0" xfId="1" applyFont="1" applyFill="1" applyBorder="1" applyAlignment="1">
      <alignment horizontal="center" vertical="center" wrapText="1"/>
    </xf>
    <xf numFmtId="9" fontId="5" fillId="2" borderId="0" xfId="2" applyFont="1" applyFill="1" applyBorder="1" applyAlignment="1">
      <alignment horizontal="center" vertical="center" wrapText="1"/>
    </xf>
    <xf numFmtId="177" fontId="6" fillId="2" borderId="0" xfId="2" applyNumberFormat="1" applyFont="1" applyFill="1" applyBorder="1" applyAlignment="1">
      <alignment horizontal="center" vertical="center" wrapText="1"/>
    </xf>
    <xf numFmtId="41" fontId="5" fillId="2" borderId="0" xfId="1" applyNumberFormat="1" applyFont="1" applyFill="1" applyBorder="1" applyAlignment="1">
      <alignment horizontal="center" vertical="center" wrapText="1"/>
    </xf>
    <xf numFmtId="41" fontId="5" fillId="2" borderId="0" xfId="1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177" fontId="5" fillId="4" borderId="0" xfId="2" applyNumberFormat="1" applyFont="1" applyFill="1" applyBorder="1">
      <alignment vertical="center"/>
    </xf>
    <xf numFmtId="41" fontId="5" fillId="4" borderId="0" xfId="1" applyFont="1" applyFill="1" applyBorder="1">
      <alignment vertical="center"/>
    </xf>
    <xf numFmtId="177" fontId="5" fillId="4" borderId="0" xfId="2" applyNumberFormat="1" applyFont="1" applyFill="1" applyBorder="1" applyAlignment="1">
      <alignment horizontal="center" vertical="center"/>
    </xf>
    <xf numFmtId="41" fontId="5" fillId="4" borderId="0" xfId="1" applyFont="1" applyFill="1" applyBorder="1" applyAlignment="1">
      <alignment vertical="center"/>
    </xf>
    <xf numFmtId="0" fontId="5" fillId="4" borderId="0" xfId="0" applyFont="1" applyFill="1" applyBorder="1" applyAlignment="1">
      <alignment horizontal="center" vertical="center"/>
    </xf>
    <xf numFmtId="9" fontId="5" fillId="4" borderId="0" xfId="2" applyFont="1" applyFill="1" applyBorder="1" applyAlignment="1">
      <alignment horizontal="center" vertical="center"/>
    </xf>
    <xf numFmtId="41" fontId="5" fillId="4" borderId="0" xfId="1" applyFont="1" applyFill="1" applyBorder="1" applyAlignment="1">
      <alignment horizontal="center" vertical="center"/>
    </xf>
    <xf numFmtId="176" fontId="5" fillId="4" borderId="0" xfId="1" applyNumberFormat="1" applyFont="1" applyFill="1" applyBorder="1">
      <alignment vertical="center"/>
    </xf>
    <xf numFmtId="178" fontId="5" fillId="4" borderId="0" xfId="1" applyNumberFormat="1" applyFont="1" applyFill="1" applyBorder="1">
      <alignment vertical="center"/>
    </xf>
    <xf numFmtId="176" fontId="5" fillId="4" borderId="0" xfId="1" applyNumberFormat="1" applyFont="1" applyFill="1" applyBorder="1" applyAlignment="1">
      <alignment horizontal="center" vertical="center"/>
    </xf>
    <xf numFmtId="176" fontId="6" fillId="4" borderId="0" xfId="1" applyNumberFormat="1" applyFont="1" applyFill="1" applyBorder="1" applyAlignment="1">
      <alignment horizontal="center" vertical="center"/>
    </xf>
    <xf numFmtId="176" fontId="5" fillId="4" borderId="0" xfId="1" applyNumberFormat="1" applyFont="1" applyFill="1" applyBorder="1" applyAlignment="1">
      <alignment horizontal="center" vertical="center"/>
    </xf>
    <xf numFmtId="41" fontId="5" fillId="4" borderId="0" xfId="1" applyFont="1" applyFill="1" applyBorder="1" applyAlignment="1">
      <alignment horizontal="center" vertical="center"/>
    </xf>
    <xf numFmtId="176" fontId="5" fillId="4" borderId="0" xfId="1" applyNumberFormat="1" applyFont="1" applyFill="1" applyBorder="1" applyAlignment="1">
      <alignment horizontal="left" vertical="center"/>
    </xf>
    <xf numFmtId="176" fontId="5" fillId="4" borderId="0" xfId="1" applyNumberFormat="1" applyFont="1" applyFill="1" applyBorder="1" applyAlignment="1">
      <alignment horizontal="center" vertical="center" wrapText="1"/>
    </xf>
    <xf numFmtId="0" fontId="5" fillId="4" borderId="0" xfId="0" applyFont="1" applyFill="1" applyBorder="1">
      <alignment vertical="center"/>
    </xf>
    <xf numFmtId="41" fontId="2" fillId="4" borderId="0" xfId="1" applyNumberFormat="1" applyFont="1" applyFill="1" applyBorder="1">
      <alignment vertical="center"/>
    </xf>
    <xf numFmtId="9" fontId="5" fillId="4" borderId="0" xfId="2" applyFont="1" applyFill="1" applyBorder="1">
      <alignment vertical="center"/>
    </xf>
    <xf numFmtId="177" fontId="6" fillId="4" borderId="0" xfId="2" applyNumberFormat="1" applyFont="1" applyFill="1" applyBorder="1" applyAlignment="1">
      <alignment horizontal="center" vertical="center"/>
    </xf>
    <xf numFmtId="43" fontId="5" fillId="0" borderId="0" xfId="1" applyNumberFormat="1" applyFont="1" applyFill="1" applyBorder="1" applyAlignment="1">
      <alignment horizontal="center" vertical="center"/>
    </xf>
    <xf numFmtId="41" fontId="5" fillId="4" borderId="0" xfId="1" applyNumberFormat="1" applyFont="1" applyFill="1" applyBorder="1">
      <alignment vertical="center"/>
    </xf>
    <xf numFmtId="41" fontId="5" fillId="4" borderId="0" xfId="1" applyNumberFormat="1" applyFont="1" applyFill="1" applyBorder="1" applyAlignment="1">
      <alignment horizontal="center" vertical="center"/>
    </xf>
    <xf numFmtId="41" fontId="2" fillId="4" borderId="0" xfId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7" fontId="5" fillId="0" borderId="0" xfId="2" applyNumberFormat="1" applyFont="1" applyFill="1" applyBorder="1">
      <alignment vertical="center"/>
    </xf>
    <xf numFmtId="41" fontId="5" fillId="0" borderId="0" xfId="1" applyFont="1" applyFill="1" applyBorder="1">
      <alignment vertical="center"/>
    </xf>
    <xf numFmtId="177" fontId="5" fillId="0" borderId="0" xfId="2" applyNumberFormat="1" applyFont="1" applyFill="1" applyBorder="1" applyAlignment="1">
      <alignment horizontal="center" vertical="center"/>
    </xf>
    <xf numFmtId="41" fontId="5" fillId="0" borderId="0" xfId="1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9" fontId="5" fillId="0" borderId="0" xfId="2" applyFont="1" applyFill="1" applyBorder="1" applyAlignment="1">
      <alignment horizontal="center" vertical="center"/>
    </xf>
    <xf numFmtId="41" fontId="5" fillId="0" borderId="0" xfId="1" applyFont="1" applyFill="1" applyBorder="1" applyAlignment="1">
      <alignment horizontal="center" vertical="center"/>
    </xf>
    <xf numFmtId="176" fontId="5" fillId="0" borderId="0" xfId="1" applyNumberFormat="1" applyFont="1" applyFill="1" applyBorder="1">
      <alignment vertical="center"/>
    </xf>
    <xf numFmtId="178" fontId="5" fillId="0" borderId="0" xfId="1" applyNumberFormat="1" applyFont="1" applyFill="1" applyBorder="1">
      <alignment vertical="center"/>
    </xf>
    <xf numFmtId="176" fontId="5" fillId="0" borderId="0" xfId="1" applyNumberFormat="1" applyFont="1" applyFill="1" applyBorder="1" applyAlignment="1">
      <alignment horizontal="center" vertical="center"/>
    </xf>
    <xf numFmtId="176" fontId="5" fillId="3" borderId="0" xfId="1" applyNumberFormat="1" applyFont="1" applyFill="1" applyBorder="1">
      <alignment vertical="center"/>
    </xf>
    <xf numFmtId="176" fontId="6" fillId="0" borderId="0" xfId="1" applyNumberFormat="1" applyFont="1" applyFill="1" applyBorder="1" applyAlignment="1">
      <alignment horizontal="center" vertical="center"/>
    </xf>
    <xf numFmtId="176" fontId="5" fillId="3" borderId="0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/>
    </xf>
    <xf numFmtId="41" fontId="5" fillId="0" borderId="0" xfId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horizontal="left" vertical="center"/>
    </xf>
    <xf numFmtId="176" fontId="5" fillId="0" borderId="0" xfId="1" applyNumberFormat="1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41" fontId="2" fillId="0" borderId="0" xfId="1" applyNumberFormat="1" applyFont="1" applyFill="1" applyBorder="1">
      <alignment vertical="center"/>
    </xf>
    <xf numFmtId="9" fontId="5" fillId="0" borderId="0" xfId="2" applyFont="1" applyFill="1" applyBorder="1">
      <alignment vertical="center"/>
    </xf>
    <xf numFmtId="177" fontId="6" fillId="0" borderId="0" xfId="2" applyNumberFormat="1" applyFont="1" applyFill="1" applyBorder="1" applyAlignment="1">
      <alignment horizontal="center" vertical="center"/>
    </xf>
    <xf numFmtId="41" fontId="5" fillId="0" borderId="0" xfId="1" applyNumberFormat="1" applyFont="1" applyFill="1" applyBorder="1">
      <alignment vertical="center"/>
    </xf>
    <xf numFmtId="41" fontId="5" fillId="0" borderId="0" xfId="1" applyNumberFormat="1" applyFont="1" applyFill="1" applyBorder="1" applyAlignment="1">
      <alignment horizontal="center" vertical="center"/>
    </xf>
    <xf numFmtId="41" fontId="2" fillId="0" borderId="0" xfId="1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77" fontId="5" fillId="3" borderId="0" xfId="2" applyNumberFormat="1" applyFont="1" applyFill="1" applyBorder="1">
      <alignment vertical="center"/>
    </xf>
    <xf numFmtId="41" fontId="5" fillId="3" borderId="0" xfId="1" applyFont="1" applyFill="1" applyBorder="1">
      <alignment vertical="center"/>
    </xf>
    <xf numFmtId="177" fontId="5" fillId="3" borderId="0" xfId="2" applyNumberFormat="1" applyFont="1" applyFill="1" applyBorder="1" applyAlignment="1">
      <alignment horizontal="center" vertical="center"/>
    </xf>
    <xf numFmtId="41" fontId="5" fillId="3" borderId="0" xfId="1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9" fontId="5" fillId="3" borderId="0" xfId="2" applyFont="1" applyFill="1" applyBorder="1" applyAlignment="1">
      <alignment horizontal="center" vertical="center"/>
    </xf>
    <xf numFmtId="41" fontId="5" fillId="3" borderId="0" xfId="1" applyFont="1" applyFill="1" applyBorder="1" applyAlignment="1">
      <alignment horizontal="center" vertical="center"/>
    </xf>
    <xf numFmtId="178" fontId="5" fillId="3" borderId="0" xfId="1" applyNumberFormat="1" applyFont="1" applyFill="1" applyBorder="1">
      <alignment vertical="center"/>
    </xf>
    <xf numFmtId="176" fontId="6" fillId="3" borderId="0" xfId="1" applyNumberFormat="1" applyFont="1" applyFill="1" applyBorder="1" applyAlignment="1">
      <alignment horizontal="center" vertical="center"/>
    </xf>
    <xf numFmtId="176" fontId="5" fillId="3" borderId="0" xfId="1" applyNumberFormat="1" applyFont="1" applyFill="1" applyBorder="1" applyAlignment="1">
      <alignment horizontal="center" vertical="center"/>
    </xf>
    <xf numFmtId="41" fontId="5" fillId="3" borderId="0" xfId="1" applyFont="1" applyFill="1" applyBorder="1" applyAlignment="1">
      <alignment horizontal="center" vertical="center"/>
    </xf>
    <xf numFmtId="176" fontId="5" fillId="3" borderId="0" xfId="1" applyNumberFormat="1" applyFont="1" applyFill="1" applyBorder="1" applyAlignment="1">
      <alignment horizontal="left" vertical="center"/>
    </xf>
    <xf numFmtId="0" fontId="5" fillId="3" borderId="0" xfId="0" applyFont="1" applyFill="1" applyBorder="1">
      <alignment vertical="center"/>
    </xf>
    <xf numFmtId="41" fontId="2" fillId="3" borderId="0" xfId="1" applyNumberFormat="1" applyFont="1" applyFill="1" applyBorder="1">
      <alignment vertical="center"/>
    </xf>
    <xf numFmtId="9" fontId="5" fillId="3" borderId="0" xfId="2" applyFont="1" applyFill="1" applyBorder="1">
      <alignment vertical="center"/>
    </xf>
    <xf numFmtId="177" fontId="6" fillId="3" borderId="0" xfId="2" applyNumberFormat="1" applyFont="1" applyFill="1" applyBorder="1" applyAlignment="1">
      <alignment horizontal="center" vertical="center"/>
    </xf>
    <xf numFmtId="41" fontId="5" fillId="3" borderId="0" xfId="1" applyNumberFormat="1" applyFont="1" applyFill="1" applyBorder="1">
      <alignment vertical="center"/>
    </xf>
    <xf numFmtId="41" fontId="5" fillId="3" borderId="0" xfId="1" applyNumberFormat="1" applyFont="1" applyFill="1" applyBorder="1" applyAlignment="1">
      <alignment horizontal="center" vertical="center"/>
    </xf>
    <xf numFmtId="41" fontId="2" fillId="3" borderId="0" xfId="1" applyNumberFormat="1" applyFont="1" applyFill="1" applyBorder="1" applyAlignment="1">
      <alignment horizontal="center" vertical="center"/>
    </xf>
    <xf numFmtId="176" fontId="7" fillId="3" borderId="0" xfId="1" applyNumberFormat="1" applyFont="1" applyFill="1" applyBorder="1">
      <alignment vertical="center"/>
    </xf>
    <xf numFmtId="176" fontId="8" fillId="4" borderId="0" xfId="1" applyNumberFormat="1" applyFont="1" applyFill="1" applyBorder="1">
      <alignment vertical="center"/>
    </xf>
    <xf numFmtId="177" fontId="5" fillId="0" borderId="0" xfId="2" applyNumberFormat="1" applyFont="1" applyFill="1" applyBorder="1" applyAlignment="1">
      <alignment horizontal="center" vertical="center"/>
    </xf>
    <xf numFmtId="176" fontId="6" fillId="0" borderId="0" xfId="1" applyNumberFormat="1" applyFont="1" applyFill="1" applyBorder="1">
      <alignment vertical="center"/>
    </xf>
    <xf numFmtId="176" fontId="5" fillId="0" borderId="0" xfId="1" applyNumberFormat="1" applyFont="1" applyFill="1" applyBorder="1" applyAlignment="1">
      <alignment horizontal="left" vertical="center" wrapText="1"/>
    </xf>
    <xf numFmtId="177" fontId="6" fillId="0" borderId="0" xfId="2" applyNumberFormat="1" applyFont="1" applyFill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AVERM~1\NAVERC~1\working\customer\&#51221;&#48512;R&amp;D\&#45936;&#51060;&#53552;~2\2022\&#49884;&#49828;&#53596;~1\&#54168;&#47476;&#49548;&#45208;&#54532;&#47196;&#54028;&#51068;&#47553;DB%20&#50629;&#45936;&#51060;&#53552;_202202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aver%20MYBOX\NaverCloud\working\customer\&#50500;&#51060;&#45432;&#50976;_&#47560;&#52992;&#54021;\&#44060;&#49440;\&#49884;&#49828;&#53596;%20&#44060;&#49440;\&#54168;&#47476;&#49548;&#45208;&#54532;&#47196;&#54028;&#51068;&#47553;DB%20&#50629;&#45936;&#51060;&#53552;_202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적용_2022"/>
      <sheetName val="아이템 리스트"/>
      <sheetName val="사업 창업 아이템"/>
      <sheetName val="경제(소비)지수"/>
      <sheetName val="2020 인구총조사 통계정보보고서"/>
    </sheetNames>
    <sheetDataSet>
      <sheetData sheetId="0"/>
      <sheetData sheetId="1"/>
      <sheetData sheetId="2"/>
      <sheetData sheetId="3">
        <row r="49">
          <cell r="E49">
            <v>1150022.857142857</v>
          </cell>
        </row>
        <row r="64">
          <cell r="E64">
            <v>1097341.1564625851</v>
          </cell>
        </row>
        <row r="79">
          <cell r="E79">
            <v>1090551.111111111</v>
          </cell>
        </row>
        <row r="94">
          <cell r="E94">
            <v>906063.63636363624</v>
          </cell>
        </row>
      </sheetData>
      <sheetData sheetId="4">
        <row r="5">
          <cell r="O5">
            <v>2419983</v>
          </cell>
        </row>
        <row r="7">
          <cell r="O7">
            <v>3484532</v>
          </cell>
        </row>
        <row r="8">
          <cell r="O8">
            <v>3132015</v>
          </cell>
        </row>
        <row r="9">
          <cell r="O9">
            <v>3421613</v>
          </cell>
        </row>
        <row r="10">
          <cell r="O10">
            <v>3205432</v>
          </cell>
        </row>
        <row r="11">
          <cell r="O11">
            <v>4033129</v>
          </cell>
        </row>
        <row r="12">
          <cell r="O12">
            <v>3920496</v>
          </cell>
        </row>
        <row r="13">
          <cell r="O13">
            <v>4181246</v>
          </cell>
        </row>
        <row r="14">
          <cell r="O14">
            <v>4156357</v>
          </cell>
        </row>
        <row r="15">
          <cell r="O15">
            <v>5419561</v>
          </cell>
        </row>
        <row r="16">
          <cell r="O16">
            <v>6581164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성공사례"/>
      <sheetName val="여정 시나리오"/>
      <sheetName val="개념 용어"/>
      <sheetName val="페르소나 분기 개념"/>
      <sheetName val="경쟁사"/>
      <sheetName val="영업 전략"/>
      <sheetName val="마케팅 전략"/>
      <sheetName val="아이노유_비즈니스캔버스"/>
      <sheetName val="로드맵"/>
      <sheetName val="TAM SAM SOM"/>
      <sheetName val="수익 창출2"/>
      <sheetName val="수익성 및 자금조달계획"/>
      <sheetName val="DB table"/>
      <sheetName val="DB적용_2022"/>
      <sheetName val="경험 리뷰"/>
      <sheetName val="전체DB값_2021버전"/>
      <sheetName val="아이템 리스트"/>
      <sheetName val="사업 창업 아이템"/>
      <sheetName val="경제(소비)지수"/>
      <sheetName val="2020 인구총조사 통계정보보고서"/>
      <sheetName val="가격정책"/>
      <sheetName val="광고 배너"/>
      <sheetName val="고객과 소비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227"/>
  <sheetViews>
    <sheetView tabSelected="1" topLeftCell="AZ1" zoomScaleNormal="100" workbookViewId="0">
      <pane ySplit="2" topLeftCell="A3" activePane="bottomLeft" state="frozen"/>
      <selection pane="bottomLeft" activeCell="BQ24" sqref="BQ24:BQ28"/>
    </sheetView>
  </sheetViews>
  <sheetFormatPr defaultColWidth="8.69921875" defaultRowHeight="10.8" x14ac:dyDescent="0.4"/>
  <cols>
    <col min="1" max="1" width="14.09765625" style="48" customWidth="1"/>
    <col min="2" max="2" width="4.8984375" style="48" customWidth="1"/>
    <col min="3" max="3" width="6.59765625" style="48" customWidth="1"/>
    <col min="4" max="4" width="5.5" style="48" customWidth="1"/>
    <col min="5" max="5" width="4.8984375" style="48" customWidth="1"/>
    <col min="6" max="6" width="6.19921875" style="50" customWidth="1"/>
    <col min="7" max="7" width="8" style="51" customWidth="1"/>
    <col min="8" max="8" width="6.19921875" style="97" customWidth="1"/>
    <col min="9" max="9" width="6.19921875" style="67" customWidth="1"/>
    <col min="10" max="10" width="5.69921875" style="67" customWidth="1"/>
    <col min="11" max="11" width="6.69921875" style="67" customWidth="1"/>
    <col min="12" max="12" width="8.19921875" style="48" customWidth="1"/>
    <col min="13" max="17" width="5.3984375" style="57" customWidth="1"/>
    <col min="18" max="18" width="4.3984375" style="58" customWidth="1"/>
    <col min="19" max="19" width="5.3984375" style="58" customWidth="1"/>
    <col min="20" max="20" width="5.3984375" style="57" customWidth="1"/>
    <col min="21" max="24" width="5" style="60" customWidth="1"/>
    <col min="25" max="25" width="19.19921875" style="61" customWidth="1"/>
    <col min="26" max="27" width="5.09765625" style="57" customWidth="1"/>
    <col min="28" max="29" width="5.19921875" style="57" customWidth="1"/>
    <col min="30" max="35" width="5.09765625" style="57" customWidth="1"/>
    <col min="36" max="45" width="5.09765625" style="60" customWidth="1"/>
    <col min="46" max="46" width="20.8984375" style="57" customWidth="1"/>
    <col min="47" max="48" width="21.8984375" style="98" customWidth="1"/>
    <col min="49" max="49" width="8.59765625" style="63" customWidth="1"/>
    <col min="50" max="50" width="6.19921875" style="64" customWidth="1"/>
    <col min="51" max="51" width="14.3984375" style="65" customWidth="1"/>
    <col min="52" max="52" width="23.19921875" style="99" customWidth="1"/>
    <col min="53" max="53" width="44.5" style="67" customWidth="1"/>
    <col min="54" max="54" width="12.19921875" style="68" customWidth="1"/>
    <col min="55" max="55" width="7.3984375" style="69" customWidth="1"/>
    <col min="56" max="56" width="5.69921875" style="50" customWidth="1"/>
    <col min="57" max="57" width="5.69921875" style="100" customWidth="1"/>
    <col min="58" max="58" width="8.3984375" style="100" bestFit="1" customWidth="1"/>
    <col min="59" max="59" width="8.59765625" style="71" bestFit="1" customWidth="1"/>
    <col min="60" max="60" width="37.69921875" style="67" customWidth="1"/>
    <col min="61" max="66" width="8.8984375" style="71" customWidth="1"/>
    <col min="67" max="67" width="8.8984375" style="68" customWidth="1"/>
    <col min="68" max="73" width="8.8984375" style="71" customWidth="1"/>
    <col min="74" max="75" width="8.8984375" style="68" customWidth="1"/>
    <col min="76" max="92" width="8.8984375" style="71" customWidth="1"/>
    <col min="93" max="16384" width="8.69921875" style="67"/>
  </cols>
  <sheetData>
    <row r="1" spans="1:92" s="9" customFormat="1" ht="22.95" customHeight="1" x14ac:dyDescent="0.4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  <c r="L1" s="1" t="s">
        <v>2</v>
      </c>
      <c r="M1" s="2" t="s">
        <v>3</v>
      </c>
      <c r="N1" s="2"/>
      <c r="O1" s="2"/>
      <c r="P1" s="2"/>
      <c r="Q1" s="2"/>
      <c r="R1" s="2"/>
      <c r="S1" s="2"/>
      <c r="T1" s="2"/>
      <c r="U1" s="3" t="s">
        <v>4</v>
      </c>
      <c r="V1" s="3"/>
      <c r="W1" s="3"/>
      <c r="X1" s="3"/>
      <c r="Y1" s="4"/>
      <c r="Z1" s="2" t="s">
        <v>5</v>
      </c>
      <c r="AA1" s="2"/>
      <c r="AB1" s="2"/>
      <c r="AC1" s="2"/>
      <c r="AD1" s="2"/>
      <c r="AE1" s="2"/>
      <c r="AF1" s="2"/>
      <c r="AG1" s="2"/>
      <c r="AH1" s="2"/>
      <c r="AI1" s="5"/>
      <c r="AJ1" s="3" t="s">
        <v>6</v>
      </c>
      <c r="AK1" s="3"/>
      <c r="AL1" s="3"/>
      <c r="AM1" s="3"/>
      <c r="AN1" s="3"/>
      <c r="AO1" s="3"/>
      <c r="AP1" s="3"/>
      <c r="AQ1" s="3"/>
      <c r="AR1" s="3"/>
      <c r="AS1" s="6"/>
      <c r="AT1" s="5"/>
      <c r="AU1" s="4"/>
      <c r="AV1" s="4"/>
      <c r="AW1" s="2" t="s">
        <v>7</v>
      </c>
      <c r="AX1" s="2"/>
      <c r="AY1" s="2"/>
      <c r="AZ1" s="2"/>
      <c r="BA1" s="2"/>
      <c r="BB1" s="7" t="s">
        <v>8</v>
      </c>
      <c r="BC1" s="7"/>
      <c r="BD1" s="7"/>
      <c r="BE1" s="7"/>
      <c r="BF1" s="7"/>
      <c r="BG1" s="7"/>
      <c r="BH1" s="7"/>
      <c r="BI1" s="7" t="s">
        <v>9</v>
      </c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 t="s">
        <v>10</v>
      </c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8"/>
      <c r="CL1" s="7" t="s">
        <v>11</v>
      </c>
      <c r="CM1" s="7"/>
      <c r="CN1" s="7"/>
    </row>
    <row r="2" spans="1:92" s="10" customFormat="1" ht="32.4" customHeight="1" x14ac:dyDescent="0.4">
      <c r="A2" s="10" t="s">
        <v>12</v>
      </c>
      <c r="B2" s="10" t="s">
        <v>13</v>
      </c>
      <c r="C2" s="10" t="s">
        <v>14</v>
      </c>
      <c r="D2" s="10" t="s">
        <v>15</v>
      </c>
      <c r="E2" s="10" t="s">
        <v>16</v>
      </c>
      <c r="F2" s="11" t="s">
        <v>17</v>
      </c>
      <c r="G2" s="11" t="s">
        <v>18</v>
      </c>
      <c r="H2" s="11" t="s">
        <v>19</v>
      </c>
      <c r="I2" s="10" t="s">
        <v>20</v>
      </c>
      <c r="J2" s="10" t="s">
        <v>21</v>
      </c>
      <c r="K2" s="10" t="s">
        <v>22</v>
      </c>
      <c r="L2" s="1"/>
      <c r="M2" s="12" t="s">
        <v>23</v>
      </c>
      <c r="N2" s="12" t="s">
        <v>24</v>
      </c>
      <c r="O2" s="12" t="s">
        <v>25</v>
      </c>
      <c r="P2" s="12" t="s">
        <v>26</v>
      </c>
      <c r="Q2" s="12" t="s">
        <v>27</v>
      </c>
      <c r="R2" s="13" t="s">
        <v>28</v>
      </c>
      <c r="S2" s="13" t="s">
        <v>29</v>
      </c>
      <c r="T2" s="12" t="s">
        <v>30</v>
      </c>
      <c r="U2" s="14" t="s">
        <v>31</v>
      </c>
      <c r="V2" s="14" t="s">
        <v>32</v>
      </c>
      <c r="W2" s="14" t="s">
        <v>33</v>
      </c>
      <c r="X2" s="14" t="s">
        <v>34</v>
      </c>
      <c r="Y2" s="15" t="s">
        <v>35</v>
      </c>
      <c r="Z2" s="16" t="s">
        <v>36</v>
      </c>
      <c r="AA2" s="16"/>
      <c r="AB2" s="16" t="s">
        <v>23</v>
      </c>
      <c r="AC2" s="16"/>
      <c r="AD2" s="16" t="s">
        <v>37</v>
      </c>
      <c r="AE2" s="16"/>
      <c r="AF2" s="16" t="s">
        <v>38</v>
      </c>
      <c r="AG2" s="16"/>
      <c r="AH2" s="16" t="s">
        <v>24</v>
      </c>
      <c r="AI2" s="16"/>
      <c r="AJ2" s="17" t="s">
        <v>39</v>
      </c>
      <c r="AK2" s="17"/>
      <c r="AL2" s="17" t="s">
        <v>40</v>
      </c>
      <c r="AM2" s="17"/>
      <c r="AN2" s="17" t="s">
        <v>41</v>
      </c>
      <c r="AO2" s="17"/>
      <c r="AP2" s="17" t="s">
        <v>25</v>
      </c>
      <c r="AQ2" s="17"/>
      <c r="AR2" s="17" t="s">
        <v>42</v>
      </c>
      <c r="AS2" s="17"/>
      <c r="AT2" s="15" t="s">
        <v>43</v>
      </c>
      <c r="AU2" s="15" t="s">
        <v>44</v>
      </c>
      <c r="AV2" s="15" t="s">
        <v>45</v>
      </c>
      <c r="AW2" s="12" t="s">
        <v>46</v>
      </c>
      <c r="AX2" s="18" t="s">
        <v>47</v>
      </c>
      <c r="AY2" s="12" t="s">
        <v>48</v>
      </c>
      <c r="AZ2" s="12" t="s">
        <v>49</v>
      </c>
      <c r="BA2" s="10" t="s">
        <v>50</v>
      </c>
      <c r="BB2" s="8" t="s">
        <v>51</v>
      </c>
      <c r="BC2" s="19" t="s">
        <v>52</v>
      </c>
      <c r="BD2" s="11" t="s">
        <v>53</v>
      </c>
      <c r="BE2" s="20"/>
      <c r="BF2" s="20"/>
      <c r="BG2" s="21" t="s">
        <v>54</v>
      </c>
      <c r="BH2" s="10" t="s">
        <v>55</v>
      </c>
      <c r="BI2" s="21" t="s">
        <v>56</v>
      </c>
      <c r="BJ2" s="21" t="s">
        <v>57</v>
      </c>
      <c r="BK2" s="21" t="s">
        <v>58</v>
      </c>
      <c r="BL2" s="21" t="s">
        <v>59</v>
      </c>
      <c r="BM2" s="21" t="s">
        <v>60</v>
      </c>
      <c r="BN2" s="21" t="s">
        <v>61</v>
      </c>
      <c r="BO2" s="8" t="s">
        <v>62</v>
      </c>
      <c r="BP2" s="21" t="s">
        <v>63</v>
      </c>
      <c r="BQ2" s="21" t="s">
        <v>64</v>
      </c>
      <c r="BR2" s="21" t="s">
        <v>63</v>
      </c>
      <c r="BS2" s="21" t="s">
        <v>65</v>
      </c>
      <c r="BT2" s="21" t="s">
        <v>63</v>
      </c>
      <c r="BU2" s="21" t="s">
        <v>66</v>
      </c>
      <c r="BV2" s="8" t="s">
        <v>67</v>
      </c>
      <c r="BW2" s="8" t="s">
        <v>27</v>
      </c>
      <c r="BX2" s="22" t="s">
        <v>68</v>
      </c>
      <c r="BY2" s="22"/>
      <c r="BZ2" s="22" t="s">
        <v>69</v>
      </c>
      <c r="CA2" s="22"/>
      <c r="CB2" s="22" t="s">
        <v>70</v>
      </c>
      <c r="CC2" s="22"/>
      <c r="CD2" s="22" t="s">
        <v>71</v>
      </c>
      <c r="CE2" s="22"/>
      <c r="CF2" s="22" t="s">
        <v>72</v>
      </c>
      <c r="CG2" s="22"/>
      <c r="CH2" s="22" t="s">
        <v>73</v>
      </c>
      <c r="CI2" s="22"/>
      <c r="CJ2" s="22" t="s">
        <v>27</v>
      </c>
      <c r="CK2" s="22"/>
      <c r="CL2" s="21" t="s">
        <v>74</v>
      </c>
      <c r="CM2" s="21" t="s">
        <v>75</v>
      </c>
      <c r="CN2" s="21" t="s">
        <v>76</v>
      </c>
    </row>
    <row r="3" spans="1:92" s="40" customFormat="1" ht="15" customHeight="1" x14ac:dyDescent="0.4">
      <c r="A3" s="23" t="s">
        <v>77</v>
      </c>
      <c r="B3" s="23" t="s">
        <v>78</v>
      </c>
      <c r="C3" s="23" t="s">
        <v>79</v>
      </c>
      <c r="D3" s="23" t="s">
        <v>80</v>
      </c>
      <c r="E3" s="24" t="s">
        <v>81</v>
      </c>
      <c r="F3" s="25">
        <v>0.253</v>
      </c>
      <c r="G3" s="26">
        <f>F3*$L$3</f>
        <v>612255.69900000002</v>
      </c>
      <c r="H3" s="27">
        <f>SUM(F3:F7)</f>
        <v>1</v>
      </c>
      <c r="I3" s="28">
        <v>409</v>
      </c>
      <c r="J3" s="29" t="s">
        <v>82</v>
      </c>
      <c r="K3" s="30">
        <v>0.95</v>
      </c>
      <c r="L3" s="31">
        <f>'[1]2020 인구총조사 통계정보보고서'!O5</f>
        <v>2419983</v>
      </c>
      <c r="M3" s="32">
        <f>3*AB3/5</f>
        <v>1.7399999999999998</v>
      </c>
      <c r="N3" s="32">
        <f>3*AH3/5</f>
        <v>2.1</v>
      </c>
      <c r="O3" s="32">
        <f t="shared" ref="O3:O66" si="0">3*AP3/5</f>
        <v>2.7</v>
      </c>
      <c r="P3" s="32">
        <v>0.6</v>
      </c>
      <c r="Q3" s="32">
        <f t="shared" ref="Q3:Q66" si="1">SUM(M3:P3)</f>
        <v>7.14</v>
      </c>
      <c r="R3" s="33">
        <v>5</v>
      </c>
      <c r="S3" s="33">
        <v>2</v>
      </c>
      <c r="T3" s="34">
        <f>AVERAGE(Q3:Q7)</f>
        <v>6.8400000000000007</v>
      </c>
      <c r="U3" s="32">
        <v>2</v>
      </c>
      <c r="V3" s="32">
        <v>4.2</v>
      </c>
      <c r="W3" s="32">
        <v>3.2</v>
      </c>
      <c r="X3" s="32">
        <v>3.4</v>
      </c>
      <c r="Y3" s="35" t="s">
        <v>83</v>
      </c>
      <c r="Z3" s="32">
        <v>3</v>
      </c>
      <c r="AA3" s="34">
        <f>AVERAGE(Z3:Z7)</f>
        <v>3.0800000000000005</v>
      </c>
      <c r="AB3" s="32">
        <v>2.9</v>
      </c>
      <c r="AC3" s="34">
        <f>AVERAGE(AB3:AB7)</f>
        <v>3.1399999999999997</v>
      </c>
      <c r="AD3" s="32">
        <v>4.5999999999999996</v>
      </c>
      <c r="AE3" s="34">
        <f>AVERAGE(AD3:AD7)</f>
        <v>3.62</v>
      </c>
      <c r="AF3" s="32">
        <v>3</v>
      </c>
      <c r="AG3" s="34">
        <f>AVERAGE(AF3:AF7)</f>
        <v>3.8200000000000003</v>
      </c>
      <c r="AH3" s="32">
        <v>3.5</v>
      </c>
      <c r="AI3" s="34">
        <f>AVERAGE(AH3:AH7)</f>
        <v>3.2</v>
      </c>
      <c r="AJ3" s="32">
        <v>3</v>
      </c>
      <c r="AK3" s="34">
        <f>AVERAGE(AJ3:AJ7)</f>
        <v>3.8599999999999994</v>
      </c>
      <c r="AL3" s="32">
        <v>3.4</v>
      </c>
      <c r="AM3" s="34">
        <f>AVERAGE(AL3:AL7)</f>
        <v>3.5199999999999996</v>
      </c>
      <c r="AN3" s="32">
        <v>2.6</v>
      </c>
      <c r="AO3" s="34">
        <f>AVERAGE(AN3:AN7)</f>
        <v>3.0200000000000005</v>
      </c>
      <c r="AP3" s="32">
        <v>4.5</v>
      </c>
      <c r="AQ3" s="34">
        <f>AVERAGE(AP3:AP7)</f>
        <v>3.8600000000000003</v>
      </c>
      <c r="AR3" s="32">
        <v>3.2</v>
      </c>
      <c r="AS3" s="34">
        <f>AVERAGE(AR3:AR7)</f>
        <v>3.28</v>
      </c>
      <c r="AT3" s="36" t="s">
        <v>25</v>
      </c>
      <c r="AU3" s="35" t="s">
        <v>25</v>
      </c>
      <c r="AV3" s="36" t="s">
        <v>39</v>
      </c>
      <c r="AW3" s="36" t="s">
        <v>84</v>
      </c>
      <c r="AX3" s="37">
        <v>16</v>
      </c>
      <c r="AY3" s="38" t="s">
        <v>85</v>
      </c>
      <c r="AZ3" s="39" t="s">
        <v>86</v>
      </c>
      <c r="BA3" s="40" t="s">
        <v>87</v>
      </c>
      <c r="BB3" s="41">
        <f t="shared" ref="BB3:BB12" si="2">BC3*$BG$3</f>
        <v>621012.34285714279</v>
      </c>
      <c r="BC3" s="42">
        <v>1</v>
      </c>
      <c r="BD3" s="27">
        <f>AVERAGE(BC3:BC7)</f>
        <v>1</v>
      </c>
      <c r="BE3" s="43">
        <f t="shared" ref="BE3:BE66" si="3">BC3-100%</f>
        <v>0</v>
      </c>
      <c r="BF3" s="43" t="s">
        <v>88</v>
      </c>
      <c r="BG3" s="44">
        <f>BG13*60%</f>
        <v>621012.34285714279</v>
      </c>
      <c r="BH3" s="40" t="s">
        <v>89</v>
      </c>
      <c r="BI3" s="45">
        <v>56012</v>
      </c>
      <c r="BJ3" s="46">
        <f>AVERAGE(BI3:BI7)</f>
        <v>47594.8</v>
      </c>
      <c r="BK3" s="45">
        <v>55000</v>
      </c>
      <c r="BL3" s="46">
        <f>AVERAGE(BK3:BK7)</f>
        <v>60184.6</v>
      </c>
      <c r="BM3" s="45">
        <v>230000</v>
      </c>
      <c r="BN3" s="46">
        <f>AVERAGE(BM3:BM7)</f>
        <v>133800</v>
      </c>
      <c r="BO3" s="41">
        <f>SUM(BI3,BK3,BM3)</f>
        <v>341012</v>
      </c>
      <c r="BP3" s="45">
        <v>90000</v>
      </c>
      <c r="BQ3" s="46">
        <f>AVERAGE(BP3:BP7)</f>
        <v>63632.800000000003</v>
      </c>
      <c r="BR3" s="45">
        <v>95000</v>
      </c>
      <c r="BS3" s="46">
        <f>AVERAGE(BR3:BR7)</f>
        <v>171800</v>
      </c>
      <c r="BT3" s="45">
        <v>95000</v>
      </c>
      <c r="BU3" s="46">
        <f>AVERAGE(BT3:BT7)</f>
        <v>150000</v>
      </c>
      <c r="BV3" s="41">
        <f>BP3+BR3+BT3</f>
        <v>280000</v>
      </c>
      <c r="BW3" s="41">
        <f>BO3+BV3</f>
        <v>621012</v>
      </c>
      <c r="BX3" s="26">
        <v>81900</v>
      </c>
      <c r="BY3" s="46">
        <f>AVERAGE(BX3:BX7)</f>
        <v>121107.96</v>
      </c>
      <c r="BZ3" s="26">
        <v>88210.8</v>
      </c>
      <c r="CA3" s="46">
        <f>AVERAGE(BZ3:BZ7)</f>
        <v>87151.680000000008</v>
      </c>
      <c r="CB3" s="26">
        <v>141300</v>
      </c>
      <c r="CC3" s="46">
        <f>AVERAGE(CB3:CB7)</f>
        <v>139680</v>
      </c>
      <c r="CD3" s="26">
        <v>74700</v>
      </c>
      <c r="CE3" s="46">
        <f>AVERAGE(CD3:CD7)</f>
        <v>95231.34</v>
      </c>
      <c r="CF3" s="26">
        <v>172800</v>
      </c>
      <c r="CG3" s="46">
        <f>AVERAGE(CF3:CF7)</f>
        <v>115740</v>
      </c>
      <c r="CH3" s="26">
        <v>62101.200000000004</v>
      </c>
      <c r="CI3" s="46">
        <f>AVERAGE(CH3:CH7)</f>
        <v>62101.220000000008</v>
      </c>
      <c r="CJ3" s="41">
        <f>SUM(BX3:CH3)</f>
        <v>1179922.9799999997</v>
      </c>
      <c r="CK3" s="47">
        <f>AVERAGE(CJ3:CJ7)</f>
        <v>732794.39599999995</v>
      </c>
      <c r="CL3" s="45">
        <f>CN3-CM3</f>
        <v>267012.34285714279</v>
      </c>
      <c r="CM3" s="45">
        <v>354000</v>
      </c>
      <c r="CN3" s="41">
        <f t="shared" ref="CN3:CN66" si="4">BB3</f>
        <v>621012.34285714279</v>
      </c>
    </row>
    <row r="4" spans="1:92" s="40" customFormat="1" ht="15" customHeight="1" x14ac:dyDescent="0.4">
      <c r="A4" s="23" t="s">
        <v>90</v>
      </c>
      <c r="B4" s="23" t="s">
        <v>91</v>
      </c>
      <c r="C4" s="23" t="s">
        <v>79</v>
      </c>
      <c r="D4" s="23" t="s">
        <v>80</v>
      </c>
      <c r="E4" s="24" t="s">
        <v>92</v>
      </c>
      <c r="F4" s="25">
        <v>0.185</v>
      </c>
      <c r="G4" s="26">
        <f>F4*$L$3</f>
        <v>447696.85499999998</v>
      </c>
      <c r="H4" s="27"/>
      <c r="I4" s="28"/>
      <c r="J4" s="29"/>
      <c r="K4" s="30"/>
      <c r="L4" s="31"/>
      <c r="M4" s="32">
        <f>3*AB4/5</f>
        <v>2.2799999999999998</v>
      </c>
      <c r="N4" s="32">
        <f>3*AH4/5</f>
        <v>1.8</v>
      </c>
      <c r="O4" s="32">
        <f t="shared" si="0"/>
        <v>2.1</v>
      </c>
      <c r="P4" s="32">
        <v>1</v>
      </c>
      <c r="Q4" s="32">
        <f t="shared" si="1"/>
        <v>7.18</v>
      </c>
      <c r="R4" s="33">
        <v>5</v>
      </c>
      <c r="S4" s="33">
        <v>1</v>
      </c>
      <c r="T4" s="34"/>
      <c r="U4" s="32">
        <v>3.6</v>
      </c>
      <c r="V4" s="32">
        <v>2</v>
      </c>
      <c r="W4" s="32">
        <v>4.8</v>
      </c>
      <c r="X4" s="32">
        <v>2</v>
      </c>
      <c r="Y4" s="35" t="s">
        <v>93</v>
      </c>
      <c r="Z4" s="32">
        <v>3.4</v>
      </c>
      <c r="AA4" s="34"/>
      <c r="AB4" s="32">
        <v>3.8</v>
      </c>
      <c r="AC4" s="34"/>
      <c r="AD4" s="32">
        <v>3.9</v>
      </c>
      <c r="AE4" s="34"/>
      <c r="AF4" s="32">
        <v>4</v>
      </c>
      <c r="AG4" s="34"/>
      <c r="AH4" s="32">
        <v>3</v>
      </c>
      <c r="AI4" s="34"/>
      <c r="AJ4" s="32">
        <v>4</v>
      </c>
      <c r="AK4" s="34"/>
      <c r="AL4" s="32">
        <v>3.7</v>
      </c>
      <c r="AM4" s="34"/>
      <c r="AN4" s="32">
        <v>3.2</v>
      </c>
      <c r="AO4" s="34"/>
      <c r="AP4" s="32">
        <v>3.5</v>
      </c>
      <c r="AQ4" s="34"/>
      <c r="AR4" s="32">
        <v>3.3</v>
      </c>
      <c r="AS4" s="34"/>
      <c r="AT4" s="36" t="s">
        <v>39</v>
      </c>
      <c r="AU4" s="35" t="s">
        <v>39</v>
      </c>
      <c r="AV4" s="23" t="s">
        <v>25</v>
      </c>
      <c r="AW4" s="36" t="s">
        <v>94</v>
      </c>
      <c r="AX4" s="37">
        <v>19</v>
      </c>
      <c r="AY4" s="38" t="s">
        <v>95</v>
      </c>
      <c r="AZ4" s="39"/>
      <c r="BA4" s="40" t="s">
        <v>96</v>
      </c>
      <c r="BB4" s="41">
        <f t="shared" si="2"/>
        <v>714164.19428571418</v>
      </c>
      <c r="BC4" s="42">
        <v>1.1499999999999999</v>
      </c>
      <c r="BD4" s="27"/>
      <c r="BE4" s="43">
        <f t="shared" si="3"/>
        <v>0.14999999999999991</v>
      </c>
      <c r="BF4" s="43" t="s">
        <v>97</v>
      </c>
      <c r="BG4" s="44"/>
      <c r="BH4" s="40" t="s">
        <v>98</v>
      </c>
      <c r="BI4" s="45">
        <v>86000</v>
      </c>
      <c r="BJ4" s="46"/>
      <c r="BK4" s="45">
        <v>95000</v>
      </c>
      <c r="BL4" s="46"/>
      <c r="BM4" s="45">
        <v>150000</v>
      </c>
      <c r="BN4" s="46"/>
      <c r="BO4" s="41">
        <f>SUM(BI4,BK4,BM4)</f>
        <v>331000</v>
      </c>
      <c r="BP4" s="45">
        <v>53164</v>
      </c>
      <c r="BQ4" s="46"/>
      <c r="BR4" s="45">
        <v>210000</v>
      </c>
      <c r="BS4" s="46"/>
      <c r="BT4" s="45">
        <v>120000</v>
      </c>
      <c r="BU4" s="46"/>
      <c r="BV4" s="41">
        <f>BP4+BR4+BT4</f>
        <v>383164</v>
      </c>
      <c r="BW4" s="41">
        <f t="shared" ref="BW4:BW67" si="5">BO4+BV4</f>
        <v>714164</v>
      </c>
      <c r="BX4" s="26">
        <v>198900</v>
      </c>
      <c r="BY4" s="46"/>
      <c r="BZ4" s="26">
        <v>102747.6</v>
      </c>
      <c r="CA4" s="46"/>
      <c r="CB4" s="26">
        <v>160200</v>
      </c>
      <c r="CC4" s="46"/>
      <c r="CD4" s="26">
        <v>84600</v>
      </c>
      <c r="CE4" s="46"/>
      <c r="CF4" s="26">
        <v>96300</v>
      </c>
      <c r="CG4" s="46"/>
      <c r="CH4" s="26">
        <v>71416.400000000009</v>
      </c>
      <c r="CI4" s="46"/>
      <c r="CJ4" s="41">
        <f t="shared" ref="CJ4:CJ67" si="6">SUM(BX4:CH4)</f>
        <v>714164</v>
      </c>
      <c r="CK4" s="47"/>
      <c r="CL4" s="45">
        <f t="shared" ref="CL4:CL67" si="7">CN4-CM4</f>
        <v>414164.19428571418</v>
      </c>
      <c r="CM4" s="45">
        <v>300000</v>
      </c>
      <c r="CN4" s="41">
        <f t="shared" si="4"/>
        <v>714164.19428571418</v>
      </c>
    </row>
    <row r="5" spans="1:92" s="40" customFormat="1" ht="15" customHeight="1" x14ac:dyDescent="0.4">
      <c r="A5" s="23" t="s">
        <v>99</v>
      </c>
      <c r="B5" s="23" t="s">
        <v>91</v>
      </c>
      <c r="C5" s="23" t="s">
        <v>79</v>
      </c>
      <c r="D5" s="23" t="s">
        <v>80</v>
      </c>
      <c r="E5" s="24" t="s">
        <v>100</v>
      </c>
      <c r="F5" s="25">
        <v>0.23200000000000001</v>
      </c>
      <c r="G5" s="26">
        <f>F5*$L$3</f>
        <v>561436.05599999998</v>
      </c>
      <c r="H5" s="27"/>
      <c r="I5" s="28"/>
      <c r="J5" s="29"/>
      <c r="K5" s="30"/>
      <c r="L5" s="31"/>
      <c r="M5" s="32">
        <f t="shared" ref="M5:M68" si="8">3*AB5/5</f>
        <v>1.9200000000000004</v>
      </c>
      <c r="N5" s="32">
        <f t="shared" ref="N5:N68" si="9">3*AH5/5</f>
        <v>1.86</v>
      </c>
      <c r="O5" s="32">
        <f t="shared" si="0"/>
        <v>1.56</v>
      </c>
      <c r="P5" s="32">
        <v>0.8</v>
      </c>
      <c r="Q5" s="32">
        <f t="shared" si="1"/>
        <v>6.14</v>
      </c>
      <c r="R5" s="33">
        <v>5</v>
      </c>
      <c r="S5" s="33">
        <v>4</v>
      </c>
      <c r="T5" s="34"/>
      <c r="U5" s="32">
        <v>2.8</v>
      </c>
      <c r="V5" s="32">
        <v>3</v>
      </c>
      <c r="W5" s="32">
        <v>3.8</v>
      </c>
      <c r="X5" s="32">
        <v>3</v>
      </c>
      <c r="Y5" s="35" t="s">
        <v>101</v>
      </c>
      <c r="Z5" s="32">
        <v>3</v>
      </c>
      <c r="AA5" s="34"/>
      <c r="AB5" s="32">
        <v>3.2</v>
      </c>
      <c r="AC5" s="34"/>
      <c r="AD5" s="32">
        <v>2</v>
      </c>
      <c r="AE5" s="34"/>
      <c r="AF5" s="32">
        <v>4.0999999999999996</v>
      </c>
      <c r="AG5" s="34"/>
      <c r="AH5" s="32">
        <v>3.1</v>
      </c>
      <c r="AI5" s="34"/>
      <c r="AJ5" s="32">
        <v>4.2</v>
      </c>
      <c r="AK5" s="34"/>
      <c r="AL5" s="32">
        <v>2.8</v>
      </c>
      <c r="AM5" s="34"/>
      <c r="AN5" s="32">
        <v>4</v>
      </c>
      <c r="AO5" s="34"/>
      <c r="AP5" s="32">
        <v>2.6</v>
      </c>
      <c r="AQ5" s="34"/>
      <c r="AR5" s="32">
        <v>2.2000000000000002</v>
      </c>
      <c r="AS5" s="34"/>
      <c r="AT5" s="36" t="s">
        <v>102</v>
      </c>
      <c r="AU5" s="35" t="s">
        <v>102</v>
      </c>
      <c r="AV5" s="36" t="s">
        <v>25</v>
      </c>
      <c r="AW5" s="36" t="s">
        <v>94</v>
      </c>
      <c r="AX5" s="37">
        <v>17</v>
      </c>
      <c r="AY5" s="38" t="s">
        <v>95</v>
      </c>
      <c r="AZ5" s="39"/>
      <c r="BA5" s="40" t="s">
        <v>103</v>
      </c>
      <c r="BB5" s="41">
        <f t="shared" si="2"/>
        <v>558911.10857142857</v>
      </c>
      <c r="BC5" s="42">
        <v>0.9</v>
      </c>
      <c r="BD5" s="27"/>
      <c r="BE5" s="43">
        <f t="shared" si="3"/>
        <v>-9.9999999999999978E-2</v>
      </c>
      <c r="BF5" s="43" t="s">
        <v>104</v>
      </c>
      <c r="BG5" s="44"/>
      <c r="BH5" s="40" t="s">
        <v>105</v>
      </c>
      <c r="BI5" s="45">
        <v>35962</v>
      </c>
      <c r="BJ5" s="46"/>
      <c r="BK5" s="45">
        <v>35000</v>
      </c>
      <c r="BL5" s="46"/>
      <c r="BM5" s="45">
        <v>80000</v>
      </c>
      <c r="BN5" s="46"/>
      <c r="BO5" s="41">
        <f>SUM(BI5,BK5,BM5)</f>
        <v>150962</v>
      </c>
      <c r="BP5" s="45">
        <v>55000</v>
      </c>
      <c r="BQ5" s="46"/>
      <c r="BR5" s="45">
        <v>184000</v>
      </c>
      <c r="BS5" s="46"/>
      <c r="BT5" s="45">
        <v>200000</v>
      </c>
      <c r="BU5" s="46"/>
      <c r="BV5" s="41">
        <f t="shared" ref="BV5:BV68" si="10">BP5+BR5+BT5</f>
        <v>439000</v>
      </c>
      <c r="BW5" s="41">
        <f t="shared" si="5"/>
        <v>589962</v>
      </c>
      <c r="BX5" s="26">
        <v>71065.8</v>
      </c>
      <c r="BY5" s="46"/>
      <c r="BZ5" s="26">
        <v>84600</v>
      </c>
      <c r="CA5" s="46"/>
      <c r="CB5" s="26">
        <v>132300</v>
      </c>
      <c r="CC5" s="46"/>
      <c r="CD5" s="26">
        <v>163800</v>
      </c>
      <c r="CE5" s="46"/>
      <c r="CF5" s="26">
        <v>79200</v>
      </c>
      <c r="CG5" s="46"/>
      <c r="CH5" s="26">
        <v>58996.200000000004</v>
      </c>
      <c r="CI5" s="46"/>
      <c r="CJ5" s="41">
        <f t="shared" si="6"/>
        <v>589962</v>
      </c>
      <c r="CK5" s="47"/>
      <c r="CL5" s="45">
        <f t="shared" si="7"/>
        <v>273309.10857142857</v>
      </c>
      <c r="CM5" s="45">
        <v>285602</v>
      </c>
      <c r="CN5" s="41">
        <f t="shared" si="4"/>
        <v>558911.10857142857</v>
      </c>
    </row>
    <row r="6" spans="1:92" s="40" customFormat="1" ht="15" customHeight="1" x14ac:dyDescent="0.4">
      <c r="A6" s="23" t="s">
        <v>106</v>
      </c>
      <c r="B6" s="23" t="s">
        <v>91</v>
      </c>
      <c r="C6" s="23" t="s">
        <v>79</v>
      </c>
      <c r="D6" s="23" t="s">
        <v>80</v>
      </c>
      <c r="E6" s="24" t="s">
        <v>107</v>
      </c>
      <c r="F6" s="25">
        <v>0.159</v>
      </c>
      <c r="G6" s="26">
        <f>F6*$L$3</f>
        <v>384777.29700000002</v>
      </c>
      <c r="H6" s="27"/>
      <c r="I6" s="28"/>
      <c r="J6" s="29"/>
      <c r="K6" s="30"/>
      <c r="L6" s="31"/>
      <c r="M6" s="32">
        <f t="shared" si="8"/>
        <v>1.86</v>
      </c>
      <c r="N6" s="32">
        <f t="shared" si="9"/>
        <v>1.9200000000000004</v>
      </c>
      <c r="O6" s="32">
        <f t="shared" si="0"/>
        <v>2.8200000000000003</v>
      </c>
      <c r="P6" s="32">
        <v>0.6</v>
      </c>
      <c r="Q6" s="32">
        <f t="shared" si="1"/>
        <v>7.2</v>
      </c>
      <c r="R6" s="33">
        <v>5</v>
      </c>
      <c r="S6" s="33">
        <v>1</v>
      </c>
      <c r="T6" s="34"/>
      <c r="U6" s="32">
        <v>3.5</v>
      </c>
      <c r="V6" s="32">
        <v>4.8</v>
      </c>
      <c r="W6" s="32">
        <v>4</v>
      </c>
      <c r="X6" s="32">
        <v>3.4</v>
      </c>
      <c r="Y6" s="35" t="s">
        <v>108</v>
      </c>
      <c r="Z6" s="32">
        <v>3.2</v>
      </c>
      <c r="AA6" s="34"/>
      <c r="AB6" s="32">
        <v>3.1</v>
      </c>
      <c r="AC6" s="34"/>
      <c r="AD6" s="32">
        <v>3.4</v>
      </c>
      <c r="AE6" s="34"/>
      <c r="AF6" s="32">
        <v>4</v>
      </c>
      <c r="AG6" s="34"/>
      <c r="AH6" s="32">
        <v>3.2</v>
      </c>
      <c r="AI6" s="34"/>
      <c r="AJ6" s="32">
        <v>4</v>
      </c>
      <c r="AK6" s="34"/>
      <c r="AL6" s="32">
        <v>4.0999999999999996</v>
      </c>
      <c r="AM6" s="34"/>
      <c r="AN6" s="32">
        <v>2</v>
      </c>
      <c r="AO6" s="34"/>
      <c r="AP6" s="32">
        <v>4.7</v>
      </c>
      <c r="AQ6" s="34"/>
      <c r="AR6" s="32">
        <v>4.2</v>
      </c>
      <c r="AS6" s="34"/>
      <c r="AT6" s="36" t="s">
        <v>109</v>
      </c>
      <c r="AU6" s="35" t="s">
        <v>109</v>
      </c>
      <c r="AV6" s="36" t="s">
        <v>41</v>
      </c>
      <c r="AW6" s="36" t="s">
        <v>94</v>
      </c>
      <c r="AX6" s="37">
        <v>18</v>
      </c>
      <c r="AY6" s="38" t="s">
        <v>95</v>
      </c>
      <c r="AZ6" s="39"/>
      <c r="BA6" s="40" t="s">
        <v>110</v>
      </c>
      <c r="BB6" s="41">
        <f t="shared" si="2"/>
        <v>683113.57714285713</v>
      </c>
      <c r="BC6" s="42">
        <v>1.1000000000000001</v>
      </c>
      <c r="BD6" s="27"/>
      <c r="BE6" s="43">
        <f t="shared" si="3"/>
        <v>0.10000000000000009</v>
      </c>
      <c r="BF6" s="43" t="s">
        <v>97</v>
      </c>
      <c r="BG6" s="44"/>
      <c r="BH6" s="40" t="s">
        <v>111</v>
      </c>
      <c r="BI6" s="45">
        <v>30000</v>
      </c>
      <c r="BJ6" s="46"/>
      <c r="BK6" s="45">
        <v>100063</v>
      </c>
      <c r="BL6" s="46"/>
      <c r="BM6" s="45">
        <v>152000</v>
      </c>
      <c r="BN6" s="46"/>
      <c r="BO6" s="41">
        <f>SUM(BI6,BK6,BM6)</f>
        <v>282063</v>
      </c>
      <c r="BP6" s="45">
        <v>50000</v>
      </c>
      <c r="BQ6" s="46"/>
      <c r="BR6" s="45">
        <v>250000</v>
      </c>
      <c r="BS6" s="46"/>
      <c r="BT6" s="45">
        <v>100000</v>
      </c>
      <c r="BU6" s="46"/>
      <c r="BV6" s="41">
        <f t="shared" si="10"/>
        <v>400000</v>
      </c>
      <c r="BW6" s="41">
        <f t="shared" si="5"/>
        <v>682063</v>
      </c>
      <c r="BX6" s="26">
        <v>181800</v>
      </c>
      <c r="BY6" s="46"/>
      <c r="BZ6" s="26">
        <v>93600</v>
      </c>
      <c r="CA6" s="46"/>
      <c r="CB6" s="26">
        <v>146700</v>
      </c>
      <c r="CC6" s="46"/>
      <c r="CD6" s="26">
        <v>87356.7</v>
      </c>
      <c r="CE6" s="46"/>
      <c r="CF6" s="26">
        <v>77400</v>
      </c>
      <c r="CG6" s="46"/>
      <c r="CH6" s="26">
        <v>65206.3</v>
      </c>
      <c r="CI6" s="46"/>
      <c r="CJ6" s="41">
        <f t="shared" si="6"/>
        <v>652063</v>
      </c>
      <c r="CK6" s="47"/>
      <c r="CL6" s="45">
        <f t="shared" si="7"/>
        <v>397510.57714285713</v>
      </c>
      <c r="CM6" s="45">
        <v>285603</v>
      </c>
      <c r="CN6" s="41">
        <f t="shared" si="4"/>
        <v>683113.57714285713</v>
      </c>
    </row>
    <row r="7" spans="1:92" s="40" customFormat="1" ht="15" customHeight="1" x14ac:dyDescent="0.4">
      <c r="A7" s="23" t="s">
        <v>112</v>
      </c>
      <c r="B7" s="23" t="s">
        <v>91</v>
      </c>
      <c r="C7" s="23" t="s">
        <v>79</v>
      </c>
      <c r="D7" s="23" t="s">
        <v>80</v>
      </c>
      <c r="E7" s="24" t="s">
        <v>113</v>
      </c>
      <c r="F7" s="25">
        <v>0.17100000000000001</v>
      </c>
      <c r="G7" s="26">
        <f>F7*$L$3</f>
        <v>413817.09300000005</v>
      </c>
      <c r="H7" s="27"/>
      <c r="I7" s="28"/>
      <c r="J7" s="29"/>
      <c r="K7" s="30"/>
      <c r="L7" s="31"/>
      <c r="M7" s="32">
        <f t="shared" si="8"/>
        <v>1.6200000000000003</v>
      </c>
      <c r="N7" s="32">
        <f t="shared" si="9"/>
        <v>1.9200000000000004</v>
      </c>
      <c r="O7" s="32">
        <f t="shared" si="0"/>
        <v>2.4</v>
      </c>
      <c r="P7" s="32">
        <v>0.6</v>
      </c>
      <c r="Q7" s="32">
        <f t="shared" si="1"/>
        <v>6.5400000000000009</v>
      </c>
      <c r="R7" s="33">
        <v>5</v>
      </c>
      <c r="S7" s="33">
        <v>5</v>
      </c>
      <c r="T7" s="34"/>
      <c r="U7" s="32">
        <v>2.6</v>
      </c>
      <c r="V7" s="32">
        <v>3</v>
      </c>
      <c r="W7" s="32">
        <v>3.8</v>
      </c>
      <c r="X7" s="32">
        <v>2.8</v>
      </c>
      <c r="Y7" s="35" t="s">
        <v>101</v>
      </c>
      <c r="Z7" s="32">
        <v>2.8</v>
      </c>
      <c r="AA7" s="34"/>
      <c r="AB7" s="32">
        <v>2.7</v>
      </c>
      <c r="AC7" s="34"/>
      <c r="AD7" s="32">
        <v>4.2</v>
      </c>
      <c r="AE7" s="34"/>
      <c r="AF7" s="32">
        <v>4</v>
      </c>
      <c r="AG7" s="34"/>
      <c r="AH7" s="32">
        <v>3.2</v>
      </c>
      <c r="AI7" s="34"/>
      <c r="AJ7" s="32">
        <v>4.0999999999999996</v>
      </c>
      <c r="AK7" s="34"/>
      <c r="AL7" s="32">
        <v>3.6</v>
      </c>
      <c r="AM7" s="34"/>
      <c r="AN7" s="32">
        <v>3.3</v>
      </c>
      <c r="AO7" s="34"/>
      <c r="AP7" s="32">
        <v>4</v>
      </c>
      <c r="AQ7" s="34"/>
      <c r="AR7" s="32">
        <v>3.5</v>
      </c>
      <c r="AS7" s="34"/>
      <c r="AT7" s="36" t="s">
        <v>39</v>
      </c>
      <c r="AU7" s="35" t="s">
        <v>39</v>
      </c>
      <c r="AV7" s="36" t="s">
        <v>40</v>
      </c>
      <c r="AW7" s="36" t="s">
        <v>84</v>
      </c>
      <c r="AX7" s="37">
        <v>15</v>
      </c>
      <c r="AY7" s="38" t="s">
        <v>85</v>
      </c>
      <c r="AZ7" s="39"/>
      <c r="BA7" s="40" t="s">
        <v>114</v>
      </c>
      <c r="BB7" s="41">
        <f t="shared" si="2"/>
        <v>527860.4914285714</v>
      </c>
      <c r="BC7" s="42">
        <v>0.85</v>
      </c>
      <c r="BD7" s="27"/>
      <c r="BE7" s="43">
        <f t="shared" si="3"/>
        <v>-0.15000000000000002</v>
      </c>
      <c r="BF7" s="43" t="s">
        <v>104</v>
      </c>
      <c r="BG7" s="44"/>
      <c r="BH7" s="40" t="s">
        <v>115</v>
      </c>
      <c r="BI7" s="45">
        <v>30000</v>
      </c>
      <c r="BJ7" s="46"/>
      <c r="BK7" s="45">
        <v>15860</v>
      </c>
      <c r="BL7" s="46"/>
      <c r="BM7" s="45">
        <v>57000</v>
      </c>
      <c r="BN7" s="46"/>
      <c r="BO7" s="41">
        <f t="shared" ref="BO7:BO70" si="11">SUM(BI7,BK7,BM7)</f>
        <v>102860</v>
      </c>
      <c r="BP7" s="45">
        <v>70000</v>
      </c>
      <c r="BQ7" s="46"/>
      <c r="BR7" s="45">
        <v>120000</v>
      </c>
      <c r="BS7" s="46"/>
      <c r="BT7" s="45">
        <v>235000</v>
      </c>
      <c r="BU7" s="46"/>
      <c r="BV7" s="41">
        <f t="shared" si="10"/>
        <v>425000</v>
      </c>
      <c r="BW7" s="41">
        <f t="shared" si="5"/>
        <v>527860</v>
      </c>
      <c r="BX7" s="26">
        <v>71874</v>
      </c>
      <c r="BY7" s="46"/>
      <c r="BZ7" s="26">
        <v>66600</v>
      </c>
      <c r="CA7" s="46"/>
      <c r="CB7" s="26">
        <v>117900</v>
      </c>
      <c r="CC7" s="46"/>
      <c r="CD7" s="26">
        <v>65700</v>
      </c>
      <c r="CE7" s="46"/>
      <c r="CF7" s="26">
        <v>153000</v>
      </c>
      <c r="CG7" s="46"/>
      <c r="CH7" s="26">
        <v>52786</v>
      </c>
      <c r="CI7" s="46"/>
      <c r="CJ7" s="41">
        <f t="shared" si="6"/>
        <v>527860</v>
      </c>
      <c r="CK7" s="47"/>
      <c r="CL7" s="45">
        <f t="shared" si="7"/>
        <v>302256.4914285714</v>
      </c>
      <c r="CM7" s="45">
        <v>225604</v>
      </c>
      <c r="CN7" s="41">
        <f t="shared" si="4"/>
        <v>527860.4914285714</v>
      </c>
    </row>
    <row r="8" spans="1:92" ht="15" customHeight="1" x14ac:dyDescent="0.4">
      <c r="A8" s="48" t="s">
        <v>116</v>
      </c>
      <c r="B8" s="48" t="s">
        <v>91</v>
      </c>
      <c r="C8" s="48" t="s">
        <v>79</v>
      </c>
      <c r="D8" s="48" t="s">
        <v>117</v>
      </c>
      <c r="E8" s="49" t="s">
        <v>81</v>
      </c>
      <c r="F8" s="50">
        <v>0.186</v>
      </c>
      <c r="G8" s="51">
        <f>F8*$L$8</f>
        <v>648122.95200000005</v>
      </c>
      <c r="H8" s="52">
        <f>SUM(F8:F12)</f>
        <v>1</v>
      </c>
      <c r="I8" s="53">
        <v>402</v>
      </c>
      <c r="J8" s="54" t="s">
        <v>118</v>
      </c>
      <c r="K8" s="55">
        <v>0.95</v>
      </c>
      <c r="L8" s="56">
        <f>'[1]2020 인구총조사 통계정보보고서'!O7</f>
        <v>3484532</v>
      </c>
      <c r="M8" s="57">
        <f t="shared" si="8"/>
        <v>1.9799999999999998</v>
      </c>
      <c r="N8" s="57">
        <f t="shared" si="9"/>
        <v>2.2200000000000002</v>
      </c>
      <c r="O8" s="57">
        <f t="shared" si="0"/>
        <v>1.56</v>
      </c>
      <c r="P8" s="57">
        <v>0.6</v>
      </c>
      <c r="Q8" s="57">
        <f t="shared" si="1"/>
        <v>6.3599999999999994</v>
      </c>
      <c r="R8" s="58">
        <v>5</v>
      </c>
      <c r="S8" s="58">
        <v>5</v>
      </c>
      <c r="T8" s="59">
        <f>AVERAGE(Q8:Q12)</f>
        <v>7.32</v>
      </c>
      <c r="U8" s="60">
        <v>3.2</v>
      </c>
      <c r="V8" s="60">
        <v>3</v>
      </c>
      <c r="W8" s="60">
        <v>4</v>
      </c>
      <c r="X8" s="60">
        <v>4.2</v>
      </c>
      <c r="Y8" s="61" t="s">
        <v>119</v>
      </c>
      <c r="Z8" s="57">
        <v>3.2</v>
      </c>
      <c r="AA8" s="59">
        <f>AVERAGE(Z8:Z12)</f>
        <v>3.8600000000000003</v>
      </c>
      <c r="AB8" s="57">
        <v>3.3</v>
      </c>
      <c r="AC8" s="59">
        <f>AVERAGE(AB8:AB12)</f>
        <v>3.4200000000000004</v>
      </c>
      <c r="AD8" s="57">
        <v>3.9</v>
      </c>
      <c r="AE8" s="59">
        <f>AVERAGE(AD8:AD12)</f>
        <v>3.2600000000000002</v>
      </c>
      <c r="AF8" s="57">
        <v>3.1</v>
      </c>
      <c r="AG8" s="59">
        <f>AVERAGE(AF8:AF12)</f>
        <v>3.54</v>
      </c>
      <c r="AH8" s="57">
        <v>3.7</v>
      </c>
      <c r="AI8" s="59">
        <f>AVERAGE(AH8:AH12)</f>
        <v>3.9</v>
      </c>
      <c r="AJ8" s="60">
        <v>3</v>
      </c>
      <c r="AK8" s="62">
        <f>AVERAGE(AJ8:AJ12)</f>
        <v>3.56</v>
      </c>
      <c r="AL8" s="60">
        <v>3.1</v>
      </c>
      <c r="AM8" s="62">
        <f>AVERAGE(AL8:AL12)</f>
        <v>3.9199999999999995</v>
      </c>
      <c r="AN8" s="60">
        <v>3.3</v>
      </c>
      <c r="AO8" s="62">
        <f>AVERAGE(AN8:AN12)</f>
        <v>2.82</v>
      </c>
      <c r="AP8" s="60">
        <v>2.6</v>
      </c>
      <c r="AQ8" s="62">
        <f>AVERAGE(AP8:AP12)</f>
        <v>3.6799999999999997</v>
      </c>
      <c r="AR8" s="60">
        <v>3</v>
      </c>
      <c r="AS8" s="62">
        <f>AVERAGE(AR8:AR12)</f>
        <v>3.78</v>
      </c>
      <c r="AT8" s="63" t="s">
        <v>41</v>
      </c>
      <c r="AU8" s="61" t="s">
        <v>41</v>
      </c>
      <c r="AV8" s="63" t="s">
        <v>25</v>
      </c>
      <c r="AW8" s="63" t="s">
        <v>120</v>
      </c>
      <c r="AX8" s="64">
        <v>15</v>
      </c>
      <c r="AY8" s="65" t="s">
        <v>121</v>
      </c>
      <c r="AZ8" s="66" t="s">
        <v>122</v>
      </c>
      <c r="BA8" s="67" t="s">
        <v>123</v>
      </c>
      <c r="BB8" s="68">
        <f t="shared" si="2"/>
        <v>558911.10857142857</v>
      </c>
      <c r="BC8" s="69">
        <v>0.9</v>
      </c>
      <c r="BD8" s="52">
        <f>AVERAGE(BC8:BC12)</f>
        <v>1</v>
      </c>
      <c r="BE8" s="70">
        <f t="shared" si="3"/>
        <v>-9.9999999999999978E-2</v>
      </c>
      <c r="BF8" s="70" t="s">
        <v>104</v>
      </c>
      <c r="BG8" s="44"/>
      <c r="BH8" s="67" t="s">
        <v>111</v>
      </c>
      <c r="BI8" s="71">
        <v>50000</v>
      </c>
      <c r="BJ8" s="72">
        <f>AVERAGE(BI8:BI12)</f>
        <v>44212.6</v>
      </c>
      <c r="BK8" s="71">
        <v>150911</v>
      </c>
      <c r="BL8" s="72">
        <f>AVERAGE(BK8:BK12)</f>
        <v>84619.8</v>
      </c>
      <c r="BM8" s="71">
        <v>58000</v>
      </c>
      <c r="BN8" s="72">
        <f>AVERAGE(BM8:BM12)</f>
        <v>130000</v>
      </c>
      <c r="BO8" s="68">
        <f t="shared" si="11"/>
        <v>258911</v>
      </c>
      <c r="BP8" s="71">
        <v>60000</v>
      </c>
      <c r="BQ8" s="72">
        <f>AVERAGE(BP8:BP12)</f>
        <v>66000</v>
      </c>
      <c r="BR8" s="71">
        <v>140000</v>
      </c>
      <c r="BS8" s="72">
        <f>AVERAGE(BR8:BR12)</f>
        <v>148000</v>
      </c>
      <c r="BT8" s="71">
        <v>100000</v>
      </c>
      <c r="BU8" s="72">
        <f>AVERAGE(BT8:BT12)</f>
        <v>148180</v>
      </c>
      <c r="BV8" s="68">
        <f t="shared" si="10"/>
        <v>300000</v>
      </c>
      <c r="BW8" s="68">
        <f t="shared" si="5"/>
        <v>558911</v>
      </c>
      <c r="BX8" s="51">
        <v>157500</v>
      </c>
      <c r="BY8" s="72">
        <f>AVERAGE(BX8:BX12)</f>
        <v>99207.18</v>
      </c>
      <c r="BZ8" s="51">
        <v>71100</v>
      </c>
      <c r="CA8" s="72">
        <f>AVERAGE(BZ8:BZ12)</f>
        <v>86580</v>
      </c>
      <c r="CB8" s="51">
        <v>124200</v>
      </c>
      <c r="CC8" s="72">
        <f>AVERAGE(CB8:CB12)</f>
        <v>134640</v>
      </c>
      <c r="CD8" s="51">
        <v>74700</v>
      </c>
      <c r="CE8" s="72">
        <f>AVERAGE(CD8:CD12)</f>
        <v>99540</v>
      </c>
      <c r="CF8" s="51">
        <v>75519.900000000009</v>
      </c>
      <c r="CG8" s="72">
        <f>AVERAGE(CF8:CF12)</f>
        <v>139123.98000000001</v>
      </c>
      <c r="CH8" s="51">
        <v>55891.100000000006</v>
      </c>
      <c r="CI8" s="72">
        <f>AVERAGE(CH8:CH12)</f>
        <v>62121.240000000005</v>
      </c>
      <c r="CJ8" s="68">
        <f t="shared" si="6"/>
        <v>1118002.1600000001</v>
      </c>
      <c r="CK8" s="73">
        <f>AVERAGE(CJ8:CJ12)</f>
        <v>733030.63199999998</v>
      </c>
      <c r="CL8" s="71">
        <f t="shared" si="7"/>
        <v>243306.10857142857</v>
      </c>
      <c r="CM8" s="71">
        <v>315605</v>
      </c>
      <c r="CN8" s="68">
        <f t="shared" si="4"/>
        <v>558911.10857142857</v>
      </c>
    </row>
    <row r="9" spans="1:92" ht="15" customHeight="1" x14ac:dyDescent="0.4">
      <c r="A9" s="48" t="s">
        <v>124</v>
      </c>
      <c r="B9" s="48" t="s">
        <v>91</v>
      </c>
      <c r="C9" s="48" t="s">
        <v>79</v>
      </c>
      <c r="D9" s="48" t="s">
        <v>117</v>
      </c>
      <c r="E9" s="49" t="s">
        <v>92</v>
      </c>
      <c r="F9" s="50">
        <v>0.17299999999999999</v>
      </c>
      <c r="G9" s="51">
        <f>F9*$L$8</f>
        <v>602824.03599999996</v>
      </c>
      <c r="H9" s="52"/>
      <c r="I9" s="53"/>
      <c r="J9" s="54"/>
      <c r="K9" s="55"/>
      <c r="L9" s="56"/>
      <c r="M9" s="57">
        <f t="shared" si="8"/>
        <v>2.4</v>
      </c>
      <c r="N9" s="57">
        <f t="shared" si="9"/>
        <v>2.5200000000000005</v>
      </c>
      <c r="O9" s="57">
        <f t="shared" si="0"/>
        <v>2.4</v>
      </c>
      <c r="P9" s="57">
        <v>0.8</v>
      </c>
      <c r="Q9" s="57">
        <f t="shared" si="1"/>
        <v>8.120000000000001</v>
      </c>
      <c r="R9" s="58">
        <v>5</v>
      </c>
      <c r="S9" s="58">
        <v>1</v>
      </c>
      <c r="T9" s="59"/>
      <c r="U9" s="60">
        <v>4.5999999999999996</v>
      </c>
      <c r="V9" s="60">
        <v>4.7</v>
      </c>
      <c r="W9" s="60">
        <v>3.2</v>
      </c>
      <c r="X9" s="60">
        <v>4</v>
      </c>
      <c r="Y9" s="61" t="s">
        <v>125</v>
      </c>
      <c r="Z9" s="57">
        <v>4.0999999999999996</v>
      </c>
      <c r="AA9" s="59"/>
      <c r="AB9" s="57">
        <v>4</v>
      </c>
      <c r="AC9" s="59"/>
      <c r="AD9" s="57">
        <v>2</v>
      </c>
      <c r="AE9" s="59"/>
      <c r="AF9" s="57">
        <v>3.4</v>
      </c>
      <c r="AG9" s="59"/>
      <c r="AH9" s="57">
        <v>4.2</v>
      </c>
      <c r="AI9" s="59"/>
      <c r="AJ9" s="60">
        <v>3.5</v>
      </c>
      <c r="AK9" s="62"/>
      <c r="AL9" s="60">
        <v>4.0999999999999996</v>
      </c>
      <c r="AM9" s="62"/>
      <c r="AN9" s="60">
        <v>2.1</v>
      </c>
      <c r="AO9" s="62"/>
      <c r="AP9" s="60">
        <v>4</v>
      </c>
      <c r="AQ9" s="62"/>
      <c r="AR9" s="60">
        <v>4.2</v>
      </c>
      <c r="AS9" s="62"/>
      <c r="AT9" s="63" t="s">
        <v>42</v>
      </c>
      <c r="AU9" s="61" t="s">
        <v>42</v>
      </c>
      <c r="AV9" s="63" t="s">
        <v>41</v>
      </c>
      <c r="AW9" s="63" t="s">
        <v>94</v>
      </c>
      <c r="AX9" s="64">
        <v>18</v>
      </c>
      <c r="AY9" s="65" t="s">
        <v>95</v>
      </c>
      <c r="AZ9" s="66"/>
      <c r="BA9" s="67" t="s">
        <v>126</v>
      </c>
      <c r="BB9" s="68">
        <f t="shared" si="2"/>
        <v>714164.19428571418</v>
      </c>
      <c r="BC9" s="69">
        <v>1.1499999999999999</v>
      </c>
      <c r="BD9" s="52"/>
      <c r="BE9" s="70">
        <f t="shared" si="3"/>
        <v>0.14999999999999991</v>
      </c>
      <c r="BF9" s="43" t="s">
        <v>97</v>
      </c>
      <c r="BG9" s="44"/>
      <c r="BH9" s="67" t="s">
        <v>127</v>
      </c>
      <c r="BI9" s="71">
        <v>30000</v>
      </c>
      <c r="BJ9" s="72"/>
      <c r="BK9" s="71">
        <v>120114</v>
      </c>
      <c r="BL9" s="72"/>
      <c r="BM9" s="71">
        <v>123000</v>
      </c>
      <c r="BN9" s="72"/>
      <c r="BO9" s="68">
        <f t="shared" si="11"/>
        <v>273114</v>
      </c>
      <c r="BP9" s="71">
        <v>130000</v>
      </c>
      <c r="BQ9" s="72"/>
      <c r="BR9" s="71">
        <v>200000</v>
      </c>
      <c r="BS9" s="72"/>
      <c r="BT9" s="71">
        <v>80000</v>
      </c>
      <c r="BU9" s="72"/>
      <c r="BV9" s="68">
        <f t="shared" si="10"/>
        <v>410000</v>
      </c>
      <c r="BW9" s="68">
        <f t="shared" si="5"/>
        <v>683114</v>
      </c>
      <c r="BX9" s="51">
        <v>91902.6</v>
      </c>
      <c r="BY9" s="72"/>
      <c r="BZ9" s="51">
        <v>98100</v>
      </c>
      <c r="CA9" s="72"/>
      <c r="CB9" s="51">
        <v>135000</v>
      </c>
      <c r="CC9" s="72"/>
      <c r="CD9" s="51">
        <v>94500</v>
      </c>
      <c r="CE9" s="72"/>
      <c r="CF9" s="51">
        <v>196200</v>
      </c>
      <c r="CG9" s="72"/>
      <c r="CH9" s="51">
        <v>68411.400000000009</v>
      </c>
      <c r="CI9" s="72"/>
      <c r="CJ9" s="68">
        <f t="shared" si="6"/>
        <v>684114</v>
      </c>
      <c r="CK9" s="73"/>
      <c r="CL9" s="71">
        <f t="shared" si="7"/>
        <v>218558.19428571418</v>
      </c>
      <c r="CM9" s="71">
        <v>495606</v>
      </c>
      <c r="CN9" s="68">
        <f t="shared" si="4"/>
        <v>714164.19428571418</v>
      </c>
    </row>
    <row r="10" spans="1:92" ht="15" customHeight="1" x14ac:dyDescent="0.4">
      <c r="A10" s="48" t="s">
        <v>128</v>
      </c>
      <c r="B10" s="48" t="s">
        <v>91</v>
      </c>
      <c r="C10" s="48" t="s">
        <v>79</v>
      </c>
      <c r="D10" s="48" t="s">
        <v>117</v>
      </c>
      <c r="E10" s="49" t="s">
        <v>100</v>
      </c>
      <c r="F10" s="50">
        <v>0.222</v>
      </c>
      <c r="G10" s="51">
        <f>F10*$L$8</f>
        <v>773566.10400000005</v>
      </c>
      <c r="H10" s="52"/>
      <c r="I10" s="53"/>
      <c r="J10" s="54"/>
      <c r="K10" s="55"/>
      <c r="L10" s="56"/>
      <c r="M10" s="57">
        <f t="shared" si="8"/>
        <v>2.04</v>
      </c>
      <c r="N10" s="57">
        <f t="shared" si="9"/>
        <v>2.16</v>
      </c>
      <c r="O10" s="57">
        <f t="shared" si="0"/>
        <v>2.76</v>
      </c>
      <c r="P10" s="57">
        <v>1</v>
      </c>
      <c r="Q10" s="57">
        <f t="shared" si="1"/>
        <v>7.96</v>
      </c>
      <c r="R10" s="58">
        <v>5</v>
      </c>
      <c r="S10" s="58">
        <v>2</v>
      </c>
      <c r="T10" s="59"/>
      <c r="U10" s="60">
        <v>3.8</v>
      </c>
      <c r="V10" s="60">
        <v>3</v>
      </c>
      <c r="W10" s="60">
        <v>3.2</v>
      </c>
      <c r="X10" s="60">
        <v>2.8</v>
      </c>
      <c r="Y10" s="61" t="s">
        <v>129</v>
      </c>
      <c r="Z10" s="57">
        <v>4</v>
      </c>
      <c r="AA10" s="59"/>
      <c r="AB10" s="57">
        <v>3.4</v>
      </c>
      <c r="AC10" s="59"/>
      <c r="AD10" s="57">
        <v>3</v>
      </c>
      <c r="AE10" s="59"/>
      <c r="AF10" s="57">
        <v>3.5</v>
      </c>
      <c r="AG10" s="59"/>
      <c r="AH10" s="57">
        <v>3.6</v>
      </c>
      <c r="AI10" s="59"/>
      <c r="AJ10" s="60">
        <v>3.6</v>
      </c>
      <c r="AK10" s="62"/>
      <c r="AL10" s="60">
        <v>4.5999999999999996</v>
      </c>
      <c r="AM10" s="62"/>
      <c r="AN10" s="60">
        <v>2.6</v>
      </c>
      <c r="AO10" s="62"/>
      <c r="AP10" s="60">
        <v>4.5999999999999996</v>
      </c>
      <c r="AQ10" s="62"/>
      <c r="AR10" s="60">
        <v>4</v>
      </c>
      <c r="AS10" s="62"/>
      <c r="AT10" s="63" t="s">
        <v>130</v>
      </c>
      <c r="AU10" s="61" t="s">
        <v>130</v>
      </c>
      <c r="AV10" s="63" t="s">
        <v>25</v>
      </c>
      <c r="AW10" s="63" t="s">
        <v>84</v>
      </c>
      <c r="AX10" s="64">
        <v>16</v>
      </c>
      <c r="AY10" s="65" t="s">
        <v>85</v>
      </c>
      <c r="AZ10" s="66"/>
      <c r="BA10" s="67" t="s">
        <v>131</v>
      </c>
      <c r="BB10" s="68">
        <f t="shared" si="2"/>
        <v>683113.57714285713</v>
      </c>
      <c r="BC10" s="69">
        <v>1.1000000000000001</v>
      </c>
      <c r="BD10" s="52"/>
      <c r="BE10" s="70">
        <f t="shared" si="3"/>
        <v>0.10000000000000009</v>
      </c>
      <c r="BF10" s="43" t="s">
        <v>97</v>
      </c>
      <c r="BG10" s="44"/>
      <c r="BH10" s="67" t="s">
        <v>115</v>
      </c>
      <c r="BI10" s="71">
        <v>70063</v>
      </c>
      <c r="BJ10" s="72"/>
      <c r="BK10" s="71">
        <v>52000</v>
      </c>
      <c r="BL10" s="72"/>
      <c r="BM10" s="71">
        <v>150000</v>
      </c>
      <c r="BN10" s="72"/>
      <c r="BO10" s="68">
        <f t="shared" si="11"/>
        <v>272063</v>
      </c>
      <c r="BP10" s="71">
        <v>50000</v>
      </c>
      <c r="BQ10" s="72"/>
      <c r="BR10" s="71">
        <v>150000</v>
      </c>
      <c r="BS10" s="72"/>
      <c r="BT10" s="71">
        <v>180000</v>
      </c>
      <c r="BU10" s="72"/>
      <c r="BV10" s="68">
        <f t="shared" si="10"/>
        <v>380000</v>
      </c>
      <c r="BW10" s="68">
        <f t="shared" si="5"/>
        <v>652063</v>
      </c>
      <c r="BX10" s="51">
        <v>82856.7</v>
      </c>
      <c r="BY10" s="72"/>
      <c r="BZ10" s="51">
        <v>93600</v>
      </c>
      <c r="CA10" s="72"/>
      <c r="CB10" s="51">
        <v>146700</v>
      </c>
      <c r="CC10" s="72"/>
      <c r="CD10" s="51">
        <v>81900</v>
      </c>
      <c r="CE10" s="72"/>
      <c r="CF10" s="51">
        <v>181800</v>
      </c>
      <c r="CG10" s="72"/>
      <c r="CH10" s="51">
        <v>65206.3</v>
      </c>
      <c r="CI10" s="72"/>
      <c r="CJ10" s="68">
        <f t="shared" si="6"/>
        <v>652063</v>
      </c>
      <c r="CK10" s="73"/>
      <c r="CL10" s="71">
        <f t="shared" si="7"/>
        <v>317506.57714285713</v>
      </c>
      <c r="CM10" s="71">
        <v>365607</v>
      </c>
      <c r="CN10" s="68">
        <f t="shared" si="4"/>
        <v>683113.57714285713</v>
      </c>
    </row>
    <row r="11" spans="1:92" ht="15" customHeight="1" x14ac:dyDescent="0.4">
      <c r="A11" s="48" t="s">
        <v>132</v>
      </c>
      <c r="B11" s="48" t="s">
        <v>91</v>
      </c>
      <c r="C11" s="48" t="s">
        <v>79</v>
      </c>
      <c r="D11" s="48" t="s">
        <v>117</v>
      </c>
      <c r="E11" s="49" t="s">
        <v>107</v>
      </c>
      <c r="F11" s="50">
        <v>0.254</v>
      </c>
      <c r="G11" s="51">
        <f>F11*$L$8</f>
        <v>885071.12800000003</v>
      </c>
      <c r="H11" s="52"/>
      <c r="I11" s="53"/>
      <c r="J11" s="54"/>
      <c r="K11" s="55"/>
      <c r="L11" s="56"/>
      <c r="M11" s="57">
        <f t="shared" si="8"/>
        <v>2.04</v>
      </c>
      <c r="N11" s="57">
        <f t="shared" si="9"/>
        <v>2.16</v>
      </c>
      <c r="O11" s="57">
        <f t="shared" si="0"/>
        <v>2.2200000000000002</v>
      </c>
      <c r="P11" s="57">
        <v>0.6</v>
      </c>
      <c r="Q11" s="57">
        <f t="shared" si="1"/>
        <v>7.02</v>
      </c>
      <c r="R11" s="58">
        <v>5</v>
      </c>
      <c r="S11" s="58">
        <v>4</v>
      </c>
      <c r="T11" s="59"/>
      <c r="U11" s="60">
        <v>2.6</v>
      </c>
      <c r="V11" s="60">
        <v>3</v>
      </c>
      <c r="W11" s="60">
        <v>4</v>
      </c>
      <c r="X11" s="60">
        <v>3</v>
      </c>
      <c r="Y11" s="61" t="s">
        <v>101</v>
      </c>
      <c r="Z11" s="57">
        <v>3.5</v>
      </c>
      <c r="AA11" s="59"/>
      <c r="AB11" s="57">
        <v>3.4</v>
      </c>
      <c r="AC11" s="59"/>
      <c r="AD11" s="57">
        <v>4</v>
      </c>
      <c r="AE11" s="59"/>
      <c r="AF11" s="57">
        <v>3.6</v>
      </c>
      <c r="AG11" s="59"/>
      <c r="AH11" s="57">
        <v>3.6</v>
      </c>
      <c r="AI11" s="59"/>
      <c r="AJ11" s="60">
        <v>3.5</v>
      </c>
      <c r="AK11" s="62"/>
      <c r="AL11" s="60">
        <v>3.8</v>
      </c>
      <c r="AM11" s="62"/>
      <c r="AN11" s="60">
        <v>3.6</v>
      </c>
      <c r="AO11" s="62"/>
      <c r="AP11" s="60">
        <v>3.7</v>
      </c>
      <c r="AQ11" s="62"/>
      <c r="AR11" s="60">
        <v>3.6</v>
      </c>
      <c r="AS11" s="62"/>
      <c r="AT11" s="63" t="s">
        <v>25</v>
      </c>
      <c r="AU11" s="61" t="s">
        <v>25</v>
      </c>
      <c r="AV11" s="63" t="s">
        <v>41</v>
      </c>
      <c r="AW11" s="63" t="s">
        <v>94</v>
      </c>
      <c r="AX11" s="64">
        <v>17</v>
      </c>
      <c r="AY11" s="65" t="s">
        <v>95</v>
      </c>
      <c r="AZ11" s="66"/>
      <c r="BA11" s="67" t="s">
        <v>133</v>
      </c>
      <c r="BB11" s="68">
        <f t="shared" si="2"/>
        <v>621012.34285714279</v>
      </c>
      <c r="BC11" s="69">
        <v>1</v>
      </c>
      <c r="BD11" s="52"/>
      <c r="BE11" s="70">
        <f t="shared" si="3"/>
        <v>0</v>
      </c>
      <c r="BF11" s="70" t="s">
        <v>134</v>
      </c>
      <c r="BG11" s="44"/>
      <c r="BH11" s="67" t="s">
        <v>105</v>
      </c>
      <c r="BI11" s="71">
        <v>21000</v>
      </c>
      <c r="BJ11" s="72"/>
      <c r="BK11" s="71">
        <v>50012</v>
      </c>
      <c r="BL11" s="72"/>
      <c r="BM11" s="71">
        <v>130000</v>
      </c>
      <c r="BN11" s="72"/>
      <c r="BO11" s="68">
        <f t="shared" si="11"/>
        <v>201012</v>
      </c>
      <c r="BP11" s="71">
        <v>40000</v>
      </c>
      <c r="BQ11" s="72"/>
      <c r="BR11" s="71">
        <v>150000</v>
      </c>
      <c r="BS11" s="72"/>
      <c r="BT11" s="71">
        <v>230000</v>
      </c>
      <c r="BU11" s="72"/>
      <c r="BV11" s="68">
        <f t="shared" si="10"/>
        <v>420000</v>
      </c>
      <c r="BW11" s="68">
        <f t="shared" si="5"/>
        <v>621012</v>
      </c>
      <c r="BX11" s="51">
        <v>83710.8</v>
      </c>
      <c r="BY11" s="72"/>
      <c r="BZ11" s="51">
        <v>85500</v>
      </c>
      <c r="CA11" s="72"/>
      <c r="CB11" s="51">
        <v>139500</v>
      </c>
      <c r="CC11" s="72"/>
      <c r="CD11" s="51">
        <v>172800</v>
      </c>
      <c r="CE11" s="72"/>
      <c r="CF11" s="51">
        <v>77400</v>
      </c>
      <c r="CG11" s="72"/>
      <c r="CH11" s="51">
        <v>62101.200000000004</v>
      </c>
      <c r="CI11" s="72"/>
      <c r="CJ11" s="68">
        <f t="shared" si="6"/>
        <v>621012</v>
      </c>
      <c r="CK11" s="73"/>
      <c r="CL11" s="71">
        <f t="shared" si="7"/>
        <v>255404.34285714279</v>
      </c>
      <c r="CM11" s="71">
        <v>365608</v>
      </c>
      <c r="CN11" s="68">
        <f t="shared" si="4"/>
        <v>621012.34285714279</v>
      </c>
    </row>
    <row r="12" spans="1:92" ht="15" customHeight="1" x14ac:dyDescent="0.4">
      <c r="A12" s="48" t="s">
        <v>135</v>
      </c>
      <c r="B12" s="48" t="s">
        <v>91</v>
      </c>
      <c r="C12" s="48" t="s">
        <v>79</v>
      </c>
      <c r="D12" s="48" t="s">
        <v>117</v>
      </c>
      <c r="E12" s="49" t="s">
        <v>113</v>
      </c>
      <c r="F12" s="50">
        <v>0.16500000000000001</v>
      </c>
      <c r="G12" s="51">
        <f>F12*$L$8</f>
        <v>574947.78</v>
      </c>
      <c r="H12" s="52"/>
      <c r="I12" s="53"/>
      <c r="J12" s="54"/>
      <c r="K12" s="55"/>
      <c r="L12" s="56"/>
      <c r="M12" s="57">
        <f t="shared" si="8"/>
        <v>1.8</v>
      </c>
      <c r="N12" s="57">
        <f t="shared" si="9"/>
        <v>2.64</v>
      </c>
      <c r="O12" s="57">
        <f t="shared" si="0"/>
        <v>2.1</v>
      </c>
      <c r="P12" s="57">
        <v>0.6</v>
      </c>
      <c r="Q12" s="57">
        <f t="shared" si="1"/>
        <v>7.1400000000000006</v>
      </c>
      <c r="R12" s="58">
        <v>5</v>
      </c>
      <c r="S12" s="58">
        <v>3</v>
      </c>
      <c r="T12" s="59"/>
      <c r="U12" s="60">
        <v>3</v>
      </c>
      <c r="V12" s="60">
        <v>4</v>
      </c>
      <c r="W12" s="60">
        <v>4.3</v>
      </c>
      <c r="X12" s="60">
        <v>3.6</v>
      </c>
      <c r="Y12" s="61" t="s">
        <v>136</v>
      </c>
      <c r="Z12" s="57">
        <v>4.5</v>
      </c>
      <c r="AA12" s="59"/>
      <c r="AB12" s="57">
        <v>3</v>
      </c>
      <c r="AC12" s="59"/>
      <c r="AD12" s="57">
        <v>3.4</v>
      </c>
      <c r="AE12" s="59"/>
      <c r="AF12" s="57">
        <v>4.0999999999999996</v>
      </c>
      <c r="AG12" s="59"/>
      <c r="AH12" s="57">
        <v>4.4000000000000004</v>
      </c>
      <c r="AI12" s="59"/>
      <c r="AJ12" s="60">
        <v>4.2</v>
      </c>
      <c r="AK12" s="62"/>
      <c r="AL12" s="60">
        <v>4</v>
      </c>
      <c r="AM12" s="62"/>
      <c r="AN12" s="60">
        <v>2.5</v>
      </c>
      <c r="AO12" s="62"/>
      <c r="AP12" s="60">
        <v>3.5</v>
      </c>
      <c r="AQ12" s="62"/>
      <c r="AR12" s="60">
        <v>4.0999999999999996</v>
      </c>
      <c r="AS12" s="62"/>
      <c r="AT12" s="63" t="s">
        <v>39</v>
      </c>
      <c r="AU12" s="61" t="s">
        <v>39</v>
      </c>
      <c r="AV12" s="63" t="s">
        <v>39</v>
      </c>
      <c r="AW12" s="63" t="s">
        <v>137</v>
      </c>
      <c r="AX12" s="64">
        <v>19</v>
      </c>
      <c r="AY12" s="65" t="s">
        <v>138</v>
      </c>
      <c r="AZ12" s="66"/>
      <c r="BA12" s="67" t="s">
        <v>139</v>
      </c>
      <c r="BB12" s="68">
        <f t="shared" si="2"/>
        <v>527860.4914285714</v>
      </c>
      <c r="BC12" s="69">
        <v>0.85</v>
      </c>
      <c r="BD12" s="52"/>
      <c r="BE12" s="70">
        <f t="shared" si="3"/>
        <v>-0.15000000000000002</v>
      </c>
      <c r="BF12" s="70" t="s">
        <v>140</v>
      </c>
      <c r="BG12" s="44"/>
      <c r="BH12" s="67" t="s">
        <v>89</v>
      </c>
      <c r="BI12" s="71">
        <v>50000</v>
      </c>
      <c r="BJ12" s="72"/>
      <c r="BK12" s="71">
        <v>50062</v>
      </c>
      <c r="BL12" s="72"/>
      <c r="BM12" s="71">
        <v>189000</v>
      </c>
      <c r="BN12" s="72"/>
      <c r="BO12" s="68">
        <f t="shared" si="11"/>
        <v>289062</v>
      </c>
      <c r="BP12" s="71">
        <v>50000</v>
      </c>
      <c r="BQ12" s="72"/>
      <c r="BR12" s="71">
        <v>100000</v>
      </c>
      <c r="BS12" s="72"/>
      <c r="BT12" s="71">
        <v>150900</v>
      </c>
      <c r="BU12" s="72"/>
      <c r="BV12" s="68">
        <f t="shared" si="10"/>
        <v>300900</v>
      </c>
      <c r="BW12" s="68">
        <f>BO12+BV12</f>
        <v>589962</v>
      </c>
      <c r="BX12" s="51">
        <v>80065.8</v>
      </c>
      <c r="BY12" s="72"/>
      <c r="BZ12" s="51">
        <v>84600</v>
      </c>
      <c r="CA12" s="72"/>
      <c r="CB12" s="51">
        <v>127800</v>
      </c>
      <c r="CC12" s="72"/>
      <c r="CD12" s="51">
        <v>73800</v>
      </c>
      <c r="CE12" s="72"/>
      <c r="CF12" s="51">
        <v>164700</v>
      </c>
      <c r="CG12" s="72"/>
      <c r="CH12" s="51">
        <v>58996.200000000004</v>
      </c>
      <c r="CI12" s="72"/>
      <c r="CJ12" s="68">
        <f t="shared" si="6"/>
        <v>589962</v>
      </c>
      <c r="CK12" s="73"/>
      <c r="CL12" s="71">
        <f t="shared" si="7"/>
        <v>162251.4914285714</v>
      </c>
      <c r="CM12" s="71">
        <v>365609</v>
      </c>
      <c r="CN12" s="68">
        <f t="shared" si="4"/>
        <v>527860.4914285714</v>
      </c>
    </row>
    <row r="13" spans="1:92" s="40" customFormat="1" ht="15" customHeight="1" x14ac:dyDescent="0.4">
      <c r="A13" s="23" t="s">
        <v>141</v>
      </c>
      <c r="B13" s="23" t="s">
        <v>91</v>
      </c>
      <c r="C13" s="23" t="s">
        <v>142</v>
      </c>
      <c r="D13" s="23" t="s">
        <v>80</v>
      </c>
      <c r="E13" s="24" t="s">
        <v>81</v>
      </c>
      <c r="F13" s="25">
        <v>0.19500000000000001</v>
      </c>
      <c r="G13" s="26">
        <f>F13*$L$13</f>
        <v>679483.74</v>
      </c>
      <c r="H13" s="27">
        <f>SUM(F13:F17)</f>
        <v>1</v>
      </c>
      <c r="I13" s="28">
        <v>437</v>
      </c>
      <c r="J13" s="29" t="s">
        <v>143</v>
      </c>
      <c r="K13" s="30">
        <v>0.95</v>
      </c>
      <c r="L13" s="31">
        <f>'[1]2020 인구총조사 통계정보보고서'!O7</f>
        <v>3484532</v>
      </c>
      <c r="M13" s="32">
        <f t="shared" si="8"/>
        <v>2.16</v>
      </c>
      <c r="N13" s="32">
        <f t="shared" si="9"/>
        <v>2.1</v>
      </c>
      <c r="O13" s="32">
        <f t="shared" si="0"/>
        <v>2.2799999999999998</v>
      </c>
      <c r="P13" s="32">
        <v>0.6</v>
      </c>
      <c r="Q13" s="32">
        <f t="shared" si="1"/>
        <v>7.1399999999999988</v>
      </c>
      <c r="R13" s="33">
        <v>5</v>
      </c>
      <c r="S13" s="33">
        <v>4</v>
      </c>
      <c r="T13" s="34">
        <f>AVERAGE(Q13:Q17)</f>
        <v>7.44</v>
      </c>
      <c r="U13" s="32">
        <v>2.7</v>
      </c>
      <c r="V13" s="32">
        <v>3</v>
      </c>
      <c r="W13" s="32">
        <v>3</v>
      </c>
      <c r="X13" s="32">
        <v>3.9</v>
      </c>
      <c r="Y13" s="35" t="s">
        <v>144</v>
      </c>
      <c r="Z13" s="32">
        <v>3.9</v>
      </c>
      <c r="AA13" s="34">
        <f>AVERAGE(Z13:Z17)</f>
        <v>3.8</v>
      </c>
      <c r="AB13" s="32">
        <v>3.6</v>
      </c>
      <c r="AC13" s="34">
        <f>AVERAGE(AB13:AB17)</f>
        <v>3.9199999999999995</v>
      </c>
      <c r="AD13" s="32">
        <v>4.8</v>
      </c>
      <c r="AE13" s="34">
        <f>AVERAGE(AD13:AD17)</f>
        <v>3.5</v>
      </c>
      <c r="AF13" s="32">
        <v>2.6</v>
      </c>
      <c r="AG13" s="34">
        <f>AVERAGE(AF13:AF17)</f>
        <v>3.7199999999999998</v>
      </c>
      <c r="AH13" s="32">
        <v>3.5</v>
      </c>
      <c r="AI13" s="34">
        <f>AVERAGE(AH13:AH17)</f>
        <v>3.66</v>
      </c>
      <c r="AJ13" s="32">
        <v>2.5</v>
      </c>
      <c r="AK13" s="34">
        <f>AVERAGE(AJ13:AJ17)</f>
        <v>3.66</v>
      </c>
      <c r="AL13" s="32">
        <v>4</v>
      </c>
      <c r="AM13" s="34">
        <f>AVERAGE(AL13:AL17)</f>
        <v>3.66</v>
      </c>
      <c r="AN13" s="32">
        <v>2.6</v>
      </c>
      <c r="AO13" s="34">
        <f>AVERAGE(AN13:AN17)</f>
        <v>3</v>
      </c>
      <c r="AP13" s="32">
        <v>3.8</v>
      </c>
      <c r="AQ13" s="34">
        <f>AVERAGE(AP13:AP17)</f>
        <v>3.62</v>
      </c>
      <c r="AR13" s="32">
        <v>3.2</v>
      </c>
      <c r="AS13" s="34">
        <f>AVERAGE(AR13:AR17)</f>
        <v>3.4200000000000004</v>
      </c>
      <c r="AT13" s="36" t="s">
        <v>130</v>
      </c>
      <c r="AU13" s="35" t="s">
        <v>130</v>
      </c>
      <c r="AV13" s="36" t="s">
        <v>39</v>
      </c>
      <c r="AW13" s="36" t="s">
        <v>145</v>
      </c>
      <c r="AX13" s="37">
        <v>23</v>
      </c>
      <c r="AY13" s="38" t="s">
        <v>146</v>
      </c>
      <c r="AZ13" s="39" t="s">
        <v>147</v>
      </c>
      <c r="BA13" s="40" t="s">
        <v>148</v>
      </c>
      <c r="BB13" s="41">
        <f t="shared" ref="BB13:BB23" si="12">BC13*$BG$13</f>
        <v>879767.48571428563</v>
      </c>
      <c r="BC13" s="42">
        <v>0.85</v>
      </c>
      <c r="BD13" s="27">
        <f>AVERAGE(BC13:BC17)</f>
        <v>1</v>
      </c>
      <c r="BE13" s="43">
        <f t="shared" si="3"/>
        <v>-0.15000000000000002</v>
      </c>
      <c r="BF13" s="43" t="s">
        <v>140</v>
      </c>
      <c r="BG13" s="72">
        <f>BG24*90%</f>
        <v>1035020.5714285714</v>
      </c>
      <c r="BH13" s="40" t="s">
        <v>115</v>
      </c>
      <c r="BI13" s="45">
        <v>80000</v>
      </c>
      <c r="BJ13" s="46">
        <f>AVERAGE(BI13:BI17)</f>
        <v>65059</v>
      </c>
      <c r="BK13" s="45">
        <v>129000</v>
      </c>
      <c r="BL13" s="46">
        <f>AVERAGE(BK13:BK17)</f>
        <v>151008.4</v>
      </c>
      <c r="BM13" s="45">
        <v>90767</v>
      </c>
      <c r="BN13" s="46">
        <f>AVERAGE(BM13:BM17)</f>
        <v>215953.4</v>
      </c>
      <c r="BO13" s="41">
        <f t="shared" si="11"/>
        <v>299767</v>
      </c>
      <c r="BP13" s="45">
        <v>80000</v>
      </c>
      <c r="BQ13" s="46">
        <f>AVERAGE(BP13:BP17)</f>
        <v>106000</v>
      </c>
      <c r="BR13" s="45">
        <v>200000</v>
      </c>
      <c r="BS13" s="46">
        <f>AVERAGE(BR13:BR17)</f>
        <v>240000</v>
      </c>
      <c r="BT13" s="45">
        <v>300000</v>
      </c>
      <c r="BU13" s="46">
        <f>AVERAGE(BT13:BT17)</f>
        <v>270700</v>
      </c>
      <c r="BV13" s="41">
        <f t="shared" si="10"/>
        <v>580000</v>
      </c>
      <c r="BW13" s="41">
        <f t="shared" si="5"/>
        <v>879767</v>
      </c>
      <c r="BX13" s="26">
        <v>118590.3</v>
      </c>
      <c r="BY13" s="46">
        <f>AVERAGE(BX13:BX17)</f>
        <v>139698.72000000003</v>
      </c>
      <c r="BZ13" s="26">
        <v>103500</v>
      </c>
      <c r="CA13" s="46">
        <f>AVERAGE(BZ13:BZ17)</f>
        <v>177660</v>
      </c>
      <c r="CB13" s="26">
        <v>197100</v>
      </c>
      <c r="CC13" s="46">
        <f>AVERAGE(CB13:CB17)</f>
        <v>232560</v>
      </c>
      <c r="CD13" s="26">
        <v>129600</v>
      </c>
      <c r="CE13" s="46">
        <f>AVERAGE(CD13:CD17)</f>
        <v>177660</v>
      </c>
      <c r="CF13" s="26">
        <v>243000</v>
      </c>
      <c r="CG13" s="46">
        <f>AVERAGE(CF13:CF17)</f>
        <v>203940</v>
      </c>
      <c r="CH13" s="26">
        <v>87976.700000000012</v>
      </c>
      <c r="CI13" s="46">
        <f>AVERAGE(CH13:CH17)</f>
        <v>103502.08</v>
      </c>
      <c r="CJ13" s="41">
        <f t="shared" si="6"/>
        <v>1811285.72</v>
      </c>
      <c r="CK13" s="47">
        <f>AVERAGE(CJ13:CJ17)</f>
        <v>1221324.544</v>
      </c>
      <c r="CL13" s="45">
        <f t="shared" si="7"/>
        <v>414157.48571428563</v>
      </c>
      <c r="CM13" s="45">
        <v>465610</v>
      </c>
      <c r="CN13" s="41">
        <f t="shared" si="4"/>
        <v>879767.48571428563</v>
      </c>
    </row>
    <row r="14" spans="1:92" s="40" customFormat="1" ht="15" customHeight="1" x14ac:dyDescent="0.4">
      <c r="A14" s="23" t="s">
        <v>149</v>
      </c>
      <c r="B14" s="23" t="s">
        <v>91</v>
      </c>
      <c r="C14" s="23" t="s">
        <v>142</v>
      </c>
      <c r="D14" s="23" t="s">
        <v>80</v>
      </c>
      <c r="E14" s="24" t="s">
        <v>92</v>
      </c>
      <c r="F14" s="25">
        <v>0.255</v>
      </c>
      <c r="G14" s="26">
        <f>F14*$L$13</f>
        <v>888555.66</v>
      </c>
      <c r="H14" s="27"/>
      <c r="I14" s="28"/>
      <c r="J14" s="29"/>
      <c r="K14" s="30"/>
      <c r="L14" s="31"/>
      <c r="M14" s="32">
        <f t="shared" si="8"/>
        <v>2.4</v>
      </c>
      <c r="N14" s="32">
        <f t="shared" si="9"/>
        <v>1.9200000000000004</v>
      </c>
      <c r="O14" s="32">
        <f t="shared" si="0"/>
        <v>2.16</v>
      </c>
      <c r="P14" s="32">
        <v>1</v>
      </c>
      <c r="Q14" s="32">
        <f t="shared" si="1"/>
        <v>7.48</v>
      </c>
      <c r="R14" s="33">
        <v>5</v>
      </c>
      <c r="S14" s="33">
        <v>2</v>
      </c>
      <c r="T14" s="34"/>
      <c r="U14" s="32">
        <v>3</v>
      </c>
      <c r="V14" s="32">
        <v>4</v>
      </c>
      <c r="W14" s="32">
        <v>2.6</v>
      </c>
      <c r="X14" s="32">
        <v>2.6</v>
      </c>
      <c r="Y14" s="35" t="s">
        <v>150</v>
      </c>
      <c r="Z14" s="32">
        <v>3.8</v>
      </c>
      <c r="AA14" s="34"/>
      <c r="AB14" s="32">
        <v>4</v>
      </c>
      <c r="AC14" s="34"/>
      <c r="AD14" s="32">
        <v>4.4000000000000004</v>
      </c>
      <c r="AE14" s="34"/>
      <c r="AF14" s="32">
        <v>4.5999999999999996</v>
      </c>
      <c r="AG14" s="34"/>
      <c r="AH14" s="32">
        <v>3.2</v>
      </c>
      <c r="AI14" s="34"/>
      <c r="AJ14" s="32">
        <v>4.5999999999999996</v>
      </c>
      <c r="AK14" s="34"/>
      <c r="AL14" s="32">
        <v>3</v>
      </c>
      <c r="AM14" s="34"/>
      <c r="AN14" s="32">
        <v>2</v>
      </c>
      <c r="AO14" s="34"/>
      <c r="AP14" s="32">
        <v>3.6</v>
      </c>
      <c r="AQ14" s="34"/>
      <c r="AR14" s="32">
        <v>2.2000000000000002</v>
      </c>
      <c r="AS14" s="34"/>
      <c r="AT14" s="36" t="s">
        <v>39</v>
      </c>
      <c r="AU14" s="35" t="s">
        <v>39</v>
      </c>
      <c r="AV14" s="36" t="s">
        <v>42</v>
      </c>
      <c r="AW14" s="36" t="s">
        <v>151</v>
      </c>
      <c r="AX14" s="37">
        <v>21</v>
      </c>
      <c r="AY14" s="38" t="s">
        <v>152</v>
      </c>
      <c r="AZ14" s="39"/>
      <c r="BA14" s="40" t="s">
        <v>153</v>
      </c>
      <c r="BB14" s="41">
        <f t="shared" si="12"/>
        <v>1035020.5714285714</v>
      </c>
      <c r="BC14" s="42">
        <v>1</v>
      </c>
      <c r="BD14" s="27"/>
      <c r="BE14" s="43">
        <f t="shared" si="3"/>
        <v>0</v>
      </c>
      <c r="BF14" s="43" t="s">
        <v>134</v>
      </c>
      <c r="BG14" s="72"/>
      <c r="BH14" s="40" t="s">
        <v>154</v>
      </c>
      <c r="BI14" s="45">
        <v>15021</v>
      </c>
      <c r="BJ14" s="46"/>
      <c r="BK14" s="45">
        <v>85000</v>
      </c>
      <c r="BL14" s="46"/>
      <c r="BM14" s="45">
        <v>250000</v>
      </c>
      <c r="BN14" s="46"/>
      <c r="BO14" s="41">
        <f t="shared" si="11"/>
        <v>350021</v>
      </c>
      <c r="BP14" s="45">
        <v>150000</v>
      </c>
      <c r="BQ14" s="46"/>
      <c r="BR14" s="45">
        <v>450000</v>
      </c>
      <c r="BS14" s="46"/>
      <c r="BT14" s="45">
        <v>153500</v>
      </c>
      <c r="BU14" s="46"/>
      <c r="BV14" s="41">
        <f t="shared" si="10"/>
        <v>753500</v>
      </c>
      <c r="BW14" s="41">
        <f t="shared" si="5"/>
        <v>1103521</v>
      </c>
      <c r="BX14" s="26">
        <v>139518.9</v>
      </c>
      <c r="BY14" s="46"/>
      <c r="BZ14" s="26">
        <v>171000</v>
      </c>
      <c r="CA14" s="46"/>
      <c r="CB14" s="26">
        <v>234000</v>
      </c>
      <c r="CC14" s="46"/>
      <c r="CD14" s="26">
        <v>162000</v>
      </c>
      <c r="CE14" s="46"/>
      <c r="CF14" s="26">
        <v>225000</v>
      </c>
      <c r="CG14" s="46"/>
      <c r="CH14" s="26">
        <v>103502.1</v>
      </c>
      <c r="CI14" s="46"/>
      <c r="CJ14" s="41">
        <f t="shared" si="6"/>
        <v>1035021</v>
      </c>
      <c r="CK14" s="47"/>
      <c r="CL14" s="45">
        <f t="shared" si="7"/>
        <v>669409.57142857136</v>
      </c>
      <c r="CM14" s="45">
        <v>365611</v>
      </c>
      <c r="CN14" s="41">
        <f t="shared" si="4"/>
        <v>1035020.5714285714</v>
      </c>
    </row>
    <row r="15" spans="1:92" s="40" customFormat="1" ht="15" customHeight="1" x14ac:dyDescent="0.4">
      <c r="A15" s="23" t="s">
        <v>155</v>
      </c>
      <c r="B15" s="23" t="s">
        <v>91</v>
      </c>
      <c r="C15" s="23" t="s">
        <v>142</v>
      </c>
      <c r="D15" s="23" t="s">
        <v>80</v>
      </c>
      <c r="E15" s="24" t="s">
        <v>100</v>
      </c>
      <c r="F15" s="25">
        <v>0.219</v>
      </c>
      <c r="G15" s="26">
        <f>F15*$L$13</f>
        <v>763112.50800000003</v>
      </c>
      <c r="H15" s="27"/>
      <c r="I15" s="28"/>
      <c r="J15" s="29"/>
      <c r="K15" s="30"/>
      <c r="L15" s="31"/>
      <c r="M15" s="32">
        <f t="shared" si="8"/>
        <v>2.5799999999999996</v>
      </c>
      <c r="N15" s="32">
        <f t="shared" si="9"/>
        <v>2.64</v>
      </c>
      <c r="O15" s="32">
        <f t="shared" si="0"/>
        <v>2.46</v>
      </c>
      <c r="P15" s="32">
        <v>0.8</v>
      </c>
      <c r="Q15" s="32">
        <f t="shared" si="1"/>
        <v>8.48</v>
      </c>
      <c r="R15" s="33">
        <v>5</v>
      </c>
      <c r="S15" s="33">
        <v>1</v>
      </c>
      <c r="T15" s="34"/>
      <c r="U15" s="32">
        <v>4.8</v>
      </c>
      <c r="V15" s="32">
        <v>4</v>
      </c>
      <c r="W15" s="32">
        <v>4.0999999999999996</v>
      </c>
      <c r="X15" s="32">
        <v>3.4</v>
      </c>
      <c r="Y15" s="35" t="s">
        <v>156</v>
      </c>
      <c r="Z15" s="32">
        <v>4.5</v>
      </c>
      <c r="AA15" s="34"/>
      <c r="AB15" s="32">
        <v>4.3</v>
      </c>
      <c r="AC15" s="34"/>
      <c r="AD15" s="32">
        <v>2.8</v>
      </c>
      <c r="AE15" s="34"/>
      <c r="AF15" s="32">
        <v>4.2</v>
      </c>
      <c r="AG15" s="34"/>
      <c r="AH15" s="32">
        <v>4.4000000000000004</v>
      </c>
      <c r="AI15" s="34"/>
      <c r="AJ15" s="32">
        <v>4</v>
      </c>
      <c r="AK15" s="34"/>
      <c r="AL15" s="32">
        <v>4.2</v>
      </c>
      <c r="AM15" s="34"/>
      <c r="AN15" s="32">
        <v>3.6</v>
      </c>
      <c r="AO15" s="34"/>
      <c r="AP15" s="32">
        <v>4.0999999999999996</v>
      </c>
      <c r="AQ15" s="34"/>
      <c r="AR15" s="32">
        <v>4.3</v>
      </c>
      <c r="AS15" s="34"/>
      <c r="AT15" s="36" t="s">
        <v>157</v>
      </c>
      <c r="AU15" s="35" t="s">
        <v>157</v>
      </c>
      <c r="AV15" s="36" t="s">
        <v>42</v>
      </c>
      <c r="AW15" s="36" t="s">
        <v>158</v>
      </c>
      <c r="AX15" s="37">
        <v>28</v>
      </c>
      <c r="AY15" s="38" t="s">
        <v>159</v>
      </c>
      <c r="AZ15" s="39"/>
      <c r="BA15" s="40" t="s">
        <v>160</v>
      </c>
      <c r="BB15" s="41">
        <f t="shared" si="12"/>
        <v>1242024.6857142856</v>
      </c>
      <c r="BC15" s="42">
        <v>1.2</v>
      </c>
      <c r="BD15" s="27"/>
      <c r="BE15" s="43">
        <f t="shared" si="3"/>
        <v>0.19999999999999996</v>
      </c>
      <c r="BF15" s="43" t="s">
        <v>97</v>
      </c>
      <c r="BG15" s="72"/>
      <c r="BH15" s="40" t="s">
        <v>161</v>
      </c>
      <c r="BI15" s="45">
        <v>80274</v>
      </c>
      <c r="BJ15" s="46"/>
      <c r="BK15" s="45">
        <v>190000</v>
      </c>
      <c r="BL15" s="46"/>
      <c r="BM15" s="45">
        <v>270000</v>
      </c>
      <c r="BN15" s="46"/>
      <c r="BO15" s="41">
        <f t="shared" si="11"/>
        <v>540274</v>
      </c>
      <c r="BP15" s="45">
        <v>100000</v>
      </c>
      <c r="BQ15" s="46"/>
      <c r="BR15" s="45">
        <v>300000</v>
      </c>
      <c r="BS15" s="46"/>
      <c r="BT15" s="45">
        <v>250000</v>
      </c>
      <c r="BU15" s="46"/>
      <c r="BV15" s="41">
        <f t="shared" si="10"/>
        <v>650000</v>
      </c>
      <c r="BW15" s="41">
        <f>BO15+BV15</f>
        <v>1190274</v>
      </c>
      <c r="BX15" s="26">
        <v>160446.6</v>
      </c>
      <c r="BY15" s="46"/>
      <c r="BZ15" s="26">
        <v>331200</v>
      </c>
      <c r="CA15" s="46"/>
      <c r="CB15" s="26">
        <v>267300</v>
      </c>
      <c r="CC15" s="46"/>
      <c r="CD15" s="26">
        <v>171000</v>
      </c>
      <c r="CE15" s="46"/>
      <c r="CF15" s="26">
        <v>141300</v>
      </c>
      <c r="CG15" s="46"/>
      <c r="CH15" s="26">
        <v>119027.40000000001</v>
      </c>
      <c r="CI15" s="46"/>
      <c r="CJ15" s="41">
        <f t="shared" si="6"/>
        <v>1190274</v>
      </c>
      <c r="CK15" s="47"/>
      <c r="CL15" s="45">
        <f t="shared" si="7"/>
        <v>477024.68571428559</v>
      </c>
      <c r="CM15" s="45">
        <v>765000</v>
      </c>
      <c r="CN15" s="41">
        <f t="shared" si="4"/>
        <v>1242024.6857142856</v>
      </c>
    </row>
    <row r="16" spans="1:92" s="40" customFormat="1" ht="15" customHeight="1" x14ac:dyDescent="0.4">
      <c r="A16" s="23" t="s">
        <v>162</v>
      </c>
      <c r="B16" s="23" t="s">
        <v>91</v>
      </c>
      <c r="C16" s="23" t="s">
        <v>142</v>
      </c>
      <c r="D16" s="23" t="s">
        <v>80</v>
      </c>
      <c r="E16" s="24" t="s">
        <v>107</v>
      </c>
      <c r="F16" s="25">
        <v>0.158</v>
      </c>
      <c r="G16" s="26">
        <f>F16*$L$13</f>
        <v>550556.05599999998</v>
      </c>
      <c r="H16" s="27"/>
      <c r="I16" s="28"/>
      <c r="J16" s="29"/>
      <c r="K16" s="30"/>
      <c r="L16" s="31"/>
      <c r="M16" s="32">
        <f t="shared" si="8"/>
        <v>2.34</v>
      </c>
      <c r="N16" s="32">
        <f t="shared" si="9"/>
        <v>2.04</v>
      </c>
      <c r="O16" s="32">
        <f t="shared" si="0"/>
        <v>1.86</v>
      </c>
      <c r="P16" s="32">
        <v>0.6</v>
      </c>
      <c r="Q16" s="32">
        <f t="shared" si="1"/>
        <v>6.84</v>
      </c>
      <c r="R16" s="33">
        <v>5</v>
      </c>
      <c r="S16" s="33">
        <v>5</v>
      </c>
      <c r="T16" s="34"/>
      <c r="U16" s="32">
        <v>3.6</v>
      </c>
      <c r="V16" s="32">
        <v>3</v>
      </c>
      <c r="W16" s="32">
        <v>2</v>
      </c>
      <c r="X16" s="32">
        <v>3.9</v>
      </c>
      <c r="Y16" s="35" t="s">
        <v>163</v>
      </c>
      <c r="Z16" s="32">
        <v>4</v>
      </c>
      <c r="AA16" s="34"/>
      <c r="AB16" s="32">
        <v>3.9</v>
      </c>
      <c r="AC16" s="34"/>
      <c r="AD16" s="32">
        <v>3</v>
      </c>
      <c r="AE16" s="34"/>
      <c r="AF16" s="32">
        <v>2.9</v>
      </c>
      <c r="AG16" s="34"/>
      <c r="AH16" s="32">
        <v>3.4</v>
      </c>
      <c r="AI16" s="34"/>
      <c r="AJ16" s="32">
        <v>3</v>
      </c>
      <c r="AK16" s="34"/>
      <c r="AL16" s="32">
        <v>3.8</v>
      </c>
      <c r="AM16" s="34"/>
      <c r="AN16" s="32">
        <v>4</v>
      </c>
      <c r="AO16" s="34"/>
      <c r="AP16" s="32">
        <v>3.1</v>
      </c>
      <c r="AQ16" s="34"/>
      <c r="AR16" s="32">
        <v>3.9</v>
      </c>
      <c r="AS16" s="34"/>
      <c r="AT16" s="36" t="s">
        <v>41</v>
      </c>
      <c r="AU16" s="35" t="s">
        <v>41</v>
      </c>
      <c r="AV16" s="36" t="s">
        <v>41</v>
      </c>
      <c r="AW16" s="36" t="s">
        <v>164</v>
      </c>
      <c r="AX16" s="37">
        <v>26</v>
      </c>
      <c r="AY16" s="38" t="s">
        <v>165</v>
      </c>
      <c r="AZ16" s="39"/>
      <c r="BA16" s="40" t="s">
        <v>166</v>
      </c>
      <c r="BB16" s="41">
        <f t="shared" si="12"/>
        <v>931518.51428571425</v>
      </c>
      <c r="BC16" s="42">
        <v>0.9</v>
      </c>
      <c r="BD16" s="27"/>
      <c r="BE16" s="43">
        <f t="shared" si="3"/>
        <v>-9.9999999999999978E-2</v>
      </c>
      <c r="BF16" s="43" t="s">
        <v>140</v>
      </c>
      <c r="BG16" s="72"/>
      <c r="BH16" s="40" t="s">
        <v>115</v>
      </c>
      <c r="BI16" s="45">
        <v>50000</v>
      </c>
      <c r="BJ16" s="46"/>
      <c r="BK16" s="45">
        <v>150270</v>
      </c>
      <c r="BL16" s="46"/>
      <c r="BM16" s="45">
        <v>183000</v>
      </c>
      <c r="BN16" s="46"/>
      <c r="BO16" s="41">
        <f t="shared" si="11"/>
        <v>383270</v>
      </c>
      <c r="BP16" s="45">
        <v>100000</v>
      </c>
      <c r="BQ16" s="46"/>
      <c r="BR16" s="45">
        <v>200000</v>
      </c>
      <c r="BS16" s="46"/>
      <c r="BT16" s="45">
        <v>300000</v>
      </c>
      <c r="BU16" s="46"/>
      <c r="BV16" s="41">
        <f t="shared" si="10"/>
        <v>600000</v>
      </c>
      <c r="BW16" s="41">
        <f t="shared" si="5"/>
        <v>983270</v>
      </c>
      <c r="BX16" s="26">
        <v>132543</v>
      </c>
      <c r="BY16" s="46"/>
      <c r="BZ16" s="26">
        <v>135000</v>
      </c>
      <c r="CA16" s="46"/>
      <c r="CB16" s="26">
        <v>220500</v>
      </c>
      <c r="CC16" s="46"/>
      <c r="CD16" s="26">
        <v>123300</v>
      </c>
      <c r="CE16" s="46"/>
      <c r="CF16" s="26">
        <v>273600</v>
      </c>
      <c r="CG16" s="46"/>
      <c r="CH16" s="26">
        <v>98327</v>
      </c>
      <c r="CI16" s="46"/>
      <c r="CJ16" s="41">
        <f t="shared" si="6"/>
        <v>983270</v>
      </c>
      <c r="CK16" s="47"/>
      <c r="CL16" s="45">
        <f t="shared" si="7"/>
        <v>465905.51428571425</v>
      </c>
      <c r="CM16" s="45">
        <v>465613</v>
      </c>
      <c r="CN16" s="41">
        <f t="shared" si="4"/>
        <v>931518.51428571425</v>
      </c>
    </row>
    <row r="17" spans="1:92" s="40" customFormat="1" ht="15" customHeight="1" x14ac:dyDescent="0.4">
      <c r="A17" s="23" t="s">
        <v>167</v>
      </c>
      <c r="B17" s="23" t="s">
        <v>91</v>
      </c>
      <c r="C17" s="23" t="s">
        <v>142</v>
      </c>
      <c r="D17" s="23" t="s">
        <v>80</v>
      </c>
      <c r="E17" s="24" t="s">
        <v>113</v>
      </c>
      <c r="F17" s="25">
        <v>0.17299999999999999</v>
      </c>
      <c r="G17" s="26">
        <f>F17*$L$13</f>
        <v>602824.03599999996</v>
      </c>
      <c r="H17" s="27"/>
      <c r="I17" s="28"/>
      <c r="J17" s="29"/>
      <c r="K17" s="30"/>
      <c r="L17" s="31"/>
      <c r="M17" s="32">
        <f t="shared" si="8"/>
        <v>2.2799999999999998</v>
      </c>
      <c r="N17" s="32">
        <f t="shared" si="9"/>
        <v>2.2799999999999998</v>
      </c>
      <c r="O17" s="32">
        <f t="shared" si="0"/>
        <v>2.1</v>
      </c>
      <c r="P17" s="32">
        <v>0.6</v>
      </c>
      <c r="Q17" s="32">
        <f t="shared" si="1"/>
        <v>7.26</v>
      </c>
      <c r="R17" s="33">
        <v>5</v>
      </c>
      <c r="S17" s="33">
        <v>3</v>
      </c>
      <c r="T17" s="34"/>
      <c r="U17" s="32">
        <v>3</v>
      </c>
      <c r="V17" s="32">
        <v>0.8</v>
      </c>
      <c r="W17" s="32">
        <v>3</v>
      </c>
      <c r="X17" s="32">
        <v>2.6</v>
      </c>
      <c r="Y17" s="35" t="s">
        <v>93</v>
      </c>
      <c r="Z17" s="32">
        <v>2.8</v>
      </c>
      <c r="AA17" s="34"/>
      <c r="AB17" s="32">
        <v>3.8</v>
      </c>
      <c r="AC17" s="34"/>
      <c r="AD17" s="32">
        <v>2.5</v>
      </c>
      <c r="AE17" s="34"/>
      <c r="AF17" s="32">
        <v>4.3</v>
      </c>
      <c r="AG17" s="34"/>
      <c r="AH17" s="32">
        <v>3.8</v>
      </c>
      <c r="AI17" s="34"/>
      <c r="AJ17" s="32">
        <v>4.2</v>
      </c>
      <c r="AK17" s="34"/>
      <c r="AL17" s="32">
        <v>3.3</v>
      </c>
      <c r="AM17" s="34"/>
      <c r="AN17" s="32">
        <v>2.8</v>
      </c>
      <c r="AO17" s="34"/>
      <c r="AP17" s="32">
        <v>3.5</v>
      </c>
      <c r="AQ17" s="34"/>
      <c r="AR17" s="32">
        <v>3.5</v>
      </c>
      <c r="AS17" s="34"/>
      <c r="AT17" s="36" t="s">
        <v>39</v>
      </c>
      <c r="AU17" s="35" t="s">
        <v>39</v>
      </c>
      <c r="AV17" s="36" t="s">
        <v>39</v>
      </c>
      <c r="AW17" s="36" t="s">
        <v>164</v>
      </c>
      <c r="AX17" s="37">
        <v>27</v>
      </c>
      <c r="AY17" s="38" t="s">
        <v>168</v>
      </c>
      <c r="AZ17" s="39"/>
      <c r="BA17" s="40" t="s">
        <v>169</v>
      </c>
      <c r="BB17" s="41">
        <f t="shared" si="12"/>
        <v>1086771.5999999999</v>
      </c>
      <c r="BC17" s="42">
        <v>1.05</v>
      </c>
      <c r="BD17" s="27"/>
      <c r="BE17" s="43">
        <f t="shared" si="3"/>
        <v>5.0000000000000044E-2</v>
      </c>
      <c r="BF17" s="43" t="s">
        <v>97</v>
      </c>
      <c r="BG17" s="72"/>
      <c r="BH17" s="40" t="s">
        <v>170</v>
      </c>
      <c r="BI17" s="45">
        <v>100000</v>
      </c>
      <c r="BJ17" s="46"/>
      <c r="BK17" s="45">
        <v>200772</v>
      </c>
      <c r="BL17" s="46"/>
      <c r="BM17" s="45">
        <v>286000</v>
      </c>
      <c r="BN17" s="46"/>
      <c r="BO17" s="41">
        <f t="shared" si="11"/>
        <v>586772</v>
      </c>
      <c r="BP17" s="45">
        <v>100000</v>
      </c>
      <c r="BQ17" s="46"/>
      <c r="BR17" s="45">
        <v>50000</v>
      </c>
      <c r="BS17" s="46"/>
      <c r="BT17" s="45">
        <v>350000</v>
      </c>
      <c r="BU17" s="46"/>
      <c r="BV17" s="41">
        <f t="shared" si="10"/>
        <v>500000</v>
      </c>
      <c r="BW17" s="41">
        <f t="shared" si="5"/>
        <v>1086772</v>
      </c>
      <c r="BX17" s="26">
        <v>147394.80000000002</v>
      </c>
      <c r="BY17" s="46"/>
      <c r="BZ17" s="26">
        <v>147600</v>
      </c>
      <c r="CA17" s="46"/>
      <c r="CB17" s="26">
        <v>243900</v>
      </c>
      <c r="CC17" s="46"/>
      <c r="CD17" s="26">
        <v>302400</v>
      </c>
      <c r="CE17" s="46"/>
      <c r="CF17" s="26">
        <v>136800</v>
      </c>
      <c r="CG17" s="46"/>
      <c r="CH17" s="26">
        <v>108677.20000000001</v>
      </c>
      <c r="CI17" s="46"/>
      <c r="CJ17" s="41">
        <f t="shared" si="6"/>
        <v>1086772</v>
      </c>
      <c r="CK17" s="47"/>
      <c r="CL17" s="45">
        <f t="shared" si="7"/>
        <v>431157.59999999986</v>
      </c>
      <c r="CM17" s="45">
        <v>655614</v>
      </c>
      <c r="CN17" s="41">
        <f t="shared" si="4"/>
        <v>1086771.5999999999</v>
      </c>
    </row>
    <row r="18" spans="1:92" ht="15" customHeight="1" x14ac:dyDescent="0.4">
      <c r="A18" s="48" t="s">
        <v>171</v>
      </c>
      <c r="B18" s="48" t="s">
        <v>91</v>
      </c>
      <c r="C18" s="48" t="s">
        <v>142</v>
      </c>
      <c r="D18" s="48" t="s">
        <v>117</v>
      </c>
      <c r="E18" s="49" t="s">
        <v>81</v>
      </c>
      <c r="F18" s="50">
        <v>0.152</v>
      </c>
      <c r="G18" s="51">
        <f t="shared" ref="G18:G23" si="13">F18*$L$18</f>
        <v>476066.27999999997</v>
      </c>
      <c r="H18" s="52">
        <f>SUM(F18:F23)</f>
        <v>1</v>
      </c>
      <c r="I18" s="53">
        <v>423</v>
      </c>
      <c r="J18" s="54" t="s">
        <v>172</v>
      </c>
      <c r="K18" s="55">
        <v>0.95</v>
      </c>
      <c r="L18" s="56">
        <f>'[1]2020 인구총조사 통계정보보고서'!O8</f>
        <v>3132015</v>
      </c>
      <c r="M18" s="57">
        <f t="shared" si="8"/>
        <v>2.2799999999999998</v>
      </c>
      <c r="N18" s="57">
        <f t="shared" si="9"/>
        <v>2.4</v>
      </c>
      <c r="O18" s="57">
        <f t="shared" si="0"/>
        <v>2.7</v>
      </c>
      <c r="P18" s="57">
        <v>0.6</v>
      </c>
      <c r="Q18" s="57">
        <f t="shared" si="1"/>
        <v>7.9799999999999995</v>
      </c>
      <c r="R18" s="58">
        <v>6</v>
      </c>
      <c r="S18" s="58">
        <v>5</v>
      </c>
      <c r="T18" s="59">
        <f>AVERAGE(Q18:Q23)</f>
        <v>8.24</v>
      </c>
      <c r="U18" s="60">
        <v>3.1</v>
      </c>
      <c r="V18" s="60">
        <v>2</v>
      </c>
      <c r="W18" s="60">
        <v>3</v>
      </c>
      <c r="X18" s="60">
        <v>2.4</v>
      </c>
      <c r="Y18" s="61" t="s">
        <v>156</v>
      </c>
      <c r="Z18" s="57">
        <v>3.6</v>
      </c>
      <c r="AA18" s="59">
        <f>AVERAGE(Z18:Z22)</f>
        <v>3.96</v>
      </c>
      <c r="AB18" s="57">
        <v>3.8</v>
      </c>
      <c r="AC18" s="59">
        <f>AVERAGE(AB18:AB22)</f>
        <v>4.0999999999999996</v>
      </c>
      <c r="AD18" s="57">
        <v>4.5</v>
      </c>
      <c r="AE18" s="59">
        <f>AVERAGE(AD18:AD22)</f>
        <v>4.1800000000000006</v>
      </c>
      <c r="AF18" s="57">
        <v>4.5999999999999996</v>
      </c>
      <c r="AG18" s="59">
        <f>AVERAGE(AF18:AF22)</f>
        <v>4.3600000000000003</v>
      </c>
      <c r="AH18" s="57">
        <v>4</v>
      </c>
      <c r="AI18" s="59">
        <f>AVERAGE(AH18:AH22)</f>
        <v>4.0200000000000005</v>
      </c>
      <c r="AJ18" s="60">
        <v>4.4000000000000004</v>
      </c>
      <c r="AK18" s="62">
        <f>AVERAGE(AJ18:AJ22)</f>
        <v>4.34</v>
      </c>
      <c r="AL18" s="60">
        <v>4</v>
      </c>
      <c r="AM18" s="62">
        <f>AVERAGE(AL18:AL22)</f>
        <v>4.3600000000000003</v>
      </c>
      <c r="AN18" s="60">
        <v>3.5</v>
      </c>
      <c r="AO18" s="62">
        <f>AVERAGE(AN18:AN22)</f>
        <v>3.6399999999999997</v>
      </c>
      <c r="AP18" s="60">
        <v>4.5</v>
      </c>
      <c r="AQ18" s="62">
        <f>AVERAGE(AP18:AP22)</f>
        <v>4.1800000000000006</v>
      </c>
      <c r="AR18" s="60">
        <v>3.6</v>
      </c>
      <c r="AS18" s="62">
        <f>AVERAGE(AR18:AR22)</f>
        <v>4.2</v>
      </c>
      <c r="AT18" s="63" t="s">
        <v>25</v>
      </c>
      <c r="AU18" s="61" t="s">
        <v>25</v>
      </c>
      <c r="AV18" s="63" t="s">
        <v>42</v>
      </c>
      <c r="AW18" s="63" t="s">
        <v>145</v>
      </c>
      <c r="AX18" s="64">
        <v>23</v>
      </c>
      <c r="AY18" s="65" t="s">
        <v>152</v>
      </c>
      <c r="AZ18" s="66" t="s">
        <v>173</v>
      </c>
      <c r="BA18" s="67" t="s">
        <v>174</v>
      </c>
      <c r="BB18" s="68">
        <f t="shared" si="12"/>
        <v>931518.51428571425</v>
      </c>
      <c r="BC18" s="69">
        <v>0.9</v>
      </c>
      <c r="BD18" s="52">
        <f>AVERAGE(BC18:BC23)</f>
        <v>1</v>
      </c>
      <c r="BE18" s="70">
        <f t="shared" si="3"/>
        <v>-9.9999999999999978E-2</v>
      </c>
      <c r="BF18" s="70" t="s">
        <v>140</v>
      </c>
      <c r="BG18" s="72"/>
      <c r="BH18" s="67" t="s">
        <v>175</v>
      </c>
      <c r="BI18" s="71">
        <v>50000</v>
      </c>
      <c r="BJ18" s="72">
        <f>AVERAGE(BI18:BI22)</f>
        <v>72213.399999999994</v>
      </c>
      <c r="BK18" s="71">
        <v>150021</v>
      </c>
      <c r="BL18" s="72">
        <f>AVERAGE(BK18:BK23)</f>
        <v>143298</v>
      </c>
      <c r="BM18" s="71">
        <v>160000</v>
      </c>
      <c r="BN18" s="72">
        <f>AVERAGE(BM18:BM22)</f>
        <v>151600</v>
      </c>
      <c r="BO18" s="68">
        <f t="shared" si="11"/>
        <v>360021</v>
      </c>
      <c r="BP18" s="71">
        <v>150000</v>
      </c>
      <c r="BQ18" s="72">
        <f>AVERAGE(BP18:BP23)</f>
        <v>110000</v>
      </c>
      <c r="BR18" s="71">
        <v>400000</v>
      </c>
      <c r="BS18" s="72">
        <f>AVERAGE(BR18:BR23)</f>
        <v>296666.66666666669</v>
      </c>
      <c r="BT18" s="71">
        <v>125000</v>
      </c>
      <c r="BU18" s="72">
        <f>AVERAGE(BT18:BT23)</f>
        <v>263000</v>
      </c>
      <c r="BV18" s="68">
        <f t="shared" si="10"/>
        <v>675000</v>
      </c>
      <c r="BW18" s="68">
        <f t="shared" si="5"/>
        <v>1035021</v>
      </c>
      <c r="BX18" s="51">
        <v>139518.9</v>
      </c>
      <c r="BY18" s="72">
        <f>AVERAGE(BX18:BX22)</f>
        <v>173579.76</v>
      </c>
      <c r="BZ18" s="51">
        <v>148500</v>
      </c>
      <c r="CA18" s="72">
        <f>AVERAGE(BZ18:BZ22)</f>
        <v>181800</v>
      </c>
      <c r="CB18" s="51">
        <v>225900</v>
      </c>
      <c r="CC18" s="72">
        <f>AVERAGE(CB18:CB22)</f>
        <v>229680</v>
      </c>
      <c r="CD18" s="51">
        <v>288000</v>
      </c>
      <c r="CE18" s="72">
        <f>AVERAGE(CD18:CD22)</f>
        <v>167674.13999999998</v>
      </c>
      <c r="CF18" s="51">
        <v>129600</v>
      </c>
      <c r="CG18" s="72">
        <f>AVERAGE(CF18:CF22)</f>
        <v>188100</v>
      </c>
      <c r="CH18" s="51">
        <v>103502.1</v>
      </c>
      <c r="CI18" s="72">
        <f>AVERAGE(CH18:CH22)</f>
        <v>104537.1</v>
      </c>
      <c r="CJ18" s="68">
        <f t="shared" si="6"/>
        <v>1975854.9000000001</v>
      </c>
      <c r="CK18" s="73">
        <f>AVERAGE(CJ18:CJ22)</f>
        <v>1233537.78</v>
      </c>
      <c r="CL18" s="71">
        <f t="shared" si="7"/>
        <v>365903.51428571425</v>
      </c>
      <c r="CM18" s="71">
        <v>565615</v>
      </c>
      <c r="CN18" s="68">
        <f t="shared" si="4"/>
        <v>931518.51428571425</v>
      </c>
    </row>
    <row r="19" spans="1:92" ht="15" customHeight="1" x14ac:dyDescent="0.4">
      <c r="A19" s="48" t="s">
        <v>176</v>
      </c>
      <c r="B19" s="48" t="s">
        <v>91</v>
      </c>
      <c r="C19" s="48" t="s">
        <v>142</v>
      </c>
      <c r="D19" s="48" t="s">
        <v>117</v>
      </c>
      <c r="E19" s="49" t="s">
        <v>92</v>
      </c>
      <c r="F19" s="50">
        <v>0.20499999999999999</v>
      </c>
      <c r="G19" s="51">
        <f t="shared" si="13"/>
        <v>642063.07499999995</v>
      </c>
      <c r="H19" s="52"/>
      <c r="I19" s="53"/>
      <c r="J19" s="54"/>
      <c r="K19" s="55"/>
      <c r="L19" s="56"/>
      <c r="M19" s="57">
        <f t="shared" si="8"/>
        <v>2.46</v>
      </c>
      <c r="N19" s="57">
        <f t="shared" si="9"/>
        <v>2.4</v>
      </c>
      <c r="O19" s="57">
        <f t="shared" si="0"/>
        <v>2.46</v>
      </c>
      <c r="P19" s="57">
        <v>0.8</v>
      </c>
      <c r="Q19" s="57">
        <f t="shared" si="1"/>
        <v>8.1199999999999992</v>
      </c>
      <c r="R19" s="58">
        <v>6</v>
      </c>
      <c r="S19" s="58">
        <v>4</v>
      </c>
      <c r="T19" s="59"/>
      <c r="U19" s="60">
        <v>3</v>
      </c>
      <c r="V19" s="60">
        <v>3.2</v>
      </c>
      <c r="W19" s="60">
        <v>4</v>
      </c>
      <c r="X19" s="60">
        <v>2.4</v>
      </c>
      <c r="Y19" s="61" t="s">
        <v>93</v>
      </c>
      <c r="Z19" s="57">
        <v>4.2</v>
      </c>
      <c r="AA19" s="59"/>
      <c r="AB19" s="57">
        <v>4.0999999999999996</v>
      </c>
      <c r="AC19" s="59"/>
      <c r="AD19" s="57">
        <v>4.5999999999999996</v>
      </c>
      <c r="AE19" s="59"/>
      <c r="AF19" s="57">
        <v>4.7</v>
      </c>
      <c r="AG19" s="59"/>
      <c r="AH19" s="57">
        <v>4</v>
      </c>
      <c r="AI19" s="59"/>
      <c r="AJ19" s="60">
        <v>4.8</v>
      </c>
      <c r="AK19" s="62"/>
      <c r="AL19" s="60">
        <v>4.7</v>
      </c>
      <c r="AM19" s="62"/>
      <c r="AN19" s="60">
        <v>4</v>
      </c>
      <c r="AO19" s="62"/>
      <c r="AP19" s="60">
        <v>4.0999999999999996</v>
      </c>
      <c r="AQ19" s="62"/>
      <c r="AR19" s="60">
        <v>4.5999999999999996</v>
      </c>
      <c r="AS19" s="62"/>
      <c r="AT19" s="63" t="s">
        <v>39</v>
      </c>
      <c r="AU19" s="61" t="s">
        <v>39</v>
      </c>
      <c r="AV19" s="63" t="s">
        <v>39</v>
      </c>
      <c r="AW19" s="63" t="s">
        <v>151</v>
      </c>
      <c r="AX19" s="64">
        <v>21</v>
      </c>
      <c r="AY19" s="65" t="s">
        <v>152</v>
      </c>
      <c r="AZ19" s="66"/>
      <c r="BA19" s="67" t="s">
        <v>177</v>
      </c>
      <c r="BB19" s="68">
        <f t="shared" si="12"/>
        <v>1035020.5714285714</v>
      </c>
      <c r="BC19" s="69">
        <v>1</v>
      </c>
      <c r="BD19" s="52"/>
      <c r="BE19" s="70">
        <f t="shared" si="3"/>
        <v>0</v>
      </c>
      <c r="BF19" s="70" t="s">
        <v>134</v>
      </c>
      <c r="BG19" s="72"/>
      <c r="BH19" s="67" t="s">
        <v>115</v>
      </c>
      <c r="BI19" s="71">
        <v>100270</v>
      </c>
      <c r="BJ19" s="72"/>
      <c r="BK19" s="71">
        <v>130000</v>
      </c>
      <c r="BL19" s="72"/>
      <c r="BM19" s="71">
        <v>100000</v>
      </c>
      <c r="BN19" s="72"/>
      <c r="BO19" s="68">
        <f t="shared" si="11"/>
        <v>330270</v>
      </c>
      <c r="BP19" s="71">
        <v>150000</v>
      </c>
      <c r="BQ19" s="72"/>
      <c r="BR19" s="71">
        <v>150000</v>
      </c>
      <c r="BS19" s="72"/>
      <c r="BT19" s="71">
        <v>353000</v>
      </c>
      <c r="BU19" s="72"/>
      <c r="BV19" s="68">
        <f t="shared" si="10"/>
        <v>653000</v>
      </c>
      <c r="BW19" s="68">
        <f t="shared" si="5"/>
        <v>983270</v>
      </c>
      <c r="BX19" s="51">
        <v>132543</v>
      </c>
      <c r="BY19" s="72"/>
      <c r="BZ19" s="51">
        <v>135000</v>
      </c>
      <c r="CA19" s="72"/>
      <c r="CB19" s="51">
        <v>220500</v>
      </c>
      <c r="CC19" s="72"/>
      <c r="CD19" s="51">
        <v>123300</v>
      </c>
      <c r="CE19" s="72"/>
      <c r="CF19" s="51">
        <v>273600</v>
      </c>
      <c r="CG19" s="72"/>
      <c r="CH19" s="51">
        <v>98327</v>
      </c>
      <c r="CI19" s="72"/>
      <c r="CJ19" s="68">
        <f t="shared" si="6"/>
        <v>983270</v>
      </c>
      <c r="CK19" s="73"/>
      <c r="CL19" s="71">
        <f t="shared" si="7"/>
        <v>469404.57142857136</v>
      </c>
      <c r="CM19" s="71">
        <v>565616</v>
      </c>
      <c r="CN19" s="68">
        <f t="shared" si="4"/>
        <v>1035020.5714285714</v>
      </c>
    </row>
    <row r="20" spans="1:92" ht="15" customHeight="1" x14ac:dyDescent="0.4">
      <c r="A20" s="48" t="s">
        <v>178</v>
      </c>
      <c r="B20" s="48" t="s">
        <v>91</v>
      </c>
      <c r="C20" s="48" t="s">
        <v>142</v>
      </c>
      <c r="D20" s="48" t="s">
        <v>117</v>
      </c>
      <c r="E20" s="49" t="s">
        <v>100</v>
      </c>
      <c r="F20" s="50">
        <v>0.16800000000000001</v>
      </c>
      <c r="G20" s="51">
        <f t="shared" si="13"/>
        <v>526178.52</v>
      </c>
      <c r="H20" s="52"/>
      <c r="I20" s="53"/>
      <c r="J20" s="54"/>
      <c r="K20" s="55"/>
      <c r="L20" s="56"/>
      <c r="M20" s="57">
        <f t="shared" si="8"/>
        <v>2.5799999999999996</v>
      </c>
      <c r="N20" s="57">
        <f t="shared" si="9"/>
        <v>2.46</v>
      </c>
      <c r="O20" s="57">
        <f t="shared" si="0"/>
        <v>2.4</v>
      </c>
      <c r="P20" s="57">
        <v>1</v>
      </c>
      <c r="Q20" s="57">
        <f t="shared" si="1"/>
        <v>8.44</v>
      </c>
      <c r="R20" s="58">
        <v>6</v>
      </c>
      <c r="S20" s="58">
        <v>2</v>
      </c>
      <c r="T20" s="59"/>
      <c r="U20" s="60">
        <v>3.9</v>
      </c>
      <c r="V20" s="60">
        <v>4</v>
      </c>
      <c r="W20" s="60">
        <v>4</v>
      </c>
      <c r="X20" s="60">
        <v>3.8</v>
      </c>
      <c r="Y20" s="61" t="s">
        <v>136</v>
      </c>
      <c r="Z20" s="57">
        <v>4</v>
      </c>
      <c r="AA20" s="59"/>
      <c r="AB20" s="57">
        <v>4.3</v>
      </c>
      <c r="AC20" s="59"/>
      <c r="AD20" s="57">
        <v>4.4000000000000004</v>
      </c>
      <c r="AE20" s="59"/>
      <c r="AF20" s="57">
        <v>4.5999999999999996</v>
      </c>
      <c r="AG20" s="59"/>
      <c r="AH20" s="57">
        <v>4.0999999999999996</v>
      </c>
      <c r="AI20" s="59"/>
      <c r="AJ20" s="60">
        <v>4.5999999999999996</v>
      </c>
      <c r="AK20" s="62"/>
      <c r="AL20" s="60">
        <v>4.5</v>
      </c>
      <c r="AM20" s="62"/>
      <c r="AN20" s="60">
        <v>3.6</v>
      </c>
      <c r="AO20" s="62"/>
      <c r="AP20" s="60">
        <v>4</v>
      </c>
      <c r="AQ20" s="62"/>
      <c r="AR20" s="60">
        <v>3.9</v>
      </c>
      <c r="AS20" s="62"/>
      <c r="AT20" s="63" t="s">
        <v>39</v>
      </c>
      <c r="AU20" s="61" t="s">
        <v>39</v>
      </c>
      <c r="AV20" s="63" t="s">
        <v>42</v>
      </c>
      <c r="AW20" s="63" t="s">
        <v>158</v>
      </c>
      <c r="AX20" s="64">
        <v>28</v>
      </c>
      <c r="AY20" s="65" t="s">
        <v>179</v>
      </c>
      <c r="AZ20" s="66"/>
      <c r="BA20" s="67" t="s">
        <v>180</v>
      </c>
      <c r="BB20" s="68">
        <f t="shared" si="12"/>
        <v>1242024.6857142856</v>
      </c>
      <c r="BC20" s="69">
        <v>1.2</v>
      </c>
      <c r="BD20" s="52"/>
      <c r="BE20" s="70">
        <f t="shared" si="3"/>
        <v>0.19999999999999996</v>
      </c>
      <c r="BF20" s="43" t="s">
        <v>97</v>
      </c>
      <c r="BG20" s="72"/>
      <c r="BH20" s="67" t="s">
        <v>161</v>
      </c>
      <c r="BI20" s="71">
        <v>40274</v>
      </c>
      <c r="BJ20" s="72"/>
      <c r="BK20" s="71">
        <v>210000</v>
      </c>
      <c r="BL20" s="72"/>
      <c r="BM20" s="71">
        <v>90000</v>
      </c>
      <c r="BN20" s="72"/>
      <c r="BO20" s="68">
        <f t="shared" si="11"/>
        <v>340274</v>
      </c>
      <c r="BP20" s="71">
        <v>50000</v>
      </c>
      <c r="BQ20" s="72"/>
      <c r="BR20" s="71">
        <v>550000</v>
      </c>
      <c r="BS20" s="72"/>
      <c r="BT20" s="71">
        <v>250000</v>
      </c>
      <c r="BU20" s="72"/>
      <c r="BV20" s="68">
        <f t="shared" si="10"/>
        <v>850000</v>
      </c>
      <c r="BW20" s="68">
        <f t="shared" si="5"/>
        <v>1190274</v>
      </c>
      <c r="BX20" s="51">
        <v>160446.6</v>
      </c>
      <c r="BY20" s="72"/>
      <c r="BZ20" s="51">
        <v>331200</v>
      </c>
      <c r="CA20" s="72"/>
      <c r="CB20" s="51">
        <v>267300</v>
      </c>
      <c r="CC20" s="72"/>
      <c r="CD20" s="51">
        <v>162900</v>
      </c>
      <c r="CE20" s="72"/>
      <c r="CF20" s="51">
        <v>149400</v>
      </c>
      <c r="CG20" s="72"/>
      <c r="CH20" s="51">
        <v>119027.40000000001</v>
      </c>
      <c r="CI20" s="72"/>
      <c r="CJ20" s="68">
        <f t="shared" si="6"/>
        <v>1190274</v>
      </c>
      <c r="CK20" s="73"/>
      <c r="CL20" s="71">
        <f t="shared" si="7"/>
        <v>577024.68571428559</v>
      </c>
      <c r="CM20" s="71">
        <v>665000</v>
      </c>
      <c r="CN20" s="68">
        <f t="shared" si="4"/>
        <v>1242024.6857142856</v>
      </c>
    </row>
    <row r="21" spans="1:92" ht="15" customHeight="1" x14ac:dyDescent="0.4">
      <c r="A21" s="48" t="s">
        <v>181</v>
      </c>
      <c r="B21" s="48" t="s">
        <v>91</v>
      </c>
      <c r="C21" s="48" t="s">
        <v>142</v>
      </c>
      <c r="D21" s="48" t="s">
        <v>117</v>
      </c>
      <c r="E21" s="49" t="s">
        <v>107</v>
      </c>
      <c r="F21" s="50">
        <v>0.154</v>
      </c>
      <c r="G21" s="51">
        <f t="shared" si="13"/>
        <v>482330.31</v>
      </c>
      <c r="H21" s="52"/>
      <c r="I21" s="53"/>
      <c r="J21" s="54"/>
      <c r="K21" s="55"/>
      <c r="L21" s="56"/>
      <c r="M21" s="57">
        <f t="shared" si="8"/>
        <v>2.7</v>
      </c>
      <c r="N21" s="57">
        <f t="shared" si="9"/>
        <v>2.04</v>
      </c>
      <c r="O21" s="57">
        <f t="shared" si="0"/>
        <v>2.8200000000000003</v>
      </c>
      <c r="P21" s="57">
        <v>0.6</v>
      </c>
      <c r="Q21" s="57">
        <f t="shared" si="1"/>
        <v>8.16</v>
      </c>
      <c r="R21" s="58">
        <v>6</v>
      </c>
      <c r="S21" s="58">
        <v>3</v>
      </c>
      <c r="T21" s="59"/>
      <c r="U21" s="60">
        <v>4</v>
      </c>
      <c r="V21" s="60">
        <v>4</v>
      </c>
      <c r="W21" s="60">
        <v>2.8</v>
      </c>
      <c r="X21" s="60">
        <v>2.8</v>
      </c>
      <c r="Y21" s="61" t="s">
        <v>125</v>
      </c>
      <c r="Z21" s="57">
        <v>4.0999999999999996</v>
      </c>
      <c r="AA21" s="59"/>
      <c r="AB21" s="57">
        <v>4.5</v>
      </c>
      <c r="AC21" s="59"/>
      <c r="AD21" s="57">
        <v>4.8</v>
      </c>
      <c r="AE21" s="59"/>
      <c r="AF21" s="57">
        <v>3.9</v>
      </c>
      <c r="AG21" s="59"/>
      <c r="AH21" s="57">
        <v>3.4</v>
      </c>
      <c r="AI21" s="59"/>
      <c r="AJ21" s="60">
        <v>3.9</v>
      </c>
      <c r="AK21" s="62"/>
      <c r="AL21" s="60">
        <v>4.8</v>
      </c>
      <c r="AM21" s="62"/>
      <c r="AN21" s="60">
        <v>4</v>
      </c>
      <c r="AO21" s="62"/>
      <c r="AP21" s="60">
        <v>4.7</v>
      </c>
      <c r="AQ21" s="62"/>
      <c r="AR21" s="60">
        <v>4.2</v>
      </c>
      <c r="AS21" s="62"/>
      <c r="AT21" s="63" t="s">
        <v>40</v>
      </c>
      <c r="AU21" s="61" t="s">
        <v>40</v>
      </c>
      <c r="AV21" s="63" t="s">
        <v>25</v>
      </c>
      <c r="AW21" s="63" t="s">
        <v>164</v>
      </c>
      <c r="AX21" s="64">
        <v>25</v>
      </c>
      <c r="AY21" s="65" t="s">
        <v>168</v>
      </c>
      <c r="AZ21" s="66"/>
      <c r="BA21" s="67" t="s">
        <v>182</v>
      </c>
      <c r="BB21" s="68">
        <f t="shared" si="12"/>
        <v>1190273.6571428571</v>
      </c>
      <c r="BC21" s="69">
        <v>1.1499999999999999</v>
      </c>
      <c r="BD21" s="52"/>
      <c r="BE21" s="70">
        <f t="shared" si="3"/>
        <v>0.14999999999999991</v>
      </c>
      <c r="BF21" s="43" t="s">
        <v>97</v>
      </c>
      <c r="BG21" s="72"/>
      <c r="BH21" s="67" t="s">
        <v>183</v>
      </c>
      <c r="BI21" s="71">
        <v>120523</v>
      </c>
      <c r="BJ21" s="72"/>
      <c r="BK21" s="71">
        <v>180000</v>
      </c>
      <c r="BL21" s="72"/>
      <c r="BM21" s="71">
        <v>308000</v>
      </c>
      <c r="BN21" s="72"/>
      <c r="BO21" s="68">
        <f t="shared" si="11"/>
        <v>608523</v>
      </c>
      <c r="BP21" s="71">
        <v>50000</v>
      </c>
      <c r="BQ21" s="72"/>
      <c r="BR21" s="71">
        <v>130000</v>
      </c>
      <c r="BS21" s="72"/>
      <c r="BT21" s="71">
        <v>350000</v>
      </c>
      <c r="BU21" s="72"/>
      <c r="BV21" s="68">
        <f t="shared" si="10"/>
        <v>530000</v>
      </c>
      <c r="BW21" s="68">
        <f t="shared" si="5"/>
        <v>1138523</v>
      </c>
      <c r="BX21" s="51">
        <v>316800</v>
      </c>
      <c r="BY21" s="72"/>
      <c r="BZ21" s="51">
        <v>168300</v>
      </c>
      <c r="CA21" s="72"/>
      <c r="CB21" s="51">
        <v>243000</v>
      </c>
      <c r="CC21" s="72"/>
      <c r="CD21" s="51">
        <v>153470.70000000001</v>
      </c>
      <c r="CE21" s="72"/>
      <c r="CF21" s="51">
        <v>143100</v>
      </c>
      <c r="CG21" s="72"/>
      <c r="CH21" s="51">
        <v>113852.3</v>
      </c>
      <c r="CI21" s="72"/>
      <c r="CJ21" s="68">
        <f t="shared" si="6"/>
        <v>1138523</v>
      </c>
      <c r="CK21" s="73"/>
      <c r="CL21" s="71">
        <f t="shared" si="7"/>
        <v>724655.65714285709</v>
      </c>
      <c r="CM21" s="71">
        <v>465618</v>
      </c>
      <c r="CN21" s="68">
        <f t="shared" si="4"/>
        <v>1190273.6571428571</v>
      </c>
    </row>
    <row r="22" spans="1:92" ht="15" customHeight="1" x14ac:dyDescent="0.4">
      <c r="A22" s="48" t="s">
        <v>184</v>
      </c>
      <c r="B22" s="48" t="s">
        <v>91</v>
      </c>
      <c r="C22" s="48" t="s">
        <v>142</v>
      </c>
      <c r="D22" s="48" t="s">
        <v>117</v>
      </c>
      <c r="E22" s="49" t="s">
        <v>113</v>
      </c>
      <c r="F22" s="50">
        <v>0.16400000000000001</v>
      </c>
      <c r="G22" s="51">
        <f t="shared" si="13"/>
        <v>513650.46</v>
      </c>
      <c r="H22" s="52"/>
      <c r="I22" s="53"/>
      <c r="J22" s="54"/>
      <c r="K22" s="55"/>
      <c r="L22" s="56"/>
      <c r="M22" s="57">
        <f t="shared" si="8"/>
        <v>2.2799999999999998</v>
      </c>
      <c r="N22" s="57">
        <f t="shared" si="9"/>
        <v>2.76</v>
      </c>
      <c r="O22" s="57">
        <f t="shared" si="0"/>
        <v>2.16</v>
      </c>
      <c r="P22" s="57">
        <v>0.6</v>
      </c>
      <c r="Q22" s="57">
        <f t="shared" si="1"/>
        <v>7.7999999999999989</v>
      </c>
      <c r="R22" s="58">
        <v>6</v>
      </c>
      <c r="S22" s="58">
        <v>6</v>
      </c>
      <c r="T22" s="59"/>
      <c r="U22" s="60">
        <v>3.6</v>
      </c>
      <c r="V22" s="60">
        <v>2</v>
      </c>
      <c r="W22" s="60">
        <v>3.9</v>
      </c>
      <c r="X22" s="60">
        <v>2.7</v>
      </c>
      <c r="Y22" s="61" t="s">
        <v>156</v>
      </c>
      <c r="Z22" s="57">
        <v>3.9</v>
      </c>
      <c r="AA22" s="59"/>
      <c r="AB22" s="57">
        <v>3.8</v>
      </c>
      <c r="AC22" s="59"/>
      <c r="AD22" s="57">
        <v>2.6</v>
      </c>
      <c r="AE22" s="59"/>
      <c r="AF22" s="57">
        <v>4</v>
      </c>
      <c r="AG22" s="59"/>
      <c r="AH22" s="57">
        <v>4.5999999999999996</v>
      </c>
      <c r="AI22" s="59"/>
      <c r="AJ22" s="60">
        <v>4</v>
      </c>
      <c r="AK22" s="62"/>
      <c r="AL22" s="60">
        <v>3.8</v>
      </c>
      <c r="AM22" s="62"/>
      <c r="AN22" s="60">
        <v>3.1</v>
      </c>
      <c r="AO22" s="62"/>
      <c r="AP22" s="60">
        <v>3.6</v>
      </c>
      <c r="AQ22" s="62"/>
      <c r="AR22" s="60">
        <v>4.7</v>
      </c>
      <c r="AS22" s="62"/>
      <c r="AT22" s="63" t="s">
        <v>42</v>
      </c>
      <c r="AU22" s="61" t="s">
        <v>42</v>
      </c>
      <c r="AV22" s="63" t="s">
        <v>40</v>
      </c>
      <c r="AW22" s="63" t="s">
        <v>158</v>
      </c>
      <c r="AX22" s="64">
        <v>27</v>
      </c>
      <c r="AY22" s="65" t="s">
        <v>165</v>
      </c>
      <c r="AZ22" s="66"/>
      <c r="BA22" s="67" t="s">
        <v>185</v>
      </c>
      <c r="BB22" s="68">
        <f t="shared" si="12"/>
        <v>879767.48571428563</v>
      </c>
      <c r="BC22" s="69">
        <v>0.85</v>
      </c>
      <c r="BD22" s="52"/>
      <c r="BE22" s="70">
        <f t="shared" si="3"/>
        <v>-0.15000000000000002</v>
      </c>
      <c r="BF22" s="70" t="s">
        <v>140</v>
      </c>
      <c r="BG22" s="72"/>
      <c r="BH22" s="67" t="s">
        <v>127</v>
      </c>
      <c r="BI22" s="71">
        <v>50000</v>
      </c>
      <c r="BJ22" s="72"/>
      <c r="BK22" s="71">
        <v>99767</v>
      </c>
      <c r="BL22" s="72"/>
      <c r="BM22" s="71">
        <v>100000</v>
      </c>
      <c r="BN22" s="72"/>
      <c r="BO22" s="68">
        <f t="shared" si="11"/>
        <v>249767</v>
      </c>
      <c r="BP22" s="71">
        <v>130000</v>
      </c>
      <c r="BQ22" s="72"/>
      <c r="BR22" s="71">
        <v>350000</v>
      </c>
      <c r="BS22" s="72"/>
      <c r="BT22" s="71">
        <v>150000</v>
      </c>
      <c r="BU22" s="72"/>
      <c r="BV22" s="68">
        <f t="shared" si="10"/>
        <v>630000</v>
      </c>
      <c r="BW22" s="68">
        <f t="shared" si="5"/>
        <v>879767</v>
      </c>
      <c r="BX22" s="51">
        <v>118590.3</v>
      </c>
      <c r="BY22" s="72"/>
      <c r="BZ22" s="51">
        <v>126000</v>
      </c>
      <c r="CA22" s="72"/>
      <c r="CB22" s="51">
        <v>191700</v>
      </c>
      <c r="CC22" s="72"/>
      <c r="CD22" s="51">
        <v>110700</v>
      </c>
      <c r="CE22" s="72"/>
      <c r="CF22" s="51">
        <v>244800</v>
      </c>
      <c r="CG22" s="72"/>
      <c r="CH22" s="51">
        <v>87976.700000000012</v>
      </c>
      <c r="CI22" s="72"/>
      <c r="CJ22" s="68">
        <f t="shared" si="6"/>
        <v>879767</v>
      </c>
      <c r="CK22" s="73"/>
      <c r="CL22" s="71">
        <f t="shared" si="7"/>
        <v>314148.48571428563</v>
      </c>
      <c r="CM22" s="71">
        <v>565619</v>
      </c>
      <c r="CN22" s="68">
        <f t="shared" si="4"/>
        <v>879767.48571428563</v>
      </c>
    </row>
    <row r="23" spans="1:92" ht="15" customHeight="1" x14ac:dyDescent="0.4">
      <c r="A23" s="48" t="s">
        <v>186</v>
      </c>
      <c r="B23" s="48" t="s">
        <v>91</v>
      </c>
      <c r="C23" s="48" t="s">
        <v>142</v>
      </c>
      <c r="D23" s="48" t="s">
        <v>117</v>
      </c>
      <c r="E23" s="49" t="s">
        <v>187</v>
      </c>
      <c r="F23" s="50">
        <v>0.157</v>
      </c>
      <c r="G23" s="51">
        <f t="shared" si="13"/>
        <v>491726.35499999998</v>
      </c>
      <c r="H23" s="52"/>
      <c r="I23" s="53"/>
      <c r="J23" s="54"/>
      <c r="K23" s="55"/>
      <c r="L23" s="56"/>
      <c r="M23" s="57">
        <f t="shared" si="8"/>
        <v>2.76</v>
      </c>
      <c r="N23" s="57">
        <f t="shared" si="9"/>
        <v>2.8200000000000003</v>
      </c>
      <c r="O23" s="57">
        <f t="shared" si="0"/>
        <v>2.76</v>
      </c>
      <c r="P23" s="57">
        <v>0.6</v>
      </c>
      <c r="Q23" s="57">
        <f t="shared" si="1"/>
        <v>8.94</v>
      </c>
      <c r="R23" s="58">
        <v>6</v>
      </c>
      <c r="S23" s="58">
        <v>1</v>
      </c>
      <c r="T23" s="59"/>
      <c r="U23" s="60">
        <v>4.7</v>
      </c>
      <c r="V23" s="60">
        <v>4.8</v>
      </c>
      <c r="W23" s="60">
        <v>4</v>
      </c>
      <c r="X23" s="60">
        <v>3.8</v>
      </c>
      <c r="Y23" s="61" t="s">
        <v>125</v>
      </c>
      <c r="Z23" s="57">
        <v>4.5</v>
      </c>
      <c r="AA23" s="59"/>
      <c r="AB23" s="57">
        <v>4.5999999999999996</v>
      </c>
      <c r="AC23" s="59"/>
      <c r="AD23" s="57">
        <v>4.8</v>
      </c>
      <c r="AE23" s="59"/>
      <c r="AF23" s="57">
        <v>4</v>
      </c>
      <c r="AG23" s="59"/>
      <c r="AH23" s="57">
        <v>4.7</v>
      </c>
      <c r="AI23" s="59"/>
      <c r="AJ23" s="60">
        <v>4</v>
      </c>
      <c r="AK23" s="62"/>
      <c r="AL23" s="60">
        <v>3.6</v>
      </c>
      <c r="AM23" s="62"/>
      <c r="AN23" s="60">
        <v>3.5</v>
      </c>
      <c r="AO23" s="62"/>
      <c r="AP23" s="60">
        <v>4.5999999999999996</v>
      </c>
      <c r="AQ23" s="62"/>
      <c r="AR23" s="60">
        <v>3.7</v>
      </c>
      <c r="AS23" s="62"/>
      <c r="AT23" s="63" t="s">
        <v>25</v>
      </c>
      <c r="AU23" s="61" t="s">
        <v>25</v>
      </c>
      <c r="AV23" s="63" t="s">
        <v>40</v>
      </c>
      <c r="AW23" s="63" t="s">
        <v>164</v>
      </c>
      <c r="AX23" s="64">
        <v>26</v>
      </c>
      <c r="AY23" s="65" t="s">
        <v>188</v>
      </c>
      <c r="AZ23" s="66"/>
      <c r="BA23" s="67" t="s">
        <v>189</v>
      </c>
      <c r="BB23" s="68">
        <f t="shared" si="12"/>
        <v>931518.51428571425</v>
      </c>
      <c r="BC23" s="69">
        <v>0.9</v>
      </c>
      <c r="BD23" s="52"/>
      <c r="BE23" s="70">
        <f t="shared" si="3"/>
        <v>-9.9999999999999978E-2</v>
      </c>
      <c r="BF23" s="70" t="s">
        <v>140</v>
      </c>
      <c r="BG23" s="72"/>
      <c r="BH23" s="67" t="s">
        <v>115</v>
      </c>
      <c r="BI23" s="71">
        <v>30270</v>
      </c>
      <c r="BJ23" s="72"/>
      <c r="BK23" s="71">
        <v>90000</v>
      </c>
      <c r="BL23" s="72"/>
      <c r="BM23" s="71">
        <v>183000</v>
      </c>
      <c r="BN23" s="72"/>
      <c r="BO23" s="68">
        <f t="shared" si="11"/>
        <v>303270</v>
      </c>
      <c r="BP23" s="71">
        <v>130000</v>
      </c>
      <c r="BQ23" s="72"/>
      <c r="BR23" s="71">
        <v>200000</v>
      </c>
      <c r="BS23" s="72"/>
      <c r="BT23" s="71">
        <v>350000</v>
      </c>
      <c r="BU23" s="72"/>
      <c r="BV23" s="68">
        <f t="shared" si="10"/>
        <v>680000</v>
      </c>
      <c r="BW23" s="68">
        <f t="shared" si="5"/>
        <v>983270</v>
      </c>
      <c r="BX23" s="51">
        <v>132543</v>
      </c>
      <c r="BY23" s="72"/>
      <c r="BZ23" s="51">
        <v>141300</v>
      </c>
      <c r="CA23" s="72"/>
      <c r="CB23" s="51">
        <v>211500</v>
      </c>
      <c r="CC23" s="72"/>
      <c r="CD23" s="51">
        <v>123300</v>
      </c>
      <c r="CE23" s="72"/>
      <c r="CF23" s="51">
        <v>276300</v>
      </c>
      <c r="CG23" s="72"/>
      <c r="CH23" s="51">
        <v>98327</v>
      </c>
      <c r="CI23" s="72"/>
      <c r="CJ23" s="68">
        <f t="shared" si="6"/>
        <v>983270</v>
      </c>
      <c r="CK23" s="73"/>
      <c r="CL23" s="71">
        <f t="shared" si="7"/>
        <v>235898.51428571425</v>
      </c>
      <c r="CM23" s="71">
        <v>695620</v>
      </c>
      <c r="CN23" s="68">
        <f t="shared" si="4"/>
        <v>931518.51428571425</v>
      </c>
    </row>
    <row r="24" spans="1:92" s="40" customFormat="1" ht="15" customHeight="1" x14ac:dyDescent="0.4">
      <c r="A24" s="23" t="s">
        <v>190</v>
      </c>
      <c r="B24" s="23" t="s">
        <v>91</v>
      </c>
      <c r="C24" s="23" t="s">
        <v>191</v>
      </c>
      <c r="D24" s="23" t="s">
        <v>80</v>
      </c>
      <c r="E24" s="24" t="s">
        <v>81</v>
      </c>
      <c r="F24" s="25">
        <v>0.184</v>
      </c>
      <c r="G24" s="26">
        <f>F24*$L$24</f>
        <v>629576.79200000002</v>
      </c>
      <c r="H24" s="27">
        <f>SUM(F24:F28)</f>
        <v>1</v>
      </c>
      <c r="I24" s="28">
        <v>412</v>
      </c>
      <c r="J24" s="29" t="s">
        <v>192</v>
      </c>
      <c r="K24" s="30">
        <v>0.95</v>
      </c>
      <c r="L24" s="31">
        <f>'[1]2020 인구총조사 통계정보보고서'!O9</f>
        <v>3421613</v>
      </c>
      <c r="M24" s="32">
        <f t="shared" si="8"/>
        <v>2.2799999999999998</v>
      </c>
      <c r="N24" s="32">
        <f t="shared" si="9"/>
        <v>2.46</v>
      </c>
      <c r="O24" s="32">
        <f t="shared" si="0"/>
        <v>2.4</v>
      </c>
      <c r="P24" s="32">
        <v>0.6</v>
      </c>
      <c r="Q24" s="32">
        <f t="shared" si="1"/>
        <v>7.74</v>
      </c>
      <c r="R24" s="33">
        <v>5</v>
      </c>
      <c r="S24" s="33">
        <v>5</v>
      </c>
      <c r="T24" s="34">
        <f>AVERAGE(Q24:Q28)</f>
        <v>8.2320000000000011</v>
      </c>
      <c r="U24" s="32">
        <v>2.9</v>
      </c>
      <c r="V24" s="32">
        <v>3</v>
      </c>
      <c r="W24" s="32">
        <v>4.2</v>
      </c>
      <c r="X24" s="32">
        <v>3</v>
      </c>
      <c r="Y24" s="35" t="s">
        <v>101</v>
      </c>
      <c r="Z24" s="32">
        <v>4.0999999999999996</v>
      </c>
      <c r="AA24" s="34">
        <f>AVERAGE(Z24:Z28)</f>
        <v>4.0600000000000005</v>
      </c>
      <c r="AB24" s="32">
        <v>3.8</v>
      </c>
      <c r="AC24" s="34">
        <f>AVERAGE(AB24:AB28)</f>
        <v>4.2200000000000006</v>
      </c>
      <c r="AD24" s="32">
        <v>3</v>
      </c>
      <c r="AE24" s="34">
        <f>AVERAGE(AD24:AD28)</f>
        <v>2.2999999999999998</v>
      </c>
      <c r="AF24" s="32">
        <v>4.5999999999999996</v>
      </c>
      <c r="AG24" s="34">
        <f>AVERAGE(AF24:AF28)</f>
        <v>4.08</v>
      </c>
      <c r="AH24" s="32">
        <v>4.0999999999999996</v>
      </c>
      <c r="AI24" s="34">
        <f>AVERAGE(AH24:AH28)</f>
        <v>4.2200000000000006</v>
      </c>
      <c r="AJ24" s="32">
        <v>4.5999999999999996</v>
      </c>
      <c r="AK24" s="34">
        <f>AVERAGE(AJ24:AJ28)</f>
        <v>4.08</v>
      </c>
      <c r="AL24" s="32">
        <v>4.2</v>
      </c>
      <c r="AM24" s="34">
        <f>AVERAGE(AL24:AL28)</f>
        <v>3.9799999999999995</v>
      </c>
      <c r="AN24" s="32">
        <v>1.6</v>
      </c>
      <c r="AO24" s="34">
        <f>AVERAGE(AN24:AN28)</f>
        <v>3.2</v>
      </c>
      <c r="AP24" s="32">
        <v>4</v>
      </c>
      <c r="AQ24" s="34">
        <f>AVERAGE(AP24:AP28)</f>
        <v>4.08</v>
      </c>
      <c r="AR24" s="32">
        <v>3.9</v>
      </c>
      <c r="AS24" s="34">
        <f>AVERAGE(AR24:AR28)</f>
        <v>4.2200000000000006</v>
      </c>
      <c r="AT24" s="36" t="s">
        <v>39</v>
      </c>
      <c r="AU24" s="35" t="s">
        <v>39</v>
      </c>
      <c r="AV24" s="36" t="s">
        <v>41</v>
      </c>
      <c r="AW24" s="36" t="s">
        <v>193</v>
      </c>
      <c r="AX24" s="37">
        <v>31</v>
      </c>
      <c r="AY24" s="38" t="s">
        <v>194</v>
      </c>
      <c r="AZ24" s="39" t="s">
        <v>195</v>
      </c>
      <c r="BA24" s="40" t="s">
        <v>196</v>
      </c>
      <c r="BB24" s="41">
        <f t="shared" ref="BB24:BB35" si="14">BC24*$BG$24</f>
        <v>1035020.5714285714</v>
      </c>
      <c r="BC24" s="42">
        <v>0.9</v>
      </c>
      <c r="BD24" s="27">
        <f>AVERAGE(BC24:BC28)</f>
        <v>1.0000000000000002</v>
      </c>
      <c r="BE24" s="43">
        <f t="shared" si="3"/>
        <v>-9.9999999999999978E-2</v>
      </c>
      <c r="BF24" s="43" t="s">
        <v>140</v>
      </c>
      <c r="BG24" s="72">
        <f>'[1]경제(소비)지수'!E49</f>
        <v>1150022.857142857</v>
      </c>
      <c r="BH24" s="40" t="s">
        <v>197</v>
      </c>
      <c r="BI24" s="45">
        <v>39000</v>
      </c>
      <c r="BJ24" s="46">
        <f>AVERAGE(BI24:BI28)</f>
        <v>98013.8</v>
      </c>
      <c r="BK24" s="45">
        <v>200522</v>
      </c>
      <c r="BL24" s="46">
        <f>AVERAGE(BK24:BK28)</f>
        <v>164609.20000000001</v>
      </c>
      <c r="BM24" s="45">
        <v>190000</v>
      </c>
      <c r="BN24" s="46">
        <f>AVERAGE(BM24:BM28)</f>
        <v>188000</v>
      </c>
      <c r="BO24" s="41">
        <f t="shared" si="11"/>
        <v>429522</v>
      </c>
      <c r="BP24" s="45">
        <v>100000</v>
      </c>
      <c r="BQ24" s="46">
        <f>AVERAGE(BP24:BP28)</f>
        <v>101400</v>
      </c>
      <c r="BR24" s="45">
        <v>300000</v>
      </c>
      <c r="BS24" s="46">
        <f>AVERAGE(BR24:BR28)</f>
        <v>238000</v>
      </c>
      <c r="BT24" s="45">
        <v>200000</v>
      </c>
      <c r="BU24" s="46">
        <f>AVERAGE(BT24:BT28)</f>
        <v>347400</v>
      </c>
      <c r="BV24" s="41">
        <f t="shared" si="10"/>
        <v>600000</v>
      </c>
      <c r="BW24" s="41">
        <f t="shared" si="5"/>
        <v>1029522</v>
      </c>
      <c r="BX24" s="26">
        <v>147169.80000000002</v>
      </c>
      <c r="BY24" s="46">
        <f>AVERAGE(BX24:BX28)</f>
        <v>182086.74</v>
      </c>
      <c r="BZ24" s="26">
        <v>156600</v>
      </c>
      <c r="CA24" s="46">
        <f>AVERAGE(BZ24:BZ28)</f>
        <v>200160</v>
      </c>
      <c r="CB24" s="26">
        <v>304200</v>
      </c>
      <c r="CC24" s="46">
        <f>AVERAGE(CB24:CB28)</f>
        <v>272160</v>
      </c>
      <c r="CD24" s="26">
        <v>245700</v>
      </c>
      <c r="CE24" s="46">
        <f>AVERAGE(CD24:CD28)</f>
        <v>190893.96000000002</v>
      </c>
      <c r="CF24" s="26">
        <v>144900</v>
      </c>
      <c r="CG24" s="46">
        <f>AVERAGE(CF24:CF28)</f>
        <v>195840</v>
      </c>
      <c r="CH24" s="26">
        <v>110952.20000000001</v>
      </c>
      <c r="CI24" s="46">
        <f>AVERAGE(CH24:CH28)</f>
        <v>115682.3</v>
      </c>
      <c r="CJ24" s="41">
        <f t="shared" si="6"/>
        <v>2150662.7000000002</v>
      </c>
      <c r="CK24" s="47">
        <f>AVERAGE(CJ24:CJ28)</f>
        <v>1365051.1400000001</v>
      </c>
      <c r="CL24" s="45">
        <f t="shared" si="7"/>
        <v>469399.57142857136</v>
      </c>
      <c r="CM24" s="45">
        <v>565621</v>
      </c>
      <c r="CN24" s="41">
        <f t="shared" si="4"/>
        <v>1035020.5714285714</v>
      </c>
    </row>
    <row r="25" spans="1:92" s="40" customFormat="1" ht="15" customHeight="1" x14ac:dyDescent="0.4">
      <c r="A25" s="23" t="s">
        <v>198</v>
      </c>
      <c r="B25" s="23" t="s">
        <v>91</v>
      </c>
      <c r="C25" s="23" t="s">
        <v>191</v>
      </c>
      <c r="D25" s="23" t="s">
        <v>80</v>
      </c>
      <c r="E25" s="24" t="s">
        <v>92</v>
      </c>
      <c r="F25" s="25">
        <v>0.26100000000000001</v>
      </c>
      <c r="G25" s="26">
        <f>F25*$L$24</f>
        <v>893040.99300000002</v>
      </c>
      <c r="H25" s="27"/>
      <c r="I25" s="28"/>
      <c r="J25" s="29"/>
      <c r="K25" s="30"/>
      <c r="L25" s="31"/>
      <c r="M25" s="32">
        <f t="shared" si="8"/>
        <v>2.7</v>
      </c>
      <c r="N25" s="32">
        <f t="shared" si="9"/>
        <v>2.4</v>
      </c>
      <c r="O25" s="32">
        <f t="shared" si="0"/>
        <v>2.5200000000000005</v>
      </c>
      <c r="P25" s="32">
        <v>0.8</v>
      </c>
      <c r="Q25" s="32">
        <f t="shared" si="1"/>
        <v>8.42</v>
      </c>
      <c r="R25" s="33">
        <v>5</v>
      </c>
      <c r="S25" s="33">
        <v>3</v>
      </c>
      <c r="T25" s="34"/>
      <c r="U25" s="32">
        <v>3.9</v>
      </c>
      <c r="V25" s="32">
        <v>3</v>
      </c>
      <c r="W25" s="32">
        <v>3.8</v>
      </c>
      <c r="X25" s="32">
        <v>2.6</v>
      </c>
      <c r="Y25" s="35" t="s">
        <v>156</v>
      </c>
      <c r="Z25" s="32">
        <v>4.2</v>
      </c>
      <c r="AA25" s="34"/>
      <c r="AB25" s="32">
        <v>4.5</v>
      </c>
      <c r="AC25" s="34"/>
      <c r="AD25" s="32">
        <v>1.6</v>
      </c>
      <c r="AE25" s="34"/>
      <c r="AF25" s="32">
        <v>4</v>
      </c>
      <c r="AG25" s="34"/>
      <c r="AH25" s="32">
        <v>4</v>
      </c>
      <c r="AI25" s="34"/>
      <c r="AJ25" s="32">
        <v>4</v>
      </c>
      <c r="AK25" s="34"/>
      <c r="AL25" s="32">
        <v>3.6</v>
      </c>
      <c r="AM25" s="34"/>
      <c r="AN25" s="32">
        <v>4.5999999999999996</v>
      </c>
      <c r="AO25" s="34"/>
      <c r="AP25" s="32">
        <v>4.2</v>
      </c>
      <c r="AQ25" s="34"/>
      <c r="AR25" s="32">
        <v>4.5</v>
      </c>
      <c r="AS25" s="34"/>
      <c r="AT25" s="36" t="s">
        <v>41</v>
      </c>
      <c r="AU25" s="35" t="s">
        <v>41</v>
      </c>
      <c r="AV25" s="36" t="s">
        <v>41</v>
      </c>
      <c r="AW25" s="36" t="s">
        <v>199</v>
      </c>
      <c r="AX25" s="37">
        <v>39</v>
      </c>
      <c r="AY25" s="38" t="s">
        <v>200</v>
      </c>
      <c r="AZ25" s="39"/>
      <c r="BA25" s="40" t="s">
        <v>201</v>
      </c>
      <c r="BB25" s="41">
        <f t="shared" si="14"/>
        <v>1150022.857142857</v>
      </c>
      <c r="BC25" s="42">
        <v>1</v>
      </c>
      <c r="BD25" s="27"/>
      <c r="BE25" s="43">
        <f t="shared" si="3"/>
        <v>0</v>
      </c>
      <c r="BF25" s="43" t="s">
        <v>134</v>
      </c>
      <c r="BG25" s="72"/>
      <c r="BH25" s="40" t="s">
        <v>202</v>
      </c>
      <c r="BI25" s="45">
        <v>50023</v>
      </c>
      <c r="BJ25" s="46"/>
      <c r="BK25" s="45">
        <v>150000</v>
      </c>
      <c r="BL25" s="46"/>
      <c r="BM25" s="45">
        <v>160000</v>
      </c>
      <c r="BN25" s="46"/>
      <c r="BO25" s="41">
        <f t="shared" si="11"/>
        <v>360023</v>
      </c>
      <c r="BP25" s="45">
        <v>100000</v>
      </c>
      <c r="BQ25" s="46"/>
      <c r="BR25" s="45">
        <v>140000</v>
      </c>
      <c r="BS25" s="46"/>
      <c r="BT25" s="45">
        <v>550000</v>
      </c>
      <c r="BU25" s="46"/>
      <c r="BV25" s="41">
        <f t="shared" si="10"/>
        <v>790000</v>
      </c>
      <c r="BW25" s="41">
        <f t="shared" si="5"/>
        <v>1150023</v>
      </c>
      <c r="BX25" s="26">
        <v>154820.70000000001</v>
      </c>
      <c r="BY25" s="46"/>
      <c r="BZ25" s="26">
        <v>320400</v>
      </c>
      <c r="CA25" s="46"/>
      <c r="CB25" s="26">
        <v>258300</v>
      </c>
      <c r="CC25" s="46"/>
      <c r="CD25" s="26">
        <v>165600</v>
      </c>
      <c r="CE25" s="46"/>
      <c r="CF25" s="26">
        <v>135900</v>
      </c>
      <c r="CG25" s="46"/>
      <c r="CH25" s="26">
        <v>115002.3</v>
      </c>
      <c r="CI25" s="46"/>
      <c r="CJ25" s="41">
        <f t="shared" si="6"/>
        <v>1150023</v>
      </c>
      <c r="CK25" s="47"/>
      <c r="CL25" s="45">
        <f t="shared" si="7"/>
        <v>584400.85714285704</v>
      </c>
      <c r="CM25" s="45">
        <v>565622</v>
      </c>
      <c r="CN25" s="41">
        <f t="shared" si="4"/>
        <v>1150022.857142857</v>
      </c>
    </row>
    <row r="26" spans="1:92" s="40" customFormat="1" ht="15" customHeight="1" x14ac:dyDescent="0.4">
      <c r="A26" s="23" t="s">
        <v>203</v>
      </c>
      <c r="B26" s="23" t="s">
        <v>91</v>
      </c>
      <c r="C26" s="23" t="s">
        <v>191</v>
      </c>
      <c r="D26" s="23" t="s">
        <v>80</v>
      </c>
      <c r="E26" s="24" t="s">
        <v>100</v>
      </c>
      <c r="F26" s="25">
        <v>0.23200000000000001</v>
      </c>
      <c r="G26" s="26">
        <f>F26*$L$24</f>
        <v>793814.21600000001</v>
      </c>
      <c r="H26" s="27"/>
      <c r="I26" s="28"/>
      <c r="J26" s="29"/>
      <c r="K26" s="30"/>
      <c r="L26" s="31"/>
      <c r="M26" s="32">
        <f t="shared" si="8"/>
        <v>2.5799999999999996</v>
      </c>
      <c r="N26" s="32">
        <f t="shared" si="9"/>
        <v>2.4</v>
      </c>
      <c r="O26" s="32">
        <f t="shared" si="0"/>
        <v>2.64</v>
      </c>
      <c r="P26" s="32">
        <v>1</v>
      </c>
      <c r="Q26" s="32">
        <f t="shared" si="1"/>
        <v>8.6199999999999992</v>
      </c>
      <c r="R26" s="33">
        <v>5</v>
      </c>
      <c r="S26" s="33">
        <v>1</v>
      </c>
      <c r="T26" s="34"/>
      <c r="U26" s="32">
        <v>4</v>
      </c>
      <c r="V26" s="32">
        <v>4</v>
      </c>
      <c r="W26" s="32">
        <v>2.9</v>
      </c>
      <c r="X26" s="32">
        <v>3</v>
      </c>
      <c r="Y26" s="35" t="s">
        <v>150</v>
      </c>
      <c r="Z26" s="32">
        <v>4.5</v>
      </c>
      <c r="AA26" s="34"/>
      <c r="AB26" s="32">
        <v>4.3</v>
      </c>
      <c r="AC26" s="34"/>
      <c r="AD26" s="32">
        <v>2.1</v>
      </c>
      <c r="AE26" s="34"/>
      <c r="AF26" s="32">
        <v>4.2</v>
      </c>
      <c r="AG26" s="34"/>
      <c r="AH26" s="32">
        <v>4</v>
      </c>
      <c r="AI26" s="34"/>
      <c r="AJ26" s="32">
        <v>4.2</v>
      </c>
      <c r="AK26" s="34"/>
      <c r="AL26" s="32">
        <v>4</v>
      </c>
      <c r="AM26" s="34"/>
      <c r="AN26" s="32">
        <v>2.6</v>
      </c>
      <c r="AO26" s="34"/>
      <c r="AP26" s="32">
        <v>4.4000000000000004</v>
      </c>
      <c r="AQ26" s="34"/>
      <c r="AR26" s="32">
        <v>4.3</v>
      </c>
      <c r="AS26" s="34"/>
      <c r="AT26" s="36" t="s">
        <v>39</v>
      </c>
      <c r="AU26" s="35" t="s">
        <v>39</v>
      </c>
      <c r="AV26" s="36" t="s">
        <v>41</v>
      </c>
      <c r="AW26" s="36" t="s">
        <v>204</v>
      </c>
      <c r="AX26" s="37">
        <v>38</v>
      </c>
      <c r="AY26" s="38" t="s">
        <v>205</v>
      </c>
      <c r="AZ26" s="39"/>
      <c r="BA26" s="40" t="s">
        <v>206</v>
      </c>
      <c r="BB26" s="41">
        <f t="shared" si="14"/>
        <v>1207524</v>
      </c>
      <c r="BC26" s="42">
        <v>1.05</v>
      </c>
      <c r="BD26" s="27"/>
      <c r="BE26" s="43">
        <f t="shared" si="3"/>
        <v>5.0000000000000044E-2</v>
      </c>
      <c r="BF26" s="43" t="s">
        <v>97</v>
      </c>
      <c r="BG26" s="72"/>
      <c r="BH26" s="40" t="s">
        <v>89</v>
      </c>
      <c r="BI26" s="45">
        <v>180524</v>
      </c>
      <c r="BJ26" s="46"/>
      <c r="BK26" s="45">
        <v>170000</v>
      </c>
      <c r="BL26" s="46"/>
      <c r="BM26" s="45">
        <v>250000</v>
      </c>
      <c r="BN26" s="46"/>
      <c r="BO26" s="41">
        <f t="shared" si="11"/>
        <v>600524</v>
      </c>
      <c r="BP26" s="45">
        <v>107000</v>
      </c>
      <c r="BQ26" s="46"/>
      <c r="BR26" s="45">
        <v>150000</v>
      </c>
      <c r="BS26" s="46"/>
      <c r="BT26" s="45">
        <v>350000</v>
      </c>
      <c r="BU26" s="46"/>
      <c r="BV26" s="41">
        <f t="shared" si="10"/>
        <v>607000</v>
      </c>
      <c r="BW26" s="41">
        <f t="shared" si="5"/>
        <v>1207524</v>
      </c>
      <c r="BX26" s="26">
        <v>163371.6</v>
      </c>
      <c r="BY26" s="46"/>
      <c r="BZ26" s="26">
        <v>171900</v>
      </c>
      <c r="CA26" s="46"/>
      <c r="CB26" s="26">
        <v>270900</v>
      </c>
      <c r="CC26" s="46"/>
      <c r="CD26" s="26">
        <v>144000</v>
      </c>
      <c r="CE26" s="46"/>
      <c r="CF26" s="26">
        <v>336600</v>
      </c>
      <c r="CG26" s="46"/>
      <c r="CH26" s="26">
        <v>120752.40000000001</v>
      </c>
      <c r="CI26" s="46"/>
      <c r="CJ26" s="41">
        <f t="shared" si="6"/>
        <v>1207524</v>
      </c>
      <c r="CK26" s="47"/>
      <c r="CL26" s="45">
        <f t="shared" si="7"/>
        <v>841901</v>
      </c>
      <c r="CM26" s="45">
        <v>365623</v>
      </c>
      <c r="CN26" s="41">
        <f t="shared" si="4"/>
        <v>1207524</v>
      </c>
    </row>
    <row r="27" spans="1:92" s="40" customFormat="1" ht="15" customHeight="1" x14ac:dyDescent="0.4">
      <c r="A27" s="23" t="s">
        <v>207</v>
      </c>
      <c r="B27" s="23" t="s">
        <v>91</v>
      </c>
      <c r="C27" s="23" t="s">
        <v>191</v>
      </c>
      <c r="D27" s="23" t="s">
        <v>80</v>
      </c>
      <c r="E27" s="24" t="s">
        <v>107</v>
      </c>
      <c r="F27" s="25">
        <v>0.158</v>
      </c>
      <c r="G27" s="26">
        <f>F27*$L$24</f>
        <v>540614.85400000005</v>
      </c>
      <c r="H27" s="27"/>
      <c r="I27" s="28"/>
      <c r="J27" s="29"/>
      <c r="K27" s="30"/>
      <c r="L27" s="31"/>
      <c r="M27" s="32">
        <f t="shared" si="8"/>
        <v>2.7</v>
      </c>
      <c r="N27" s="32">
        <f t="shared" si="9"/>
        <v>2.76</v>
      </c>
      <c r="O27" s="32">
        <f t="shared" si="0"/>
        <v>2.4</v>
      </c>
      <c r="P27" s="32">
        <v>0.6</v>
      </c>
      <c r="Q27" s="32">
        <f t="shared" si="1"/>
        <v>8.4599999999999991</v>
      </c>
      <c r="R27" s="33">
        <v>5</v>
      </c>
      <c r="S27" s="33">
        <v>2</v>
      </c>
      <c r="T27" s="34"/>
      <c r="U27" s="32">
        <v>4.0999999999999996</v>
      </c>
      <c r="V27" s="32">
        <v>3</v>
      </c>
      <c r="W27" s="32">
        <v>4</v>
      </c>
      <c r="X27" s="32">
        <v>3.4</v>
      </c>
      <c r="Y27" s="35" t="s">
        <v>156</v>
      </c>
      <c r="Z27" s="32">
        <v>4</v>
      </c>
      <c r="AA27" s="34"/>
      <c r="AB27" s="32">
        <v>4.5</v>
      </c>
      <c r="AC27" s="34"/>
      <c r="AD27" s="32">
        <v>1.6</v>
      </c>
      <c r="AE27" s="34"/>
      <c r="AF27" s="32">
        <v>4.2</v>
      </c>
      <c r="AG27" s="34"/>
      <c r="AH27" s="32">
        <v>4.5999999999999996</v>
      </c>
      <c r="AI27" s="34"/>
      <c r="AJ27" s="32">
        <v>4.0999999999999996</v>
      </c>
      <c r="AK27" s="34"/>
      <c r="AL27" s="32">
        <v>4.2</v>
      </c>
      <c r="AM27" s="34"/>
      <c r="AN27" s="32">
        <v>3.2</v>
      </c>
      <c r="AO27" s="34"/>
      <c r="AP27" s="32">
        <v>4</v>
      </c>
      <c r="AQ27" s="34"/>
      <c r="AR27" s="32">
        <v>4.4000000000000004</v>
      </c>
      <c r="AS27" s="34"/>
      <c r="AT27" s="36" t="s">
        <v>42</v>
      </c>
      <c r="AU27" s="35" t="s">
        <v>42</v>
      </c>
      <c r="AV27" s="36" t="s">
        <v>42</v>
      </c>
      <c r="AW27" s="36" t="s">
        <v>208</v>
      </c>
      <c r="AX27" s="37">
        <v>35</v>
      </c>
      <c r="AY27" s="38" t="s">
        <v>209</v>
      </c>
      <c r="AZ27" s="39"/>
      <c r="BA27" s="40" t="s">
        <v>210</v>
      </c>
      <c r="BB27" s="41">
        <f t="shared" si="14"/>
        <v>1265025.142857143</v>
      </c>
      <c r="BC27" s="42">
        <v>1.1000000000000001</v>
      </c>
      <c r="BD27" s="27"/>
      <c r="BE27" s="43">
        <f t="shared" si="3"/>
        <v>0.10000000000000009</v>
      </c>
      <c r="BF27" s="43" t="s">
        <v>97</v>
      </c>
      <c r="BG27" s="72"/>
      <c r="BH27" s="40" t="s">
        <v>105</v>
      </c>
      <c r="BI27" s="45">
        <v>100000</v>
      </c>
      <c r="BJ27" s="46"/>
      <c r="BK27" s="45">
        <v>200524</v>
      </c>
      <c r="BL27" s="46"/>
      <c r="BM27" s="45">
        <v>150000</v>
      </c>
      <c r="BN27" s="46"/>
      <c r="BO27" s="41">
        <f t="shared" si="11"/>
        <v>450524</v>
      </c>
      <c r="BP27" s="45">
        <v>100000</v>
      </c>
      <c r="BQ27" s="46"/>
      <c r="BR27" s="45">
        <v>250000</v>
      </c>
      <c r="BS27" s="46"/>
      <c r="BT27" s="45">
        <v>407000</v>
      </c>
      <c r="BU27" s="46"/>
      <c r="BV27" s="41">
        <f t="shared" si="10"/>
        <v>757000</v>
      </c>
      <c r="BW27" s="41">
        <f t="shared" si="5"/>
        <v>1207524</v>
      </c>
      <c r="BX27" s="26">
        <v>140871.6</v>
      </c>
      <c r="BY27" s="46"/>
      <c r="BZ27" s="26">
        <v>195300</v>
      </c>
      <c r="CA27" s="46"/>
      <c r="CB27" s="26">
        <v>281700</v>
      </c>
      <c r="CC27" s="46"/>
      <c r="CD27" s="26">
        <v>252000</v>
      </c>
      <c r="CE27" s="46"/>
      <c r="CF27" s="26">
        <v>216900</v>
      </c>
      <c r="CG27" s="46"/>
      <c r="CH27" s="26">
        <v>120752.40000000001</v>
      </c>
      <c r="CI27" s="46"/>
      <c r="CJ27" s="41">
        <f t="shared" si="6"/>
        <v>1207524</v>
      </c>
      <c r="CK27" s="47"/>
      <c r="CL27" s="45">
        <f t="shared" si="7"/>
        <v>469401.14285714296</v>
      </c>
      <c r="CM27" s="45">
        <v>795624</v>
      </c>
      <c r="CN27" s="41">
        <f t="shared" si="4"/>
        <v>1265025.142857143</v>
      </c>
    </row>
    <row r="28" spans="1:92" s="40" customFormat="1" ht="15" customHeight="1" x14ac:dyDescent="0.4">
      <c r="A28" s="23" t="s">
        <v>211</v>
      </c>
      <c r="B28" s="23" t="s">
        <v>91</v>
      </c>
      <c r="C28" s="23" t="s">
        <v>191</v>
      </c>
      <c r="D28" s="23" t="s">
        <v>80</v>
      </c>
      <c r="E28" s="24" t="s">
        <v>113</v>
      </c>
      <c r="F28" s="25">
        <v>0.16500000000000001</v>
      </c>
      <c r="G28" s="26">
        <f>F28*$L$24</f>
        <v>564566.14500000002</v>
      </c>
      <c r="H28" s="27"/>
      <c r="I28" s="28"/>
      <c r="J28" s="29"/>
      <c r="K28" s="30"/>
      <c r="L28" s="31"/>
      <c r="M28" s="32">
        <f t="shared" si="8"/>
        <v>2.4</v>
      </c>
      <c r="N28" s="32">
        <f t="shared" si="9"/>
        <v>2.64</v>
      </c>
      <c r="O28" s="32">
        <f t="shared" si="0"/>
        <v>2.2799999999999998</v>
      </c>
      <c r="P28" s="32">
        <v>0.6</v>
      </c>
      <c r="Q28" s="32">
        <f t="shared" si="1"/>
        <v>7.92</v>
      </c>
      <c r="R28" s="33">
        <v>5</v>
      </c>
      <c r="S28" s="33">
        <v>4</v>
      </c>
      <c r="T28" s="34"/>
      <c r="U28" s="32">
        <v>3.8</v>
      </c>
      <c r="V28" s="32">
        <v>3</v>
      </c>
      <c r="W28" s="32">
        <v>3</v>
      </c>
      <c r="X28" s="32">
        <v>3.3</v>
      </c>
      <c r="Y28" s="35" t="s">
        <v>163</v>
      </c>
      <c r="Z28" s="32">
        <v>3.5</v>
      </c>
      <c r="AA28" s="34"/>
      <c r="AB28" s="32">
        <v>4</v>
      </c>
      <c r="AC28" s="34"/>
      <c r="AD28" s="32">
        <v>3.2</v>
      </c>
      <c r="AE28" s="34"/>
      <c r="AF28" s="32">
        <v>3.4</v>
      </c>
      <c r="AG28" s="34"/>
      <c r="AH28" s="32">
        <v>4.4000000000000004</v>
      </c>
      <c r="AI28" s="34"/>
      <c r="AJ28" s="32">
        <v>3.5</v>
      </c>
      <c r="AK28" s="34"/>
      <c r="AL28" s="32">
        <v>3.9</v>
      </c>
      <c r="AM28" s="34"/>
      <c r="AN28" s="32">
        <v>4</v>
      </c>
      <c r="AO28" s="34"/>
      <c r="AP28" s="32">
        <v>3.8</v>
      </c>
      <c r="AQ28" s="34"/>
      <c r="AR28" s="32">
        <v>4</v>
      </c>
      <c r="AS28" s="34"/>
      <c r="AT28" s="36" t="s">
        <v>212</v>
      </c>
      <c r="AU28" s="35" t="s">
        <v>212</v>
      </c>
      <c r="AV28" s="36" t="s">
        <v>41</v>
      </c>
      <c r="AW28" s="36" t="s">
        <v>193</v>
      </c>
      <c r="AX28" s="37">
        <v>33</v>
      </c>
      <c r="AY28" s="38" t="s">
        <v>213</v>
      </c>
      <c r="AZ28" s="39"/>
      <c r="BA28" s="40" t="s">
        <v>214</v>
      </c>
      <c r="BB28" s="41">
        <f t="shared" si="14"/>
        <v>1092521.7142857141</v>
      </c>
      <c r="BC28" s="42">
        <v>0.95</v>
      </c>
      <c r="BD28" s="27"/>
      <c r="BE28" s="43">
        <f t="shared" si="3"/>
        <v>-5.0000000000000044E-2</v>
      </c>
      <c r="BF28" s="43" t="s">
        <v>140</v>
      </c>
      <c r="BG28" s="72"/>
      <c r="BH28" s="40" t="s">
        <v>111</v>
      </c>
      <c r="BI28" s="45">
        <v>120522</v>
      </c>
      <c r="BJ28" s="46"/>
      <c r="BK28" s="45">
        <v>102000</v>
      </c>
      <c r="BL28" s="46"/>
      <c r="BM28" s="45">
        <v>190000</v>
      </c>
      <c r="BN28" s="46"/>
      <c r="BO28" s="41">
        <f t="shared" si="11"/>
        <v>412522</v>
      </c>
      <c r="BP28" s="45">
        <v>100000</v>
      </c>
      <c r="BQ28" s="46"/>
      <c r="BR28" s="45">
        <v>350000</v>
      </c>
      <c r="BS28" s="46"/>
      <c r="BT28" s="45">
        <v>230000</v>
      </c>
      <c r="BU28" s="46"/>
      <c r="BV28" s="41">
        <f t="shared" si="10"/>
        <v>680000</v>
      </c>
      <c r="BW28" s="41">
        <f t="shared" si="5"/>
        <v>1092522</v>
      </c>
      <c r="BX28" s="26">
        <v>304200</v>
      </c>
      <c r="BY28" s="46"/>
      <c r="BZ28" s="26">
        <v>156600</v>
      </c>
      <c r="CA28" s="46"/>
      <c r="CB28" s="26">
        <v>245700</v>
      </c>
      <c r="CC28" s="46"/>
      <c r="CD28" s="26">
        <v>147169.80000000002</v>
      </c>
      <c r="CE28" s="46"/>
      <c r="CF28" s="26">
        <v>144900</v>
      </c>
      <c r="CG28" s="46"/>
      <c r="CH28" s="26">
        <v>110952.20000000001</v>
      </c>
      <c r="CI28" s="46"/>
      <c r="CJ28" s="41">
        <f t="shared" si="6"/>
        <v>1109522</v>
      </c>
      <c r="CK28" s="47"/>
      <c r="CL28" s="45">
        <f t="shared" si="7"/>
        <v>426896.71428571409</v>
      </c>
      <c r="CM28" s="45">
        <v>665625</v>
      </c>
      <c r="CN28" s="41">
        <f t="shared" si="4"/>
        <v>1092521.7142857141</v>
      </c>
    </row>
    <row r="29" spans="1:92" ht="15" customHeight="1" x14ac:dyDescent="0.4">
      <c r="A29" s="48" t="s">
        <v>215</v>
      </c>
      <c r="B29" s="48" t="s">
        <v>91</v>
      </c>
      <c r="C29" s="48" t="s">
        <v>191</v>
      </c>
      <c r="D29" s="48" t="s">
        <v>117</v>
      </c>
      <c r="E29" s="49" t="s">
        <v>81</v>
      </c>
      <c r="F29" s="50">
        <v>0.13400000000000001</v>
      </c>
      <c r="G29" s="51">
        <f t="shared" ref="G29:G35" si="15">F29*$L$29</f>
        <v>429527.88800000004</v>
      </c>
      <c r="H29" s="52">
        <f>SUM(F29:F35)</f>
        <v>1</v>
      </c>
      <c r="I29" s="53">
        <v>424</v>
      </c>
      <c r="J29" s="54" t="s">
        <v>216</v>
      </c>
      <c r="K29" s="55">
        <v>0.95</v>
      </c>
      <c r="L29" s="56">
        <f>'[1]2020 인구총조사 통계정보보고서'!O10</f>
        <v>3205432</v>
      </c>
      <c r="M29" s="57">
        <f t="shared" si="8"/>
        <v>2.2799999999999998</v>
      </c>
      <c r="N29" s="57">
        <f t="shared" si="9"/>
        <v>2.88</v>
      </c>
      <c r="O29" s="57">
        <f t="shared" si="0"/>
        <v>2.46</v>
      </c>
      <c r="P29" s="57">
        <v>0.8</v>
      </c>
      <c r="Q29" s="57">
        <f t="shared" si="1"/>
        <v>8.42</v>
      </c>
      <c r="R29" s="58">
        <v>7</v>
      </c>
      <c r="S29" s="58">
        <v>3</v>
      </c>
      <c r="T29" s="59">
        <f>AVERAGE(Q29:Q35)</f>
        <v>8.3828571428571426</v>
      </c>
      <c r="U29" s="60">
        <v>3.6</v>
      </c>
      <c r="V29" s="60">
        <v>2</v>
      </c>
      <c r="W29" s="60">
        <v>3.9</v>
      </c>
      <c r="X29" s="60">
        <v>2.6</v>
      </c>
      <c r="Y29" s="61" t="s">
        <v>93</v>
      </c>
      <c r="Z29" s="57">
        <v>3.2</v>
      </c>
      <c r="AA29" s="59">
        <f>AVERAGE(Z29:Z35)</f>
        <v>3.5571428571428574</v>
      </c>
      <c r="AB29" s="57">
        <v>3.8</v>
      </c>
      <c r="AC29" s="59">
        <f>AVERAGE(AB29:AB35)</f>
        <v>4.0142857142857142</v>
      </c>
      <c r="AD29" s="57">
        <v>2.8</v>
      </c>
      <c r="AE29" s="59">
        <f>AVERAGE(AD29:AD35)</f>
        <v>3.4571428571428577</v>
      </c>
      <c r="AF29" s="57">
        <v>4</v>
      </c>
      <c r="AG29" s="59">
        <f>AVERAGE(AF29:AF35)</f>
        <v>4.2714285714285714</v>
      </c>
      <c r="AH29" s="57">
        <v>4.8</v>
      </c>
      <c r="AI29" s="59">
        <f>AVERAGE(AH29:AH35)</f>
        <v>4.5857142857142863</v>
      </c>
      <c r="AJ29" s="60">
        <v>4.2</v>
      </c>
      <c r="AK29" s="62">
        <f>AVERAGE(AJ29:AJ35)</f>
        <v>4.2857142857142865</v>
      </c>
      <c r="AL29" s="60">
        <v>3.8</v>
      </c>
      <c r="AM29" s="62">
        <f>AVERAGE(AL29:AL35)</f>
        <v>3.8999999999999995</v>
      </c>
      <c r="AN29" s="60">
        <v>4.5999999999999996</v>
      </c>
      <c r="AO29" s="62">
        <f>AVERAGE(AN29:AN35)</f>
        <v>3.8857142857142857</v>
      </c>
      <c r="AP29" s="60">
        <v>4.0999999999999996</v>
      </c>
      <c r="AQ29" s="62">
        <f>AVERAGE(AP29:AP35)</f>
        <v>4.2285714285714286</v>
      </c>
      <c r="AR29" s="60">
        <v>4.3</v>
      </c>
      <c r="AS29" s="62">
        <f>AVERAGE(AR29:AR35)</f>
        <v>4.3999999999999995</v>
      </c>
      <c r="AT29" s="63" t="s">
        <v>41</v>
      </c>
      <c r="AU29" s="61" t="s">
        <v>41</v>
      </c>
      <c r="AV29" s="63" t="s">
        <v>41</v>
      </c>
      <c r="AW29" s="63" t="s">
        <v>193</v>
      </c>
      <c r="AX29" s="64">
        <v>31</v>
      </c>
      <c r="AY29" s="65" t="s">
        <v>213</v>
      </c>
      <c r="AZ29" s="66" t="s">
        <v>217</v>
      </c>
      <c r="BA29" s="67" t="s">
        <v>218</v>
      </c>
      <c r="BB29" s="68">
        <f t="shared" si="14"/>
        <v>1207524</v>
      </c>
      <c r="BC29" s="69">
        <v>1.05</v>
      </c>
      <c r="BD29" s="52">
        <f>AVERAGE(BC29:BC35)</f>
        <v>1</v>
      </c>
      <c r="BE29" s="70">
        <f t="shared" si="3"/>
        <v>5.0000000000000044E-2</v>
      </c>
      <c r="BF29" s="43" t="s">
        <v>97</v>
      </c>
      <c r="BG29" s="72"/>
      <c r="BH29" s="67" t="s">
        <v>127</v>
      </c>
      <c r="BI29" s="71">
        <v>107524</v>
      </c>
      <c r="BJ29" s="72">
        <f>AVERAGE(BI29:BI35)</f>
        <v>88948.428571428565</v>
      </c>
      <c r="BK29" s="71">
        <v>150000</v>
      </c>
      <c r="BL29" s="72">
        <f>AVERAGE(BK29:BK35)</f>
        <v>192717.42857142858</v>
      </c>
      <c r="BM29" s="71">
        <v>100000</v>
      </c>
      <c r="BN29" s="72">
        <f>AVERAGE(BM29:BM35)</f>
        <v>187142.85714285713</v>
      </c>
      <c r="BO29" s="68">
        <f t="shared" si="11"/>
        <v>357524</v>
      </c>
      <c r="BP29" s="71">
        <v>200000</v>
      </c>
      <c r="BQ29" s="72">
        <f>AVERAGE(BP29:BP35)</f>
        <v>95714.28571428571</v>
      </c>
      <c r="BR29" s="71">
        <v>350000</v>
      </c>
      <c r="BS29" s="72">
        <f>AVERAGE(BR29:BR35)</f>
        <v>237142.85714285713</v>
      </c>
      <c r="BT29" s="71">
        <v>300000</v>
      </c>
      <c r="BU29" s="72">
        <f>AVERAGE(BT29:BT35)</f>
        <v>348571.42857142858</v>
      </c>
      <c r="BV29" s="68">
        <f t="shared" si="10"/>
        <v>850000</v>
      </c>
      <c r="BW29" s="68">
        <f t="shared" si="5"/>
        <v>1207524</v>
      </c>
      <c r="BX29" s="51">
        <v>163371.6</v>
      </c>
      <c r="BY29" s="72">
        <f>AVERAGE(BX29:BX35)</f>
        <v>176289.42857142861</v>
      </c>
      <c r="BZ29" s="51">
        <v>173700</v>
      </c>
      <c r="CA29" s="72">
        <f>AVERAGE(BZ29:BZ35)</f>
        <v>164571.42857142858</v>
      </c>
      <c r="CB29" s="51">
        <v>270900</v>
      </c>
      <c r="CC29" s="72">
        <f>AVERAGE(CB29:CB35)</f>
        <v>274628.57142857142</v>
      </c>
      <c r="CD29" s="51">
        <v>142200</v>
      </c>
      <c r="CE29" s="72">
        <f>AVERAGE(CD29:CD35)</f>
        <v>201602.69999999998</v>
      </c>
      <c r="CF29" s="51">
        <v>336600</v>
      </c>
      <c r="CG29" s="72">
        <f>AVERAGE(CF29:CF35)</f>
        <v>222300</v>
      </c>
      <c r="CH29" s="51">
        <v>120752.40000000001</v>
      </c>
      <c r="CI29" s="72">
        <f>AVERAGE(CH29:CH35)</f>
        <v>115488.01428571432</v>
      </c>
      <c r="CJ29" s="68">
        <f t="shared" si="6"/>
        <v>2246916.1285714284</v>
      </c>
      <c r="CK29" s="73">
        <f>AVERAGE(CJ29:CJ35)</f>
        <v>1303364.7326530612</v>
      </c>
      <c r="CL29" s="71">
        <f t="shared" si="7"/>
        <v>501898</v>
      </c>
      <c r="CM29" s="71">
        <v>705626</v>
      </c>
      <c r="CN29" s="68">
        <f t="shared" si="4"/>
        <v>1207524</v>
      </c>
    </row>
    <row r="30" spans="1:92" ht="15" customHeight="1" x14ac:dyDescent="0.4">
      <c r="A30" s="48" t="s">
        <v>219</v>
      </c>
      <c r="B30" s="48" t="s">
        <v>91</v>
      </c>
      <c r="C30" s="48" t="s">
        <v>191</v>
      </c>
      <c r="D30" s="48" t="s">
        <v>117</v>
      </c>
      <c r="E30" s="49" t="s">
        <v>92</v>
      </c>
      <c r="F30" s="50">
        <v>0.17499999999999999</v>
      </c>
      <c r="G30" s="51">
        <f t="shared" si="15"/>
        <v>560950.6</v>
      </c>
      <c r="H30" s="52"/>
      <c r="I30" s="53"/>
      <c r="J30" s="54"/>
      <c r="K30" s="55"/>
      <c r="L30" s="56"/>
      <c r="M30" s="57">
        <f t="shared" si="8"/>
        <v>2.4</v>
      </c>
      <c r="N30" s="57">
        <f t="shared" si="9"/>
        <v>2.76</v>
      </c>
      <c r="O30" s="57">
        <f t="shared" si="0"/>
        <v>2.4</v>
      </c>
      <c r="P30" s="57">
        <v>0.6</v>
      </c>
      <c r="Q30" s="57">
        <f t="shared" si="1"/>
        <v>8.16</v>
      </c>
      <c r="R30" s="58">
        <v>7</v>
      </c>
      <c r="S30" s="58">
        <v>5</v>
      </c>
      <c r="T30" s="59"/>
      <c r="U30" s="60">
        <v>4</v>
      </c>
      <c r="V30" s="60">
        <v>3</v>
      </c>
      <c r="W30" s="60">
        <v>3.9</v>
      </c>
      <c r="X30" s="60">
        <v>2.9</v>
      </c>
      <c r="Y30" s="61" t="s">
        <v>156</v>
      </c>
      <c r="Z30" s="57">
        <v>3.6</v>
      </c>
      <c r="AA30" s="59"/>
      <c r="AB30" s="57">
        <v>4</v>
      </c>
      <c r="AC30" s="59"/>
      <c r="AD30" s="57">
        <v>3.1</v>
      </c>
      <c r="AE30" s="59"/>
      <c r="AF30" s="57">
        <v>4.5</v>
      </c>
      <c r="AG30" s="59"/>
      <c r="AH30" s="57">
        <v>4.5999999999999996</v>
      </c>
      <c r="AI30" s="59"/>
      <c r="AJ30" s="60">
        <v>4.5999999999999996</v>
      </c>
      <c r="AK30" s="62"/>
      <c r="AL30" s="60">
        <v>3.9</v>
      </c>
      <c r="AM30" s="62"/>
      <c r="AN30" s="60">
        <v>3.2</v>
      </c>
      <c r="AO30" s="62"/>
      <c r="AP30" s="60">
        <v>4</v>
      </c>
      <c r="AQ30" s="62"/>
      <c r="AR30" s="60">
        <v>4.5</v>
      </c>
      <c r="AS30" s="62"/>
      <c r="AT30" s="63" t="s">
        <v>39</v>
      </c>
      <c r="AU30" s="61" t="s">
        <v>39</v>
      </c>
      <c r="AV30" s="63" t="s">
        <v>41</v>
      </c>
      <c r="AW30" s="63" t="s">
        <v>220</v>
      </c>
      <c r="AX30" s="64">
        <v>34</v>
      </c>
      <c r="AY30" s="65" t="s">
        <v>221</v>
      </c>
      <c r="AZ30" s="66"/>
      <c r="BA30" s="67" t="s">
        <v>222</v>
      </c>
      <c r="BB30" s="68">
        <f t="shared" si="14"/>
        <v>1150022.857142857</v>
      </c>
      <c r="BC30" s="69">
        <v>1</v>
      </c>
      <c r="BD30" s="52"/>
      <c r="BE30" s="70">
        <f t="shared" si="3"/>
        <v>0</v>
      </c>
      <c r="BF30" s="70" t="s">
        <v>134</v>
      </c>
      <c r="BG30" s="72"/>
      <c r="BH30" s="67" t="s">
        <v>223</v>
      </c>
      <c r="BI30" s="71">
        <v>100000</v>
      </c>
      <c r="BJ30" s="72"/>
      <c r="BK30" s="71">
        <v>302522</v>
      </c>
      <c r="BL30" s="72"/>
      <c r="BM30" s="71">
        <v>160000</v>
      </c>
      <c r="BN30" s="72"/>
      <c r="BO30" s="68">
        <f t="shared" si="11"/>
        <v>562522</v>
      </c>
      <c r="BP30" s="71">
        <v>50000</v>
      </c>
      <c r="BQ30" s="72"/>
      <c r="BR30" s="71">
        <v>200000</v>
      </c>
      <c r="BS30" s="72"/>
      <c r="BT30" s="71">
        <v>280000</v>
      </c>
      <c r="BU30" s="72"/>
      <c r="BV30" s="68">
        <f t="shared" si="10"/>
        <v>530000</v>
      </c>
      <c r="BW30" s="68">
        <f t="shared" si="5"/>
        <v>1092522</v>
      </c>
      <c r="BX30" s="51">
        <v>147169.80000000002</v>
      </c>
      <c r="BY30" s="72"/>
      <c r="BZ30" s="51">
        <v>156600</v>
      </c>
      <c r="CA30" s="72"/>
      <c r="CB30" s="51">
        <v>245700</v>
      </c>
      <c r="CC30" s="72"/>
      <c r="CD30" s="51">
        <v>144900</v>
      </c>
      <c r="CE30" s="72"/>
      <c r="CF30" s="51">
        <v>304200</v>
      </c>
      <c r="CG30" s="72"/>
      <c r="CH30" s="51">
        <v>110952.20000000001</v>
      </c>
      <c r="CI30" s="72"/>
      <c r="CJ30" s="68">
        <f t="shared" si="6"/>
        <v>1109522</v>
      </c>
      <c r="CK30" s="73"/>
      <c r="CL30" s="71">
        <f t="shared" si="7"/>
        <v>569977.85714285704</v>
      </c>
      <c r="CM30" s="71">
        <v>580045</v>
      </c>
      <c r="CN30" s="68">
        <f t="shared" si="4"/>
        <v>1150022.857142857</v>
      </c>
    </row>
    <row r="31" spans="1:92" ht="15" customHeight="1" x14ac:dyDescent="0.4">
      <c r="A31" s="48" t="s">
        <v>224</v>
      </c>
      <c r="B31" s="48" t="s">
        <v>91</v>
      </c>
      <c r="C31" s="48" t="s">
        <v>191</v>
      </c>
      <c r="D31" s="48" t="s">
        <v>117</v>
      </c>
      <c r="E31" s="49" t="s">
        <v>100</v>
      </c>
      <c r="F31" s="50">
        <v>0.152</v>
      </c>
      <c r="G31" s="51">
        <f t="shared" si="15"/>
        <v>487225.66399999999</v>
      </c>
      <c r="H31" s="52"/>
      <c r="I31" s="53"/>
      <c r="J31" s="54"/>
      <c r="K31" s="55"/>
      <c r="L31" s="56"/>
      <c r="M31" s="57">
        <f t="shared" si="8"/>
        <v>2.46</v>
      </c>
      <c r="N31" s="57">
        <f t="shared" si="9"/>
        <v>2.7</v>
      </c>
      <c r="O31" s="57">
        <f t="shared" si="0"/>
        <v>2.9400000000000004</v>
      </c>
      <c r="P31" s="57">
        <v>1</v>
      </c>
      <c r="Q31" s="57">
        <f t="shared" si="1"/>
        <v>9.1000000000000014</v>
      </c>
      <c r="R31" s="58">
        <v>7</v>
      </c>
      <c r="S31" s="58">
        <v>1</v>
      </c>
      <c r="T31" s="59"/>
      <c r="U31" s="60">
        <v>4.8</v>
      </c>
      <c r="V31" s="60">
        <v>4</v>
      </c>
      <c r="W31" s="60">
        <v>3.9</v>
      </c>
      <c r="X31" s="60">
        <v>2</v>
      </c>
      <c r="Y31" s="61" t="s">
        <v>125</v>
      </c>
      <c r="Z31" s="57">
        <v>4.5</v>
      </c>
      <c r="AA31" s="59"/>
      <c r="AB31" s="57">
        <v>4.0999999999999996</v>
      </c>
      <c r="AC31" s="59"/>
      <c r="AD31" s="57">
        <v>4.2</v>
      </c>
      <c r="AE31" s="59"/>
      <c r="AF31" s="57">
        <v>4.4000000000000004</v>
      </c>
      <c r="AG31" s="59"/>
      <c r="AH31" s="57">
        <v>4.5</v>
      </c>
      <c r="AI31" s="59"/>
      <c r="AJ31" s="60">
        <v>4.3</v>
      </c>
      <c r="AK31" s="62"/>
      <c r="AL31" s="60">
        <v>4.8</v>
      </c>
      <c r="AM31" s="62"/>
      <c r="AN31" s="60">
        <v>3.6</v>
      </c>
      <c r="AO31" s="62"/>
      <c r="AP31" s="60">
        <v>4.9000000000000004</v>
      </c>
      <c r="AQ31" s="62"/>
      <c r="AR31" s="60">
        <v>4.7</v>
      </c>
      <c r="AS31" s="62"/>
      <c r="AT31" s="63" t="s">
        <v>40</v>
      </c>
      <c r="AU31" s="61" t="s">
        <v>40</v>
      </c>
      <c r="AV31" s="63" t="s">
        <v>40</v>
      </c>
      <c r="AW31" s="63" t="s">
        <v>204</v>
      </c>
      <c r="AX31" s="64">
        <v>37</v>
      </c>
      <c r="AY31" s="65" t="s">
        <v>225</v>
      </c>
      <c r="AZ31" s="66"/>
      <c r="BA31" s="67" t="s">
        <v>226</v>
      </c>
      <c r="BB31" s="68">
        <f t="shared" si="14"/>
        <v>1265025.142857143</v>
      </c>
      <c r="BC31" s="69">
        <v>1.1000000000000001</v>
      </c>
      <c r="BD31" s="52"/>
      <c r="BE31" s="70">
        <f t="shared" si="3"/>
        <v>0.10000000000000009</v>
      </c>
      <c r="BF31" s="43" t="s">
        <v>97</v>
      </c>
      <c r="BG31" s="72"/>
      <c r="BH31" s="67" t="s">
        <v>105</v>
      </c>
      <c r="BI31" s="71">
        <v>50025</v>
      </c>
      <c r="BJ31" s="72"/>
      <c r="BK31" s="71">
        <v>106500</v>
      </c>
      <c r="BL31" s="72"/>
      <c r="BM31" s="71">
        <v>350000</v>
      </c>
      <c r="BN31" s="72"/>
      <c r="BO31" s="68">
        <f t="shared" si="11"/>
        <v>506525</v>
      </c>
      <c r="BP31" s="71">
        <v>50000</v>
      </c>
      <c r="BQ31" s="72"/>
      <c r="BR31" s="71">
        <v>310000</v>
      </c>
      <c r="BS31" s="72"/>
      <c r="BT31" s="71">
        <v>400000</v>
      </c>
      <c r="BU31" s="72"/>
      <c r="BV31" s="68">
        <f t="shared" si="10"/>
        <v>760000</v>
      </c>
      <c r="BW31" s="68">
        <f t="shared" si="5"/>
        <v>1266525</v>
      </c>
      <c r="BX31" s="51">
        <v>170122.5</v>
      </c>
      <c r="BY31" s="72"/>
      <c r="BZ31" s="51">
        <v>181800</v>
      </c>
      <c r="CA31" s="72"/>
      <c r="CB31" s="51">
        <v>343800</v>
      </c>
      <c r="CC31" s="72"/>
      <c r="CD31" s="51">
        <v>284400</v>
      </c>
      <c r="CE31" s="72"/>
      <c r="CF31" s="51">
        <v>158400</v>
      </c>
      <c r="CG31" s="72"/>
      <c r="CH31" s="51">
        <v>126502.5</v>
      </c>
      <c r="CI31" s="72"/>
      <c r="CJ31" s="68">
        <f t="shared" si="6"/>
        <v>1265025</v>
      </c>
      <c r="CK31" s="73"/>
      <c r="CL31" s="71">
        <f t="shared" si="7"/>
        <v>599397.14285714296</v>
      </c>
      <c r="CM31" s="71">
        <v>665628</v>
      </c>
      <c r="CN31" s="68">
        <f t="shared" si="4"/>
        <v>1265025.142857143</v>
      </c>
    </row>
    <row r="32" spans="1:92" ht="15" customHeight="1" x14ac:dyDescent="0.4">
      <c r="A32" s="48" t="s">
        <v>227</v>
      </c>
      <c r="B32" s="48" t="s">
        <v>91</v>
      </c>
      <c r="C32" s="48" t="s">
        <v>191</v>
      </c>
      <c r="D32" s="48" t="s">
        <v>117</v>
      </c>
      <c r="E32" s="49" t="s">
        <v>107</v>
      </c>
      <c r="F32" s="50">
        <v>0.16200000000000001</v>
      </c>
      <c r="G32" s="51">
        <f t="shared" si="15"/>
        <v>519279.984</v>
      </c>
      <c r="H32" s="52"/>
      <c r="I32" s="53"/>
      <c r="J32" s="54"/>
      <c r="K32" s="55"/>
      <c r="L32" s="56"/>
      <c r="M32" s="57">
        <f t="shared" si="8"/>
        <v>2.5200000000000005</v>
      </c>
      <c r="N32" s="57">
        <f t="shared" si="9"/>
        <v>2.8200000000000003</v>
      </c>
      <c r="O32" s="57">
        <f t="shared" si="0"/>
        <v>2.16</v>
      </c>
      <c r="P32" s="57">
        <v>0.6</v>
      </c>
      <c r="Q32" s="57">
        <f t="shared" si="1"/>
        <v>8.1000000000000014</v>
      </c>
      <c r="R32" s="58">
        <v>7</v>
      </c>
      <c r="S32" s="58">
        <v>6</v>
      </c>
      <c r="T32" s="59"/>
      <c r="U32" s="60">
        <v>4</v>
      </c>
      <c r="V32" s="60">
        <v>3</v>
      </c>
      <c r="W32" s="60">
        <v>4.3</v>
      </c>
      <c r="X32" s="60">
        <v>2.7</v>
      </c>
      <c r="Y32" s="61" t="s">
        <v>156</v>
      </c>
      <c r="Z32" s="57">
        <v>2.6</v>
      </c>
      <c r="AA32" s="59"/>
      <c r="AB32" s="57">
        <v>4.2</v>
      </c>
      <c r="AC32" s="59"/>
      <c r="AD32" s="57">
        <v>3</v>
      </c>
      <c r="AE32" s="59"/>
      <c r="AF32" s="57">
        <v>4.5</v>
      </c>
      <c r="AG32" s="59"/>
      <c r="AH32" s="57">
        <v>4.7</v>
      </c>
      <c r="AI32" s="59"/>
      <c r="AJ32" s="60">
        <v>4.5999999999999996</v>
      </c>
      <c r="AK32" s="62"/>
      <c r="AL32" s="60">
        <v>2.9</v>
      </c>
      <c r="AM32" s="62"/>
      <c r="AN32" s="60">
        <v>4.5</v>
      </c>
      <c r="AO32" s="62"/>
      <c r="AP32" s="60">
        <v>3.6</v>
      </c>
      <c r="AQ32" s="62"/>
      <c r="AR32" s="60">
        <v>4.2</v>
      </c>
      <c r="AS32" s="62"/>
      <c r="AT32" s="63" t="s">
        <v>39</v>
      </c>
      <c r="AU32" s="61" t="s">
        <v>39</v>
      </c>
      <c r="AV32" s="63" t="s">
        <v>40</v>
      </c>
      <c r="AW32" s="63" t="s">
        <v>204</v>
      </c>
      <c r="AX32" s="64">
        <v>39</v>
      </c>
      <c r="AY32" s="65" t="s">
        <v>228</v>
      </c>
      <c r="AZ32" s="66"/>
      <c r="BA32" s="67" t="s">
        <v>229</v>
      </c>
      <c r="BB32" s="68">
        <f t="shared" si="14"/>
        <v>977519.42857142841</v>
      </c>
      <c r="BC32" s="69">
        <v>0.85</v>
      </c>
      <c r="BD32" s="52"/>
      <c r="BE32" s="70">
        <f t="shared" si="3"/>
        <v>-0.15000000000000002</v>
      </c>
      <c r="BF32" s="70" t="s">
        <v>140</v>
      </c>
      <c r="BG32" s="72"/>
      <c r="BH32" s="67" t="s">
        <v>183</v>
      </c>
      <c r="BI32" s="71">
        <v>85021</v>
      </c>
      <c r="BJ32" s="72"/>
      <c r="BK32" s="71">
        <v>180000</v>
      </c>
      <c r="BL32" s="72"/>
      <c r="BM32" s="71">
        <v>150000</v>
      </c>
      <c r="BN32" s="72"/>
      <c r="BO32" s="68">
        <f t="shared" si="11"/>
        <v>415021</v>
      </c>
      <c r="BP32" s="71">
        <v>70000</v>
      </c>
      <c r="BQ32" s="72"/>
      <c r="BR32" s="71">
        <v>150000</v>
      </c>
      <c r="BS32" s="72"/>
      <c r="BT32" s="71">
        <v>400000</v>
      </c>
      <c r="BU32" s="72"/>
      <c r="BV32" s="68">
        <f t="shared" si="10"/>
        <v>620000</v>
      </c>
      <c r="BW32" s="68">
        <f t="shared" si="5"/>
        <v>1035021</v>
      </c>
      <c r="BX32" s="51">
        <v>288000</v>
      </c>
      <c r="BY32" s="72"/>
      <c r="BZ32" s="51">
        <v>144000</v>
      </c>
      <c r="CA32" s="72"/>
      <c r="CB32" s="51">
        <v>225000</v>
      </c>
      <c r="CC32" s="72"/>
      <c r="CD32" s="51">
        <v>135018.9</v>
      </c>
      <c r="CE32" s="72"/>
      <c r="CF32" s="51">
        <v>139500</v>
      </c>
      <c r="CG32" s="72"/>
      <c r="CH32" s="51">
        <v>103502.1</v>
      </c>
      <c r="CI32" s="72"/>
      <c r="CJ32" s="68">
        <f t="shared" si="6"/>
        <v>1035021</v>
      </c>
      <c r="CK32" s="73"/>
      <c r="CL32" s="71">
        <f t="shared" si="7"/>
        <v>412519.42857142841</v>
      </c>
      <c r="CM32" s="71">
        <v>565000</v>
      </c>
      <c r="CN32" s="68">
        <f t="shared" si="4"/>
        <v>977519.42857142841</v>
      </c>
    </row>
    <row r="33" spans="1:92" ht="15" customHeight="1" x14ac:dyDescent="0.4">
      <c r="A33" s="48" t="s">
        <v>230</v>
      </c>
      <c r="B33" s="48" t="s">
        <v>91</v>
      </c>
      <c r="C33" s="48" t="s">
        <v>191</v>
      </c>
      <c r="D33" s="48" t="s">
        <v>117</v>
      </c>
      <c r="E33" s="49" t="s">
        <v>113</v>
      </c>
      <c r="F33" s="50">
        <v>0.128</v>
      </c>
      <c r="G33" s="51">
        <f t="shared" si="15"/>
        <v>410295.29600000003</v>
      </c>
      <c r="H33" s="52"/>
      <c r="I33" s="53"/>
      <c r="J33" s="54"/>
      <c r="K33" s="55"/>
      <c r="L33" s="56"/>
      <c r="M33" s="57">
        <f t="shared" si="8"/>
        <v>2.5799999999999996</v>
      </c>
      <c r="N33" s="57">
        <f t="shared" si="9"/>
        <v>2.7</v>
      </c>
      <c r="O33" s="57">
        <f t="shared" si="0"/>
        <v>2.7</v>
      </c>
      <c r="P33" s="57">
        <v>0.6</v>
      </c>
      <c r="Q33" s="57">
        <f t="shared" si="1"/>
        <v>8.58</v>
      </c>
      <c r="R33" s="58">
        <v>7</v>
      </c>
      <c r="S33" s="58">
        <v>2</v>
      </c>
      <c r="T33" s="59"/>
      <c r="U33" s="60">
        <v>3.9</v>
      </c>
      <c r="V33" s="60">
        <v>3</v>
      </c>
      <c r="W33" s="60">
        <v>4</v>
      </c>
      <c r="X33" s="60">
        <v>2.7</v>
      </c>
      <c r="Y33" s="61" t="s">
        <v>156</v>
      </c>
      <c r="Z33" s="57">
        <v>4.4000000000000004</v>
      </c>
      <c r="AA33" s="59"/>
      <c r="AB33" s="57">
        <v>4.3</v>
      </c>
      <c r="AC33" s="59"/>
      <c r="AD33" s="57">
        <v>3.5</v>
      </c>
      <c r="AE33" s="59"/>
      <c r="AF33" s="57">
        <v>4.8</v>
      </c>
      <c r="AG33" s="59"/>
      <c r="AH33" s="57">
        <v>4.5</v>
      </c>
      <c r="AI33" s="59"/>
      <c r="AJ33" s="60">
        <v>4.8</v>
      </c>
      <c r="AK33" s="62"/>
      <c r="AL33" s="60">
        <v>3.6</v>
      </c>
      <c r="AM33" s="62"/>
      <c r="AN33" s="60">
        <v>4</v>
      </c>
      <c r="AO33" s="62"/>
      <c r="AP33" s="60">
        <v>4.5</v>
      </c>
      <c r="AQ33" s="62"/>
      <c r="AR33" s="60">
        <v>4.5999999999999996</v>
      </c>
      <c r="AS33" s="62"/>
      <c r="AT33" s="63" t="s">
        <v>39</v>
      </c>
      <c r="AU33" s="61" t="s">
        <v>39</v>
      </c>
      <c r="AV33" s="63" t="s">
        <v>39</v>
      </c>
      <c r="AW33" s="63" t="s">
        <v>193</v>
      </c>
      <c r="AX33" s="64">
        <v>33</v>
      </c>
      <c r="AY33" s="65" t="s">
        <v>231</v>
      </c>
      <c r="AZ33" s="66"/>
      <c r="BA33" s="67" t="s">
        <v>232</v>
      </c>
      <c r="BB33" s="68">
        <f t="shared" si="14"/>
        <v>1150022.857142857</v>
      </c>
      <c r="BC33" s="69">
        <v>1</v>
      </c>
      <c r="BD33" s="52"/>
      <c r="BE33" s="70">
        <f t="shared" si="3"/>
        <v>0</v>
      </c>
      <c r="BF33" s="70" t="s">
        <v>134</v>
      </c>
      <c r="BG33" s="72"/>
      <c r="BH33" s="67" t="s">
        <v>175</v>
      </c>
      <c r="BI33" s="71">
        <v>92522</v>
      </c>
      <c r="BJ33" s="72"/>
      <c r="BK33" s="71">
        <v>250000</v>
      </c>
      <c r="BL33" s="72"/>
      <c r="BM33" s="71">
        <v>160000</v>
      </c>
      <c r="BN33" s="72"/>
      <c r="BO33" s="68">
        <f t="shared" si="11"/>
        <v>502522</v>
      </c>
      <c r="BP33" s="71">
        <v>90000</v>
      </c>
      <c r="BQ33" s="72"/>
      <c r="BR33" s="71">
        <v>200000</v>
      </c>
      <c r="BS33" s="72"/>
      <c r="BT33" s="71">
        <v>300000</v>
      </c>
      <c r="BU33" s="72"/>
      <c r="BV33" s="68">
        <f t="shared" si="10"/>
        <v>590000</v>
      </c>
      <c r="BW33" s="68">
        <f t="shared" si="5"/>
        <v>1092522</v>
      </c>
      <c r="BX33" s="51">
        <v>147169.80000000002</v>
      </c>
      <c r="BY33" s="72"/>
      <c r="BZ33" s="51">
        <v>156600</v>
      </c>
      <c r="CA33" s="72"/>
      <c r="CB33" s="51">
        <v>245700</v>
      </c>
      <c r="CC33" s="72"/>
      <c r="CD33" s="51">
        <v>304200</v>
      </c>
      <c r="CE33" s="72"/>
      <c r="CF33" s="51">
        <v>144900</v>
      </c>
      <c r="CG33" s="72"/>
      <c r="CH33" s="51">
        <v>110952.20000000001</v>
      </c>
      <c r="CI33" s="72"/>
      <c r="CJ33" s="68">
        <f t="shared" si="6"/>
        <v>1109522</v>
      </c>
      <c r="CK33" s="73"/>
      <c r="CL33" s="71">
        <f t="shared" si="7"/>
        <v>484392.85714285704</v>
      </c>
      <c r="CM33" s="71">
        <v>665630</v>
      </c>
      <c r="CN33" s="68">
        <f t="shared" si="4"/>
        <v>1150022.857142857</v>
      </c>
    </row>
    <row r="34" spans="1:92" ht="15" customHeight="1" x14ac:dyDescent="0.4">
      <c r="A34" s="48" t="s">
        <v>233</v>
      </c>
      <c r="B34" s="48" t="s">
        <v>91</v>
      </c>
      <c r="C34" s="48" t="s">
        <v>191</v>
      </c>
      <c r="D34" s="48" t="s">
        <v>117</v>
      </c>
      <c r="E34" s="49" t="s">
        <v>187</v>
      </c>
      <c r="F34" s="50">
        <v>0.13200000000000001</v>
      </c>
      <c r="G34" s="51">
        <f t="shared" si="15"/>
        <v>423117.02400000003</v>
      </c>
      <c r="H34" s="52"/>
      <c r="I34" s="53"/>
      <c r="J34" s="54"/>
      <c r="K34" s="55"/>
      <c r="L34" s="56"/>
      <c r="M34" s="57">
        <f t="shared" si="8"/>
        <v>2.1</v>
      </c>
      <c r="N34" s="57">
        <f t="shared" si="9"/>
        <v>2.64</v>
      </c>
      <c r="O34" s="57">
        <f t="shared" si="0"/>
        <v>2.5799999999999996</v>
      </c>
      <c r="P34" s="57">
        <v>0.6</v>
      </c>
      <c r="Q34" s="57">
        <f t="shared" si="1"/>
        <v>7.92</v>
      </c>
      <c r="R34" s="58">
        <v>7</v>
      </c>
      <c r="S34" s="58">
        <v>7</v>
      </c>
      <c r="T34" s="59"/>
      <c r="U34" s="60">
        <v>2.9</v>
      </c>
      <c r="V34" s="60">
        <v>2</v>
      </c>
      <c r="W34" s="60">
        <v>3</v>
      </c>
      <c r="X34" s="60">
        <v>2</v>
      </c>
      <c r="Y34" s="61" t="s">
        <v>101</v>
      </c>
      <c r="Z34" s="57">
        <v>3</v>
      </c>
      <c r="AA34" s="59"/>
      <c r="AB34" s="57">
        <v>3.5</v>
      </c>
      <c r="AC34" s="59"/>
      <c r="AD34" s="57">
        <v>4.5999999999999996</v>
      </c>
      <c r="AE34" s="59"/>
      <c r="AF34" s="57">
        <v>3.7</v>
      </c>
      <c r="AG34" s="59"/>
      <c r="AH34" s="57">
        <v>4.4000000000000004</v>
      </c>
      <c r="AI34" s="59"/>
      <c r="AJ34" s="60">
        <v>3.6</v>
      </c>
      <c r="AK34" s="62"/>
      <c r="AL34" s="60">
        <v>4.4000000000000004</v>
      </c>
      <c r="AM34" s="62"/>
      <c r="AN34" s="60">
        <v>4</v>
      </c>
      <c r="AO34" s="62"/>
      <c r="AP34" s="60">
        <v>4.3</v>
      </c>
      <c r="AQ34" s="62"/>
      <c r="AR34" s="60">
        <v>4.0999999999999996</v>
      </c>
      <c r="AS34" s="62"/>
      <c r="AT34" s="63" t="s">
        <v>40</v>
      </c>
      <c r="AU34" s="61" t="s">
        <v>40</v>
      </c>
      <c r="AV34" s="63" t="s">
        <v>39</v>
      </c>
      <c r="AW34" s="63" t="s">
        <v>220</v>
      </c>
      <c r="AX34" s="64">
        <v>35</v>
      </c>
      <c r="AY34" s="65" t="s">
        <v>234</v>
      </c>
      <c r="AZ34" s="66"/>
      <c r="BA34" s="67" t="s">
        <v>235</v>
      </c>
      <c r="BB34" s="68">
        <f t="shared" si="14"/>
        <v>1150022.857142857</v>
      </c>
      <c r="BC34" s="69">
        <v>1</v>
      </c>
      <c r="BD34" s="52"/>
      <c r="BE34" s="70">
        <f t="shared" si="3"/>
        <v>0</v>
      </c>
      <c r="BF34" s="70" t="s">
        <v>134</v>
      </c>
      <c r="BG34" s="72"/>
      <c r="BH34" s="67" t="s">
        <v>105</v>
      </c>
      <c r="BI34" s="71">
        <v>150023</v>
      </c>
      <c r="BJ34" s="72"/>
      <c r="BK34" s="71">
        <v>180000</v>
      </c>
      <c r="BL34" s="72"/>
      <c r="BM34" s="71">
        <v>150000</v>
      </c>
      <c r="BN34" s="72"/>
      <c r="BO34" s="68">
        <f t="shared" si="11"/>
        <v>480023</v>
      </c>
      <c r="BP34" s="71">
        <v>110000</v>
      </c>
      <c r="BQ34" s="72"/>
      <c r="BR34" s="71">
        <v>200000</v>
      </c>
      <c r="BS34" s="72"/>
      <c r="BT34" s="71">
        <v>360000</v>
      </c>
      <c r="BU34" s="72"/>
      <c r="BV34" s="68">
        <f t="shared" si="10"/>
        <v>670000</v>
      </c>
      <c r="BW34" s="68">
        <f t="shared" si="5"/>
        <v>1150023</v>
      </c>
      <c r="BX34" s="51">
        <v>154820.70000000001</v>
      </c>
      <c r="BY34" s="72"/>
      <c r="BZ34" s="51">
        <v>165600</v>
      </c>
      <c r="CA34" s="72"/>
      <c r="CB34" s="51">
        <v>320400</v>
      </c>
      <c r="CC34" s="72"/>
      <c r="CD34" s="51">
        <v>258300</v>
      </c>
      <c r="CE34" s="72"/>
      <c r="CF34" s="51">
        <v>135900</v>
      </c>
      <c r="CG34" s="72"/>
      <c r="CH34" s="51">
        <v>115002.3</v>
      </c>
      <c r="CI34" s="72"/>
      <c r="CJ34" s="68">
        <f t="shared" si="6"/>
        <v>1150023</v>
      </c>
      <c r="CK34" s="73"/>
      <c r="CL34" s="71">
        <f t="shared" si="7"/>
        <v>684391.85714285704</v>
      </c>
      <c r="CM34" s="71">
        <v>465631</v>
      </c>
      <c r="CN34" s="68">
        <f t="shared" si="4"/>
        <v>1150022.857142857</v>
      </c>
    </row>
    <row r="35" spans="1:92" ht="15" customHeight="1" x14ac:dyDescent="0.4">
      <c r="A35" s="48" t="s">
        <v>236</v>
      </c>
      <c r="B35" s="48" t="s">
        <v>91</v>
      </c>
      <c r="C35" s="48" t="s">
        <v>191</v>
      </c>
      <c r="D35" s="48" t="s">
        <v>117</v>
      </c>
      <c r="E35" s="49" t="s">
        <v>237</v>
      </c>
      <c r="F35" s="50">
        <v>0.11700000000000001</v>
      </c>
      <c r="G35" s="51">
        <f t="shared" si="15"/>
        <v>375035.54399999999</v>
      </c>
      <c r="H35" s="52"/>
      <c r="I35" s="53"/>
      <c r="J35" s="54"/>
      <c r="K35" s="55"/>
      <c r="L35" s="56"/>
      <c r="M35" s="57">
        <f t="shared" si="8"/>
        <v>2.5200000000000005</v>
      </c>
      <c r="N35" s="57">
        <f t="shared" si="9"/>
        <v>2.76</v>
      </c>
      <c r="O35" s="57">
        <f t="shared" si="0"/>
        <v>2.5200000000000005</v>
      </c>
      <c r="P35" s="57">
        <v>0.6</v>
      </c>
      <c r="Q35" s="57">
        <f t="shared" si="1"/>
        <v>8.4</v>
      </c>
      <c r="R35" s="58">
        <v>7</v>
      </c>
      <c r="S35" s="58">
        <v>3</v>
      </c>
      <c r="T35" s="59"/>
      <c r="U35" s="60">
        <v>4.0999999999999996</v>
      </c>
      <c r="V35" s="60">
        <v>3</v>
      </c>
      <c r="W35" s="60">
        <v>4.0999999999999996</v>
      </c>
      <c r="X35" s="60">
        <v>3.7</v>
      </c>
      <c r="Y35" s="61" t="s">
        <v>156</v>
      </c>
      <c r="Z35" s="57">
        <v>3.6</v>
      </c>
      <c r="AA35" s="59"/>
      <c r="AB35" s="57">
        <v>4.2</v>
      </c>
      <c r="AC35" s="59"/>
      <c r="AD35" s="57">
        <v>3</v>
      </c>
      <c r="AE35" s="59"/>
      <c r="AF35" s="57">
        <v>4</v>
      </c>
      <c r="AG35" s="59"/>
      <c r="AH35" s="57">
        <v>4.5999999999999996</v>
      </c>
      <c r="AI35" s="59"/>
      <c r="AJ35" s="60">
        <v>3.9</v>
      </c>
      <c r="AK35" s="62"/>
      <c r="AL35" s="60">
        <v>3.9</v>
      </c>
      <c r="AM35" s="62"/>
      <c r="AN35" s="60">
        <v>3.3</v>
      </c>
      <c r="AO35" s="62"/>
      <c r="AP35" s="60">
        <v>4.2</v>
      </c>
      <c r="AQ35" s="62"/>
      <c r="AR35" s="60">
        <v>4.4000000000000004</v>
      </c>
      <c r="AS35" s="62"/>
      <c r="AT35" s="63" t="s">
        <v>42</v>
      </c>
      <c r="AU35" s="61" t="s">
        <v>42</v>
      </c>
      <c r="AV35" s="63" t="s">
        <v>41</v>
      </c>
      <c r="AW35" s="63" t="s">
        <v>220</v>
      </c>
      <c r="AX35" s="64">
        <v>36</v>
      </c>
      <c r="AY35" s="65" t="s">
        <v>168</v>
      </c>
      <c r="AZ35" s="66"/>
      <c r="BA35" s="67" t="s">
        <v>238</v>
      </c>
      <c r="BB35" s="68">
        <f t="shared" si="14"/>
        <v>1150022.857142857</v>
      </c>
      <c r="BC35" s="69">
        <v>1</v>
      </c>
      <c r="BD35" s="52"/>
      <c r="BE35" s="70">
        <f t="shared" si="3"/>
        <v>0</v>
      </c>
      <c r="BF35" s="70" t="s">
        <v>134</v>
      </c>
      <c r="BG35" s="72"/>
      <c r="BH35" s="67" t="s">
        <v>115</v>
      </c>
      <c r="BI35" s="71">
        <v>37524</v>
      </c>
      <c r="BJ35" s="72"/>
      <c r="BK35" s="71">
        <v>180000</v>
      </c>
      <c r="BL35" s="72"/>
      <c r="BM35" s="71">
        <v>240000</v>
      </c>
      <c r="BN35" s="72"/>
      <c r="BO35" s="68">
        <f t="shared" si="11"/>
        <v>457524</v>
      </c>
      <c r="BP35" s="71">
        <v>100000</v>
      </c>
      <c r="BQ35" s="72"/>
      <c r="BR35" s="71">
        <v>250000</v>
      </c>
      <c r="BS35" s="72"/>
      <c r="BT35" s="71">
        <v>400000</v>
      </c>
      <c r="BU35" s="72"/>
      <c r="BV35" s="68">
        <f t="shared" si="10"/>
        <v>750000</v>
      </c>
      <c r="BW35" s="68">
        <f t="shared" si="5"/>
        <v>1207524</v>
      </c>
      <c r="BX35" s="51">
        <v>163371.6</v>
      </c>
      <c r="BY35" s="72"/>
      <c r="BZ35" s="51">
        <v>173700</v>
      </c>
      <c r="CA35" s="72"/>
      <c r="CB35" s="51">
        <v>270900</v>
      </c>
      <c r="CC35" s="72"/>
      <c r="CD35" s="51">
        <v>142200</v>
      </c>
      <c r="CE35" s="72"/>
      <c r="CF35" s="51">
        <v>336600</v>
      </c>
      <c r="CG35" s="72"/>
      <c r="CH35" s="51">
        <v>120752.40000000001</v>
      </c>
      <c r="CI35" s="72"/>
      <c r="CJ35" s="68">
        <f t="shared" si="6"/>
        <v>1207524</v>
      </c>
      <c r="CK35" s="73"/>
      <c r="CL35" s="71">
        <f t="shared" si="7"/>
        <v>584390.85714285704</v>
      </c>
      <c r="CM35" s="71">
        <v>565632</v>
      </c>
      <c r="CN35" s="68">
        <f t="shared" si="4"/>
        <v>1150022.857142857</v>
      </c>
    </row>
    <row r="36" spans="1:92" s="40" customFormat="1" ht="15" customHeight="1" x14ac:dyDescent="0.4">
      <c r="A36" s="23" t="s">
        <v>239</v>
      </c>
      <c r="B36" s="23" t="s">
        <v>91</v>
      </c>
      <c r="C36" s="23" t="s">
        <v>240</v>
      </c>
      <c r="D36" s="23" t="s">
        <v>80</v>
      </c>
      <c r="E36" s="24" t="s">
        <v>81</v>
      </c>
      <c r="F36" s="25">
        <v>0.184</v>
      </c>
      <c r="G36" s="26">
        <f>F36*$L$36</f>
        <v>742095.73600000003</v>
      </c>
      <c r="H36" s="27">
        <f>SUM(F36:F40)</f>
        <v>1</v>
      </c>
      <c r="I36" s="28">
        <v>388</v>
      </c>
      <c r="J36" s="29" t="s">
        <v>241</v>
      </c>
      <c r="K36" s="30">
        <v>0.95</v>
      </c>
      <c r="L36" s="31">
        <f>'[1]2020 인구총조사 통계정보보고서'!O11</f>
        <v>4033129</v>
      </c>
      <c r="M36" s="32">
        <f t="shared" si="8"/>
        <v>2.5200000000000005</v>
      </c>
      <c r="N36" s="32">
        <f t="shared" si="9"/>
        <v>2.8200000000000003</v>
      </c>
      <c r="O36" s="32">
        <f t="shared" si="0"/>
        <v>2.4</v>
      </c>
      <c r="P36" s="32">
        <v>0.6</v>
      </c>
      <c r="Q36" s="32">
        <f t="shared" si="1"/>
        <v>8.34</v>
      </c>
      <c r="R36" s="33">
        <v>5</v>
      </c>
      <c r="S36" s="33">
        <v>2</v>
      </c>
      <c r="T36" s="34">
        <f>AVERAGE(Q36:Q40)</f>
        <v>7.7040000000000006</v>
      </c>
      <c r="U36" s="32">
        <v>4</v>
      </c>
      <c r="V36" s="32">
        <v>4</v>
      </c>
      <c r="W36" s="32">
        <v>3.2</v>
      </c>
      <c r="X36" s="32">
        <v>4</v>
      </c>
      <c r="Y36" s="35" t="s">
        <v>242</v>
      </c>
      <c r="Z36" s="32">
        <v>4.4000000000000004</v>
      </c>
      <c r="AA36" s="34">
        <f>AVERAGE(Z36:Z40)</f>
        <v>3.9199999999999995</v>
      </c>
      <c r="AB36" s="32">
        <v>4.2</v>
      </c>
      <c r="AC36" s="34">
        <f>AVERAGE(AB36:AB40)</f>
        <v>3.9799999999999995</v>
      </c>
      <c r="AD36" s="32">
        <v>3</v>
      </c>
      <c r="AE36" s="34">
        <f>AVERAGE(AD36:AD40)</f>
        <v>2.62</v>
      </c>
      <c r="AF36" s="32">
        <v>3.4</v>
      </c>
      <c r="AG36" s="34">
        <f>AVERAGE(AF36:AF40)</f>
        <v>3.6400000000000006</v>
      </c>
      <c r="AH36" s="32">
        <v>4.7</v>
      </c>
      <c r="AI36" s="34">
        <f>AVERAGE(AH36:AH40)</f>
        <v>4.08</v>
      </c>
      <c r="AJ36" s="32">
        <v>3.3</v>
      </c>
      <c r="AK36" s="34">
        <f>AVERAGE(AJ36:AJ40)</f>
        <v>3.6399999999999997</v>
      </c>
      <c r="AL36" s="32">
        <v>3.4</v>
      </c>
      <c r="AM36" s="34">
        <f>AVERAGE(AL36:AL40)</f>
        <v>3.66</v>
      </c>
      <c r="AN36" s="32">
        <v>2.6</v>
      </c>
      <c r="AO36" s="34">
        <f>AVERAGE(AN36:AN40)</f>
        <v>3.4799999999999995</v>
      </c>
      <c r="AP36" s="32">
        <v>4</v>
      </c>
      <c r="AQ36" s="34">
        <f>AVERAGE(AP36:AP40)</f>
        <v>3.5799999999999996</v>
      </c>
      <c r="AR36" s="32">
        <v>3.6</v>
      </c>
      <c r="AS36" s="34">
        <f>AVERAGE(AR36:AR40)</f>
        <v>3.78</v>
      </c>
      <c r="AT36" s="36" t="s">
        <v>25</v>
      </c>
      <c r="AU36" s="35" t="s">
        <v>25</v>
      </c>
      <c r="AV36" s="36" t="s">
        <v>41</v>
      </c>
      <c r="AW36" s="36" t="s">
        <v>243</v>
      </c>
      <c r="AX36" s="37">
        <v>43</v>
      </c>
      <c r="AY36" s="38" t="s">
        <v>244</v>
      </c>
      <c r="AZ36" s="39" t="s">
        <v>245</v>
      </c>
      <c r="BA36" s="40" t="s">
        <v>246</v>
      </c>
      <c r="BB36" s="41">
        <f t="shared" ref="BB36:BB45" si="16">BC36*$BG$36</f>
        <v>1207075.2721088438</v>
      </c>
      <c r="BC36" s="42">
        <v>1.1000000000000001</v>
      </c>
      <c r="BD36" s="27">
        <f>AVERAGE(BC36:BC40)</f>
        <v>1</v>
      </c>
      <c r="BE36" s="43">
        <f t="shared" si="3"/>
        <v>0.10000000000000009</v>
      </c>
      <c r="BF36" s="43" t="s">
        <v>97</v>
      </c>
      <c r="BG36" s="72">
        <f>'[1]경제(소비)지수'!E64</f>
        <v>1097341.1564625851</v>
      </c>
      <c r="BH36" s="40" t="s">
        <v>175</v>
      </c>
      <c r="BI36" s="45">
        <v>57075</v>
      </c>
      <c r="BJ36" s="46">
        <f>AVERAGE(BI36:BI40)</f>
        <v>84351.4</v>
      </c>
      <c r="BK36" s="45">
        <v>100000</v>
      </c>
      <c r="BL36" s="46">
        <f>AVERAGE(BK36:BK40)</f>
        <v>174989.6</v>
      </c>
      <c r="BM36" s="45">
        <v>250000</v>
      </c>
      <c r="BN36" s="46">
        <f>AVERAGE(BM36:BM40)</f>
        <v>198000</v>
      </c>
      <c r="BO36" s="41">
        <f t="shared" si="11"/>
        <v>407075</v>
      </c>
      <c r="BP36" s="45">
        <v>150000</v>
      </c>
      <c r="BQ36" s="46">
        <f>AVERAGE(BP36:BP40)</f>
        <v>90000</v>
      </c>
      <c r="BR36" s="45">
        <v>500000</v>
      </c>
      <c r="BS36" s="46">
        <f>AVERAGE(BR36:BR40)</f>
        <v>230000</v>
      </c>
      <c r="BT36" s="45">
        <v>150000</v>
      </c>
      <c r="BU36" s="46">
        <f>AVERAGE(BT36:BT40)</f>
        <v>320000</v>
      </c>
      <c r="BV36" s="41">
        <f t="shared" si="10"/>
        <v>800000</v>
      </c>
      <c r="BW36" s="41">
        <f t="shared" si="5"/>
        <v>1207075</v>
      </c>
      <c r="BX36" s="26">
        <v>162967.5</v>
      </c>
      <c r="BY36" s="46">
        <f>AVERAGE(BX36:BX40)</f>
        <v>148266.90000000002</v>
      </c>
      <c r="BZ36" s="26">
        <v>173700</v>
      </c>
      <c r="CA36" s="46">
        <f>AVERAGE(BZ36:BZ40)</f>
        <v>157680</v>
      </c>
      <c r="CB36" s="26">
        <v>270900</v>
      </c>
      <c r="CC36" s="46">
        <f>AVERAGE(CB36:CB40)</f>
        <v>240300</v>
      </c>
      <c r="CD36" s="26">
        <v>336600</v>
      </c>
      <c r="CE36" s="46">
        <f>AVERAGE(CD36:CD40)</f>
        <v>232380</v>
      </c>
      <c r="CF36" s="26">
        <v>142200</v>
      </c>
      <c r="CG36" s="46">
        <f>AVERAGE(CF36:CF40)</f>
        <v>208980</v>
      </c>
      <c r="CH36" s="26">
        <v>120707.5</v>
      </c>
      <c r="CI36" s="46">
        <f>AVERAGE(CH36:CH40)</f>
        <v>109734.1</v>
      </c>
      <c r="CJ36" s="41">
        <f t="shared" si="6"/>
        <v>2194681.9</v>
      </c>
      <c r="CK36" s="47">
        <f>AVERAGE(CJ36:CJ40)</f>
        <v>1294862.3800000001</v>
      </c>
      <c r="CL36" s="45">
        <f t="shared" si="7"/>
        <v>411442.27210884378</v>
      </c>
      <c r="CM36" s="45">
        <v>795633</v>
      </c>
      <c r="CN36" s="41">
        <f t="shared" si="4"/>
        <v>1207075.2721088438</v>
      </c>
    </row>
    <row r="37" spans="1:92" s="40" customFormat="1" ht="15" customHeight="1" x14ac:dyDescent="0.4">
      <c r="A37" s="23" t="s">
        <v>247</v>
      </c>
      <c r="B37" s="23" t="s">
        <v>91</v>
      </c>
      <c r="C37" s="23" t="s">
        <v>240</v>
      </c>
      <c r="D37" s="23" t="s">
        <v>80</v>
      </c>
      <c r="E37" s="24" t="s">
        <v>92</v>
      </c>
      <c r="F37" s="25">
        <v>0.255</v>
      </c>
      <c r="G37" s="26">
        <f>F37*$L$36</f>
        <v>1028447.895</v>
      </c>
      <c r="H37" s="27"/>
      <c r="I37" s="28"/>
      <c r="J37" s="29"/>
      <c r="K37" s="30"/>
      <c r="L37" s="31"/>
      <c r="M37" s="32">
        <f t="shared" si="8"/>
        <v>2.04</v>
      </c>
      <c r="N37" s="32">
        <f t="shared" si="9"/>
        <v>2.1</v>
      </c>
      <c r="O37" s="32">
        <f t="shared" si="0"/>
        <v>2.1</v>
      </c>
      <c r="P37" s="32">
        <v>1</v>
      </c>
      <c r="Q37" s="32">
        <f t="shared" si="1"/>
        <v>7.24</v>
      </c>
      <c r="R37" s="33">
        <v>5</v>
      </c>
      <c r="S37" s="33">
        <v>4</v>
      </c>
      <c r="T37" s="34"/>
      <c r="U37" s="32">
        <v>3.6</v>
      </c>
      <c r="V37" s="32">
        <v>3</v>
      </c>
      <c r="W37" s="32">
        <v>3.8</v>
      </c>
      <c r="X37" s="32">
        <v>2.7</v>
      </c>
      <c r="Y37" s="35" t="s">
        <v>156</v>
      </c>
      <c r="Z37" s="32">
        <v>3.8</v>
      </c>
      <c r="AA37" s="34"/>
      <c r="AB37" s="32">
        <v>3.4</v>
      </c>
      <c r="AC37" s="34"/>
      <c r="AD37" s="32">
        <v>2</v>
      </c>
      <c r="AE37" s="34"/>
      <c r="AF37" s="32">
        <v>3.9</v>
      </c>
      <c r="AG37" s="34"/>
      <c r="AH37" s="32">
        <v>3.5</v>
      </c>
      <c r="AI37" s="34"/>
      <c r="AJ37" s="32">
        <v>4</v>
      </c>
      <c r="AK37" s="34"/>
      <c r="AL37" s="32">
        <v>3.8</v>
      </c>
      <c r="AM37" s="34"/>
      <c r="AN37" s="32">
        <v>3.6</v>
      </c>
      <c r="AO37" s="34"/>
      <c r="AP37" s="32">
        <v>3.5</v>
      </c>
      <c r="AQ37" s="34"/>
      <c r="AR37" s="32">
        <v>3.9</v>
      </c>
      <c r="AS37" s="34"/>
      <c r="AT37" s="36" t="s">
        <v>39</v>
      </c>
      <c r="AU37" s="35" t="s">
        <v>39</v>
      </c>
      <c r="AV37" s="36" t="s">
        <v>39</v>
      </c>
      <c r="AW37" s="36" t="s">
        <v>248</v>
      </c>
      <c r="AX37" s="37">
        <v>45</v>
      </c>
      <c r="AY37" s="38" t="s">
        <v>249</v>
      </c>
      <c r="AZ37" s="39"/>
      <c r="BA37" s="40" t="s">
        <v>250</v>
      </c>
      <c r="BB37" s="41">
        <f t="shared" si="16"/>
        <v>1097341.1564625851</v>
      </c>
      <c r="BC37" s="42">
        <v>1</v>
      </c>
      <c r="BD37" s="27"/>
      <c r="BE37" s="43">
        <f t="shared" si="3"/>
        <v>0</v>
      </c>
      <c r="BF37" s="43" t="s">
        <v>134</v>
      </c>
      <c r="BG37" s="72"/>
      <c r="BH37" s="40" t="s">
        <v>115</v>
      </c>
      <c r="BI37" s="45">
        <v>100000</v>
      </c>
      <c r="BJ37" s="46"/>
      <c r="BK37" s="45">
        <v>207341</v>
      </c>
      <c r="BL37" s="46"/>
      <c r="BM37" s="45">
        <v>190000</v>
      </c>
      <c r="BN37" s="46"/>
      <c r="BO37" s="41">
        <f t="shared" si="11"/>
        <v>497341</v>
      </c>
      <c r="BP37" s="45">
        <v>50000</v>
      </c>
      <c r="BQ37" s="46"/>
      <c r="BR37" s="45">
        <v>150000</v>
      </c>
      <c r="BS37" s="46"/>
      <c r="BT37" s="45">
        <v>400000</v>
      </c>
      <c r="BU37" s="46"/>
      <c r="BV37" s="41">
        <f t="shared" si="10"/>
        <v>600000</v>
      </c>
      <c r="BW37" s="41">
        <f t="shared" si="5"/>
        <v>1097341</v>
      </c>
      <c r="BX37" s="26">
        <v>147906.9</v>
      </c>
      <c r="BY37" s="46"/>
      <c r="BZ37" s="26">
        <v>157500</v>
      </c>
      <c r="CA37" s="46"/>
      <c r="CB37" s="26">
        <v>165600</v>
      </c>
      <c r="CC37" s="46"/>
      <c r="CD37" s="26">
        <v>192600</v>
      </c>
      <c r="CE37" s="46"/>
      <c r="CF37" s="26">
        <v>324000</v>
      </c>
      <c r="CG37" s="46"/>
      <c r="CH37" s="26">
        <v>109734.1</v>
      </c>
      <c r="CI37" s="46"/>
      <c r="CJ37" s="41">
        <f t="shared" si="6"/>
        <v>1097341</v>
      </c>
      <c r="CK37" s="47"/>
      <c r="CL37" s="45">
        <f t="shared" si="7"/>
        <v>731707.15646258509</v>
      </c>
      <c r="CM37" s="45">
        <v>365634</v>
      </c>
      <c r="CN37" s="41">
        <f t="shared" si="4"/>
        <v>1097341.1564625851</v>
      </c>
    </row>
    <row r="38" spans="1:92" s="40" customFormat="1" ht="15" customHeight="1" x14ac:dyDescent="0.4">
      <c r="A38" s="23" t="s">
        <v>251</v>
      </c>
      <c r="B38" s="23" t="s">
        <v>91</v>
      </c>
      <c r="C38" s="23" t="s">
        <v>240</v>
      </c>
      <c r="D38" s="23" t="s">
        <v>80</v>
      </c>
      <c r="E38" s="24" t="s">
        <v>100</v>
      </c>
      <c r="F38" s="25">
        <v>0.222</v>
      </c>
      <c r="G38" s="26">
        <f>F38*$L$36</f>
        <v>895354.63800000004</v>
      </c>
      <c r="H38" s="27"/>
      <c r="I38" s="28"/>
      <c r="J38" s="29"/>
      <c r="K38" s="30"/>
      <c r="L38" s="31"/>
      <c r="M38" s="32">
        <f t="shared" si="8"/>
        <v>2.1</v>
      </c>
      <c r="N38" s="32">
        <f t="shared" si="9"/>
        <v>2.04</v>
      </c>
      <c r="O38" s="32">
        <f t="shared" si="0"/>
        <v>1.9200000000000004</v>
      </c>
      <c r="P38" s="32">
        <v>0.8</v>
      </c>
      <c r="Q38" s="32">
        <f t="shared" si="1"/>
        <v>6.86</v>
      </c>
      <c r="R38" s="33">
        <v>5</v>
      </c>
      <c r="S38" s="33">
        <v>5</v>
      </c>
      <c r="T38" s="34"/>
      <c r="U38" s="32">
        <v>2.9</v>
      </c>
      <c r="V38" s="32">
        <v>3</v>
      </c>
      <c r="W38" s="32">
        <v>2.8</v>
      </c>
      <c r="X38" s="32">
        <v>2.6</v>
      </c>
      <c r="Y38" s="35" t="s">
        <v>83</v>
      </c>
      <c r="Z38" s="32">
        <v>3</v>
      </c>
      <c r="AA38" s="34"/>
      <c r="AB38" s="32">
        <v>3.5</v>
      </c>
      <c r="AC38" s="34"/>
      <c r="AD38" s="32">
        <v>1.9</v>
      </c>
      <c r="AE38" s="34"/>
      <c r="AF38" s="32">
        <v>3</v>
      </c>
      <c r="AG38" s="34"/>
      <c r="AH38" s="32">
        <v>3.4</v>
      </c>
      <c r="AI38" s="34"/>
      <c r="AJ38" s="32">
        <v>3.1</v>
      </c>
      <c r="AK38" s="34"/>
      <c r="AL38" s="32">
        <v>3.3</v>
      </c>
      <c r="AM38" s="34"/>
      <c r="AN38" s="32">
        <v>3</v>
      </c>
      <c r="AO38" s="34"/>
      <c r="AP38" s="32">
        <v>3.2</v>
      </c>
      <c r="AQ38" s="34"/>
      <c r="AR38" s="32">
        <v>3.6</v>
      </c>
      <c r="AS38" s="34"/>
      <c r="AT38" s="36" t="s">
        <v>42</v>
      </c>
      <c r="AU38" s="35" t="s">
        <v>42</v>
      </c>
      <c r="AV38" s="36" t="s">
        <v>39</v>
      </c>
      <c r="AW38" s="36" t="s">
        <v>252</v>
      </c>
      <c r="AX38" s="37">
        <v>48</v>
      </c>
      <c r="AY38" s="38" t="s">
        <v>253</v>
      </c>
      <c r="AZ38" s="39"/>
      <c r="BA38" s="40" t="s">
        <v>254</v>
      </c>
      <c r="BB38" s="41">
        <f t="shared" si="16"/>
        <v>987607.04081632663</v>
      </c>
      <c r="BC38" s="42">
        <v>0.9</v>
      </c>
      <c r="BD38" s="27"/>
      <c r="BE38" s="43">
        <f t="shared" si="3"/>
        <v>-9.9999999999999978E-2</v>
      </c>
      <c r="BF38" s="43" t="s">
        <v>140</v>
      </c>
      <c r="BG38" s="72"/>
      <c r="BH38" s="40" t="s">
        <v>105</v>
      </c>
      <c r="BI38" s="45">
        <v>52740</v>
      </c>
      <c r="BJ38" s="46"/>
      <c r="BK38" s="45">
        <v>230000</v>
      </c>
      <c r="BL38" s="46"/>
      <c r="BM38" s="45">
        <v>200000</v>
      </c>
      <c r="BN38" s="46"/>
      <c r="BO38" s="41">
        <f t="shared" si="11"/>
        <v>482740</v>
      </c>
      <c r="BP38" s="45">
        <v>50000</v>
      </c>
      <c r="BQ38" s="46"/>
      <c r="BR38" s="45">
        <v>150000</v>
      </c>
      <c r="BS38" s="46"/>
      <c r="BT38" s="45">
        <v>250000</v>
      </c>
      <c r="BU38" s="46"/>
      <c r="BV38" s="41">
        <f t="shared" si="10"/>
        <v>450000</v>
      </c>
      <c r="BW38" s="41">
        <f t="shared" si="5"/>
        <v>932740</v>
      </c>
      <c r="BX38" s="26">
        <v>125766</v>
      </c>
      <c r="BY38" s="46"/>
      <c r="BZ38" s="26">
        <v>134100</v>
      </c>
      <c r="CA38" s="46"/>
      <c r="CB38" s="26">
        <v>260100</v>
      </c>
      <c r="CC38" s="46"/>
      <c r="CD38" s="26">
        <v>209700</v>
      </c>
      <c r="CE38" s="46"/>
      <c r="CF38" s="26">
        <v>109800</v>
      </c>
      <c r="CG38" s="46"/>
      <c r="CH38" s="26">
        <v>93274</v>
      </c>
      <c r="CI38" s="46"/>
      <c r="CJ38" s="41">
        <f t="shared" si="6"/>
        <v>932740</v>
      </c>
      <c r="CK38" s="47"/>
      <c r="CL38" s="45">
        <f t="shared" si="7"/>
        <v>622007.04081632663</v>
      </c>
      <c r="CM38" s="45">
        <v>365600</v>
      </c>
      <c r="CN38" s="41">
        <f t="shared" si="4"/>
        <v>987607.04081632663</v>
      </c>
    </row>
    <row r="39" spans="1:92" s="40" customFormat="1" ht="15" customHeight="1" x14ac:dyDescent="0.4">
      <c r="A39" s="23" t="s">
        <v>255</v>
      </c>
      <c r="B39" s="23" t="s">
        <v>91</v>
      </c>
      <c r="C39" s="23" t="s">
        <v>240</v>
      </c>
      <c r="D39" s="23" t="s">
        <v>80</v>
      </c>
      <c r="E39" s="24" t="s">
        <v>107</v>
      </c>
      <c r="F39" s="25">
        <v>0.16700000000000001</v>
      </c>
      <c r="G39" s="26">
        <f>F39*$L$36</f>
        <v>673532.54300000006</v>
      </c>
      <c r="H39" s="27"/>
      <c r="I39" s="28"/>
      <c r="J39" s="29"/>
      <c r="K39" s="30"/>
      <c r="L39" s="31"/>
      <c r="M39" s="32">
        <f t="shared" si="8"/>
        <v>2.76</v>
      </c>
      <c r="N39" s="32">
        <f t="shared" si="9"/>
        <v>2.88</v>
      </c>
      <c r="O39" s="32">
        <f t="shared" si="0"/>
        <v>2.2799999999999998</v>
      </c>
      <c r="P39" s="32">
        <v>0.6</v>
      </c>
      <c r="Q39" s="32">
        <f t="shared" si="1"/>
        <v>8.52</v>
      </c>
      <c r="R39" s="33">
        <v>5</v>
      </c>
      <c r="S39" s="33">
        <v>1</v>
      </c>
      <c r="T39" s="34"/>
      <c r="U39" s="32">
        <v>4.8</v>
      </c>
      <c r="V39" s="32">
        <v>4</v>
      </c>
      <c r="W39" s="32">
        <v>4.2</v>
      </c>
      <c r="X39" s="32">
        <v>3.7</v>
      </c>
      <c r="Y39" s="35" t="s">
        <v>156</v>
      </c>
      <c r="Z39" s="32">
        <v>4.7</v>
      </c>
      <c r="AA39" s="34"/>
      <c r="AB39" s="32">
        <v>4.5999999999999996</v>
      </c>
      <c r="AC39" s="34"/>
      <c r="AD39" s="32">
        <v>1.4</v>
      </c>
      <c r="AE39" s="34"/>
      <c r="AF39" s="32">
        <v>4.4000000000000004</v>
      </c>
      <c r="AG39" s="34"/>
      <c r="AH39" s="32">
        <v>4.8</v>
      </c>
      <c r="AI39" s="34"/>
      <c r="AJ39" s="32">
        <v>4.3</v>
      </c>
      <c r="AK39" s="34"/>
      <c r="AL39" s="32">
        <v>4.4000000000000004</v>
      </c>
      <c r="AM39" s="34"/>
      <c r="AN39" s="32">
        <v>4.0999999999999996</v>
      </c>
      <c r="AO39" s="34"/>
      <c r="AP39" s="32">
        <v>3.8</v>
      </c>
      <c r="AQ39" s="34"/>
      <c r="AR39" s="32">
        <v>4</v>
      </c>
      <c r="AS39" s="34"/>
      <c r="AT39" s="36" t="s">
        <v>40</v>
      </c>
      <c r="AU39" s="35" t="s">
        <v>40</v>
      </c>
      <c r="AV39" s="36" t="s">
        <v>40</v>
      </c>
      <c r="AW39" s="36" t="s">
        <v>243</v>
      </c>
      <c r="AX39" s="37">
        <v>41</v>
      </c>
      <c r="AY39" s="38" t="s">
        <v>256</v>
      </c>
      <c r="AZ39" s="39"/>
      <c r="BA39" s="40" t="s">
        <v>257</v>
      </c>
      <c r="BB39" s="41">
        <f t="shared" si="16"/>
        <v>1207075.2721088438</v>
      </c>
      <c r="BC39" s="42">
        <v>1.1000000000000001</v>
      </c>
      <c r="BD39" s="27"/>
      <c r="BE39" s="43">
        <f t="shared" si="3"/>
        <v>0.10000000000000009</v>
      </c>
      <c r="BF39" s="43" t="s">
        <v>97</v>
      </c>
      <c r="BG39" s="72"/>
      <c r="BH39" s="40" t="s">
        <v>258</v>
      </c>
      <c r="BI39" s="45">
        <v>161942</v>
      </c>
      <c r="BJ39" s="46"/>
      <c r="BK39" s="45">
        <v>150000</v>
      </c>
      <c r="BL39" s="46"/>
      <c r="BM39" s="45">
        <v>100000</v>
      </c>
      <c r="BN39" s="46"/>
      <c r="BO39" s="41">
        <f t="shared" si="11"/>
        <v>411942</v>
      </c>
      <c r="BP39" s="45">
        <v>150000</v>
      </c>
      <c r="BQ39" s="46"/>
      <c r="BR39" s="45">
        <v>300000</v>
      </c>
      <c r="BS39" s="46"/>
      <c r="BT39" s="45">
        <v>400000</v>
      </c>
      <c r="BU39" s="46"/>
      <c r="BV39" s="41">
        <f t="shared" si="10"/>
        <v>850000</v>
      </c>
      <c r="BW39" s="41">
        <f t="shared" si="5"/>
        <v>1261942</v>
      </c>
      <c r="BX39" s="26">
        <v>170947.80000000002</v>
      </c>
      <c r="BY39" s="46"/>
      <c r="BZ39" s="26">
        <v>180900</v>
      </c>
      <c r="CA39" s="46"/>
      <c r="CB39" s="26">
        <v>283500</v>
      </c>
      <c r="CC39" s="46"/>
      <c r="CD39" s="26">
        <v>148500</v>
      </c>
      <c r="CE39" s="46"/>
      <c r="CF39" s="26">
        <v>351900</v>
      </c>
      <c r="CG39" s="46"/>
      <c r="CH39" s="26">
        <v>126194.20000000001</v>
      </c>
      <c r="CI39" s="46"/>
      <c r="CJ39" s="41">
        <f t="shared" si="6"/>
        <v>1261942</v>
      </c>
      <c r="CK39" s="47"/>
      <c r="CL39" s="45">
        <f t="shared" si="7"/>
        <v>541439.27210884378</v>
      </c>
      <c r="CM39" s="45">
        <v>665636</v>
      </c>
      <c r="CN39" s="41">
        <f t="shared" si="4"/>
        <v>1207075.2721088438</v>
      </c>
    </row>
    <row r="40" spans="1:92" s="40" customFormat="1" ht="15" customHeight="1" x14ac:dyDescent="0.4">
      <c r="A40" s="23" t="s">
        <v>259</v>
      </c>
      <c r="B40" s="23" t="s">
        <v>91</v>
      </c>
      <c r="C40" s="23" t="s">
        <v>240</v>
      </c>
      <c r="D40" s="23" t="s">
        <v>80</v>
      </c>
      <c r="E40" s="24" t="s">
        <v>113</v>
      </c>
      <c r="F40" s="25">
        <v>0.17199999999999999</v>
      </c>
      <c r="G40" s="26">
        <f>F40*$L$36</f>
        <v>693698.18799999997</v>
      </c>
      <c r="H40" s="27"/>
      <c r="I40" s="28"/>
      <c r="J40" s="29"/>
      <c r="K40" s="30"/>
      <c r="L40" s="31"/>
      <c r="M40" s="32">
        <f t="shared" si="8"/>
        <v>2.5200000000000005</v>
      </c>
      <c r="N40" s="32">
        <f t="shared" si="9"/>
        <v>2.4</v>
      </c>
      <c r="O40" s="32">
        <f t="shared" si="0"/>
        <v>2.04</v>
      </c>
      <c r="P40" s="32">
        <v>0.6</v>
      </c>
      <c r="Q40" s="32">
        <f t="shared" si="1"/>
        <v>7.56</v>
      </c>
      <c r="R40" s="33">
        <v>5</v>
      </c>
      <c r="S40" s="33">
        <v>3</v>
      </c>
      <c r="T40" s="34"/>
      <c r="U40" s="32">
        <v>4</v>
      </c>
      <c r="V40" s="32">
        <v>4</v>
      </c>
      <c r="W40" s="32">
        <v>3</v>
      </c>
      <c r="X40" s="32">
        <v>2.6</v>
      </c>
      <c r="Y40" s="35" t="s">
        <v>260</v>
      </c>
      <c r="Z40" s="32">
        <v>3.7</v>
      </c>
      <c r="AA40" s="34"/>
      <c r="AB40" s="32">
        <v>4.2</v>
      </c>
      <c r="AC40" s="34"/>
      <c r="AD40" s="32">
        <v>4.8</v>
      </c>
      <c r="AE40" s="34"/>
      <c r="AF40" s="32">
        <v>3.5</v>
      </c>
      <c r="AG40" s="34"/>
      <c r="AH40" s="32">
        <v>4</v>
      </c>
      <c r="AI40" s="34"/>
      <c r="AJ40" s="32">
        <v>3.5</v>
      </c>
      <c r="AK40" s="34"/>
      <c r="AL40" s="32">
        <v>3.4</v>
      </c>
      <c r="AM40" s="34"/>
      <c r="AN40" s="32">
        <v>4.0999999999999996</v>
      </c>
      <c r="AO40" s="34"/>
      <c r="AP40" s="32">
        <v>3.4</v>
      </c>
      <c r="AQ40" s="34"/>
      <c r="AR40" s="32">
        <v>3.8</v>
      </c>
      <c r="AS40" s="34"/>
      <c r="AT40" s="36" t="s">
        <v>41</v>
      </c>
      <c r="AU40" s="35" t="s">
        <v>41</v>
      </c>
      <c r="AV40" s="36" t="s">
        <v>41</v>
      </c>
      <c r="AW40" s="36" t="s">
        <v>261</v>
      </c>
      <c r="AX40" s="37">
        <v>46</v>
      </c>
      <c r="AY40" s="38" t="s">
        <v>194</v>
      </c>
      <c r="AZ40" s="39"/>
      <c r="BA40" s="40" t="s">
        <v>262</v>
      </c>
      <c r="BB40" s="41">
        <f t="shared" si="16"/>
        <v>987607.04081632663</v>
      </c>
      <c r="BC40" s="42">
        <v>0.9</v>
      </c>
      <c r="BD40" s="27"/>
      <c r="BE40" s="43">
        <f t="shared" si="3"/>
        <v>-9.9999999999999978E-2</v>
      </c>
      <c r="BF40" s="43" t="s">
        <v>140</v>
      </c>
      <c r="BG40" s="72"/>
      <c r="BH40" s="40" t="s">
        <v>170</v>
      </c>
      <c r="BI40" s="45">
        <v>50000</v>
      </c>
      <c r="BJ40" s="46"/>
      <c r="BK40" s="45">
        <v>187607</v>
      </c>
      <c r="BL40" s="46"/>
      <c r="BM40" s="45">
        <v>250000</v>
      </c>
      <c r="BN40" s="46"/>
      <c r="BO40" s="41">
        <f t="shared" si="11"/>
        <v>487607</v>
      </c>
      <c r="BP40" s="45">
        <v>50000</v>
      </c>
      <c r="BQ40" s="46"/>
      <c r="BR40" s="45">
        <v>50000</v>
      </c>
      <c r="BS40" s="46"/>
      <c r="BT40" s="45">
        <v>400000</v>
      </c>
      <c r="BU40" s="46"/>
      <c r="BV40" s="41">
        <f t="shared" si="10"/>
        <v>500000</v>
      </c>
      <c r="BW40" s="41">
        <f t="shared" si="5"/>
        <v>987607</v>
      </c>
      <c r="BX40" s="26">
        <v>133746.30000000002</v>
      </c>
      <c r="BY40" s="46"/>
      <c r="BZ40" s="26">
        <v>142200</v>
      </c>
      <c r="CA40" s="46"/>
      <c r="CB40" s="26">
        <v>221400</v>
      </c>
      <c r="CC40" s="46"/>
      <c r="CD40" s="26">
        <v>274500</v>
      </c>
      <c r="CE40" s="46"/>
      <c r="CF40" s="26">
        <v>117000</v>
      </c>
      <c r="CG40" s="46"/>
      <c r="CH40" s="26">
        <v>98760.700000000012</v>
      </c>
      <c r="CI40" s="46"/>
      <c r="CJ40" s="41">
        <f t="shared" si="6"/>
        <v>987607</v>
      </c>
      <c r="CK40" s="47"/>
      <c r="CL40" s="45">
        <f t="shared" si="7"/>
        <v>421970.04081632663</v>
      </c>
      <c r="CM40" s="45">
        <v>565637</v>
      </c>
      <c r="CN40" s="41">
        <f t="shared" si="4"/>
        <v>987607.04081632663</v>
      </c>
    </row>
    <row r="41" spans="1:92" s="88" customFormat="1" ht="15" customHeight="1" x14ac:dyDescent="0.4">
      <c r="A41" s="74" t="s">
        <v>263</v>
      </c>
      <c r="B41" s="74" t="s">
        <v>91</v>
      </c>
      <c r="C41" s="74" t="s">
        <v>240</v>
      </c>
      <c r="D41" s="74" t="s">
        <v>117</v>
      </c>
      <c r="E41" s="75" t="s">
        <v>81</v>
      </c>
      <c r="F41" s="76">
        <v>0.19500000000000001</v>
      </c>
      <c r="G41" s="77">
        <f>F41*$L$41</f>
        <v>764496.72</v>
      </c>
      <c r="H41" s="78">
        <f>SUM(F41:F45)</f>
        <v>1</v>
      </c>
      <c r="I41" s="79">
        <v>375</v>
      </c>
      <c r="J41" s="80" t="s">
        <v>264</v>
      </c>
      <c r="K41" s="81">
        <v>0.95</v>
      </c>
      <c r="L41" s="82">
        <f>'[1]2020 인구총조사 통계정보보고서'!O12</f>
        <v>3920496</v>
      </c>
      <c r="M41" s="60">
        <f t="shared" si="8"/>
        <v>2.34</v>
      </c>
      <c r="N41" s="60">
        <f t="shared" si="9"/>
        <v>2.46</v>
      </c>
      <c r="O41" s="60">
        <f t="shared" si="0"/>
        <v>2.34</v>
      </c>
      <c r="P41" s="60">
        <v>0.6</v>
      </c>
      <c r="Q41" s="60">
        <f t="shared" si="1"/>
        <v>7.7399999999999993</v>
      </c>
      <c r="R41" s="83">
        <v>5</v>
      </c>
      <c r="S41" s="83">
        <v>5</v>
      </c>
      <c r="T41" s="62">
        <f>AVERAGE(Q41:Q45)</f>
        <v>8.2080000000000002</v>
      </c>
      <c r="U41" s="60">
        <v>3.6</v>
      </c>
      <c r="V41" s="60">
        <v>3</v>
      </c>
      <c r="W41" s="60">
        <v>4.0999999999999996</v>
      </c>
      <c r="X41" s="60">
        <v>2.4</v>
      </c>
      <c r="Y41" s="84" t="s">
        <v>265</v>
      </c>
      <c r="Z41" s="60">
        <v>3.4</v>
      </c>
      <c r="AA41" s="62">
        <f>AVERAGE(Z41:Z45)</f>
        <v>3.84</v>
      </c>
      <c r="AB41" s="60">
        <v>3.9</v>
      </c>
      <c r="AC41" s="62">
        <f>AVERAGE(AB41:AB45)</f>
        <v>3.9199999999999995</v>
      </c>
      <c r="AD41" s="60">
        <v>3.1</v>
      </c>
      <c r="AE41" s="62">
        <f>AVERAGE(AD41:AD45)</f>
        <v>3.12</v>
      </c>
      <c r="AF41" s="60">
        <v>4.5</v>
      </c>
      <c r="AG41" s="62">
        <f>AVERAGE(AF41:AF45)</f>
        <v>4.5200000000000005</v>
      </c>
      <c r="AH41" s="60">
        <v>4.0999999999999996</v>
      </c>
      <c r="AI41" s="62">
        <f>AVERAGE(AH41:AH45)</f>
        <v>4.3599999999999994</v>
      </c>
      <c r="AJ41" s="60">
        <v>4.5</v>
      </c>
      <c r="AK41" s="62">
        <f>AVERAGE(AJ41:AJ45)</f>
        <v>4.4800000000000004</v>
      </c>
      <c r="AL41" s="60">
        <v>3.8</v>
      </c>
      <c r="AM41" s="62">
        <f>AVERAGE(AL41:AL45)</f>
        <v>4.18</v>
      </c>
      <c r="AN41" s="60">
        <v>3.7</v>
      </c>
      <c r="AO41" s="62">
        <f>AVERAGE(AN41:AN45)</f>
        <v>3.62</v>
      </c>
      <c r="AP41" s="60">
        <v>3.9</v>
      </c>
      <c r="AQ41" s="62">
        <f>AVERAGE(AP41:AP45)</f>
        <v>4.2</v>
      </c>
      <c r="AR41" s="60">
        <v>4.8</v>
      </c>
      <c r="AS41" s="62">
        <f>AVERAGE(AR41:AR45)</f>
        <v>4.5599999999999996</v>
      </c>
      <c r="AT41" s="85" t="s">
        <v>39</v>
      </c>
      <c r="AU41" s="84" t="s">
        <v>39</v>
      </c>
      <c r="AV41" s="85" t="s">
        <v>40</v>
      </c>
      <c r="AW41" s="85" t="s">
        <v>248</v>
      </c>
      <c r="AX41" s="86">
        <v>46</v>
      </c>
      <c r="AY41" s="87" t="s">
        <v>253</v>
      </c>
      <c r="AZ41" s="17" t="s">
        <v>266</v>
      </c>
      <c r="BA41" s="88" t="s">
        <v>267</v>
      </c>
      <c r="BB41" s="89">
        <f t="shared" si="16"/>
        <v>987607.04081632663</v>
      </c>
      <c r="BC41" s="90">
        <v>0.9</v>
      </c>
      <c r="BD41" s="78">
        <f>AVERAGE(BC41:BC45)</f>
        <v>1</v>
      </c>
      <c r="BE41" s="91">
        <f t="shared" si="3"/>
        <v>-9.9999999999999978E-2</v>
      </c>
      <c r="BF41" s="91" t="s">
        <v>140</v>
      </c>
      <c r="BG41" s="72"/>
      <c r="BH41" s="88" t="s">
        <v>268</v>
      </c>
      <c r="BI41" s="92">
        <v>87607</v>
      </c>
      <c r="BJ41" s="93">
        <f>AVERAGE(BI41:BI45)</f>
        <v>92941</v>
      </c>
      <c r="BK41" s="92">
        <v>200000</v>
      </c>
      <c r="BL41" s="93">
        <f>AVERAGE(BK41:BK45)</f>
        <v>160400</v>
      </c>
      <c r="BM41" s="92">
        <v>150000</v>
      </c>
      <c r="BN41" s="93">
        <f>AVERAGE(BM41:BM45)</f>
        <v>250000</v>
      </c>
      <c r="BO41" s="89">
        <f t="shared" si="11"/>
        <v>437607</v>
      </c>
      <c r="BP41" s="92">
        <v>100000</v>
      </c>
      <c r="BQ41" s="93">
        <f>AVERAGE(BP41:BP45)</f>
        <v>98000</v>
      </c>
      <c r="BR41" s="92">
        <v>350000</v>
      </c>
      <c r="BS41" s="93">
        <f>AVERAGE(BR41:BR45)</f>
        <v>250000</v>
      </c>
      <c r="BT41" s="92">
        <v>100000</v>
      </c>
      <c r="BU41" s="93">
        <f>AVERAGE(BT41:BT45)</f>
        <v>246000</v>
      </c>
      <c r="BV41" s="89">
        <f t="shared" si="10"/>
        <v>550000</v>
      </c>
      <c r="BW41" s="89">
        <f t="shared" si="5"/>
        <v>987607</v>
      </c>
      <c r="BX41" s="77">
        <v>88746.3</v>
      </c>
      <c r="BY41" s="93">
        <f>AVERAGE(BX41:BX45)</f>
        <v>203968.08000000002</v>
      </c>
      <c r="BZ41" s="77">
        <v>301500</v>
      </c>
      <c r="CA41" s="93">
        <f>AVERAGE(BZ41:BZ45)</f>
        <v>189540</v>
      </c>
      <c r="CB41" s="77">
        <v>206100</v>
      </c>
      <c r="CC41" s="93">
        <f>AVERAGE(CB41:CB45)</f>
        <v>243360</v>
      </c>
      <c r="CD41" s="77">
        <v>177300</v>
      </c>
      <c r="CE41" s="93">
        <f>AVERAGE(CD41:CD45)</f>
        <v>149138.82</v>
      </c>
      <c r="CF41" s="77">
        <v>115200</v>
      </c>
      <c r="CG41" s="93">
        <f>AVERAGE(CF41:CF45)</f>
        <v>201600</v>
      </c>
      <c r="CH41" s="77">
        <v>98760.700000000012</v>
      </c>
      <c r="CI41" s="93">
        <f>AVERAGE(CH41:CH45)</f>
        <v>109734.1</v>
      </c>
      <c r="CJ41" s="89">
        <f t="shared" si="6"/>
        <v>1975213.9</v>
      </c>
      <c r="CK41" s="94">
        <f>AVERAGE(CJ41:CJ45)</f>
        <v>1294862.3800000001</v>
      </c>
      <c r="CL41" s="92">
        <f t="shared" si="7"/>
        <v>522607.04081632663</v>
      </c>
      <c r="CM41" s="92">
        <v>465000</v>
      </c>
      <c r="CN41" s="89">
        <f t="shared" si="4"/>
        <v>987607.04081632663</v>
      </c>
    </row>
    <row r="42" spans="1:92" s="88" customFormat="1" ht="15" customHeight="1" x14ac:dyDescent="0.4">
      <c r="A42" s="74" t="s">
        <v>269</v>
      </c>
      <c r="B42" s="74" t="s">
        <v>91</v>
      </c>
      <c r="C42" s="74" t="s">
        <v>240</v>
      </c>
      <c r="D42" s="74" t="s">
        <v>117</v>
      </c>
      <c r="E42" s="75" t="s">
        <v>92</v>
      </c>
      <c r="F42" s="76">
        <v>0.215</v>
      </c>
      <c r="G42" s="77">
        <f>F42*$L$41</f>
        <v>842906.64</v>
      </c>
      <c r="H42" s="78"/>
      <c r="I42" s="79"/>
      <c r="J42" s="80"/>
      <c r="K42" s="81"/>
      <c r="L42" s="82"/>
      <c r="M42" s="60">
        <f t="shared" si="8"/>
        <v>2.46</v>
      </c>
      <c r="N42" s="60">
        <f t="shared" si="9"/>
        <v>2.7</v>
      </c>
      <c r="O42" s="60">
        <f t="shared" si="0"/>
        <v>2.5200000000000005</v>
      </c>
      <c r="P42" s="60">
        <v>1</v>
      </c>
      <c r="Q42" s="60">
        <f t="shared" si="1"/>
        <v>8.68</v>
      </c>
      <c r="R42" s="83">
        <v>5</v>
      </c>
      <c r="S42" s="83">
        <v>1</v>
      </c>
      <c r="T42" s="62"/>
      <c r="U42" s="60">
        <v>3.6</v>
      </c>
      <c r="V42" s="60">
        <v>3.8</v>
      </c>
      <c r="W42" s="60">
        <v>4.8</v>
      </c>
      <c r="X42" s="60">
        <v>3</v>
      </c>
      <c r="Y42" s="84" t="s">
        <v>136</v>
      </c>
      <c r="Z42" s="60">
        <v>3.6</v>
      </c>
      <c r="AA42" s="62"/>
      <c r="AB42" s="60">
        <v>4.0999999999999996</v>
      </c>
      <c r="AC42" s="62"/>
      <c r="AD42" s="60">
        <v>2.6</v>
      </c>
      <c r="AE42" s="62"/>
      <c r="AF42" s="60">
        <v>4.4000000000000004</v>
      </c>
      <c r="AG42" s="62"/>
      <c r="AH42" s="60">
        <v>4.5</v>
      </c>
      <c r="AI42" s="62"/>
      <c r="AJ42" s="60">
        <v>4.3</v>
      </c>
      <c r="AK42" s="62"/>
      <c r="AL42" s="60">
        <v>3.9</v>
      </c>
      <c r="AM42" s="62"/>
      <c r="AN42" s="60">
        <v>4.4000000000000004</v>
      </c>
      <c r="AO42" s="62"/>
      <c r="AP42" s="60">
        <v>4.2</v>
      </c>
      <c r="AQ42" s="62"/>
      <c r="AR42" s="60">
        <v>4.5999999999999996</v>
      </c>
      <c r="AS42" s="62"/>
      <c r="AT42" s="85" t="s">
        <v>41</v>
      </c>
      <c r="AU42" s="84" t="s">
        <v>41</v>
      </c>
      <c r="AV42" s="85" t="s">
        <v>41</v>
      </c>
      <c r="AW42" s="85" t="s">
        <v>243</v>
      </c>
      <c r="AX42" s="86">
        <v>42</v>
      </c>
      <c r="AY42" s="87" t="s">
        <v>256</v>
      </c>
      <c r="AZ42" s="17"/>
      <c r="BA42" s="88" t="s">
        <v>270</v>
      </c>
      <c r="BB42" s="89">
        <f t="shared" si="16"/>
        <v>1042474.0986394557</v>
      </c>
      <c r="BC42" s="90">
        <v>0.95</v>
      </c>
      <c r="BD42" s="78"/>
      <c r="BE42" s="91">
        <f t="shared" si="3"/>
        <v>-5.0000000000000044E-2</v>
      </c>
      <c r="BF42" s="91" t="s">
        <v>140</v>
      </c>
      <c r="BG42" s="72"/>
      <c r="BH42" s="88" t="s">
        <v>111</v>
      </c>
      <c r="BI42" s="92">
        <v>80208</v>
      </c>
      <c r="BJ42" s="93"/>
      <c r="BK42" s="92">
        <v>152000</v>
      </c>
      <c r="BL42" s="93"/>
      <c r="BM42" s="92">
        <v>200000</v>
      </c>
      <c r="BN42" s="93"/>
      <c r="BO42" s="89">
        <f t="shared" si="11"/>
        <v>432208</v>
      </c>
      <c r="BP42" s="92">
        <v>90000</v>
      </c>
      <c r="BQ42" s="93"/>
      <c r="BR42" s="92">
        <v>400000</v>
      </c>
      <c r="BS42" s="93"/>
      <c r="BT42" s="92">
        <v>230000</v>
      </c>
      <c r="BU42" s="93"/>
      <c r="BV42" s="89">
        <f t="shared" si="10"/>
        <v>720000</v>
      </c>
      <c r="BW42" s="89">
        <f t="shared" si="5"/>
        <v>1152208</v>
      </c>
      <c r="BX42" s="77">
        <v>321300</v>
      </c>
      <c r="BY42" s="93"/>
      <c r="BZ42" s="77">
        <v>165600</v>
      </c>
      <c r="CA42" s="93"/>
      <c r="CB42" s="77">
        <v>259200</v>
      </c>
      <c r="CC42" s="93"/>
      <c r="CD42" s="77">
        <v>154987.20000000001</v>
      </c>
      <c r="CE42" s="93"/>
      <c r="CF42" s="77">
        <v>135900</v>
      </c>
      <c r="CG42" s="93"/>
      <c r="CH42" s="77">
        <v>115220.8</v>
      </c>
      <c r="CI42" s="93"/>
      <c r="CJ42" s="89">
        <f t="shared" si="6"/>
        <v>1152208</v>
      </c>
      <c r="CK42" s="94"/>
      <c r="CL42" s="92">
        <f t="shared" si="7"/>
        <v>276835.09863945574</v>
      </c>
      <c r="CM42" s="92">
        <v>765639</v>
      </c>
      <c r="CN42" s="89">
        <f t="shared" si="4"/>
        <v>1042474.0986394557</v>
      </c>
    </row>
    <row r="43" spans="1:92" s="88" customFormat="1" ht="15" customHeight="1" x14ac:dyDescent="0.4">
      <c r="A43" s="74" t="s">
        <v>271</v>
      </c>
      <c r="B43" s="74" t="s">
        <v>91</v>
      </c>
      <c r="C43" s="74" t="s">
        <v>240</v>
      </c>
      <c r="D43" s="74" t="s">
        <v>117</v>
      </c>
      <c r="E43" s="75" t="s">
        <v>100</v>
      </c>
      <c r="F43" s="76">
        <v>0.24199999999999999</v>
      </c>
      <c r="G43" s="77">
        <f>F43*$L$41</f>
        <v>948760.03200000001</v>
      </c>
      <c r="H43" s="78"/>
      <c r="I43" s="79"/>
      <c r="J43" s="80"/>
      <c r="K43" s="81"/>
      <c r="L43" s="82"/>
      <c r="M43" s="60">
        <f t="shared" si="8"/>
        <v>2.2200000000000002</v>
      </c>
      <c r="N43" s="60">
        <f t="shared" si="9"/>
        <v>2.64</v>
      </c>
      <c r="O43" s="60">
        <f t="shared" si="0"/>
        <v>2.4</v>
      </c>
      <c r="P43" s="60">
        <v>0.8</v>
      </c>
      <c r="Q43" s="60">
        <f t="shared" si="1"/>
        <v>8.06</v>
      </c>
      <c r="R43" s="83">
        <v>5</v>
      </c>
      <c r="S43" s="83">
        <v>3</v>
      </c>
      <c r="T43" s="62"/>
      <c r="U43" s="60">
        <v>3.5</v>
      </c>
      <c r="V43" s="60">
        <v>3</v>
      </c>
      <c r="W43" s="60">
        <v>4</v>
      </c>
      <c r="X43" s="60">
        <v>3.1</v>
      </c>
      <c r="Y43" s="84" t="s">
        <v>156</v>
      </c>
      <c r="Z43" s="60">
        <v>3.5</v>
      </c>
      <c r="AA43" s="62"/>
      <c r="AB43" s="60">
        <v>3.7</v>
      </c>
      <c r="AC43" s="62"/>
      <c r="AD43" s="60">
        <v>4.0999999999999996</v>
      </c>
      <c r="AE43" s="62"/>
      <c r="AF43" s="60">
        <v>4.5</v>
      </c>
      <c r="AG43" s="62"/>
      <c r="AH43" s="60">
        <v>4.4000000000000004</v>
      </c>
      <c r="AI43" s="62"/>
      <c r="AJ43" s="60">
        <v>4.5999999999999996</v>
      </c>
      <c r="AK43" s="62"/>
      <c r="AL43" s="60">
        <v>4.0999999999999996</v>
      </c>
      <c r="AM43" s="62"/>
      <c r="AN43" s="60">
        <v>2</v>
      </c>
      <c r="AO43" s="62"/>
      <c r="AP43" s="60">
        <v>4</v>
      </c>
      <c r="AQ43" s="62"/>
      <c r="AR43" s="60">
        <v>4.3</v>
      </c>
      <c r="AS43" s="62"/>
      <c r="AT43" s="85" t="s">
        <v>39</v>
      </c>
      <c r="AU43" s="84" t="s">
        <v>39</v>
      </c>
      <c r="AV43" s="85" t="s">
        <v>41</v>
      </c>
      <c r="AW43" s="85" t="s">
        <v>252</v>
      </c>
      <c r="AX43" s="86">
        <v>48</v>
      </c>
      <c r="AY43" s="87" t="s">
        <v>228</v>
      </c>
      <c r="AZ43" s="17"/>
      <c r="BA43" s="88" t="s">
        <v>272</v>
      </c>
      <c r="BB43" s="89">
        <f t="shared" si="16"/>
        <v>1097341.1564625851</v>
      </c>
      <c r="BC43" s="90">
        <v>1</v>
      </c>
      <c r="BD43" s="78"/>
      <c r="BE43" s="91">
        <f t="shared" si="3"/>
        <v>0</v>
      </c>
      <c r="BF43" s="91" t="s">
        <v>134</v>
      </c>
      <c r="BG43" s="72"/>
      <c r="BH43" s="88" t="s">
        <v>273</v>
      </c>
      <c r="BI43" s="92">
        <v>97341</v>
      </c>
      <c r="BJ43" s="93"/>
      <c r="BK43" s="92">
        <v>200000</v>
      </c>
      <c r="BL43" s="93"/>
      <c r="BM43" s="92">
        <v>300000</v>
      </c>
      <c r="BN43" s="93"/>
      <c r="BO43" s="89">
        <f t="shared" si="11"/>
        <v>597341</v>
      </c>
      <c r="BP43" s="92">
        <v>100000</v>
      </c>
      <c r="BQ43" s="93"/>
      <c r="BR43" s="92">
        <v>150000</v>
      </c>
      <c r="BS43" s="93"/>
      <c r="BT43" s="92">
        <v>250000</v>
      </c>
      <c r="BU43" s="93"/>
      <c r="BV43" s="89">
        <f t="shared" si="10"/>
        <v>500000</v>
      </c>
      <c r="BW43" s="89">
        <f t="shared" si="5"/>
        <v>1097341</v>
      </c>
      <c r="BX43" s="77">
        <v>306000</v>
      </c>
      <c r="BY43" s="93"/>
      <c r="BZ43" s="77">
        <v>157500</v>
      </c>
      <c r="CA43" s="93"/>
      <c r="CB43" s="77">
        <v>246600</v>
      </c>
      <c r="CC43" s="93"/>
      <c r="CD43" s="77">
        <v>147906.9</v>
      </c>
      <c r="CE43" s="93"/>
      <c r="CF43" s="77">
        <v>129600</v>
      </c>
      <c r="CG43" s="93"/>
      <c r="CH43" s="77">
        <v>109734.1</v>
      </c>
      <c r="CI43" s="93"/>
      <c r="CJ43" s="89">
        <f t="shared" si="6"/>
        <v>1097341</v>
      </c>
      <c r="CK43" s="94"/>
      <c r="CL43" s="92">
        <f t="shared" si="7"/>
        <v>531701.15646258509</v>
      </c>
      <c r="CM43" s="92">
        <v>565640</v>
      </c>
      <c r="CN43" s="89">
        <f t="shared" si="4"/>
        <v>1097341.1564625851</v>
      </c>
    </row>
    <row r="44" spans="1:92" s="88" customFormat="1" ht="15" customHeight="1" x14ac:dyDescent="0.4">
      <c r="A44" s="74" t="s">
        <v>274</v>
      </c>
      <c r="B44" s="74" t="s">
        <v>91</v>
      </c>
      <c r="C44" s="74" t="s">
        <v>240</v>
      </c>
      <c r="D44" s="74" t="s">
        <v>117</v>
      </c>
      <c r="E44" s="75" t="s">
        <v>107</v>
      </c>
      <c r="F44" s="76">
        <v>0.17799999999999999</v>
      </c>
      <c r="G44" s="77">
        <f>F44*$L$41</f>
        <v>697848.28799999994</v>
      </c>
      <c r="H44" s="78"/>
      <c r="I44" s="79"/>
      <c r="J44" s="80"/>
      <c r="K44" s="81"/>
      <c r="L44" s="82"/>
      <c r="M44" s="60">
        <f t="shared" si="8"/>
        <v>2.2200000000000002</v>
      </c>
      <c r="N44" s="60">
        <f t="shared" si="9"/>
        <v>2.5200000000000005</v>
      </c>
      <c r="O44" s="60">
        <f t="shared" si="0"/>
        <v>2.5799999999999996</v>
      </c>
      <c r="P44" s="60">
        <v>0.6</v>
      </c>
      <c r="Q44" s="60">
        <f t="shared" si="1"/>
        <v>7.92</v>
      </c>
      <c r="R44" s="83">
        <v>5</v>
      </c>
      <c r="S44" s="83">
        <v>4</v>
      </c>
      <c r="T44" s="62"/>
      <c r="U44" s="60">
        <v>3.9</v>
      </c>
      <c r="V44" s="60">
        <v>4</v>
      </c>
      <c r="W44" s="60">
        <v>4.2</v>
      </c>
      <c r="X44" s="60">
        <v>2.6</v>
      </c>
      <c r="Y44" s="84" t="s">
        <v>275</v>
      </c>
      <c r="Z44" s="60">
        <v>4.0999999999999996</v>
      </c>
      <c r="AA44" s="62"/>
      <c r="AB44" s="60">
        <v>3.7</v>
      </c>
      <c r="AC44" s="62"/>
      <c r="AD44" s="60">
        <v>2.8</v>
      </c>
      <c r="AE44" s="62"/>
      <c r="AF44" s="60">
        <v>4.8</v>
      </c>
      <c r="AG44" s="62"/>
      <c r="AH44" s="60">
        <v>4.2</v>
      </c>
      <c r="AI44" s="62"/>
      <c r="AJ44" s="60">
        <v>4.7</v>
      </c>
      <c r="AK44" s="62"/>
      <c r="AL44" s="60">
        <v>4.4000000000000004</v>
      </c>
      <c r="AM44" s="62"/>
      <c r="AN44" s="60">
        <v>4</v>
      </c>
      <c r="AO44" s="62"/>
      <c r="AP44" s="60">
        <v>4.3</v>
      </c>
      <c r="AQ44" s="62"/>
      <c r="AR44" s="60">
        <v>4.7</v>
      </c>
      <c r="AS44" s="62"/>
      <c r="AT44" s="85" t="s">
        <v>276</v>
      </c>
      <c r="AU44" s="84" t="s">
        <v>276</v>
      </c>
      <c r="AV44" s="85" t="s">
        <v>41</v>
      </c>
      <c r="AW44" s="85" t="s">
        <v>252</v>
      </c>
      <c r="AX44" s="86">
        <v>47</v>
      </c>
      <c r="AY44" s="87" t="s">
        <v>277</v>
      </c>
      <c r="AZ44" s="17"/>
      <c r="BA44" s="88" t="s">
        <v>278</v>
      </c>
      <c r="BB44" s="89">
        <f t="shared" si="16"/>
        <v>1152208.2142857143</v>
      </c>
      <c r="BC44" s="90">
        <v>1.05</v>
      </c>
      <c r="BD44" s="78"/>
      <c r="BE44" s="91">
        <f t="shared" si="3"/>
        <v>5.0000000000000044E-2</v>
      </c>
      <c r="BF44" s="91" t="s">
        <v>97</v>
      </c>
      <c r="BG44" s="72"/>
      <c r="BH44" s="88" t="s">
        <v>115</v>
      </c>
      <c r="BI44" s="92">
        <v>142474</v>
      </c>
      <c r="BJ44" s="93"/>
      <c r="BK44" s="92">
        <v>100000</v>
      </c>
      <c r="BL44" s="93"/>
      <c r="BM44" s="92">
        <v>200000</v>
      </c>
      <c r="BN44" s="93"/>
      <c r="BO44" s="89">
        <f t="shared" si="11"/>
        <v>442474</v>
      </c>
      <c r="BP44" s="92">
        <v>100000</v>
      </c>
      <c r="BQ44" s="93"/>
      <c r="BR44" s="92">
        <v>150000</v>
      </c>
      <c r="BS44" s="93"/>
      <c r="BT44" s="92">
        <v>350000</v>
      </c>
      <c r="BU44" s="93"/>
      <c r="BV44" s="89">
        <f t="shared" si="10"/>
        <v>600000</v>
      </c>
      <c r="BW44" s="89">
        <f t="shared" si="5"/>
        <v>1042474</v>
      </c>
      <c r="BX44" s="77">
        <v>140826.6</v>
      </c>
      <c r="BY44" s="93"/>
      <c r="BZ44" s="77">
        <v>149400</v>
      </c>
      <c r="CA44" s="93"/>
      <c r="CB44" s="77">
        <v>234000</v>
      </c>
      <c r="CC44" s="93"/>
      <c r="CD44" s="77">
        <v>123300</v>
      </c>
      <c r="CE44" s="93"/>
      <c r="CF44" s="77">
        <v>290700</v>
      </c>
      <c r="CG44" s="93"/>
      <c r="CH44" s="77">
        <v>104247.40000000001</v>
      </c>
      <c r="CI44" s="93"/>
      <c r="CJ44" s="89">
        <f t="shared" si="6"/>
        <v>1042474</v>
      </c>
      <c r="CK44" s="94"/>
      <c r="CL44" s="92">
        <f t="shared" si="7"/>
        <v>656567.21428571432</v>
      </c>
      <c r="CM44" s="92">
        <v>495641</v>
      </c>
      <c r="CN44" s="89">
        <f t="shared" si="4"/>
        <v>1152208.2142857143</v>
      </c>
    </row>
    <row r="45" spans="1:92" s="88" customFormat="1" ht="15" customHeight="1" x14ac:dyDescent="0.4">
      <c r="A45" s="74" t="s">
        <v>279</v>
      </c>
      <c r="B45" s="74" t="s">
        <v>91</v>
      </c>
      <c r="C45" s="74" t="s">
        <v>240</v>
      </c>
      <c r="D45" s="74" t="s">
        <v>117</v>
      </c>
      <c r="E45" s="75" t="s">
        <v>113</v>
      </c>
      <c r="F45" s="76">
        <v>0.17</v>
      </c>
      <c r="G45" s="77">
        <f>F45*$L$41</f>
        <v>666484.32000000007</v>
      </c>
      <c r="H45" s="78"/>
      <c r="I45" s="79"/>
      <c r="J45" s="80"/>
      <c r="K45" s="81"/>
      <c r="L45" s="82"/>
      <c r="M45" s="60">
        <f t="shared" si="8"/>
        <v>2.5200000000000005</v>
      </c>
      <c r="N45" s="60">
        <f t="shared" si="9"/>
        <v>2.76</v>
      </c>
      <c r="O45" s="60">
        <f t="shared" si="0"/>
        <v>2.76</v>
      </c>
      <c r="P45" s="60">
        <v>0.6</v>
      </c>
      <c r="Q45" s="60">
        <f t="shared" si="1"/>
        <v>8.6399999999999988</v>
      </c>
      <c r="R45" s="83">
        <v>5</v>
      </c>
      <c r="S45" s="83">
        <v>2</v>
      </c>
      <c r="T45" s="62"/>
      <c r="U45" s="60">
        <v>4</v>
      </c>
      <c r="V45" s="60">
        <v>3</v>
      </c>
      <c r="W45" s="60">
        <v>4.0999999999999996</v>
      </c>
      <c r="X45" s="60">
        <v>3.2</v>
      </c>
      <c r="Y45" s="84" t="s">
        <v>156</v>
      </c>
      <c r="Z45" s="60">
        <v>4.5999999999999996</v>
      </c>
      <c r="AA45" s="62"/>
      <c r="AB45" s="60">
        <v>4.2</v>
      </c>
      <c r="AC45" s="62"/>
      <c r="AD45" s="60">
        <v>3</v>
      </c>
      <c r="AE45" s="62"/>
      <c r="AF45" s="60">
        <v>4.4000000000000004</v>
      </c>
      <c r="AG45" s="62"/>
      <c r="AH45" s="60">
        <v>4.5999999999999996</v>
      </c>
      <c r="AI45" s="62"/>
      <c r="AJ45" s="60">
        <v>4.3</v>
      </c>
      <c r="AK45" s="62"/>
      <c r="AL45" s="60">
        <v>4.7</v>
      </c>
      <c r="AM45" s="62"/>
      <c r="AN45" s="60">
        <v>4</v>
      </c>
      <c r="AO45" s="62"/>
      <c r="AP45" s="60">
        <v>4.5999999999999996</v>
      </c>
      <c r="AQ45" s="62"/>
      <c r="AR45" s="60">
        <v>4.4000000000000004</v>
      </c>
      <c r="AS45" s="62"/>
      <c r="AT45" s="85" t="s">
        <v>40</v>
      </c>
      <c r="AU45" s="84" t="s">
        <v>40</v>
      </c>
      <c r="AV45" s="85" t="s">
        <v>40</v>
      </c>
      <c r="AW45" s="85" t="s">
        <v>280</v>
      </c>
      <c r="AX45" s="86">
        <v>41</v>
      </c>
      <c r="AY45" s="87" t="s">
        <v>281</v>
      </c>
      <c r="AZ45" s="17"/>
      <c r="BA45" s="88" t="s">
        <v>282</v>
      </c>
      <c r="BB45" s="89">
        <f t="shared" si="16"/>
        <v>1207075.2721088438</v>
      </c>
      <c r="BC45" s="90">
        <v>1.1000000000000001</v>
      </c>
      <c r="BD45" s="78"/>
      <c r="BE45" s="91">
        <f t="shared" si="3"/>
        <v>0.10000000000000009</v>
      </c>
      <c r="BF45" s="91" t="s">
        <v>97</v>
      </c>
      <c r="BG45" s="72"/>
      <c r="BH45" s="88" t="s">
        <v>89</v>
      </c>
      <c r="BI45" s="92">
        <v>57075</v>
      </c>
      <c r="BJ45" s="93"/>
      <c r="BK45" s="92">
        <v>150000</v>
      </c>
      <c r="BL45" s="93"/>
      <c r="BM45" s="92">
        <v>400000</v>
      </c>
      <c r="BN45" s="93"/>
      <c r="BO45" s="89">
        <f t="shared" si="11"/>
        <v>607075</v>
      </c>
      <c r="BP45" s="92">
        <v>100000</v>
      </c>
      <c r="BQ45" s="93"/>
      <c r="BR45" s="92">
        <v>200000</v>
      </c>
      <c r="BS45" s="93"/>
      <c r="BT45" s="92">
        <v>300000</v>
      </c>
      <c r="BU45" s="93"/>
      <c r="BV45" s="89">
        <f t="shared" si="10"/>
        <v>600000</v>
      </c>
      <c r="BW45" s="89">
        <f t="shared" si="5"/>
        <v>1207075</v>
      </c>
      <c r="BX45" s="77">
        <v>162967.5</v>
      </c>
      <c r="BY45" s="93"/>
      <c r="BZ45" s="77">
        <v>173700</v>
      </c>
      <c r="CA45" s="93"/>
      <c r="CB45" s="77">
        <v>270900</v>
      </c>
      <c r="CC45" s="93"/>
      <c r="CD45" s="77">
        <v>142200</v>
      </c>
      <c r="CE45" s="93"/>
      <c r="CF45" s="77">
        <v>336600</v>
      </c>
      <c r="CG45" s="93"/>
      <c r="CH45" s="77">
        <v>120707.5</v>
      </c>
      <c r="CI45" s="93"/>
      <c r="CJ45" s="89">
        <f t="shared" si="6"/>
        <v>1207075</v>
      </c>
      <c r="CK45" s="94"/>
      <c r="CL45" s="92">
        <f t="shared" si="7"/>
        <v>711433.27210884378</v>
      </c>
      <c r="CM45" s="92">
        <v>495642</v>
      </c>
      <c r="CN45" s="89">
        <f t="shared" si="4"/>
        <v>1207075.2721088438</v>
      </c>
    </row>
    <row r="46" spans="1:92" s="40" customFormat="1" ht="15" customHeight="1" x14ac:dyDescent="0.4">
      <c r="A46" s="23" t="s">
        <v>283</v>
      </c>
      <c r="B46" s="23" t="s">
        <v>91</v>
      </c>
      <c r="C46" s="23" t="s">
        <v>284</v>
      </c>
      <c r="D46" s="23" t="s">
        <v>80</v>
      </c>
      <c r="E46" s="24" t="s">
        <v>81</v>
      </c>
      <c r="F46" s="25">
        <v>0.184</v>
      </c>
      <c r="G46" s="26">
        <f>F46*$L$46</f>
        <v>769349.26399999997</v>
      </c>
      <c r="H46" s="27">
        <f>SUM(F46:F50)</f>
        <v>1</v>
      </c>
      <c r="I46" s="28">
        <v>395</v>
      </c>
      <c r="J46" s="29" t="s">
        <v>172</v>
      </c>
      <c r="K46" s="30">
        <v>0.95</v>
      </c>
      <c r="L46" s="31">
        <f>'[1]2020 인구총조사 통계정보보고서'!O13</f>
        <v>4181246</v>
      </c>
      <c r="M46" s="32">
        <f t="shared" si="8"/>
        <v>2.2799999999999998</v>
      </c>
      <c r="N46" s="32">
        <f t="shared" si="9"/>
        <v>2.76</v>
      </c>
      <c r="O46" s="32">
        <f t="shared" si="0"/>
        <v>2.2799999999999998</v>
      </c>
      <c r="P46" s="32">
        <v>0.6</v>
      </c>
      <c r="Q46" s="32">
        <f t="shared" si="1"/>
        <v>7.9199999999999982</v>
      </c>
      <c r="R46" s="33">
        <v>5</v>
      </c>
      <c r="S46" s="33">
        <v>1</v>
      </c>
      <c r="T46" s="34">
        <f>AVERAGE(Q46:Q50)</f>
        <v>7.1519999999999992</v>
      </c>
      <c r="U46" s="32">
        <v>4.2</v>
      </c>
      <c r="V46" s="32">
        <v>4</v>
      </c>
      <c r="W46" s="32">
        <v>3.2</v>
      </c>
      <c r="X46" s="32">
        <v>4.9000000000000004</v>
      </c>
      <c r="Y46" s="35" t="s">
        <v>163</v>
      </c>
      <c r="Z46" s="32">
        <v>3.4</v>
      </c>
      <c r="AA46" s="34">
        <f>AVERAGE(Z46:Z50)</f>
        <v>3.4599999999999995</v>
      </c>
      <c r="AB46" s="32">
        <v>3.8</v>
      </c>
      <c r="AC46" s="34">
        <f>AVERAGE(AB46:AB50)</f>
        <v>3.56</v>
      </c>
      <c r="AD46" s="32">
        <v>3.5</v>
      </c>
      <c r="AE46" s="34">
        <f>AVERAGE(AD46:AD50)</f>
        <v>3.1</v>
      </c>
      <c r="AF46" s="32">
        <v>3.7</v>
      </c>
      <c r="AG46" s="34">
        <f>AVERAGE(AF46:AF50)</f>
        <v>3.6399999999999997</v>
      </c>
      <c r="AH46" s="32">
        <v>4.5999999999999996</v>
      </c>
      <c r="AI46" s="34">
        <f>AVERAGE(AH46:AH50)</f>
        <v>3.66</v>
      </c>
      <c r="AJ46" s="32">
        <v>3.6</v>
      </c>
      <c r="AK46" s="34">
        <f>AVERAGE(AJ46:AJ50)</f>
        <v>3.62</v>
      </c>
      <c r="AL46" s="32">
        <v>3.4</v>
      </c>
      <c r="AM46" s="34">
        <f>AVERAGE(AL46:AL50)</f>
        <v>3.4799999999999995</v>
      </c>
      <c r="AN46" s="32">
        <v>3</v>
      </c>
      <c r="AO46" s="34">
        <f>AVERAGE(AN46:AN50)</f>
        <v>3.16</v>
      </c>
      <c r="AP46" s="32">
        <v>3.8</v>
      </c>
      <c r="AQ46" s="34">
        <f>AVERAGE(AP46:AP50)</f>
        <v>3.5</v>
      </c>
      <c r="AR46" s="32">
        <v>4</v>
      </c>
      <c r="AS46" s="34">
        <f>AVERAGE(AR46:AR50)</f>
        <v>3.72</v>
      </c>
      <c r="AT46" s="36" t="s">
        <v>25</v>
      </c>
      <c r="AU46" s="35" t="s">
        <v>25</v>
      </c>
      <c r="AV46" s="36" t="s">
        <v>25</v>
      </c>
      <c r="AW46" s="36" t="s">
        <v>285</v>
      </c>
      <c r="AX46" s="37">
        <v>52</v>
      </c>
      <c r="AY46" s="38" t="s">
        <v>286</v>
      </c>
      <c r="AZ46" s="39" t="s">
        <v>287</v>
      </c>
      <c r="BA46" s="40" t="s">
        <v>288</v>
      </c>
      <c r="BB46" s="41">
        <f t="shared" ref="BB46:BB55" si="17">BC46*$BG$46</f>
        <v>1199606.2222222222</v>
      </c>
      <c r="BC46" s="42">
        <v>1.1000000000000001</v>
      </c>
      <c r="BD46" s="27">
        <f>AVERAGE(BC46:BC50)</f>
        <v>1</v>
      </c>
      <c r="BE46" s="43">
        <f t="shared" si="3"/>
        <v>0.10000000000000009</v>
      </c>
      <c r="BF46" s="43" t="s">
        <v>97</v>
      </c>
      <c r="BG46" s="72">
        <f>'[1]경제(소비)지수'!E79</f>
        <v>1090551.111111111</v>
      </c>
      <c r="BH46" s="40" t="s">
        <v>127</v>
      </c>
      <c r="BI46" s="45">
        <v>99606</v>
      </c>
      <c r="BJ46" s="46">
        <f>AVERAGE(BI46:BI50)</f>
        <v>89921.2</v>
      </c>
      <c r="BK46" s="45">
        <v>200000</v>
      </c>
      <c r="BL46" s="46">
        <f>AVERAGE(BK46:BK50)</f>
        <v>170330.8</v>
      </c>
      <c r="BM46" s="45">
        <v>100000</v>
      </c>
      <c r="BN46" s="46">
        <f>AVERAGE(BM46:BM50)</f>
        <v>156299.20000000001</v>
      </c>
      <c r="BO46" s="41">
        <f t="shared" si="11"/>
        <v>399606</v>
      </c>
      <c r="BP46" s="45">
        <v>200000</v>
      </c>
      <c r="BQ46" s="46">
        <f>AVERAGE(BP46:BP50)</f>
        <v>120000</v>
      </c>
      <c r="BR46" s="45">
        <v>400000</v>
      </c>
      <c r="BS46" s="46">
        <f>AVERAGE(BR46:BR50)</f>
        <v>250000</v>
      </c>
      <c r="BT46" s="45">
        <v>200000</v>
      </c>
      <c r="BU46" s="46">
        <f>AVERAGE(BT46:BT50)</f>
        <v>304000</v>
      </c>
      <c r="BV46" s="41">
        <f t="shared" si="10"/>
        <v>800000</v>
      </c>
      <c r="BW46" s="41">
        <f t="shared" si="5"/>
        <v>1199606</v>
      </c>
      <c r="BX46" s="26">
        <v>194045.4</v>
      </c>
      <c r="BY46" s="46">
        <f>AVERAGE(BX46:BX50)</f>
        <v>143236.08000000002</v>
      </c>
      <c r="BZ46" s="26">
        <v>128700</v>
      </c>
      <c r="CA46" s="46">
        <f>AVERAGE(BZ46:BZ50)</f>
        <v>144180</v>
      </c>
      <c r="CB46" s="26">
        <v>161100</v>
      </c>
      <c r="CC46" s="46">
        <f>AVERAGE(CB46:CB50)</f>
        <v>223380</v>
      </c>
      <c r="CD46" s="26">
        <v>215100</v>
      </c>
      <c r="CE46" s="46">
        <f>AVERAGE(CD46:CD50)</f>
        <v>246060</v>
      </c>
      <c r="CF46" s="26">
        <v>308700</v>
      </c>
      <c r="CG46" s="46">
        <f>AVERAGE(CF46:CF50)</f>
        <v>210240</v>
      </c>
      <c r="CH46" s="26">
        <v>111960.6</v>
      </c>
      <c r="CI46" s="46">
        <f>AVERAGE(CH46:CH50)</f>
        <v>107455.12000000002</v>
      </c>
      <c r="CJ46" s="41">
        <f t="shared" si="6"/>
        <v>2086702.0800000001</v>
      </c>
      <c r="CK46" s="47">
        <f>AVERAGE(CJ46:CJ50)</f>
        <v>1267970.416</v>
      </c>
      <c r="CL46" s="45">
        <f t="shared" si="7"/>
        <v>433963.22222222225</v>
      </c>
      <c r="CM46" s="45">
        <v>765643</v>
      </c>
      <c r="CN46" s="41">
        <f t="shared" si="4"/>
        <v>1199606.2222222222</v>
      </c>
    </row>
    <row r="47" spans="1:92" s="40" customFormat="1" ht="15" customHeight="1" x14ac:dyDescent="0.4">
      <c r="A47" s="23" t="s">
        <v>289</v>
      </c>
      <c r="B47" s="23" t="s">
        <v>91</v>
      </c>
      <c r="C47" s="23" t="s">
        <v>284</v>
      </c>
      <c r="D47" s="23" t="s">
        <v>80</v>
      </c>
      <c r="E47" s="24" t="s">
        <v>92</v>
      </c>
      <c r="F47" s="25">
        <v>0.20599999999999999</v>
      </c>
      <c r="G47" s="26">
        <f>F47*$L$46</f>
        <v>861336.67599999998</v>
      </c>
      <c r="H47" s="27"/>
      <c r="I47" s="28"/>
      <c r="J47" s="29"/>
      <c r="K47" s="30"/>
      <c r="L47" s="31"/>
      <c r="M47" s="32">
        <f t="shared" si="8"/>
        <v>1.8</v>
      </c>
      <c r="N47" s="32">
        <f t="shared" si="9"/>
        <v>2.04</v>
      </c>
      <c r="O47" s="32">
        <f t="shared" si="0"/>
        <v>1.8</v>
      </c>
      <c r="P47" s="32">
        <v>1</v>
      </c>
      <c r="Q47" s="32">
        <f t="shared" si="1"/>
        <v>6.64</v>
      </c>
      <c r="R47" s="33">
        <v>5</v>
      </c>
      <c r="S47" s="33">
        <v>5</v>
      </c>
      <c r="T47" s="34"/>
      <c r="U47" s="32">
        <v>2.2000000000000002</v>
      </c>
      <c r="V47" s="32">
        <v>2</v>
      </c>
      <c r="W47" s="32">
        <v>3</v>
      </c>
      <c r="X47" s="32">
        <v>3</v>
      </c>
      <c r="Y47" s="35" t="s">
        <v>290</v>
      </c>
      <c r="Z47" s="32">
        <v>2.6</v>
      </c>
      <c r="AA47" s="34"/>
      <c r="AB47" s="32">
        <v>3</v>
      </c>
      <c r="AC47" s="34"/>
      <c r="AD47" s="32">
        <v>2</v>
      </c>
      <c r="AE47" s="34"/>
      <c r="AF47" s="32">
        <v>3.6</v>
      </c>
      <c r="AG47" s="34"/>
      <c r="AH47" s="32">
        <v>3.4</v>
      </c>
      <c r="AI47" s="34"/>
      <c r="AJ47" s="32">
        <v>3.6</v>
      </c>
      <c r="AK47" s="34"/>
      <c r="AL47" s="32">
        <v>2.9</v>
      </c>
      <c r="AM47" s="34"/>
      <c r="AN47" s="32">
        <v>3.4</v>
      </c>
      <c r="AO47" s="34"/>
      <c r="AP47" s="32">
        <v>3</v>
      </c>
      <c r="AQ47" s="34"/>
      <c r="AR47" s="32">
        <v>3.9</v>
      </c>
      <c r="AS47" s="34"/>
      <c r="AT47" s="36" t="s">
        <v>42</v>
      </c>
      <c r="AU47" s="35" t="s">
        <v>42</v>
      </c>
      <c r="AV47" s="36" t="s">
        <v>40</v>
      </c>
      <c r="AW47" s="36" t="s">
        <v>291</v>
      </c>
      <c r="AX47" s="37">
        <v>55</v>
      </c>
      <c r="AY47" s="38" t="s">
        <v>292</v>
      </c>
      <c r="AZ47" s="39"/>
      <c r="BA47" s="40" t="s">
        <v>293</v>
      </c>
      <c r="BB47" s="41">
        <f t="shared" si="17"/>
        <v>926968.44444444438</v>
      </c>
      <c r="BC47" s="42">
        <v>0.85</v>
      </c>
      <c r="BD47" s="27"/>
      <c r="BE47" s="43">
        <f t="shared" si="3"/>
        <v>-0.15000000000000002</v>
      </c>
      <c r="BF47" s="43" t="s">
        <v>140</v>
      </c>
      <c r="BG47" s="72"/>
      <c r="BH47" s="40" t="s">
        <v>294</v>
      </c>
      <c r="BI47" s="45">
        <v>100000</v>
      </c>
      <c r="BJ47" s="46"/>
      <c r="BK47" s="45">
        <v>281496</v>
      </c>
      <c r="BL47" s="46"/>
      <c r="BM47" s="45">
        <v>100000</v>
      </c>
      <c r="BN47" s="46"/>
      <c r="BO47" s="41">
        <f t="shared" si="11"/>
        <v>481496</v>
      </c>
      <c r="BP47" s="45">
        <v>150000</v>
      </c>
      <c r="BQ47" s="46"/>
      <c r="BR47" s="45">
        <v>100000</v>
      </c>
      <c r="BS47" s="46"/>
      <c r="BT47" s="45">
        <v>250000</v>
      </c>
      <c r="BU47" s="46"/>
      <c r="BV47" s="41">
        <f t="shared" si="10"/>
        <v>500000</v>
      </c>
      <c r="BW47" s="41">
        <f t="shared" si="5"/>
        <v>981496</v>
      </c>
      <c r="BX47" s="26">
        <v>132746.4</v>
      </c>
      <c r="BY47" s="46"/>
      <c r="BZ47" s="26">
        <v>141300</v>
      </c>
      <c r="CA47" s="46"/>
      <c r="CB47" s="26">
        <v>220500</v>
      </c>
      <c r="CC47" s="46"/>
      <c r="CD47" s="26">
        <v>282600</v>
      </c>
      <c r="CE47" s="46"/>
      <c r="CF47" s="26">
        <v>106200</v>
      </c>
      <c r="CG47" s="46"/>
      <c r="CH47" s="26">
        <v>98149.6</v>
      </c>
      <c r="CI47" s="46"/>
      <c r="CJ47" s="41">
        <f t="shared" si="6"/>
        <v>981496</v>
      </c>
      <c r="CK47" s="47"/>
      <c r="CL47" s="45">
        <f t="shared" si="7"/>
        <v>561324.44444444438</v>
      </c>
      <c r="CM47" s="45">
        <v>365644</v>
      </c>
      <c r="CN47" s="41">
        <f t="shared" si="4"/>
        <v>926968.44444444438</v>
      </c>
    </row>
    <row r="48" spans="1:92" s="40" customFormat="1" ht="15" customHeight="1" x14ac:dyDescent="0.4">
      <c r="A48" s="23" t="s">
        <v>295</v>
      </c>
      <c r="B48" s="23" t="s">
        <v>91</v>
      </c>
      <c r="C48" s="23" t="s">
        <v>284</v>
      </c>
      <c r="D48" s="23" t="s">
        <v>80</v>
      </c>
      <c r="E48" s="24" t="s">
        <v>100</v>
      </c>
      <c r="F48" s="25">
        <v>0.192</v>
      </c>
      <c r="G48" s="26">
        <f>F48*$L$46</f>
        <v>802799.23199999996</v>
      </c>
      <c r="H48" s="27"/>
      <c r="I48" s="28"/>
      <c r="J48" s="29"/>
      <c r="K48" s="30"/>
      <c r="L48" s="31"/>
      <c r="M48" s="32">
        <f t="shared" si="8"/>
        <v>2.16</v>
      </c>
      <c r="N48" s="32">
        <f t="shared" si="9"/>
        <v>2.16</v>
      </c>
      <c r="O48" s="32">
        <f t="shared" si="0"/>
        <v>1.9200000000000004</v>
      </c>
      <c r="P48" s="32">
        <v>0.8</v>
      </c>
      <c r="Q48" s="32">
        <f t="shared" si="1"/>
        <v>7.04</v>
      </c>
      <c r="R48" s="33">
        <v>5</v>
      </c>
      <c r="S48" s="33">
        <v>3</v>
      </c>
      <c r="T48" s="34"/>
      <c r="U48" s="32">
        <v>4</v>
      </c>
      <c r="V48" s="32">
        <v>3.9</v>
      </c>
      <c r="W48" s="32">
        <v>3</v>
      </c>
      <c r="X48" s="32">
        <v>2.9</v>
      </c>
      <c r="Y48" s="35" t="s">
        <v>125</v>
      </c>
      <c r="Z48" s="32">
        <v>3.7</v>
      </c>
      <c r="AA48" s="34"/>
      <c r="AB48" s="32">
        <v>3.6</v>
      </c>
      <c r="AC48" s="34"/>
      <c r="AD48" s="32">
        <v>2.6</v>
      </c>
      <c r="AE48" s="34"/>
      <c r="AF48" s="32">
        <v>4</v>
      </c>
      <c r="AG48" s="34"/>
      <c r="AH48" s="32">
        <v>3.6</v>
      </c>
      <c r="AI48" s="34"/>
      <c r="AJ48" s="32">
        <v>4.0999999999999996</v>
      </c>
      <c r="AK48" s="34"/>
      <c r="AL48" s="32">
        <v>3.3</v>
      </c>
      <c r="AM48" s="34"/>
      <c r="AN48" s="32">
        <v>1.6</v>
      </c>
      <c r="AO48" s="34"/>
      <c r="AP48" s="32">
        <v>3.2</v>
      </c>
      <c r="AQ48" s="34"/>
      <c r="AR48" s="32">
        <v>3</v>
      </c>
      <c r="AS48" s="34"/>
      <c r="AT48" s="36" t="s">
        <v>39</v>
      </c>
      <c r="AU48" s="35" t="s">
        <v>39</v>
      </c>
      <c r="AV48" s="36" t="s">
        <v>42</v>
      </c>
      <c r="AW48" s="36" t="s">
        <v>296</v>
      </c>
      <c r="AX48" s="37">
        <v>57</v>
      </c>
      <c r="AY48" s="38" t="s">
        <v>297</v>
      </c>
      <c r="AZ48" s="39"/>
      <c r="BA48" s="40" t="s">
        <v>298</v>
      </c>
      <c r="BB48" s="41">
        <f t="shared" si="17"/>
        <v>1036023.5555555554</v>
      </c>
      <c r="BC48" s="42">
        <v>0.95</v>
      </c>
      <c r="BD48" s="27"/>
      <c r="BE48" s="43">
        <f t="shared" si="3"/>
        <v>-5.0000000000000044E-2</v>
      </c>
      <c r="BF48" s="43" t="s">
        <v>140</v>
      </c>
      <c r="BG48" s="72"/>
      <c r="BH48" s="40" t="s">
        <v>299</v>
      </c>
      <c r="BI48" s="45">
        <v>150000</v>
      </c>
      <c r="BJ48" s="46"/>
      <c r="BK48" s="45">
        <v>145079</v>
      </c>
      <c r="BL48" s="46"/>
      <c r="BM48" s="45">
        <v>200000</v>
      </c>
      <c r="BN48" s="46"/>
      <c r="BO48" s="41">
        <f t="shared" si="11"/>
        <v>495079</v>
      </c>
      <c r="BP48" s="45">
        <v>100000</v>
      </c>
      <c r="BQ48" s="46"/>
      <c r="BR48" s="45">
        <v>200000</v>
      </c>
      <c r="BS48" s="46"/>
      <c r="BT48" s="45">
        <v>350000</v>
      </c>
      <c r="BU48" s="46"/>
      <c r="BV48" s="41">
        <f t="shared" si="10"/>
        <v>650000</v>
      </c>
      <c r="BW48" s="41">
        <f t="shared" si="5"/>
        <v>1145079</v>
      </c>
      <c r="BX48" s="26">
        <v>153971.1</v>
      </c>
      <c r="BY48" s="46"/>
      <c r="BZ48" s="26">
        <v>164700</v>
      </c>
      <c r="CA48" s="46"/>
      <c r="CB48" s="26">
        <v>257400</v>
      </c>
      <c r="CC48" s="46"/>
      <c r="CD48" s="26">
        <v>308700</v>
      </c>
      <c r="CE48" s="46"/>
      <c r="CF48" s="26">
        <v>145800</v>
      </c>
      <c r="CG48" s="46"/>
      <c r="CH48" s="26">
        <v>114507.90000000001</v>
      </c>
      <c r="CI48" s="46"/>
      <c r="CJ48" s="41">
        <f t="shared" si="6"/>
        <v>1145079</v>
      </c>
      <c r="CK48" s="47"/>
      <c r="CL48" s="45">
        <f t="shared" si="7"/>
        <v>570423.55555555539</v>
      </c>
      <c r="CM48" s="45">
        <v>465600</v>
      </c>
      <c r="CN48" s="41">
        <f t="shared" si="4"/>
        <v>1036023.5555555554</v>
      </c>
    </row>
    <row r="49" spans="1:92" s="40" customFormat="1" ht="15" customHeight="1" x14ac:dyDescent="0.4">
      <c r="A49" s="23" t="s">
        <v>300</v>
      </c>
      <c r="B49" s="23" t="s">
        <v>91</v>
      </c>
      <c r="C49" s="23" t="s">
        <v>284</v>
      </c>
      <c r="D49" s="23" t="s">
        <v>80</v>
      </c>
      <c r="E49" s="24" t="s">
        <v>107</v>
      </c>
      <c r="F49" s="25">
        <v>0.248</v>
      </c>
      <c r="G49" s="26">
        <f>F49*$L$46</f>
        <v>1036949.008</v>
      </c>
      <c r="H49" s="27"/>
      <c r="I49" s="28"/>
      <c r="J49" s="29"/>
      <c r="K49" s="30"/>
      <c r="L49" s="31"/>
      <c r="M49" s="32">
        <f t="shared" si="8"/>
        <v>2.04</v>
      </c>
      <c r="N49" s="32">
        <f t="shared" si="9"/>
        <v>1.9200000000000004</v>
      </c>
      <c r="O49" s="32">
        <f t="shared" si="0"/>
        <v>2.1</v>
      </c>
      <c r="P49" s="32">
        <v>0.6</v>
      </c>
      <c r="Q49" s="32">
        <f t="shared" si="1"/>
        <v>6.66</v>
      </c>
      <c r="R49" s="33">
        <v>5</v>
      </c>
      <c r="S49" s="33">
        <v>4</v>
      </c>
      <c r="T49" s="34"/>
      <c r="U49" s="32">
        <v>2.9</v>
      </c>
      <c r="V49" s="32">
        <v>3</v>
      </c>
      <c r="W49" s="32">
        <v>2</v>
      </c>
      <c r="X49" s="32">
        <v>2.8</v>
      </c>
      <c r="Y49" s="35" t="s">
        <v>301</v>
      </c>
      <c r="Z49" s="32">
        <v>3.2</v>
      </c>
      <c r="AA49" s="34"/>
      <c r="AB49" s="32">
        <v>3.4</v>
      </c>
      <c r="AC49" s="34"/>
      <c r="AD49" s="32">
        <v>3.6</v>
      </c>
      <c r="AE49" s="34"/>
      <c r="AF49" s="32">
        <v>3</v>
      </c>
      <c r="AG49" s="34"/>
      <c r="AH49" s="32">
        <v>3.2</v>
      </c>
      <c r="AI49" s="34"/>
      <c r="AJ49" s="32">
        <v>3</v>
      </c>
      <c r="AK49" s="34"/>
      <c r="AL49" s="32">
        <v>3.6</v>
      </c>
      <c r="AM49" s="34"/>
      <c r="AN49" s="32">
        <v>4</v>
      </c>
      <c r="AO49" s="34"/>
      <c r="AP49" s="32">
        <v>3.5</v>
      </c>
      <c r="AQ49" s="34"/>
      <c r="AR49" s="32">
        <v>4.2</v>
      </c>
      <c r="AS49" s="34"/>
      <c r="AT49" s="36" t="s">
        <v>41</v>
      </c>
      <c r="AU49" s="35" t="s">
        <v>41</v>
      </c>
      <c r="AV49" s="36" t="s">
        <v>41</v>
      </c>
      <c r="AW49" s="36" t="s">
        <v>296</v>
      </c>
      <c r="AX49" s="37">
        <v>58</v>
      </c>
      <c r="AY49" s="38" t="s">
        <v>302</v>
      </c>
      <c r="AZ49" s="39"/>
      <c r="BA49" s="40" t="s">
        <v>303</v>
      </c>
      <c r="BB49" s="41">
        <f t="shared" si="17"/>
        <v>1090551.111111111</v>
      </c>
      <c r="BC49" s="42">
        <v>1</v>
      </c>
      <c r="BD49" s="27"/>
      <c r="BE49" s="43">
        <f t="shared" si="3"/>
        <v>0</v>
      </c>
      <c r="BF49" s="43" t="s">
        <v>134</v>
      </c>
      <c r="BG49" s="72"/>
      <c r="BH49" s="40" t="s">
        <v>197</v>
      </c>
      <c r="BI49" s="45">
        <v>50000</v>
      </c>
      <c r="BJ49" s="46"/>
      <c r="BK49" s="45">
        <v>80000</v>
      </c>
      <c r="BL49" s="46"/>
      <c r="BM49" s="45">
        <v>181496</v>
      </c>
      <c r="BN49" s="46"/>
      <c r="BO49" s="41">
        <f t="shared" si="11"/>
        <v>311496</v>
      </c>
      <c r="BP49" s="45">
        <v>100000</v>
      </c>
      <c r="BQ49" s="46"/>
      <c r="BR49" s="45">
        <v>350000</v>
      </c>
      <c r="BS49" s="46"/>
      <c r="BT49" s="45">
        <v>220000</v>
      </c>
      <c r="BU49" s="46"/>
      <c r="BV49" s="41">
        <f t="shared" si="10"/>
        <v>670000</v>
      </c>
      <c r="BW49" s="41">
        <f t="shared" si="5"/>
        <v>981496</v>
      </c>
      <c r="BX49" s="26">
        <v>132746.4</v>
      </c>
      <c r="BY49" s="46"/>
      <c r="BZ49" s="26">
        <v>141300</v>
      </c>
      <c r="CA49" s="46"/>
      <c r="CB49" s="26">
        <v>220500</v>
      </c>
      <c r="CC49" s="46"/>
      <c r="CD49" s="26">
        <v>217800</v>
      </c>
      <c r="CE49" s="46"/>
      <c r="CF49" s="26">
        <v>171000</v>
      </c>
      <c r="CG49" s="46"/>
      <c r="CH49" s="26">
        <v>98149.6</v>
      </c>
      <c r="CI49" s="46"/>
      <c r="CJ49" s="41">
        <f t="shared" si="6"/>
        <v>981496</v>
      </c>
      <c r="CK49" s="47"/>
      <c r="CL49" s="45">
        <f t="shared" si="7"/>
        <v>784905.11111111101</v>
      </c>
      <c r="CM49" s="45">
        <v>305646</v>
      </c>
      <c r="CN49" s="41">
        <f t="shared" si="4"/>
        <v>1090551.111111111</v>
      </c>
    </row>
    <row r="50" spans="1:92" s="40" customFormat="1" ht="15" customHeight="1" x14ac:dyDescent="0.4">
      <c r="A50" s="23" t="s">
        <v>304</v>
      </c>
      <c r="B50" s="23" t="s">
        <v>91</v>
      </c>
      <c r="C50" s="23" t="s">
        <v>284</v>
      </c>
      <c r="D50" s="23" t="s">
        <v>80</v>
      </c>
      <c r="E50" s="24" t="s">
        <v>113</v>
      </c>
      <c r="F50" s="25">
        <v>0.17</v>
      </c>
      <c r="G50" s="26">
        <f>F50*$L$46</f>
        <v>710811.82000000007</v>
      </c>
      <c r="H50" s="27"/>
      <c r="I50" s="28"/>
      <c r="J50" s="29"/>
      <c r="K50" s="30"/>
      <c r="L50" s="31"/>
      <c r="M50" s="32">
        <f t="shared" si="8"/>
        <v>2.4</v>
      </c>
      <c r="N50" s="32">
        <f t="shared" si="9"/>
        <v>2.1</v>
      </c>
      <c r="O50" s="32">
        <f t="shared" si="0"/>
        <v>2.4</v>
      </c>
      <c r="P50" s="32">
        <v>0.6</v>
      </c>
      <c r="Q50" s="32">
        <f t="shared" si="1"/>
        <v>7.5</v>
      </c>
      <c r="R50" s="33">
        <v>5</v>
      </c>
      <c r="S50" s="33">
        <v>2</v>
      </c>
      <c r="T50" s="34"/>
      <c r="U50" s="32">
        <v>4.0999999999999996</v>
      </c>
      <c r="V50" s="32">
        <v>3</v>
      </c>
      <c r="W50" s="32">
        <v>3</v>
      </c>
      <c r="X50" s="32">
        <v>3</v>
      </c>
      <c r="Y50" s="35" t="s">
        <v>125</v>
      </c>
      <c r="Z50" s="32">
        <v>4.4000000000000004</v>
      </c>
      <c r="AA50" s="34"/>
      <c r="AB50" s="32">
        <v>4</v>
      </c>
      <c r="AC50" s="34"/>
      <c r="AD50" s="32">
        <v>3.8</v>
      </c>
      <c r="AE50" s="34"/>
      <c r="AF50" s="32">
        <v>3.9</v>
      </c>
      <c r="AG50" s="34"/>
      <c r="AH50" s="32">
        <v>3.5</v>
      </c>
      <c r="AI50" s="34"/>
      <c r="AJ50" s="32">
        <v>3.8</v>
      </c>
      <c r="AK50" s="34"/>
      <c r="AL50" s="32">
        <v>4.2</v>
      </c>
      <c r="AM50" s="34"/>
      <c r="AN50" s="32">
        <v>3.8</v>
      </c>
      <c r="AO50" s="34"/>
      <c r="AP50" s="32">
        <v>4</v>
      </c>
      <c r="AQ50" s="34"/>
      <c r="AR50" s="32">
        <v>3.5</v>
      </c>
      <c r="AS50" s="34"/>
      <c r="AT50" s="36" t="s">
        <v>40</v>
      </c>
      <c r="AU50" s="35" t="s">
        <v>40</v>
      </c>
      <c r="AV50" s="36" t="s">
        <v>40</v>
      </c>
      <c r="AW50" s="36" t="s">
        <v>305</v>
      </c>
      <c r="AX50" s="37">
        <v>51</v>
      </c>
      <c r="AY50" s="38" t="s">
        <v>306</v>
      </c>
      <c r="AZ50" s="39"/>
      <c r="BA50" s="40" t="s">
        <v>307</v>
      </c>
      <c r="BB50" s="41">
        <f t="shared" si="17"/>
        <v>1199606.2222222222</v>
      </c>
      <c r="BC50" s="42">
        <v>1.1000000000000001</v>
      </c>
      <c r="BD50" s="27"/>
      <c r="BE50" s="43">
        <f t="shared" si="3"/>
        <v>0.10000000000000009</v>
      </c>
      <c r="BF50" s="43" t="s">
        <v>97</v>
      </c>
      <c r="BG50" s="72"/>
      <c r="BH50" s="40" t="s">
        <v>115</v>
      </c>
      <c r="BI50" s="45">
        <v>50000</v>
      </c>
      <c r="BJ50" s="46"/>
      <c r="BK50" s="45">
        <v>145079</v>
      </c>
      <c r="BL50" s="46"/>
      <c r="BM50" s="45">
        <v>200000</v>
      </c>
      <c r="BN50" s="46"/>
      <c r="BO50" s="41">
        <f t="shared" si="11"/>
        <v>395079</v>
      </c>
      <c r="BP50" s="45">
        <v>50000</v>
      </c>
      <c r="BQ50" s="46"/>
      <c r="BR50" s="45">
        <v>200000</v>
      </c>
      <c r="BS50" s="46"/>
      <c r="BT50" s="45">
        <v>500000</v>
      </c>
      <c r="BU50" s="46"/>
      <c r="BV50" s="41">
        <f t="shared" si="10"/>
        <v>750000</v>
      </c>
      <c r="BW50" s="41">
        <f t="shared" si="5"/>
        <v>1145079</v>
      </c>
      <c r="BX50" s="26">
        <v>102671.1</v>
      </c>
      <c r="BY50" s="46"/>
      <c r="BZ50" s="26">
        <v>144900</v>
      </c>
      <c r="CA50" s="46"/>
      <c r="CB50" s="26">
        <v>257400</v>
      </c>
      <c r="CC50" s="46"/>
      <c r="CD50" s="26">
        <v>206100</v>
      </c>
      <c r="CE50" s="46"/>
      <c r="CF50" s="26">
        <v>319500</v>
      </c>
      <c r="CG50" s="46"/>
      <c r="CH50" s="26">
        <v>114507.90000000001</v>
      </c>
      <c r="CI50" s="46"/>
      <c r="CJ50" s="41">
        <f t="shared" si="6"/>
        <v>1145079</v>
      </c>
      <c r="CK50" s="47"/>
      <c r="CL50" s="45">
        <f t="shared" si="7"/>
        <v>733959.22222222225</v>
      </c>
      <c r="CM50" s="45">
        <v>465647</v>
      </c>
      <c r="CN50" s="41">
        <f t="shared" si="4"/>
        <v>1199606.2222222222</v>
      </c>
    </row>
    <row r="51" spans="1:92" s="88" customFormat="1" ht="15" customHeight="1" x14ac:dyDescent="0.4">
      <c r="A51" s="74" t="s">
        <v>308</v>
      </c>
      <c r="B51" s="74" t="s">
        <v>91</v>
      </c>
      <c r="C51" s="74" t="s">
        <v>284</v>
      </c>
      <c r="D51" s="74" t="s">
        <v>117</v>
      </c>
      <c r="E51" s="75" t="s">
        <v>81</v>
      </c>
      <c r="F51" s="76">
        <v>0.184</v>
      </c>
      <c r="G51" s="77">
        <f>F51*$L$51</f>
        <v>764769.68799999997</v>
      </c>
      <c r="H51" s="78">
        <f>SUM(F51:F55)</f>
        <v>1</v>
      </c>
      <c r="I51" s="79">
        <v>379</v>
      </c>
      <c r="J51" s="80" t="s">
        <v>118</v>
      </c>
      <c r="K51" s="81">
        <v>0.95</v>
      </c>
      <c r="L51" s="82">
        <f>'[1]2020 인구총조사 통계정보보고서'!O14</f>
        <v>4156357</v>
      </c>
      <c r="M51" s="60">
        <f t="shared" si="8"/>
        <v>2.5200000000000005</v>
      </c>
      <c r="N51" s="60">
        <f t="shared" si="9"/>
        <v>2.46</v>
      </c>
      <c r="O51" s="60">
        <f t="shared" si="0"/>
        <v>2.5799999999999996</v>
      </c>
      <c r="P51" s="60">
        <v>0.6</v>
      </c>
      <c r="Q51" s="60">
        <f t="shared" si="1"/>
        <v>8.16</v>
      </c>
      <c r="R51" s="83">
        <v>5</v>
      </c>
      <c r="S51" s="83">
        <v>1</v>
      </c>
      <c r="T51" s="62">
        <f>AVERAGE(Q51:Q55)</f>
        <v>7.6559999999999988</v>
      </c>
      <c r="U51" s="60">
        <v>4</v>
      </c>
      <c r="V51" s="60">
        <v>4</v>
      </c>
      <c r="W51" s="60">
        <v>4.8</v>
      </c>
      <c r="X51" s="60">
        <v>3.9</v>
      </c>
      <c r="Y51" s="84" t="s">
        <v>136</v>
      </c>
      <c r="Z51" s="60">
        <v>4</v>
      </c>
      <c r="AA51" s="62">
        <f>AVERAGE(Z51:Z55)</f>
        <v>3.8</v>
      </c>
      <c r="AB51" s="60">
        <v>4.2</v>
      </c>
      <c r="AC51" s="62">
        <f>AVERAGE(AB51:AB55)</f>
        <v>3.78</v>
      </c>
      <c r="AD51" s="60">
        <v>1.6</v>
      </c>
      <c r="AE51" s="62">
        <f>AVERAGE(AD51:AD55)</f>
        <v>2.66</v>
      </c>
      <c r="AF51" s="60">
        <v>3.5</v>
      </c>
      <c r="AG51" s="62">
        <f>AVERAGE(AF51:AF55)</f>
        <v>3.62</v>
      </c>
      <c r="AH51" s="60">
        <v>4.0999999999999996</v>
      </c>
      <c r="AI51" s="62">
        <f>AVERAGE(AH51:AH55)</f>
        <v>3.5799999999999996</v>
      </c>
      <c r="AJ51" s="60">
        <v>3.6</v>
      </c>
      <c r="AK51" s="62">
        <f>AVERAGE(AJ51:AJ55)</f>
        <v>3.62</v>
      </c>
      <c r="AL51" s="60">
        <v>4.0999999999999996</v>
      </c>
      <c r="AM51" s="62">
        <f>AVERAGE(AL51:AL55)</f>
        <v>3.9200000000000004</v>
      </c>
      <c r="AN51" s="60">
        <v>2.2000000000000002</v>
      </c>
      <c r="AO51" s="62">
        <f>AVERAGE(AN51:AN55)</f>
        <v>2.92</v>
      </c>
      <c r="AP51" s="60">
        <v>4.3</v>
      </c>
      <c r="AQ51" s="62">
        <f>AVERAGE(AP51:AP55)</f>
        <v>4.2</v>
      </c>
      <c r="AR51" s="60">
        <v>4.3</v>
      </c>
      <c r="AS51" s="62">
        <f>AVERAGE(AR51:AR55)</f>
        <v>4.3599999999999994</v>
      </c>
      <c r="AT51" s="85" t="s">
        <v>309</v>
      </c>
      <c r="AU51" s="84" t="s">
        <v>309</v>
      </c>
      <c r="AV51" s="85" t="s">
        <v>41</v>
      </c>
      <c r="AW51" s="85" t="s">
        <v>305</v>
      </c>
      <c r="AX51" s="86">
        <v>52</v>
      </c>
      <c r="AY51" s="87" t="s">
        <v>253</v>
      </c>
      <c r="AZ51" s="17" t="s">
        <v>310</v>
      </c>
      <c r="BA51" s="88" t="s">
        <v>311</v>
      </c>
      <c r="BB51" s="89">
        <f t="shared" si="17"/>
        <v>1199606.2222222222</v>
      </c>
      <c r="BC51" s="90">
        <v>1.1000000000000001</v>
      </c>
      <c r="BD51" s="78">
        <f>AVERAGE(BC51:BC55)</f>
        <v>1.0000000000000002</v>
      </c>
      <c r="BE51" s="91">
        <f t="shared" si="3"/>
        <v>0.10000000000000009</v>
      </c>
      <c r="BF51" s="91" t="s">
        <v>97</v>
      </c>
      <c r="BG51" s="72"/>
      <c r="BH51" s="88" t="s">
        <v>183</v>
      </c>
      <c r="BI51" s="92">
        <v>254134</v>
      </c>
      <c r="BJ51" s="93">
        <f>AVERAGE(BI51:BI55)</f>
        <v>105236.2</v>
      </c>
      <c r="BK51" s="92">
        <v>100000</v>
      </c>
      <c r="BL51" s="93">
        <f>AVERAGE(BK51:BK55)</f>
        <v>110000</v>
      </c>
      <c r="BM51" s="92">
        <v>150000</v>
      </c>
      <c r="BN51" s="93">
        <f>AVERAGE(BM51:BM55)</f>
        <v>181314.8</v>
      </c>
      <c r="BO51" s="89">
        <f t="shared" si="11"/>
        <v>504134</v>
      </c>
      <c r="BP51" s="92">
        <v>100000</v>
      </c>
      <c r="BQ51" s="93">
        <f>AVERAGE(BP51:BP55)</f>
        <v>88000</v>
      </c>
      <c r="BR51" s="92">
        <v>250000</v>
      </c>
      <c r="BS51" s="93">
        <f>AVERAGE(BR51:BR55)</f>
        <v>246000</v>
      </c>
      <c r="BT51" s="92">
        <v>400000</v>
      </c>
      <c r="BU51" s="93">
        <f>AVERAGE(BT51:BT55)</f>
        <v>360000</v>
      </c>
      <c r="BV51" s="89">
        <f t="shared" si="10"/>
        <v>750000</v>
      </c>
      <c r="BW51" s="89">
        <f t="shared" si="5"/>
        <v>1254134</v>
      </c>
      <c r="BX51" s="77">
        <v>405900</v>
      </c>
      <c r="BY51" s="93">
        <f>AVERAGE(BX51:BX55)</f>
        <v>215462.7</v>
      </c>
      <c r="BZ51" s="77">
        <v>180000</v>
      </c>
      <c r="CA51" s="93">
        <f>AVERAGE(BZ51:BZ55)</f>
        <v>181440</v>
      </c>
      <c r="CB51" s="77">
        <v>256500</v>
      </c>
      <c r="CC51" s="93">
        <f>AVERAGE(CB51:CB55)</f>
        <v>189000</v>
      </c>
      <c r="CD51" s="77">
        <v>169320.6</v>
      </c>
      <c r="CE51" s="93">
        <f>AVERAGE(CD51:CD55)</f>
        <v>177613.2</v>
      </c>
      <c r="CF51" s="77">
        <v>117000</v>
      </c>
      <c r="CG51" s="93">
        <f>AVERAGE(CF51:CF55)</f>
        <v>217980</v>
      </c>
      <c r="CH51" s="77">
        <v>125413.40000000001</v>
      </c>
      <c r="CI51" s="93">
        <f>AVERAGE(CH51:CH55)</f>
        <v>109055.1</v>
      </c>
      <c r="CJ51" s="89">
        <f t="shared" si="6"/>
        <v>2235629.9</v>
      </c>
      <c r="CK51" s="94">
        <f>AVERAGE(CJ51:CJ55)</f>
        <v>1286850.1800000002</v>
      </c>
      <c r="CL51" s="92">
        <f t="shared" si="7"/>
        <v>433958.22222222225</v>
      </c>
      <c r="CM51" s="92">
        <v>765648</v>
      </c>
      <c r="CN51" s="89">
        <f t="shared" si="4"/>
        <v>1199606.2222222222</v>
      </c>
    </row>
    <row r="52" spans="1:92" s="88" customFormat="1" ht="15" customHeight="1" x14ac:dyDescent="0.4">
      <c r="A52" s="74" t="s">
        <v>312</v>
      </c>
      <c r="B52" s="74" t="s">
        <v>91</v>
      </c>
      <c r="C52" s="74" t="s">
        <v>284</v>
      </c>
      <c r="D52" s="74" t="s">
        <v>117</v>
      </c>
      <c r="E52" s="75" t="s">
        <v>92</v>
      </c>
      <c r="F52" s="76">
        <v>0.222</v>
      </c>
      <c r="G52" s="77">
        <f>F52*$L$51</f>
        <v>922711.25399999996</v>
      </c>
      <c r="H52" s="78"/>
      <c r="I52" s="79"/>
      <c r="J52" s="80"/>
      <c r="K52" s="81"/>
      <c r="L52" s="82"/>
      <c r="M52" s="60">
        <f t="shared" si="8"/>
        <v>1.8</v>
      </c>
      <c r="N52" s="60">
        <f t="shared" si="9"/>
        <v>1.9799999999999998</v>
      </c>
      <c r="O52" s="60">
        <f t="shared" si="0"/>
        <v>2.4</v>
      </c>
      <c r="P52" s="60">
        <v>1</v>
      </c>
      <c r="Q52" s="60">
        <f t="shared" si="1"/>
        <v>7.18</v>
      </c>
      <c r="R52" s="83">
        <v>5</v>
      </c>
      <c r="S52" s="83">
        <v>5</v>
      </c>
      <c r="T52" s="62"/>
      <c r="U52" s="60">
        <v>2.9</v>
      </c>
      <c r="V52" s="60">
        <v>3</v>
      </c>
      <c r="W52" s="60">
        <v>3</v>
      </c>
      <c r="X52" s="60">
        <v>3.2</v>
      </c>
      <c r="Y52" s="84" t="s">
        <v>119</v>
      </c>
      <c r="Z52" s="60">
        <v>3.4</v>
      </c>
      <c r="AA52" s="62"/>
      <c r="AB52" s="60">
        <v>3</v>
      </c>
      <c r="AC52" s="62"/>
      <c r="AD52" s="60">
        <v>1.6</v>
      </c>
      <c r="AE52" s="62"/>
      <c r="AF52" s="60">
        <v>3.5</v>
      </c>
      <c r="AG52" s="62"/>
      <c r="AH52" s="60">
        <v>3.3</v>
      </c>
      <c r="AI52" s="62"/>
      <c r="AJ52" s="60">
        <v>3.6</v>
      </c>
      <c r="AK52" s="62"/>
      <c r="AL52" s="60">
        <v>4</v>
      </c>
      <c r="AM52" s="62"/>
      <c r="AN52" s="60">
        <v>2.2000000000000002</v>
      </c>
      <c r="AO52" s="62"/>
      <c r="AP52" s="60">
        <v>4</v>
      </c>
      <c r="AQ52" s="62"/>
      <c r="AR52" s="60">
        <v>4.3</v>
      </c>
      <c r="AS52" s="62"/>
      <c r="AT52" s="85" t="s">
        <v>313</v>
      </c>
      <c r="AU52" s="84" t="s">
        <v>313</v>
      </c>
      <c r="AV52" s="85" t="s">
        <v>41</v>
      </c>
      <c r="AW52" s="85" t="s">
        <v>285</v>
      </c>
      <c r="AX52" s="86">
        <v>51</v>
      </c>
      <c r="AY52" s="87" t="s">
        <v>314</v>
      </c>
      <c r="AZ52" s="17"/>
      <c r="BA52" s="88" t="s">
        <v>315</v>
      </c>
      <c r="BB52" s="89">
        <f t="shared" si="17"/>
        <v>1145078.6666666665</v>
      </c>
      <c r="BC52" s="90">
        <v>1.05</v>
      </c>
      <c r="BD52" s="78"/>
      <c r="BE52" s="91">
        <f t="shared" si="3"/>
        <v>5.0000000000000044E-2</v>
      </c>
      <c r="BF52" s="91" t="s">
        <v>97</v>
      </c>
      <c r="BG52" s="72"/>
      <c r="BH52" s="88" t="s">
        <v>105</v>
      </c>
      <c r="BI52" s="92">
        <v>50000</v>
      </c>
      <c r="BJ52" s="93"/>
      <c r="BK52" s="92">
        <v>100000</v>
      </c>
      <c r="BL52" s="93"/>
      <c r="BM52" s="92">
        <v>126968</v>
      </c>
      <c r="BN52" s="93"/>
      <c r="BO52" s="89">
        <f t="shared" si="11"/>
        <v>276968</v>
      </c>
      <c r="BP52" s="92">
        <v>50000</v>
      </c>
      <c r="BQ52" s="93"/>
      <c r="BR52" s="92">
        <v>200000</v>
      </c>
      <c r="BS52" s="93"/>
      <c r="BT52" s="92">
        <v>400000</v>
      </c>
      <c r="BU52" s="93"/>
      <c r="BV52" s="89">
        <f t="shared" si="10"/>
        <v>650000</v>
      </c>
      <c r="BW52" s="89">
        <f t="shared" si="5"/>
        <v>926968</v>
      </c>
      <c r="BX52" s="77">
        <v>125971.2</v>
      </c>
      <c r="BY52" s="93"/>
      <c r="BZ52" s="77">
        <v>133200</v>
      </c>
      <c r="CA52" s="93"/>
      <c r="CB52" s="77">
        <v>258300</v>
      </c>
      <c r="CC52" s="93"/>
      <c r="CD52" s="77">
        <v>207900</v>
      </c>
      <c r="CE52" s="93"/>
      <c r="CF52" s="77">
        <v>108900</v>
      </c>
      <c r="CG52" s="93"/>
      <c r="CH52" s="77">
        <v>92696.8</v>
      </c>
      <c r="CI52" s="93"/>
      <c r="CJ52" s="89">
        <f t="shared" si="6"/>
        <v>926968</v>
      </c>
      <c r="CK52" s="94"/>
      <c r="CL52" s="92">
        <f t="shared" si="7"/>
        <v>779478.66666666651</v>
      </c>
      <c r="CM52" s="92">
        <v>365600</v>
      </c>
      <c r="CN52" s="89">
        <f t="shared" si="4"/>
        <v>1145078.6666666665</v>
      </c>
    </row>
    <row r="53" spans="1:92" s="88" customFormat="1" ht="15" customHeight="1" x14ac:dyDescent="0.4">
      <c r="A53" s="74" t="s">
        <v>316</v>
      </c>
      <c r="B53" s="74" t="s">
        <v>91</v>
      </c>
      <c r="C53" s="74" t="s">
        <v>284</v>
      </c>
      <c r="D53" s="74" t="s">
        <v>117</v>
      </c>
      <c r="E53" s="75" t="s">
        <v>100</v>
      </c>
      <c r="F53" s="76">
        <v>0.249</v>
      </c>
      <c r="G53" s="77">
        <f>F53*$L$51</f>
        <v>1034932.893</v>
      </c>
      <c r="H53" s="78"/>
      <c r="I53" s="79"/>
      <c r="J53" s="80"/>
      <c r="K53" s="81"/>
      <c r="L53" s="82"/>
      <c r="M53" s="60">
        <f t="shared" si="8"/>
        <v>2.4</v>
      </c>
      <c r="N53" s="60">
        <f t="shared" si="9"/>
        <v>2.04</v>
      </c>
      <c r="O53" s="60">
        <f t="shared" si="0"/>
        <v>2.64</v>
      </c>
      <c r="P53" s="60">
        <v>0.8</v>
      </c>
      <c r="Q53" s="60">
        <f t="shared" si="1"/>
        <v>7.88</v>
      </c>
      <c r="R53" s="83">
        <v>5</v>
      </c>
      <c r="S53" s="83">
        <v>2</v>
      </c>
      <c r="T53" s="62"/>
      <c r="U53" s="60">
        <v>4</v>
      </c>
      <c r="V53" s="60">
        <v>3.8</v>
      </c>
      <c r="W53" s="60">
        <v>4</v>
      </c>
      <c r="X53" s="60">
        <v>3.5</v>
      </c>
      <c r="Y53" s="84" t="s">
        <v>156</v>
      </c>
      <c r="Z53" s="60">
        <v>4.5999999999999996</v>
      </c>
      <c r="AA53" s="62"/>
      <c r="AB53" s="60">
        <v>4</v>
      </c>
      <c r="AC53" s="62"/>
      <c r="AD53" s="60">
        <v>3</v>
      </c>
      <c r="AE53" s="62"/>
      <c r="AF53" s="60">
        <v>3</v>
      </c>
      <c r="AG53" s="62"/>
      <c r="AH53" s="60">
        <v>3.4</v>
      </c>
      <c r="AI53" s="62"/>
      <c r="AJ53" s="60">
        <v>2.9</v>
      </c>
      <c r="AK53" s="62"/>
      <c r="AL53" s="60">
        <v>3.9</v>
      </c>
      <c r="AM53" s="62"/>
      <c r="AN53" s="60">
        <v>3.6</v>
      </c>
      <c r="AO53" s="62"/>
      <c r="AP53" s="60">
        <v>4.4000000000000004</v>
      </c>
      <c r="AQ53" s="62"/>
      <c r="AR53" s="60">
        <v>4.5</v>
      </c>
      <c r="AS53" s="62"/>
      <c r="AT53" s="85" t="s">
        <v>42</v>
      </c>
      <c r="AU53" s="84" t="s">
        <v>42</v>
      </c>
      <c r="AV53" s="85" t="s">
        <v>41</v>
      </c>
      <c r="AW53" s="85" t="s">
        <v>296</v>
      </c>
      <c r="AX53" s="86">
        <v>58</v>
      </c>
      <c r="AY53" s="87" t="s">
        <v>317</v>
      </c>
      <c r="AZ53" s="17"/>
      <c r="BA53" s="88" t="s">
        <v>318</v>
      </c>
      <c r="BB53" s="89">
        <f t="shared" si="17"/>
        <v>1090551.111111111</v>
      </c>
      <c r="BC53" s="90">
        <v>1</v>
      </c>
      <c r="BD53" s="78"/>
      <c r="BE53" s="91">
        <f t="shared" si="3"/>
        <v>0</v>
      </c>
      <c r="BF53" s="91" t="s">
        <v>134</v>
      </c>
      <c r="BG53" s="72"/>
      <c r="BH53" s="88" t="s">
        <v>111</v>
      </c>
      <c r="BI53" s="92">
        <v>80000</v>
      </c>
      <c r="BJ53" s="93"/>
      <c r="BK53" s="92">
        <v>100000</v>
      </c>
      <c r="BL53" s="93"/>
      <c r="BM53" s="92">
        <v>199606</v>
      </c>
      <c r="BN53" s="93"/>
      <c r="BO53" s="89">
        <f t="shared" si="11"/>
        <v>379606</v>
      </c>
      <c r="BP53" s="92">
        <v>90000</v>
      </c>
      <c r="BQ53" s="93"/>
      <c r="BR53" s="92">
        <v>480000</v>
      </c>
      <c r="BS53" s="93"/>
      <c r="BT53" s="92">
        <v>250000</v>
      </c>
      <c r="BU53" s="93"/>
      <c r="BV53" s="89">
        <f t="shared" si="10"/>
        <v>820000</v>
      </c>
      <c r="BW53" s="89">
        <f t="shared" si="5"/>
        <v>1199606</v>
      </c>
      <c r="BX53" s="77">
        <v>270000</v>
      </c>
      <c r="BY53" s="93"/>
      <c r="BZ53" s="77">
        <v>171900</v>
      </c>
      <c r="CA53" s="93"/>
      <c r="CB53" s="77">
        <v>215100</v>
      </c>
      <c r="CC53" s="93"/>
      <c r="CD53" s="77">
        <v>161645.4</v>
      </c>
      <c r="CE53" s="93"/>
      <c r="CF53" s="77">
        <v>261000</v>
      </c>
      <c r="CG53" s="93"/>
      <c r="CH53" s="77">
        <v>119960.6</v>
      </c>
      <c r="CI53" s="93"/>
      <c r="CJ53" s="89">
        <f t="shared" si="6"/>
        <v>1199606</v>
      </c>
      <c r="CK53" s="94"/>
      <c r="CL53" s="92">
        <f t="shared" si="7"/>
        <v>624901.11111111101</v>
      </c>
      <c r="CM53" s="92">
        <v>465650</v>
      </c>
      <c r="CN53" s="89">
        <f t="shared" si="4"/>
        <v>1090551.111111111</v>
      </c>
    </row>
    <row r="54" spans="1:92" s="88" customFormat="1" ht="15" customHeight="1" x14ac:dyDescent="0.4">
      <c r="A54" s="74" t="s">
        <v>319</v>
      </c>
      <c r="B54" s="74" t="s">
        <v>91</v>
      </c>
      <c r="C54" s="74" t="s">
        <v>284</v>
      </c>
      <c r="D54" s="74" t="s">
        <v>117</v>
      </c>
      <c r="E54" s="75" t="s">
        <v>107</v>
      </c>
      <c r="F54" s="76">
        <v>0.17100000000000001</v>
      </c>
      <c r="G54" s="77">
        <f>F54*$L$51</f>
        <v>710737.04700000002</v>
      </c>
      <c r="H54" s="78"/>
      <c r="I54" s="79"/>
      <c r="J54" s="80"/>
      <c r="K54" s="81"/>
      <c r="L54" s="82"/>
      <c r="M54" s="60">
        <f t="shared" si="8"/>
        <v>2.34</v>
      </c>
      <c r="N54" s="60">
        <f t="shared" si="9"/>
        <v>2.16</v>
      </c>
      <c r="O54" s="60">
        <f t="shared" si="0"/>
        <v>2.16</v>
      </c>
      <c r="P54" s="60">
        <v>0.6</v>
      </c>
      <c r="Q54" s="60">
        <f t="shared" si="1"/>
        <v>7.26</v>
      </c>
      <c r="R54" s="83">
        <v>5</v>
      </c>
      <c r="S54" s="83">
        <v>4</v>
      </c>
      <c r="T54" s="62"/>
      <c r="U54" s="60">
        <v>3.1</v>
      </c>
      <c r="V54" s="60">
        <v>3</v>
      </c>
      <c r="W54" s="60">
        <v>4</v>
      </c>
      <c r="X54" s="60">
        <v>2.9</v>
      </c>
      <c r="Y54" s="84" t="s">
        <v>265</v>
      </c>
      <c r="Z54" s="60">
        <v>3.5</v>
      </c>
      <c r="AA54" s="62"/>
      <c r="AB54" s="60">
        <v>3.9</v>
      </c>
      <c r="AC54" s="62"/>
      <c r="AD54" s="60">
        <v>4.0999999999999996</v>
      </c>
      <c r="AE54" s="62"/>
      <c r="AF54" s="60">
        <v>4</v>
      </c>
      <c r="AG54" s="62"/>
      <c r="AH54" s="60">
        <v>3.6</v>
      </c>
      <c r="AI54" s="62"/>
      <c r="AJ54" s="60">
        <v>4</v>
      </c>
      <c r="AK54" s="62"/>
      <c r="AL54" s="60">
        <v>3.8</v>
      </c>
      <c r="AM54" s="62"/>
      <c r="AN54" s="60">
        <v>3</v>
      </c>
      <c r="AO54" s="62"/>
      <c r="AP54" s="60">
        <v>3.6</v>
      </c>
      <c r="AQ54" s="62"/>
      <c r="AR54" s="60">
        <v>4.0999999999999996</v>
      </c>
      <c r="AS54" s="62"/>
      <c r="AT54" s="85" t="s">
        <v>42</v>
      </c>
      <c r="AU54" s="84" t="s">
        <v>42</v>
      </c>
      <c r="AV54" s="85" t="s">
        <v>25</v>
      </c>
      <c r="AW54" s="85" t="s">
        <v>291</v>
      </c>
      <c r="AX54" s="86">
        <v>55</v>
      </c>
      <c r="AY54" s="87" t="s">
        <v>228</v>
      </c>
      <c r="AZ54" s="17"/>
      <c r="BA54" s="88" t="s">
        <v>320</v>
      </c>
      <c r="BB54" s="89">
        <f t="shared" si="17"/>
        <v>1036023.5555555554</v>
      </c>
      <c r="BC54" s="90">
        <v>0.95</v>
      </c>
      <c r="BD54" s="78"/>
      <c r="BE54" s="91">
        <f t="shared" si="3"/>
        <v>-5.0000000000000044E-2</v>
      </c>
      <c r="BF54" s="91" t="s">
        <v>140</v>
      </c>
      <c r="BG54" s="72"/>
      <c r="BH54" s="88" t="s">
        <v>115</v>
      </c>
      <c r="BI54" s="92">
        <v>51496</v>
      </c>
      <c r="BJ54" s="93"/>
      <c r="BK54" s="92">
        <v>100000</v>
      </c>
      <c r="BL54" s="93"/>
      <c r="BM54" s="92">
        <v>80000</v>
      </c>
      <c r="BN54" s="93"/>
      <c r="BO54" s="89">
        <f t="shared" si="11"/>
        <v>231496</v>
      </c>
      <c r="BP54" s="92">
        <v>150000</v>
      </c>
      <c r="BQ54" s="93"/>
      <c r="BR54" s="92">
        <v>200000</v>
      </c>
      <c r="BS54" s="93"/>
      <c r="BT54" s="92">
        <v>400000</v>
      </c>
      <c r="BU54" s="93"/>
      <c r="BV54" s="89">
        <f t="shared" si="10"/>
        <v>750000</v>
      </c>
      <c r="BW54" s="89">
        <f t="shared" si="5"/>
        <v>981496</v>
      </c>
      <c r="BX54" s="77">
        <v>176846.4</v>
      </c>
      <c r="BY54" s="93"/>
      <c r="BZ54" s="77">
        <v>135000</v>
      </c>
      <c r="CA54" s="93"/>
      <c r="CB54" s="77">
        <v>108000</v>
      </c>
      <c r="CC54" s="93"/>
      <c r="CD54" s="77">
        <v>202500</v>
      </c>
      <c r="CE54" s="93"/>
      <c r="CF54" s="77">
        <v>261000</v>
      </c>
      <c r="CG54" s="93"/>
      <c r="CH54" s="77">
        <v>98149.6</v>
      </c>
      <c r="CI54" s="93"/>
      <c r="CJ54" s="89">
        <f t="shared" si="6"/>
        <v>981496</v>
      </c>
      <c r="CK54" s="94"/>
      <c r="CL54" s="92">
        <f t="shared" si="7"/>
        <v>670372.55555555539</v>
      </c>
      <c r="CM54" s="92">
        <v>365651</v>
      </c>
      <c r="CN54" s="89">
        <f t="shared" si="4"/>
        <v>1036023.5555555554</v>
      </c>
    </row>
    <row r="55" spans="1:92" s="88" customFormat="1" ht="15" customHeight="1" x14ac:dyDescent="0.4">
      <c r="A55" s="74" t="s">
        <v>321</v>
      </c>
      <c r="B55" s="74" t="s">
        <v>91</v>
      </c>
      <c r="C55" s="74" t="s">
        <v>284</v>
      </c>
      <c r="D55" s="74" t="s">
        <v>117</v>
      </c>
      <c r="E55" s="75" t="s">
        <v>113</v>
      </c>
      <c r="F55" s="76">
        <v>0.17399999999999999</v>
      </c>
      <c r="G55" s="77">
        <f>F55*$L$51</f>
        <v>723206.1179999999</v>
      </c>
      <c r="H55" s="78"/>
      <c r="I55" s="79"/>
      <c r="J55" s="80"/>
      <c r="K55" s="81"/>
      <c r="L55" s="82"/>
      <c r="M55" s="60">
        <f t="shared" si="8"/>
        <v>2.2799999999999998</v>
      </c>
      <c r="N55" s="60">
        <f t="shared" si="9"/>
        <v>2.1</v>
      </c>
      <c r="O55" s="60">
        <f t="shared" si="0"/>
        <v>2.8200000000000003</v>
      </c>
      <c r="P55" s="60">
        <v>0.6</v>
      </c>
      <c r="Q55" s="60">
        <f t="shared" si="1"/>
        <v>7.8</v>
      </c>
      <c r="R55" s="83">
        <v>5</v>
      </c>
      <c r="S55" s="83">
        <v>3</v>
      </c>
      <c r="T55" s="62"/>
      <c r="U55" s="60">
        <v>2.8</v>
      </c>
      <c r="V55" s="60">
        <v>3</v>
      </c>
      <c r="W55" s="60">
        <v>3.8</v>
      </c>
      <c r="X55" s="60">
        <v>2.8</v>
      </c>
      <c r="Y55" s="84" t="s">
        <v>101</v>
      </c>
      <c r="Z55" s="60">
        <v>3.5</v>
      </c>
      <c r="AA55" s="62"/>
      <c r="AB55" s="60">
        <v>3.8</v>
      </c>
      <c r="AC55" s="62"/>
      <c r="AD55" s="60">
        <v>3</v>
      </c>
      <c r="AE55" s="62"/>
      <c r="AF55" s="60">
        <v>4.0999999999999996</v>
      </c>
      <c r="AG55" s="62"/>
      <c r="AH55" s="60">
        <v>3.5</v>
      </c>
      <c r="AI55" s="62"/>
      <c r="AJ55" s="60">
        <v>4</v>
      </c>
      <c r="AK55" s="62"/>
      <c r="AL55" s="60">
        <v>3.8</v>
      </c>
      <c r="AM55" s="62"/>
      <c r="AN55" s="60">
        <v>3.6</v>
      </c>
      <c r="AO55" s="62"/>
      <c r="AP55" s="60">
        <v>4.7</v>
      </c>
      <c r="AQ55" s="62"/>
      <c r="AR55" s="60">
        <v>4.5999999999999996</v>
      </c>
      <c r="AS55" s="62"/>
      <c r="AT55" s="85" t="s">
        <v>25</v>
      </c>
      <c r="AU55" s="84" t="s">
        <v>25</v>
      </c>
      <c r="AV55" s="85" t="s">
        <v>41</v>
      </c>
      <c r="AW55" s="85" t="s">
        <v>305</v>
      </c>
      <c r="AX55" s="86">
        <v>52</v>
      </c>
      <c r="AY55" s="87" t="s">
        <v>322</v>
      </c>
      <c r="AZ55" s="17"/>
      <c r="BA55" s="88" t="s">
        <v>323</v>
      </c>
      <c r="BB55" s="89">
        <f t="shared" si="17"/>
        <v>981495.99999999988</v>
      </c>
      <c r="BC55" s="90">
        <v>0.9</v>
      </c>
      <c r="BD55" s="78"/>
      <c r="BE55" s="91">
        <f t="shared" si="3"/>
        <v>-9.9999999999999978E-2</v>
      </c>
      <c r="BF55" s="91" t="s">
        <v>140</v>
      </c>
      <c r="BG55" s="72"/>
      <c r="BH55" s="88" t="s">
        <v>89</v>
      </c>
      <c r="BI55" s="92">
        <v>90551</v>
      </c>
      <c r="BJ55" s="93"/>
      <c r="BK55" s="92">
        <v>150000</v>
      </c>
      <c r="BL55" s="93"/>
      <c r="BM55" s="92">
        <v>350000</v>
      </c>
      <c r="BN55" s="93"/>
      <c r="BO55" s="89">
        <f t="shared" si="11"/>
        <v>590551</v>
      </c>
      <c r="BP55" s="92">
        <v>50000</v>
      </c>
      <c r="BQ55" s="93"/>
      <c r="BR55" s="92">
        <v>100000</v>
      </c>
      <c r="BS55" s="93"/>
      <c r="BT55" s="92">
        <v>350000</v>
      </c>
      <c r="BU55" s="93"/>
      <c r="BV55" s="89">
        <f t="shared" si="10"/>
        <v>500000</v>
      </c>
      <c r="BW55" s="89">
        <f t="shared" si="5"/>
        <v>1090551</v>
      </c>
      <c r="BX55" s="77">
        <v>98595.900000000009</v>
      </c>
      <c r="BY55" s="93"/>
      <c r="BZ55" s="77">
        <v>287100</v>
      </c>
      <c r="CA55" s="93"/>
      <c r="CB55" s="77">
        <v>107100</v>
      </c>
      <c r="CC55" s="93"/>
      <c r="CD55" s="77">
        <v>146700</v>
      </c>
      <c r="CE55" s="93"/>
      <c r="CF55" s="77">
        <v>342000</v>
      </c>
      <c r="CG55" s="93"/>
      <c r="CH55" s="77">
        <v>109055.1</v>
      </c>
      <c r="CI55" s="93"/>
      <c r="CJ55" s="89">
        <f t="shared" si="6"/>
        <v>1090551</v>
      </c>
      <c r="CK55" s="94"/>
      <c r="CL55" s="92">
        <f t="shared" si="7"/>
        <v>516495.99999999988</v>
      </c>
      <c r="CM55" s="92">
        <v>465000</v>
      </c>
      <c r="CN55" s="89">
        <f t="shared" si="4"/>
        <v>981495.99999999988</v>
      </c>
    </row>
    <row r="56" spans="1:92" s="40" customFormat="1" ht="15" customHeight="1" x14ac:dyDescent="0.4">
      <c r="A56" s="23" t="s">
        <v>324</v>
      </c>
      <c r="B56" s="23" t="s">
        <v>91</v>
      </c>
      <c r="C56" s="23" t="s">
        <v>325</v>
      </c>
      <c r="D56" s="23" t="s">
        <v>80</v>
      </c>
      <c r="E56" s="24" t="s">
        <v>81</v>
      </c>
      <c r="F56" s="25">
        <v>0.153</v>
      </c>
      <c r="G56" s="26">
        <f>F56*$L$56</f>
        <v>829192.83299999998</v>
      </c>
      <c r="H56" s="27">
        <f>SUM(F56:F60)</f>
        <v>1</v>
      </c>
      <c r="I56" s="28">
        <v>414</v>
      </c>
      <c r="J56" s="29" t="s">
        <v>82</v>
      </c>
      <c r="K56" s="30">
        <v>0.95</v>
      </c>
      <c r="L56" s="31">
        <f>'[1]2020 인구총조사 통계정보보고서'!O15</f>
        <v>5419561</v>
      </c>
      <c r="M56" s="32">
        <f t="shared" si="8"/>
        <v>2.16</v>
      </c>
      <c r="N56" s="32">
        <f t="shared" si="9"/>
        <v>2.46</v>
      </c>
      <c r="O56" s="32">
        <f t="shared" si="0"/>
        <v>2.2200000000000002</v>
      </c>
      <c r="P56" s="32">
        <v>0.6</v>
      </c>
      <c r="Q56" s="32">
        <f t="shared" si="1"/>
        <v>7.4399999999999995</v>
      </c>
      <c r="R56" s="33">
        <v>5</v>
      </c>
      <c r="S56" s="33">
        <v>1</v>
      </c>
      <c r="T56" s="34">
        <f>AVERAGE(Q56:Q60)</f>
        <v>6.8039999999999994</v>
      </c>
      <c r="U56" s="32">
        <v>4.2</v>
      </c>
      <c r="V56" s="32">
        <v>4</v>
      </c>
      <c r="W56" s="32">
        <v>4.8</v>
      </c>
      <c r="X56" s="32">
        <v>3.8</v>
      </c>
      <c r="Y56" s="35" t="s">
        <v>156</v>
      </c>
      <c r="Z56" s="32">
        <v>3.8</v>
      </c>
      <c r="AA56" s="34">
        <f>AVERAGE(Z56:Z60)</f>
        <v>2.98</v>
      </c>
      <c r="AB56" s="32">
        <v>3.6</v>
      </c>
      <c r="AC56" s="34">
        <f>AVERAGE(AB56:AB60)</f>
        <v>3.3200000000000003</v>
      </c>
      <c r="AD56" s="32">
        <v>3.7</v>
      </c>
      <c r="AE56" s="34">
        <f>AVERAGE(AD56:AD60)</f>
        <v>3.8600000000000003</v>
      </c>
      <c r="AF56" s="32">
        <v>3.9</v>
      </c>
      <c r="AG56" s="34">
        <f>AVERAGE(AF56:AF60)</f>
        <v>3.54</v>
      </c>
      <c r="AH56" s="32">
        <v>4.0999999999999996</v>
      </c>
      <c r="AI56" s="34">
        <f>AVERAGE(AH56:AH60)</f>
        <v>3.62</v>
      </c>
      <c r="AJ56" s="32">
        <v>4</v>
      </c>
      <c r="AK56" s="34">
        <f>AVERAGE(AJ56:AJ60)</f>
        <v>3.56</v>
      </c>
      <c r="AL56" s="32">
        <v>3.4</v>
      </c>
      <c r="AM56" s="34">
        <f>AVERAGE(AL56:AL60)</f>
        <v>2.7199999999999998</v>
      </c>
      <c r="AN56" s="32">
        <v>3</v>
      </c>
      <c r="AO56" s="34">
        <f>AVERAGE(AN56:AN60)</f>
        <v>3.34</v>
      </c>
      <c r="AP56" s="32">
        <v>3.7</v>
      </c>
      <c r="AQ56" s="34">
        <f>AVERAGE(AP56:AP60)</f>
        <v>3.2</v>
      </c>
      <c r="AR56" s="32">
        <v>2.6</v>
      </c>
      <c r="AS56" s="34">
        <f>AVERAGE(AR56:AR60)</f>
        <v>3.5</v>
      </c>
      <c r="AT56" s="36" t="s">
        <v>39</v>
      </c>
      <c r="AU56" s="35" t="s">
        <v>39</v>
      </c>
      <c r="AV56" s="36" t="s">
        <v>42</v>
      </c>
      <c r="AW56" s="36" t="s">
        <v>326</v>
      </c>
      <c r="AX56" s="37">
        <v>60</v>
      </c>
      <c r="AY56" s="38" t="s">
        <v>327</v>
      </c>
      <c r="AZ56" s="39" t="s">
        <v>328</v>
      </c>
      <c r="BA56" s="40" t="s">
        <v>329</v>
      </c>
      <c r="BB56" s="41">
        <f t="shared" ref="BB56:BB65" si="18">BC56*$BG$56</f>
        <v>1041973.1818181816</v>
      </c>
      <c r="BC56" s="42">
        <v>1.1499999999999999</v>
      </c>
      <c r="BD56" s="27">
        <f>AVERAGE(BC56:BC60)</f>
        <v>1</v>
      </c>
      <c r="BE56" s="43">
        <f t="shared" si="3"/>
        <v>0.14999999999999991</v>
      </c>
      <c r="BF56" s="43" t="s">
        <v>140</v>
      </c>
      <c r="BG56" s="72">
        <f>'[1]경제(소비)지수'!E94</f>
        <v>906063.63636363624</v>
      </c>
      <c r="BH56" s="40" t="s">
        <v>170</v>
      </c>
      <c r="BI56" s="45">
        <v>87276</v>
      </c>
      <c r="BJ56" s="46">
        <f>AVERAGE(BI56:BI60)</f>
        <v>64063.4</v>
      </c>
      <c r="BK56" s="45">
        <v>250000</v>
      </c>
      <c r="BL56" s="46">
        <f>AVERAGE(BK56:BK60)</f>
        <v>140000</v>
      </c>
      <c r="BM56" s="45">
        <v>50000</v>
      </c>
      <c r="BN56" s="46">
        <f>AVERAGE(BM56:BM60)</f>
        <v>140000</v>
      </c>
      <c r="BO56" s="41">
        <f t="shared" si="11"/>
        <v>387276</v>
      </c>
      <c r="BP56" s="45">
        <v>150000</v>
      </c>
      <c r="BQ56" s="46">
        <f>AVERAGE(BP56:BP60)</f>
        <v>98000</v>
      </c>
      <c r="BR56" s="45">
        <v>250000</v>
      </c>
      <c r="BS56" s="46">
        <f>AVERAGE(BR56:BR60)</f>
        <v>214000</v>
      </c>
      <c r="BT56" s="45">
        <v>300000</v>
      </c>
      <c r="BU56" s="46">
        <f>AVERAGE(BT56:BT60)</f>
        <v>250000</v>
      </c>
      <c r="BV56" s="41">
        <f t="shared" si="10"/>
        <v>700000</v>
      </c>
      <c r="BW56" s="41">
        <f t="shared" si="5"/>
        <v>1087276</v>
      </c>
      <c r="BX56" s="26">
        <v>146948.4</v>
      </c>
      <c r="BY56" s="46">
        <f>AVERAGE(BX56:BX60)</f>
        <v>129117.05999999998</v>
      </c>
      <c r="BZ56" s="26">
        <v>155700</v>
      </c>
      <c r="CA56" s="46">
        <f>AVERAGE(BZ56:BZ60)</f>
        <v>151380</v>
      </c>
      <c r="CB56" s="26">
        <v>243900</v>
      </c>
      <c r="CC56" s="46">
        <f>AVERAGE(CB56:CB60)</f>
        <v>164340</v>
      </c>
      <c r="CD56" s="26">
        <v>303300</v>
      </c>
      <c r="CE56" s="46">
        <f>AVERAGE(CD56:CD60)</f>
        <v>196920</v>
      </c>
      <c r="CF56" s="26">
        <v>128700</v>
      </c>
      <c r="CG56" s="46">
        <f>AVERAGE(CF56:CF60)</f>
        <v>173700</v>
      </c>
      <c r="CH56" s="26">
        <v>108727.6</v>
      </c>
      <c r="CI56" s="46">
        <f>AVERAGE(CH56:CH60)</f>
        <v>90606.34</v>
      </c>
      <c r="CJ56" s="41">
        <f t="shared" si="6"/>
        <v>1902733.06</v>
      </c>
      <c r="CK56" s="47">
        <f>AVERAGE(CJ56:CJ60)</f>
        <v>1069154.8120000002</v>
      </c>
      <c r="CL56" s="45">
        <f t="shared" si="7"/>
        <v>376320.18181818165</v>
      </c>
      <c r="CM56" s="45">
        <v>665653</v>
      </c>
      <c r="CN56" s="41">
        <f t="shared" si="4"/>
        <v>1041973.1818181816</v>
      </c>
    </row>
    <row r="57" spans="1:92" s="40" customFormat="1" ht="15" customHeight="1" x14ac:dyDescent="0.4">
      <c r="A57" s="23" t="s">
        <v>330</v>
      </c>
      <c r="B57" s="23" t="s">
        <v>91</v>
      </c>
      <c r="C57" s="23" t="s">
        <v>325</v>
      </c>
      <c r="D57" s="23" t="s">
        <v>80</v>
      </c>
      <c r="E57" s="24" t="s">
        <v>92</v>
      </c>
      <c r="F57" s="25">
        <v>0.214</v>
      </c>
      <c r="G57" s="26">
        <f>F57*$L$56</f>
        <v>1159786.054</v>
      </c>
      <c r="H57" s="27"/>
      <c r="I57" s="28"/>
      <c r="J57" s="29"/>
      <c r="K57" s="30"/>
      <c r="L57" s="31"/>
      <c r="M57" s="32">
        <f t="shared" si="8"/>
        <v>1.9200000000000004</v>
      </c>
      <c r="N57" s="32">
        <f t="shared" si="9"/>
        <v>2.16</v>
      </c>
      <c r="O57" s="32">
        <f t="shared" si="0"/>
        <v>1.8</v>
      </c>
      <c r="P57" s="32">
        <v>0.8</v>
      </c>
      <c r="Q57" s="32">
        <f t="shared" si="1"/>
        <v>6.68</v>
      </c>
      <c r="R57" s="33">
        <v>5</v>
      </c>
      <c r="S57" s="33">
        <v>3</v>
      </c>
      <c r="T57" s="34"/>
      <c r="U57" s="32">
        <v>2.4</v>
      </c>
      <c r="V57" s="32">
        <v>3</v>
      </c>
      <c r="W57" s="32">
        <v>3</v>
      </c>
      <c r="X57" s="32">
        <v>3.7</v>
      </c>
      <c r="Y57" s="35" t="s">
        <v>242</v>
      </c>
      <c r="Z57" s="32">
        <v>3</v>
      </c>
      <c r="AA57" s="34"/>
      <c r="AB57" s="32">
        <v>3.2</v>
      </c>
      <c r="AC57" s="34"/>
      <c r="AD57" s="32">
        <v>4.5999999999999996</v>
      </c>
      <c r="AE57" s="34"/>
      <c r="AF57" s="32">
        <v>3.3</v>
      </c>
      <c r="AG57" s="34"/>
      <c r="AH57" s="32">
        <v>3.6</v>
      </c>
      <c r="AI57" s="34"/>
      <c r="AJ57" s="32">
        <v>3.2</v>
      </c>
      <c r="AK57" s="34"/>
      <c r="AL57" s="32">
        <v>2.7</v>
      </c>
      <c r="AM57" s="34"/>
      <c r="AN57" s="32">
        <v>2.6</v>
      </c>
      <c r="AO57" s="34"/>
      <c r="AP57" s="32">
        <v>3</v>
      </c>
      <c r="AQ57" s="34"/>
      <c r="AR57" s="32">
        <v>3.3</v>
      </c>
      <c r="AS57" s="34"/>
      <c r="AT57" s="36" t="s">
        <v>42</v>
      </c>
      <c r="AU57" s="35" t="s">
        <v>42</v>
      </c>
      <c r="AV57" s="36" t="s">
        <v>39</v>
      </c>
      <c r="AW57" s="36" t="s">
        <v>331</v>
      </c>
      <c r="AX57" s="37">
        <v>64</v>
      </c>
      <c r="AY57" s="38" t="s">
        <v>332</v>
      </c>
      <c r="AZ57" s="39"/>
      <c r="BA57" s="40" t="s">
        <v>333</v>
      </c>
      <c r="BB57" s="41">
        <f t="shared" si="18"/>
        <v>770154.09090909082</v>
      </c>
      <c r="BC57" s="42">
        <v>0.85</v>
      </c>
      <c r="BD57" s="27"/>
      <c r="BE57" s="43">
        <f t="shared" si="3"/>
        <v>-0.15000000000000002</v>
      </c>
      <c r="BF57" s="43" t="s">
        <v>140</v>
      </c>
      <c r="BG57" s="72"/>
      <c r="BH57" s="40" t="s">
        <v>127</v>
      </c>
      <c r="BI57" s="45">
        <v>50154</v>
      </c>
      <c r="BJ57" s="46"/>
      <c r="BK57" s="45">
        <v>50000</v>
      </c>
      <c r="BL57" s="46"/>
      <c r="BM57" s="45">
        <v>100000</v>
      </c>
      <c r="BN57" s="46"/>
      <c r="BO57" s="41">
        <f t="shared" si="11"/>
        <v>200154</v>
      </c>
      <c r="BP57" s="45">
        <v>100000</v>
      </c>
      <c r="BQ57" s="46"/>
      <c r="BR57" s="45">
        <v>320000</v>
      </c>
      <c r="BS57" s="46"/>
      <c r="BT57" s="45">
        <v>150000</v>
      </c>
      <c r="BU57" s="46"/>
      <c r="BV57" s="41">
        <f t="shared" si="10"/>
        <v>570000</v>
      </c>
      <c r="BW57" s="41">
        <f t="shared" si="5"/>
        <v>770154</v>
      </c>
      <c r="BX57" s="26">
        <v>90138.6</v>
      </c>
      <c r="BY57" s="46"/>
      <c r="BZ57" s="26">
        <v>108000</v>
      </c>
      <c r="CA57" s="46"/>
      <c r="CB57" s="26">
        <v>103500</v>
      </c>
      <c r="CC57" s="46"/>
      <c r="CD57" s="26">
        <v>139500</v>
      </c>
      <c r="CE57" s="46"/>
      <c r="CF57" s="26">
        <v>252000</v>
      </c>
      <c r="CG57" s="46"/>
      <c r="CH57" s="26">
        <v>77015.400000000009</v>
      </c>
      <c r="CI57" s="46"/>
      <c r="CJ57" s="41">
        <f t="shared" si="6"/>
        <v>770154</v>
      </c>
      <c r="CK57" s="47"/>
      <c r="CL57" s="45">
        <f t="shared" si="7"/>
        <v>404500.09090909082</v>
      </c>
      <c r="CM57" s="45">
        <v>365654</v>
      </c>
      <c r="CN57" s="41">
        <f t="shared" si="4"/>
        <v>770154.09090909082</v>
      </c>
    </row>
    <row r="58" spans="1:92" s="40" customFormat="1" ht="15" customHeight="1" x14ac:dyDescent="0.4">
      <c r="A58" s="23" t="s">
        <v>334</v>
      </c>
      <c r="B58" s="23" t="s">
        <v>91</v>
      </c>
      <c r="C58" s="23" t="s">
        <v>325</v>
      </c>
      <c r="D58" s="23" t="s">
        <v>80</v>
      </c>
      <c r="E58" s="24" t="s">
        <v>100</v>
      </c>
      <c r="F58" s="25">
        <v>0.18099999999999999</v>
      </c>
      <c r="G58" s="26">
        <f>F58*$L$56</f>
        <v>980940.54099999997</v>
      </c>
      <c r="H58" s="27"/>
      <c r="I58" s="28"/>
      <c r="J58" s="29"/>
      <c r="K58" s="30"/>
      <c r="L58" s="31"/>
      <c r="M58" s="32">
        <f t="shared" si="8"/>
        <v>2.2200000000000002</v>
      </c>
      <c r="N58" s="32">
        <f t="shared" si="9"/>
        <v>2.4</v>
      </c>
      <c r="O58" s="32">
        <f t="shared" si="0"/>
        <v>1.32</v>
      </c>
      <c r="P58" s="32">
        <v>1</v>
      </c>
      <c r="Q58" s="32">
        <f t="shared" si="1"/>
        <v>6.94</v>
      </c>
      <c r="R58" s="33">
        <v>5</v>
      </c>
      <c r="S58" s="33">
        <v>2</v>
      </c>
      <c r="T58" s="34"/>
      <c r="U58" s="32">
        <v>4.8</v>
      </c>
      <c r="V58" s="32">
        <v>3</v>
      </c>
      <c r="W58" s="32">
        <v>4</v>
      </c>
      <c r="X58" s="32">
        <v>4</v>
      </c>
      <c r="Y58" s="35" t="s">
        <v>163</v>
      </c>
      <c r="Z58" s="32">
        <v>1.6</v>
      </c>
      <c r="AA58" s="34"/>
      <c r="AB58" s="32">
        <v>3.7</v>
      </c>
      <c r="AC58" s="34"/>
      <c r="AD58" s="32">
        <v>3</v>
      </c>
      <c r="AE58" s="34"/>
      <c r="AF58" s="32">
        <v>3.5</v>
      </c>
      <c r="AG58" s="34"/>
      <c r="AH58" s="32">
        <v>4</v>
      </c>
      <c r="AI58" s="34"/>
      <c r="AJ58" s="32">
        <v>3.6</v>
      </c>
      <c r="AK58" s="34"/>
      <c r="AL58" s="32">
        <v>2</v>
      </c>
      <c r="AM58" s="34"/>
      <c r="AN58" s="32">
        <v>3.5</v>
      </c>
      <c r="AO58" s="34"/>
      <c r="AP58" s="32">
        <v>2.2000000000000002</v>
      </c>
      <c r="AQ58" s="34"/>
      <c r="AR58" s="32">
        <v>3.8</v>
      </c>
      <c r="AS58" s="34"/>
      <c r="AT58" s="36" t="s">
        <v>335</v>
      </c>
      <c r="AU58" s="35" t="s">
        <v>335</v>
      </c>
      <c r="AV58" s="36" t="s">
        <v>42</v>
      </c>
      <c r="AW58" s="36" t="s">
        <v>336</v>
      </c>
      <c r="AX58" s="37">
        <v>68</v>
      </c>
      <c r="AY58" s="38" t="s">
        <v>337</v>
      </c>
      <c r="AZ58" s="39"/>
      <c r="BA58" s="40" t="s">
        <v>338</v>
      </c>
      <c r="BB58" s="41">
        <f t="shared" si="18"/>
        <v>996669.99999999988</v>
      </c>
      <c r="BC58" s="42">
        <v>1.1000000000000001</v>
      </c>
      <c r="BD58" s="27"/>
      <c r="BE58" s="43">
        <f t="shared" si="3"/>
        <v>0.10000000000000009</v>
      </c>
      <c r="BF58" s="43" t="s">
        <v>97</v>
      </c>
      <c r="BG58" s="72"/>
      <c r="BH58" s="40" t="s">
        <v>115</v>
      </c>
      <c r="BI58" s="45">
        <v>51973</v>
      </c>
      <c r="BJ58" s="46"/>
      <c r="BK58" s="45">
        <v>100000</v>
      </c>
      <c r="BL58" s="46"/>
      <c r="BM58" s="45">
        <v>150000</v>
      </c>
      <c r="BN58" s="46"/>
      <c r="BO58" s="41">
        <f t="shared" si="11"/>
        <v>301973</v>
      </c>
      <c r="BP58" s="45">
        <v>90000</v>
      </c>
      <c r="BQ58" s="46"/>
      <c r="BR58" s="45">
        <v>200000</v>
      </c>
      <c r="BS58" s="46"/>
      <c r="BT58" s="45">
        <v>450000</v>
      </c>
      <c r="BU58" s="46"/>
      <c r="BV58" s="41">
        <f t="shared" si="10"/>
        <v>740000</v>
      </c>
      <c r="BW58" s="41">
        <f t="shared" si="5"/>
        <v>1041973</v>
      </c>
      <c r="BX58" s="26">
        <v>188075.7</v>
      </c>
      <c r="BY58" s="46"/>
      <c r="BZ58" s="26">
        <v>189000</v>
      </c>
      <c r="CA58" s="46"/>
      <c r="CB58" s="26">
        <v>146700</v>
      </c>
      <c r="CC58" s="46"/>
      <c r="CD58" s="26">
        <v>189000</v>
      </c>
      <c r="CE58" s="46"/>
      <c r="CF58" s="26">
        <v>225000</v>
      </c>
      <c r="CG58" s="46"/>
      <c r="CH58" s="26">
        <v>104197.3</v>
      </c>
      <c r="CI58" s="46"/>
      <c r="CJ58" s="41">
        <f t="shared" si="6"/>
        <v>1041973</v>
      </c>
      <c r="CK58" s="47"/>
      <c r="CL58" s="45">
        <f t="shared" si="7"/>
        <v>631069.99999999988</v>
      </c>
      <c r="CM58" s="45">
        <v>365600</v>
      </c>
      <c r="CN58" s="41">
        <f t="shared" si="4"/>
        <v>996669.99999999988</v>
      </c>
    </row>
    <row r="59" spans="1:92" s="40" customFormat="1" ht="15" customHeight="1" x14ac:dyDescent="0.4">
      <c r="A59" s="23" t="s">
        <v>339</v>
      </c>
      <c r="B59" s="23" t="s">
        <v>91</v>
      </c>
      <c r="C59" s="23" t="s">
        <v>325</v>
      </c>
      <c r="D59" s="23" t="s">
        <v>80</v>
      </c>
      <c r="E59" s="24" t="s">
        <v>107</v>
      </c>
      <c r="F59" s="25">
        <v>0.28199999999999997</v>
      </c>
      <c r="G59" s="26">
        <f>F59*$L$56</f>
        <v>1528316.2019999998</v>
      </c>
      <c r="H59" s="27"/>
      <c r="I59" s="28"/>
      <c r="J59" s="29"/>
      <c r="K59" s="30"/>
      <c r="L59" s="31"/>
      <c r="M59" s="32">
        <f t="shared" si="8"/>
        <v>1.86</v>
      </c>
      <c r="N59" s="32">
        <f t="shared" si="9"/>
        <v>1.9799999999999998</v>
      </c>
      <c r="O59" s="32">
        <f t="shared" si="0"/>
        <v>2.1</v>
      </c>
      <c r="P59" s="32">
        <v>0.6</v>
      </c>
      <c r="Q59" s="32">
        <f t="shared" si="1"/>
        <v>6.5399999999999991</v>
      </c>
      <c r="R59" s="33">
        <v>5</v>
      </c>
      <c r="S59" s="33">
        <v>4</v>
      </c>
      <c r="T59" s="34"/>
      <c r="U59" s="32">
        <v>3</v>
      </c>
      <c r="V59" s="32">
        <v>2</v>
      </c>
      <c r="W59" s="32">
        <v>3</v>
      </c>
      <c r="X59" s="32">
        <v>3</v>
      </c>
      <c r="Y59" s="35" t="s">
        <v>93</v>
      </c>
      <c r="Z59" s="32">
        <v>2.6</v>
      </c>
      <c r="AA59" s="34"/>
      <c r="AB59" s="32">
        <v>3.1</v>
      </c>
      <c r="AC59" s="34"/>
      <c r="AD59" s="32">
        <v>4.5</v>
      </c>
      <c r="AE59" s="34"/>
      <c r="AF59" s="32">
        <v>3.2</v>
      </c>
      <c r="AG59" s="34"/>
      <c r="AH59" s="32">
        <v>3.3</v>
      </c>
      <c r="AI59" s="34"/>
      <c r="AJ59" s="32">
        <v>3.1</v>
      </c>
      <c r="AK59" s="34"/>
      <c r="AL59" s="32">
        <v>2.1</v>
      </c>
      <c r="AM59" s="34"/>
      <c r="AN59" s="32">
        <v>4.0999999999999996</v>
      </c>
      <c r="AO59" s="34"/>
      <c r="AP59" s="32">
        <v>3.5</v>
      </c>
      <c r="AQ59" s="34"/>
      <c r="AR59" s="32">
        <v>4</v>
      </c>
      <c r="AS59" s="34"/>
      <c r="AT59" s="36" t="s">
        <v>102</v>
      </c>
      <c r="AU59" s="35" t="s">
        <v>102</v>
      </c>
      <c r="AV59" s="36" t="s">
        <v>41</v>
      </c>
      <c r="AW59" s="36" t="s">
        <v>336</v>
      </c>
      <c r="AX59" s="37">
        <v>69</v>
      </c>
      <c r="AY59" s="38" t="s">
        <v>340</v>
      </c>
      <c r="AZ59" s="39"/>
      <c r="BA59" s="40" t="s">
        <v>341</v>
      </c>
      <c r="BB59" s="41">
        <f t="shared" si="18"/>
        <v>906063.63636363624</v>
      </c>
      <c r="BC59" s="42">
        <v>1</v>
      </c>
      <c r="BD59" s="27"/>
      <c r="BE59" s="43">
        <f t="shared" si="3"/>
        <v>0</v>
      </c>
      <c r="BF59" s="43" t="s">
        <v>134</v>
      </c>
      <c r="BG59" s="72"/>
      <c r="BH59" s="40" t="s">
        <v>161</v>
      </c>
      <c r="BI59" s="45">
        <v>60760</v>
      </c>
      <c r="BJ59" s="46"/>
      <c r="BK59" s="45">
        <v>200000</v>
      </c>
      <c r="BL59" s="46"/>
      <c r="BM59" s="45">
        <v>150000</v>
      </c>
      <c r="BN59" s="46"/>
      <c r="BO59" s="41">
        <f t="shared" si="11"/>
        <v>410760</v>
      </c>
      <c r="BP59" s="45">
        <v>100000</v>
      </c>
      <c r="BQ59" s="46"/>
      <c r="BR59" s="45">
        <v>250000</v>
      </c>
      <c r="BS59" s="46"/>
      <c r="BT59" s="45">
        <v>100000</v>
      </c>
      <c r="BU59" s="46"/>
      <c r="BV59" s="41">
        <f t="shared" si="10"/>
        <v>450000</v>
      </c>
      <c r="BW59" s="41">
        <f t="shared" si="5"/>
        <v>860760</v>
      </c>
      <c r="BX59" s="26">
        <v>116784</v>
      </c>
      <c r="BY59" s="46"/>
      <c r="BZ59" s="26">
        <v>193500</v>
      </c>
      <c r="CA59" s="46"/>
      <c r="CB59" s="26">
        <v>154800</v>
      </c>
      <c r="CC59" s="46"/>
      <c r="CD59" s="26">
        <v>138600</v>
      </c>
      <c r="CE59" s="46"/>
      <c r="CF59" s="26">
        <v>171000</v>
      </c>
      <c r="CG59" s="46"/>
      <c r="CH59" s="26">
        <v>86076</v>
      </c>
      <c r="CI59" s="46"/>
      <c r="CJ59" s="41">
        <f t="shared" si="6"/>
        <v>860760</v>
      </c>
      <c r="CK59" s="47"/>
      <c r="CL59" s="45">
        <f t="shared" si="7"/>
        <v>640407.63636363624</v>
      </c>
      <c r="CM59" s="45">
        <v>265656</v>
      </c>
      <c r="CN59" s="41">
        <f t="shared" si="4"/>
        <v>906063.63636363624</v>
      </c>
    </row>
    <row r="60" spans="1:92" s="40" customFormat="1" ht="15" customHeight="1" x14ac:dyDescent="0.4">
      <c r="A60" s="23" t="s">
        <v>342</v>
      </c>
      <c r="B60" s="23" t="s">
        <v>91</v>
      </c>
      <c r="C60" s="23" t="s">
        <v>325</v>
      </c>
      <c r="D60" s="23" t="s">
        <v>80</v>
      </c>
      <c r="E60" s="24" t="s">
        <v>113</v>
      </c>
      <c r="F60" s="25">
        <v>0.17</v>
      </c>
      <c r="G60" s="26">
        <f>F60*$L$56</f>
        <v>921325.37000000011</v>
      </c>
      <c r="H60" s="27"/>
      <c r="I60" s="28"/>
      <c r="J60" s="29"/>
      <c r="K60" s="30"/>
      <c r="L60" s="31"/>
      <c r="M60" s="32">
        <f t="shared" si="8"/>
        <v>1.8</v>
      </c>
      <c r="N60" s="32">
        <f t="shared" si="9"/>
        <v>1.86</v>
      </c>
      <c r="O60" s="32">
        <f t="shared" si="0"/>
        <v>2.16</v>
      </c>
      <c r="P60" s="32">
        <v>0.6</v>
      </c>
      <c r="Q60" s="32">
        <f t="shared" si="1"/>
        <v>6.42</v>
      </c>
      <c r="R60" s="33">
        <v>5</v>
      </c>
      <c r="S60" s="33">
        <v>5</v>
      </c>
      <c r="T60" s="34"/>
      <c r="U60" s="32">
        <v>3.2</v>
      </c>
      <c r="V60" s="32">
        <v>4</v>
      </c>
      <c r="W60" s="32">
        <v>3.1</v>
      </c>
      <c r="X60" s="32">
        <v>3</v>
      </c>
      <c r="Y60" s="35" t="s">
        <v>125</v>
      </c>
      <c r="Z60" s="32">
        <v>3.9</v>
      </c>
      <c r="AA60" s="34"/>
      <c r="AB60" s="32">
        <v>3</v>
      </c>
      <c r="AC60" s="34"/>
      <c r="AD60" s="32">
        <v>3.5</v>
      </c>
      <c r="AE60" s="34"/>
      <c r="AF60" s="32">
        <v>3.8</v>
      </c>
      <c r="AG60" s="34"/>
      <c r="AH60" s="32">
        <v>3.1</v>
      </c>
      <c r="AI60" s="34"/>
      <c r="AJ60" s="32">
        <v>3.9</v>
      </c>
      <c r="AK60" s="34"/>
      <c r="AL60" s="32">
        <v>3.4</v>
      </c>
      <c r="AM60" s="34"/>
      <c r="AN60" s="32">
        <v>3.5</v>
      </c>
      <c r="AO60" s="34"/>
      <c r="AP60" s="32">
        <v>3.6</v>
      </c>
      <c r="AQ60" s="34"/>
      <c r="AR60" s="32">
        <v>3.8</v>
      </c>
      <c r="AS60" s="34"/>
      <c r="AT60" s="36" t="s">
        <v>157</v>
      </c>
      <c r="AU60" s="35" t="s">
        <v>157</v>
      </c>
      <c r="AV60" s="36" t="s">
        <v>39</v>
      </c>
      <c r="AW60" s="36" t="s">
        <v>343</v>
      </c>
      <c r="AX60" s="37">
        <v>63</v>
      </c>
      <c r="AY60" s="38" t="s">
        <v>344</v>
      </c>
      <c r="AZ60" s="39"/>
      <c r="BA60" s="40" t="s">
        <v>345</v>
      </c>
      <c r="BB60" s="41">
        <f t="shared" si="18"/>
        <v>815457.27272727259</v>
      </c>
      <c r="BC60" s="42">
        <v>0.9</v>
      </c>
      <c r="BD60" s="27"/>
      <c r="BE60" s="43">
        <f t="shared" si="3"/>
        <v>-9.9999999999999978E-2</v>
      </c>
      <c r="BF60" s="43" t="s">
        <v>140</v>
      </c>
      <c r="BG60" s="72"/>
      <c r="BH60" s="40" t="s">
        <v>346</v>
      </c>
      <c r="BI60" s="45">
        <v>70154</v>
      </c>
      <c r="BJ60" s="46"/>
      <c r="BK60" s="45">
        <v>100000</v>
      </c>
      <c r="BL60" s="46"/>
      <c r="BM60" s="45">
        <v>250000</v>
      </c>
      <c r="BN60" s="46"/>
      <c r="BO60" s="41">
        <f t="shared" si="11"/>
        <v>420154</v>
      </c>
      <c r="BP60" s="45">
        <v>50000</v>
      </c>
      <c r="BQ60" s="46"/>
      <c r="BR60" s="45">
        <v>50000</v>
      </c>
      <c r="BS60" s="46"/>
      <c r="BT60" s="45">
        <v>250000</v>
      </c>
      <c r="BU60" s="46"/>
      <c r="BV60" s="41">
        <f t="shared" si="10"/>
        <v>350000</v>
      </c>
      <c r="BW60" s="41">
        <f t="shared" si="5"/>
        <v>770154</v>
      </c>
      <c r="BX60" s="26">
        <v>103638.6</v>
      </c>
      <c r="BY60" s="46"/>
      <c r="BZ60" s="26">
        <v>110700</v>
      </c>
      <c r="CA60" s="46"/>
      <c r="CB60" s="26">
        <v>172800</v>
      </c>
      <c r="CC60" s="46"/>
      <c r="CD60" s="26">
        <v>214200</v>
      </c>
      <c r="CE60" s="46"/>
      <c r="CF60" s="26">
        <v>91800</v>
      </c>
      <c r="CG60" s="46"/>
      <c r="CH60" s="26">
        <v>77015.400000000009</v>
      </c>
      <c r="CI60" s="46"/>
      <c r="CJ60" s="41">
        <f t="shared" si="6"/>
        <v>770154</v>
      </c>
      <c r="CK60" s="47"/>
      <c r="CL60" s="45">
        <f t="shared" si="7"/>
        <v>449807.27272727259</v>
      </c>
      <c r="CM60" s="45">
        <v>365650</v>
      </c>
      <c r="CN60" s="41">
        <f t="shared" si="4"/>
        <v>815457.27272727259</v>
      </c>
    </row>
    <row r="61" spans="1:92" s="88" customFormat="1" ht="15" customHeight="1" x14ac:dyDescent="0.4">
      <c r="A61" s="74" t="s">
        <v>347</v>
      </c>
      <c r="B61" s="74" t="s">
        <v>91</v>
      </c>
      <c r="C61" s="74" t="s">
        <v>325</v>
      </c>
      <c r="D61" s="74" t="s">
        <v>117</v>
      </c>
      <c r="E61" s="75" t="s">
        <v>81</v>
      </c>
      <c r="F61" s="76">
        <v>0.245</v>
      </c>
      <c r="G61" s="77">
        <f>F61*$L$61</f>
        <v>1612385.18</v>
      </c>
      <c r="H61" s="78">
        <f>SUM(F61:F65)</f>
        <v>1</v>
      </c>
      <c r="I61" s="79">
        <v>393</v>
      </c>
      <c r="J61" s="80" t="s">
        <v>216</v>
      </c>
      <c r="K61" s="81">
        <v>0.95</v>
      </c>
      <c r="L61" s="82">
        <f>'[1]2020 인구총조사 통계정보보고서'!O16</f>
        <v>6581164</v>
      </c>
      <c r="M61" s="60">
        <f t="shared" si="8"/>
        <v>1.9799999999999998</v>
      </c>
      <c r="N61" s="60">
        <f t="shared" si="9"/>
        <v>2.4</v>
      </c>
      <c r="O61" s="60">
        <f t="shared" si="0"/>
        <v>2.04</v>
      </c>
      <c r="P61" s="60">
        <v>0.6</v>
      </c>
      <c r="Q61" s="60">
        <f t="shared" si="1"/>
        <v>7.02</v>
      </c>
      <c r="R61" s="83">
        <v>5</v>
      </c>
      <c r="S61" s="83">
        <v>3</v>
      </c>
      <c r="T61" s="62">
        <f>AVERAGE(Q61:Q65)</f>
        <v>7.0200000000000005</v>
      </c>
      <c r="U61" s="60">
        <v>3.6</v>
      </c>
      <c r="V61" s="60">
        <v>2</v>
      </c>
      <c r="W61" s="60">
        <v>3</v>
      </c>
      <c r="X61" s="60">
        <v>3.1</v>
      </c>
      <c r="Y61" s="84" t="s">
        <v>348</v>
      </c>
      <c r="Z61" s="60">
        <v>3.4</v>
      </c>
      <c r="AA61" s="62">
        <f>AVERAGE(Z61:Z65)</f>
        <v>3.1199999999999997</v>
      </c>
      <c r="AB61" s="60">
        <v>3.3</v>
      </c>
      <c r="AC61" s="62">
        <f>AVERAGE(AB61:AB65)</f>
        <v>3.66</v>
      </c>
      <c r="AD61" s="60">
        <v>2.6</v>
      </c>
      <c r="AE61" s="62">
        <f>AVERAGE(AD61:AD65)</f>
        <v>2.8400000000000003</v>
      </c>
      <c r="AF61" s="60">
        <v>3.4</v>
      </c>
      <c r="AG61" s="62">
        <f>AVERAGE(AF61:AF65)</f>
        <v>3.56</v>
      </c>
      <c r="AH61" s="95">
        <v>4</v>
      </c>
      <c r="AI61" s="62">
        <f>AVERAGE(AH61:AH65)</f>
        <v>3.8600000000000003</v>
      </c>
      <c r="AJ61" s="60">
        <v>3.5</v>
      </c>
      <c r="AK61" s="62">
        <f>AVERAGE(AJ61:AJ65)</f>
        <v>3.5799999999999996</v>
      </c>
      <c r="AL61" s="60">
        <v>3</v>
      </c>
      <c r="AM61" s="62">
        <f>AVERAGE(AL61:AL65)</f>
        <v>2.98</v>
      </c>
      <c r="AN61" s="60">
        <v>3.6</v>
      </c>
      <c r="AO61" s="62">
        <f>AVERAGE(AN61:AN65)</f>
        <v>3.6</v>
      </c>
      <c r="AP61" s="60">
        <v>3.4</v>
      </c>
      <c r="AQ61" s="62">
        <f>AVERAGE(AP61:AP65)</f>
        <v>2.98</v>
      </c>
      <c r="AR61" s="60">
        <v>4</v>
      </c>
      <c r="AS61" s="62">
        <f>AVERAGE(AR61:AR65)</f>
        <v>3.5799999999999996</v>
      </c>
      <c r="AT61" s="85" t="s">
        <v>102</v>
      </c>
      <c r="AU61" s="84" t="s">
        <v>102</v>
      </c>
      <c r="AV61" s="85" t="s">
        <v>42</v>
      </c>
      <c r="AW61" s="85" t="s">
        <v>331</v>
      </c>
      <c r="AX61" s="86">
        <v>66</v>
      </c>
      <c r="AY61" s="87" t="s">
        <v>349</v>
      </c>
      <c r="AZ61" s="17" t="s">
        <v>350</v>
      </c>
      <c r="BA61" s="88" t="s">
        <v>351</v>
      </c>
      <c r="BB61" s="89">
        <f t="shared" si="18"/>
        <v>906063.63636363624</v>
      </c>
      <c r="BC61" s="90">
        <v>1</v>
      </c>
      <c r="BD61" s="78">
        <f>AVERAGE(BC61:BC65)</f>
        <v>1</v>
      </c>
      <c r="BE61" s="91">
        <f t="shared" si="3"/>
        <v>0</v>
      </c>
      <c r="BF61" s="91" t="s">
        <v>134</v>
      </c>
      <c r="BG61" s="72"/>
      <c r="BH61" s="88" t="s">
        <v>183</v>
      </c>
      <c r="BI61" s="92">
        <v>100000</v>
      </c>
      <c r="BJ61" s="93">
        <f>AVERAGE(BI61:BI65)</f>
        <v>81243.600000000006</v>
      </c>
      <c r="BK61" s="92">
        <v>150000</v>
      </c>
      <c r="BL61" s="93">
        <f>AVERAGE(BK61:BK65)</f>
        <v>158394.6</v>
      </c>
      <c r="BM61" s="92">
        <v>51367</v>
      </c>
      <c r="BN61" s="93">
        <f>AVERAGE(BM61:BM65)</f>
        <v>116425.4</v>
      </c>
      <c r="BO61" s="89">
        <f t="shared" si="11"/>
        <v>301367</v>
      </c>
      <c r="BP61" s="92">
        <v>100000</v>
      </c>
      <c r="BQ61" s="93">
        <f>AVERAGE(BP61:BP65)</f>
        <v>100000</v>
      </c>
      <c r="BR61" s="92">
        <v>200000</v>
      </c>
      <c r="BS61" s="93">
        <f>AVERAGE(BR61:BR65)</f>
        <v>240000</v>
      </c>
      <c r="BT61" s="92">
        <v>350000</v>
      </c>
      <c r="BU61" s="93">
        <f>AVERAGE(BT61:BT65)</f>
        <v>210000</v>
      </c>
      <c r="BV61" s="89">
        <f t="shared" si="10"/>
        <v>650000</v>
      </c>
      <c r="BW61" s="89">
        <f t="shared" si="5"/>
        <v>951367</v>
      </c>
      <c r="BX61" s="77">
        <v>256500</v>
      </c>
      <c r="BY61" s="93">
        <f>AVERAGE(BX61:BX65)</f>
        <v>188271.18</v>
      </c>
      <c r="BZ61" s="77">
        <v>109800</v>
      </c>
      <c r="CA61" s="93">
        <f>AVERAGE(BZ61:BZ65)</f>
        <v>131400</v>
      </c>
      <c r="CB61" s="77">
        <v>209700</v>
      </c>
      <c r="CC61" s="93">
        <f>AVERAGE(CB61:CB65)</f>
        <v>138240</v>
      </c>
      <c r="CD61" s="77">
        <v>128130.3</v>
      </c>
      <c r="CE61" s="93">
        <f>AVERAGE(CD61:CD65)</f>
        <v>149286.06</v>
      </c>
      <c r="CF61" s="77">
        <v>152100</v>
      </c>
      <c r="CG61" s="93">
        <f>AVERAGE(CF61:CF65)</f>
        <v>208260</v>
      </c>
      <c r="CH61" s="77">
        <v>95136.700000000012</v>
      </c>
      <c r="CI61" s="93">
        <f>AVERAGE(CH61:CH65)</f>
        <v>90606.360000000015</v>
      </c>
      <c r="CJ61" s="89">
        <f t="shared" si="6"/>
        <v>1766824.24</v>
      </c>
      <c r="CK61" s="94">
        <f>AVERAGE(CJ61:CJ65)</f>
        <v>1069155.048</v>
      </c>
      <c r="CL61" s="92">
        <f t="shared" si="7"/>
        <v>340405.63636363624</v>
      </c>
      <c r="CM61" s="92">
        <v>565658</v>
      </c>
      <c r="CN61" s="89">
        <f t="shared" si="4"/>
        <v>906063.63636363624</v>
      </c>
    </row>
    <row r="62" spans="1:92" s="88" customFormat="1" ht="15" customHeight="1" x14ac:dyDescent="0.4">
      <c r="A62" s="74" t="s">
        <v>352</v>
      </c>
      <c r="B62" s="74" t="s">
        <v>91</v>
      </c>
      <c r="C62" s="74" t="s">
        <v>325</v>
      </c>
      <c r="D62" s="74" t="s">
        <v>117</v>
      </c>
      <c r="E62" s="75" t="s">
        <v>92</v>
      </c>
      <c r="F62" s="76">
        <v>0.184</v>
      </c>
      <c r="G62" s="77">
        <f>F62*$L$61</f>
        <v>1210934.176</v>
      </c>
      <c r="H62" s="78"/>
      <c r="I62" s="79"/>
      <c r="J62" s="80"/>
      <c r="K62" s="81"/>
      <c r="L62" s="82"/>
      <c r="M62" s="60">
        <f t="shared" si="8"/>
        <v>2.16</v>
      </c>
      <c r="N62" s="60">
        <f t="shared" si="9"/>
        <v>2.04</v>
      </c>
      <c r="O62" s="60">
        <f t="shared" si="0"/>
        <v>1.32</v>
      </c>
      <c r="P62" s="60">
        <v>1</v>
      </c>
      <c r="Q62" s="60">
        <f t="shared" si="1"/>
        <v>6.5200000000000005</v>
      </c>
      <c r="R62" s="83">
        <v>5</v>
      </c>
      <c r="S62" s="83">
        <v>4</v>
      </c>
      <c r="T62" s="62"/>
      <c r="U62" s="60">
        <v>2.9</v>
      </c>
      <c r="V62" s="60">
        <v>2.2000000000000002</v>
      </c>
      <c r="W62" s="60">
        <v>2</v>
      </c>
      <c r="X62" s="60">
        <v>2.8</v>
      </c>
      <c r="Y62" s="84" t="s">
        <v>301</v>
      </c>
      <c r="Z62" s="60">
        <v>3.7</v>
      </c>
      <c r="AA62" s="62"/>
      <c r="AB62" s="60">
        <v>3.6</v>
      </c>
      <c r="AC62" s="62"/>
      <c r="AD62" s="60">
        <v>3</v>
      </c>
      <c r="AE62" s="62"/>
      <c r="AF62" s="60">
        <v>3.5</v>
      </c>
      <c r="AG62" s="62"/>
      <c r="AH62" s="60">
        <v>3.4</v>
      </c>
      <c r="AI62" s="62"/>
      <c r="AJ62" s="60">
        <v>3.6</v>
      </c>
      <c r="AK62" s="62"/>
      <c r="AL62" s="60">
        <v>3.4</v>
      </c>
      <c r="AM62" s="62"/>
      <c r="AN62" s="60">
        <v>3.2</v>
      </c>
      <c r="AO62" s="62"/>
      <c r="AP62" s="60">
        <v>2.2000000000000002</v>
      </c>
      <c r="AQ62" s="62"/>
      <c r="AR62" s="60">
        <v>3.9</v>
      </c>
      <c r="AS62" s="62"/>
      <c r="AT62" s="85" t="s">
        <v>335</v>
      </c>
      <c r="AU62" s="84" t="s">
        <v>335</v>
      </c>
      <c r="AV62" s="85" t="s">
        <v>42</v>
      </c>
      <c r="AW62" s="85" t="s">
        <v>336</v>
      </c>
      <c r="AX62" s="86">
        <v>69</v>
      </c>
      <c r="AY62" s="87" t="s">
        <v>353</v>
      </c>
      <c r="AZ62" s="17"/>
      <c r="BA62" s="88" t="s">
        <v>354</v>
      </c>
      <c r="BB62" s="89">
        <f t="shared" si="18"/>
        <v>860760.45454545435</v>
      </c>
      <c r="BC62" s="90">
        <v>0.95</v>
      </c>
      <c r="BD62" s="78"/>
      <c r="BE62" s="91">
        <f t="shared" si="3"/>
        <v>-5.0000000000000044E-2</v>
      </c>
      <c r="BF62" s="91" t="s">
        <v>140</v>
      </c>
      <c r="BG62" s="72"/>
      <c r="BH62" s="88" t="s">
        <v>202</v>
      </c>
      <c r="BI62" s="92">
        <v>50000</v>
      </c>
      <c r="BJ62" s="93"/>
      <c r="BK62" s="92">
        <v>200000</v>
      </c>
      <c r="BL62" s="93"/>
      <c r="BM62" s="92">
        <v>160760</v>
      </c>
      <c r="BN62" s="93"/>
      <c r="BO62" s="89">
        <f t="shared" si="11"/>
        <v>410760</v>
      </c>
      <c r="BP62" s="92">
        <v>50000</v>
      </c>
      <c r="BQ62" s="93"/>
      <c r="BR62" s="92">
        <v>150000</v>
      </c>
      <c r="BS62" s="93"/>
      <c r="BT62" s="92">
        <v>250000</v>
      </c>
      <c r="BU62" s="93"/>
      <c r="BV62" s="89">
        <f t="shared" si="10"/>
        <v>450000</v>
      </c>
      <c r="BW62" s="89">
        <f t="shared" si="5"/>
        <v>860760</v>
      </c>
      <c r="BX62" s="77">
        <v>116784</v>
      </c>
      <c r="BY62" s="93"/>
      <c r="BZ62" s="77">
        <v>232200</v>
      </c>
      <c r="CA62" s="93"/>
      <c r="CB62" s="77">
        <v>193500</v>
      </c>
      <c r="CC62" s="93"/>
      <c r="CD62" s="77">
        <v>123300</v>
      </c>
      <c r="CE62" s="93"/>
      <c r="CF62" s="77">
        <v>108900</v>
      </c>
      <c r="CG62" s="93"/>
      <c r="CH62" s="77">
        <v>86076</v>
      </c>
      <c r="CI62" s="93"/>
      <c r="CJ62" s="89">
        <f t="shared" si="6"/>
        <v>860760</v>
      </c>
      <c r="CK62" s="94"/>
      <c r="CL62" s="92">
        <f t="shared" si="7"/>
        <v>585101.45454545435</v>
      </c>
      <c r="CM62" s="92">
        <v>275659</v>
      </c>
      <c r="CN62" s="89">
        <f t="shared" si="4"/>
        <v>860760.45454545435</v>
      </c>
    </row>
    <row r="63" spans="1:92" s="88" customFormat="1" ht="15" customHeight="1" x14ac:dyDescent="0.4">
      <c r="A63" s="74" t="s">
        <v>355</v>
      </c>
      <c r="B63" s="74" t="s">
        <v>91</v>
      </c>
      <c r="C63" s="74" t="s">
        <v>325</v>
      </c>
      <c r="D63" s="74" t="s">
        <v>117</v>
      </c>
      <c r="E63" s="75" t="s">
        <v>100</v>
      </c>
      <c r="F63" s="76">
        <v>0.23200000000000001</v>
      </c>
      <c r="G63" s="77">
        <f>F63*$L$61</f>
        <v>1526830.0480000002</v>
      </c>
      <c r="H63" s="78"/>
      <c r="I63" s="79"/>
      <c r="J63" s="80"/>
      <c r="K63" s="81"/>
      <c r="L63" s="82"/>
      <c r="M63" s="60">
        <f t="shared" si="8"/>
        <v>2.34</v>
      </c>
      <c r="N63" s="60">
        <f t="shared" si="9"/>
        <v>2.4</v>
      </c>
      <c r="O63" s="60">
        <f t="shared" si="0"/>
        <v>1.8</v>
      </c>
      <c r="P63" s="60">
        <v>0.8</v>
      </c>
      <c r="Q63" s="60">
        <f t="shared" si="1"/>
        <v>7.34</v>
      </c>
      <c r="R63" s="83">
        <v>5</v>
      </c>
      <c r="S63" s="83">
        <v>2</v>
      </c>
      <c r="T63" s="62"/>
      <c r="U63" s="60">
        <v>3.8</v>
      </c>
      <c r="V63" s="60">
        <v>3</v>
      </c>
      <c r="W63" s="60">
        <v>3</v>
      </c>
      <c r="X63" s="60">
        <v>2</v>
      </c>
      <c r="Y63" s="84" t="s">
        <v>129</v>
      </c>
      <c r="Z63" s="60">
        <v>3.5</v>
      </c>
      <c r="AA63" s="62"/>
      <c r="AB63" s="60">
        <v>3.9</v>
      </c>
      <c r="AC63" s="62"/>
      <c r="AD63" s="60">
        <v>3.7</v>
      </c>
      <c r="AE63" s="62"/>
      <c r="AF63" s="60">
        <v>3.2</v>
      </c>
      <c r="AG63" s="62"/>
      <c r="AH63" s="95">
        <v>4</v>
      </c>
      <c r="AI63" s="62"/>
      <c r="AJ63" s="60">
        <v>3.3</v>
      </c>
      <c r="AK63" s="62"/>
      <c r="AL63" s="60">
        <v>3.1</v>
      </c>
      <c r="AM63" s="62"/>
      <c r="AN63" s="60">
        <v>3.6</v>
      </c>
      <c r="AO63" s="62"/>
      <c r="AP63" s="60">
        <v>3</v>
      </c>
      <c r="AQ63" s="62"/>
      <c r="AR63" s="60">
        <v>3.8</v>
      </c>
      <c r="AS63" s="62"/>
      <c r="AT63" s="85" t="s">
        <v>335</v>
      </c>
      <c r="AU63" s="84" t="s">
        <v>335</v>
      </c>
      <c r="AV63" s="85" t="s">
        <v>42</v>
      </c>
      <c r="AW63" s="85" t="s">
        <v>356</v>
      </c>
      <c r="AX63" s="86">
        <v>64</v>
      </c>
      <c r="AY63" s="87" t="s">
        <v>228</v>
      </c>
      <c r="AZ63" s="17"/>
      <c r="BA63" s="88" t="s">
        <v>357</v>
      </c>
      <c r="BB63" s="89">
        <f t="shared" si="18"/>
        <v>951366.81818181812</v>
      </c>
      <c r="BC63" s="90">
        <v>1.05</v>
      </c>
      <c r="BD63" s="78"/>
      <c r="BE63" s="91">
        <f t="shared" si="3"/>
        <v>5.0000000000000044E-2</v>
      </c>
      <c r="BF63" s="91" t="s">
        <v>140</v>
      </c>
      <c r="BG63" s="72"/>
      <c r="BH63" s="88" t="s">
        <v>127</v>
      </c>
      <c r="BI63" s="92">
        <v>56064</v>
      </c>
      <c r="BJ63" s="93"/>
      <c r="BK63" s="92">
        <v>200000</v>
      </c>
      <c r="BL63" s="93"/>
      <c r="BM63" s="92">
        <v>100000</v>
      </c>
      <c r="BN63" s="93"/>
      <c r="BO63" s="89">
        <f t="shared" si="11"/>
        <v>356064</v>
      </c>
      <c r="BP63" s="92">
        <v>100000</v>
      </c>
      <c r="BQ63" s="93"/>
      <c r="BR63" s="92">
        <v>350000</v>
      </c>
      <c r="BS63" s="93"/>
      <c r="BT63" s="92">
        <v>100000</v>
      </c>
      <c r="BU63" s="93"/>
      <c r="BV63" s="89">
        <f t="shared" si="10"/>
        <v>550000</v>
      </c>
      <c r="BW63" s="89">
        <f t="shared" si="5"/>
        <v>906064</v>
      </c>
      <c r="BX63" s="77">
        <v>162057.60000000001</v>
      </c>
      <c r="BY63" s="93"/>
      <c r="BZ63" s="77">
        <v>90000</v>
      </c>
      <c r="CA63" s="93"/>
      <c r="CB63" s="77">
        <v>135000</v>
      </c>
      <c r="CC63" s="93"/>
      <c r="CD63" s="77">
        <v>180000</v>
      </c>
      <c r="CE63" s="93"/>
      <c r="CF63" s="77">
        <v>248400</v>
      </c>
      <c r="CG63" s="93"/>
      <c r="CH63" s="77">
        <v>90606.400000000009</v>
      </c>
      <c r="CI63" s="93"/>
      <c r="CJ63" s="89">
        <f t="shared" si="6"/>
        <v>906064</v>
      </c>
      <c r="CK63" s="94"/>
      <c r="CL63" s="92">
        <f t="shared" si="7"/>
        <v>485706.81818181812</v>
      </c>
      <c r="CM63" s="92">
        <v>465660</v>
      </c>
      <c r="CN63" s="89">
        <f t="shared" si="4"/>
        <v>951366.81818181812</v>
      </c>
    </row>
    <row r="64" spans="1:92" s="88" customFormat="1" ht="15" customHeight="1" x14ac:dyDescent="0.4">
      <c r="A64" s="74" t="s">
        <v>358</v>
      </c>
      <c r="B64" s="74" t="s">
        <v>91</v>
      </c>
      <c r="C64" s="74" t="s">
        <v>325</v>
      </c>
      <c r="D64" s="74" t="s">
        <v>117</v>
      </c>
      <c r="E64" s="75" t="s">
        <v>107</v>
      </c>
      <c r="F64" s="76">
        <v>0.159</v>
      </c>
      <c r="G64" s="77">
        <f>F64*$L$61</f>
        <v>1046405.076</v>
      </c>
      <c r="H64" s="78"/>
      <c r="I64" s="79"/>
      <c r="J64" s="80"/>
      <c r="K64" s="81"/>
      <c r="L64" s="82"/>
      <c r="M64" s="60">
        <f t="shared" si="8"/>
        <v>2.4</v>
      </c>
      <c r="N64" s="60">
        <f t="shared" si="9"/>
        <v>2.46</v>
      </c>
      <c r="O64" s="60">
        <f t="shared" si="0"/>
        <v>2.34</v>
      </c>
      <c r="P64" s="60">
        <v>0.6</v>
      </c>
      <c r="Q64" s="60">
        <f t="shared" si="1"/>
        <v>7.7999999999999989</v>
      </c>
      <c r="R64" s="83">
        <v>5</v>
      </c>
      <c r="S64" s="83">
        <v>1</v>
      </c>
      <c r="T64" s="62"/>
      <c r="U64" s="60">
        <v>4</v>
      </c>
      <c r="V64" s="60">
        <v>4</v>
      </c>
      <c r="W64" s="60">
        <v>3.1</v>
      </c>
      <c r="X64" s="60">
        <v>4</v>
      </c>
      <c r="Y64" s="84" t="s">
        <v>242</v>
      </c>
      <c r="Z64" s="60">
        <v>3.8</v>
      </c>
      <c r="AA64" s="62"/>
      <c r="AB64" s="60">
        <v>4</v>
      </c>
      <c r="AC64" s="62"/>
      <c r="AD64" s="60">
        <v>2</v>
      </c>
      <c r="AE64" s="62"/>
      <c r="AF64" s="60">
        <v>3.2</v>
      </c>
      <c r="AG64" s="62"/>
      <c r="AH64" s="60">
        <v>4.0999999999999996</v>
      </c>
      <c r="AI64" s="62"/>
      <c r="AJ64" s="60">
        <v>3.1</v>
      </c>
      <c r="AK64" s="62"/>
      <c r="AL64" s="60">
        <v>3.4</v>
      </c>
      <c r="AM64" s="62"/>
      <c r="AN64" s="60">
        <v>3.6</v>
      </c>
      <c r="AO64" s="62"/>
      <c r="AP64" s="60">
        <v>3.9</v>
      </c>
      <c r="AQ64" s="62"/>
      <c r="AR64" s="60">
        <v>2.6</v>
      </c>
      <c r="AS64" s="62"/>
      <c r="AT64" s="85" t="s">
        <v>157</v>
      </c>
      <c r="AU64" s="84" t="s">
        <v>157</v>
      </c>
      <c r="AV64" s="85" t="s">
        <v>25</v>
      </c>
      <c r="AW64" s="85" t="s">
        <v>326</v>
      </c>
      <c r="AX64" s="86">
        <v>62</v>
      </c>
      <c r="AY64" s="87" t="s">
        <v>297</v>
      </c>
      <c r="AZ64" s="17"/>
      <c r="BA64" s="88" t="s">
        <v>359</v>
      </c>
      <c r="BB64" s="89">
        <f t="shared" si="18"/>
        <v>951366.81818181812</v>
      </c>
      <c r="BC64" s="90">
        <v>1.05</v>
      </c>
      <c r="BD64" s="78"/>
      <c r="BE64" s="91">
        <f t="shared" si="3"/>
        <v>5.0000000000000044E-2</v>
      </c>
      <c r="BF64" s="91" t="s">
        <v>140</v>
      </c>
      <c r="BG64" s="72"/>
      <c r="BH64" s="88" t="s">
        <v>360</v>
      </c>
      <c r="BI64" s="92">
        <v>150000</v>
      </c>
      <c r="BJ64" s="93"/>
      <c r="BK64" s="92">
        <v>141973</v>
      </c>
      <c r="BL64" s="93"/>
      <c r="BM64" s="92">
        <v>100000</v>
      </c>
      <c r="BN64" s="93"/>
      <c r="BO64" s="89">
        <f t="shared" si="11"/>
        <v>391973</v>
      </c>
      <c r="BP64" s="92">
        <v>150000</v>
      </c>
      <c r="BQ64" s="93"/>
      <c r="BR64" s="92">
        <v>300000</v>
      </c>
      <c r="BS64" s="93"/>
      <c r="BT64" s="92">
        <v>200000</v>
      </c>
      <c r="BU64" s="93"/>
      <c r="BV64" s="89">
        <f t="shared" si="10"/>
        <v>650000</v>
      </c>
      <c r="BW64" s="89">
        <f t="shared" si="5"/>
        <v>1041973</v>
      </c>
      <c r="BX64" s="77">
        <v>270875.7</v>
      </c>
      <c r="BY64" s="93"/>
      <c r="BZ64" s="77">
        <v>90000</v>
      </c>
      <c r="CA64" s="93"/>
      <c r="CB64" s="77">
        <v>108000</v>
      </c>
      <c r="CC64" s="93"/>
      <c r="CD64" s="77">
        <v>180000</v>
      </c>
      <c r="CE64" s="93"/>
      <c r="CF64" s="77">
        <v>288900</v>
      </c>
      <c r="CG64" s="93"/>
      <c r="CH64" s="77">
        <v>104197.3</v>
      </c>
      <c r="CI64" s="93"/>
      <c r="CJ64" s="89">
        <f t="shared" si="6"/>
        <v>1041973</v>
      </c>
      <c r="CK64" s="94"/>
      <c r="CL64" s="92">
        <f t="shared" si="7"/>
        <v>385705.81818181812</v>
      </c>
      <c r="CM64" s="92">
        <v>565661</v>
      </c>
      <c r="CN64" s="89">
        <f t="shared" si="4"/>
        <v>951366.81818181812</v>
      </c>
    </row>
    <row r="65" spans="1:92" s="88" customFormat="1" ht="15" customHeight="1" x14ac:dyDescent="0.4">
      <c r="A65" s="74" t="s">
        <v>361</v>
      </c>
      <c r="B65" s="74" t="s">
        <v>91</v>
      </c>
      <c r="C65" s="74" t="s">
        <v>325</v>
      </c>
      <c r="D65" s="74" t="s">
        <v>117</v>
      </c>
      <c r="E65" s="75" t="s">
        <v>113</v>
      </c>
      <c r="F65" s="76">
        <v>0.18</v>
      </c>
      <c r="G65" s="77">
        <f>F65*$L$61</f>
        <v>1184609.52</v>
      </c>
      <c r="H65" s="78"/>
      <c r="I65" s="79"/>
      <c r="J65" s="80"/>
      <c r="K65" s="81"/>
      <c r="L65" s="82"/>
      <c r="M65" s="60">
        <f t="shared" si="8"/>
        <v>2.1</v>
      </c>
      <c r="N65" s="60">
        <f t="shared" si="9"/>
        <v>2.2799999999999998</v>
      </c>
      <c r="O65" s="60">
        <f t="shared" si="0"/>
        <v>1.44</v>
      </c>
      <c r="P65" s="60">
        <v>0.6</v>
      </c>
      <c r="Q65" s="60">
        <f t="shared" si="1"/>
        <v>6.42</v>
      </c>
      <c r="R65" s="83">
        <v>5</v>
      </c>
      <c r="S65" s="83">
        <v>5</v>
      </c>
      <c r="T65" s="62"/>
      <c r="U65" s="60">
        <v>3.2</v>
      </c>
      <c r="V65" s="60">
        <v>2</v>
      </c>
      <c r="W65" s="60">
        <v>3</v>
      </c>
      <c r="X65" s="60">
        <v>2</v>
      </c>
      <c r="Y65" s="84" t="s">
        <v>156</v>
      </c>
      <c r="Z65" s="60">
        <v>1.2</v>
      </c>
      <c r="AA65" s="62"/>
      <c r="AB65" s="60">
        <v>3.5</v>
      </c>
      <c r="AC65" s="62"/>
      <c r="AD65" s="60">
        <v>2.9</v>
      </c>
      <c r="AE65" s="62"/>
      <c r="AF65" s="60">
        <v>4.5</v>
      </c>
      <c r="AG65" s="62"/>
      <c r="AH65" s="60">
        <v>3.8</v>
      </c>
      <c r="AI65" s="62"/>
      <c r="AJ65" s="60">
        <v>4.4000000000000004</v>
      </c>
      <c r="AK65" s="62"/>
      <c r="AL65" s="60">
        <v>2</v>
      </c>
      <c r="AM65" s="62"/>
      <c r="AN65" s="60">
        <v>4</v>
      </c>
      <c r="AO65" s="62"/>
      <c r="AP65" s="60">
        <v>2.4</v>
      </c>
      <c r="AQ65" s="62"/>
      <c r="AR65" s="60">
        <v>3.6</v>
      </c>
      <c r="AS65" s="62"/>
      <c r="AT65" s="85" t="s">
        <v>362</v>
      </c>
      <c r="AU65" s="84" t="s">
        <v>362</v>
      </c>
      <c r="AV65" s="85" t="s">
        <v>39</v>
      </c>
      <c r="AW65" s="85" t="s">
        <v>336</v>
      </c>
      <c r="AX65" s="86">
        <v>68</v>
      </c>
      <c r="AY65" s="87" t="s">
        <v>340</v>
      </c>
      <c r="AZ65" s="17"/>
      <c r="BA65" s="88" t="s">
        <v>363</v>
      </c>
      <c r="BB65" s="89">
        <f t="shared" si="18"/>
        <v>860760.45454545435</v>
      </c>
      <c r="BC65" s="90">
        <v>0.95</v>
      </c>
      <c r="BD65" s="78"/>
      <c r="BE65" s="91">
        <f t="shared" si="3"/>
        <v>-5.0000000000000044E-2</v>
      </c>
      <c r="BF65" s="91" t="s">
        <v>140</v>
      </c>
      <c r="BG65" s="72"/>
      <c r="BH65" s="88" t="s">
        <v>127</v>
      </c>
      <c r="BI65" s="92">
        <v>50154</v>
      </c>
      <c r="BJ65" s="93"/>
      <c r="BK65" s="92">
        <v>100000</v>
      </c>
      <c r="BL65" s="93"/>
      <c r="BM65" s="92">
        <v>170000</v>
      </c>
      <c r="BN65" s="93"/>
      <c r="BO65" s="89">
        <f t="shared" si="11"/>
        <v>320154</v>
      </c>
      <c r="BP65" s="92">
        <v>100000</v>
      </c>
      <c r="BQ65" s="93"/>
      <c r="BR65" s="92">
        <v>200000</v>
      </c>
      <c r="BS65" s="93"/>
      <c r="BT65" s="92">
        <v>150000</v>
      </c>
      <c r="BU65" s="93"/>
      <c r="BV65" s="89">
        <f t="shared" si="10"/>
        <v>450000</v>
      </c>
      <c r="BW65" s="89">
        <f t="shared" si="5"/>
        <v>770154</v>
      </c>
      <c r="BX65" s="77">
        <v>135138.6</v>
      </c>
      <c r="BY65" s="93"/>
      <c r="BZ65" s="77">
        <v>135000</v>
      </c>
      <c r="CA65" s="93"/>
      <c r="CB65" s="77">
        <v>45000</v>
      </c>
      <c r="CC65" s="93"/>
      <c r="CD65" s="77">
        <v>135000</v>
      </c>
      <c r="CE65" s="93"/>
      <c r="CF65" s="77">
        <v>243000</v>
      </c>
      <c r="CG65" s="93"/>
      <c r="CH65" s="77">
        <v>77015.400000000009</v>
      </c>
      <c r="CI65" s="93"/>
      <c r="CJ65" s="89">
        <f t="shared" si="6"/>
        <v>770154</v>
      </c>
      <c r="CK65" s="94"/>
      <c r="CL65" s="92">
        <f t="shared" si="7"/>
        <v>555160.45454545435</v>
      </c>
      <c r="CM65" s="92">
        <v>305600</v>
      </c>
      <c r="CN65" s="89">
        <f t="shared" si="4"/>
        <v>860760.45454545435</v>
      </c>
    </row>
    <row r="66" spans="1:92" s="40" customFormat="1" ht="15" customHeight="1" x14ac:dyDescent="0.4">
      <c r="A66" s="23" t="s">
        <v>364</v>
      </c>
      <c r="B66" s="23" t="s">
        <v>365</v>
      </c>
      <c r="C66" s="23" t="s">
        <v>79</v>
      </c>
      <c r="D66" s="23" t="s">
        <v>80</v>
      </c>
      <c r="E66" s="24" t="s">
        <v>81</v>
      </c>
      <c r="F66" s="25">
        <v>0.182</v>
      </c>
      <c r="G66" s="26">
        <f>F66*$L$66</f>
        <v>440436.90600000002</v>
      </c>
      <c r="H66" s="27">
        <f>SUM(F66:F70)</f>
        <v>1</v>
      </c>
      <c r="I66" s="28">
        <f>I3</f>
        <v>409</v>
      </c>
      <c r="J66" s="29" t="str">
        <f>J3</f>
        <v>± 4.9</v>
      </c>
      <c r="K66" s="30">
        <f>K3</f>
        <v>0.95</v>
      </c>
      <c r="L66" s="31">
        <f>L3</f>
        <v>2419983</v>
      </c>
      <c r="M66" s="32">
        <f t="shared" si="8"/>
        <v>1.8</v>
      </c>
      <c r="N66" s="32">
        <f t="shared" si="9"/>
        <v>1.86</v>
      </c>
      <c r="O66" s="32">
        <f t="shared" si="0"/>
        <v>1.86</v>
      </c>
      <c r="P66" s="32">
        <v>0.6</v>
      </c>
      <c r="Q66" s="32">
        <f t="shared" si="1"/>
        <v>6.12</v>
      </c>
      <c r="R66" s="33">
        <v>5</v>
      </c>
      <c r="S66" s="33">
        <v>5</v>
      </c>
      <c r="T66" s="34">
        <f>AVERAGE(Q66:Q70)</f>
        <v>7.0439999999999996</v>
      </c>
      <c r="U66" s="32">
        <v>2.2999999999999998</v>
      </c>
      <c r="V66" s="32">
        <v>2</v>
      </c>
      <c r="W66" s="32">
        <v>3.2</v>
      </c>
      <c r="X66" s="32">
        <v>3</v>
      </c>
      <c r="Y66" s="35" t="s">
        <v>366</v>
      </c>
      <c r="Z66" s="32">
        <v>3.1</v>
      </c>
      <c r="AA66" s="34">
        <f>AVERAGE(Z66:Z70)</f>
        <v>3.6800000000000006</v>
      </c>
      <c r="AB66" s="32">
        <v>3</v>
      </c>
      <c r="AC66" s="34">
        <f>AVERAGE(AB66:AB70)</f>
        <v>3.5799999999999996</v>
      </c>
      <c r="AD66" s="32">
        <v>4.8</v>
      </c>
      <c r="AE66" s="34">
        <f>AVERAGE(AD66:AD70)</f>
        <v>4.3</v>
      </c>
      <c r="AF66" s="32">
        <v>3.9</v>
      </c>
      <c r="AG66" s="34">
        <f>AVERAGE(AF66:AF70)</f>
        <v>3.9</v>
      </c>
      <c r="AH66" s="32">
        <v>3.1</v>
      </c>
      <c r="AI66" s="34">
        <f>AVERAGE(AH66:AH70)</f>
        <v>3.5199999999999996</v>
      </c>
      <c r="AJ66" s="32">
        <v>3.8</v>
      </c>
      <c r="AK66" s="34">
        <f>AVERAGE(AJ66:AJ70)</f>
        <v>3.88</v>
      </c>
      <c r="AL66" s="32">
        <v>2.8</v>
      </c>
      <c r="AM66" s="34">
        <f>AVERAGE(AL66:AL70)</f>
        <v>3.4799999999999995</v>
      </c>
      <c r="AN66" s="32">
        <v>3</v>
      </c>
      <c r="AO66" s="34">
        <f>AVERAGE(AN66:AN70)</f>
        <v>3.2199999999999998</v>
      </c>
      <c r="AP66" s="32">
        <v>3.1</v>
      </c>
      <c r="AQ66" s="34">
        <f>AVERAGE(AP66:AP70)</f>
        <v>3.44</v>
      </c>
      <c r="AR66" s="32">
        <v>3.6</v>
      </c>
      <c r="AS66" s="34">
        <f>AVERAGE(AR66:AR70)</f>
        <v>3.6</v>
      </c>
      <c r="AT66" s="36" t="s">
        <v>362</v>
      </c>
      <c r="AU66" s="35" t="s">
        <v>362</v>
      </c>
      <c r="AV66" s="36" t="s">
        <v>39</v>
      </c>
      <c r="AW66" s="36" t="s">
        <v>84</v>
      </c>
      <c r="AX66" s="37">
        <v>16</v>
      </c>
      <c r="AY66" s="38" t="s">
        <v>85</v>
      </c>
      <c r="AZ66" s="39" t="s">
        <v>367</v>
      </c>
      <c r="BA66" s="40" t="s">
        <v>368</v>
      </c>
      <c r="BB66" s="41">
        <f t="shared" ref="BB66:BB75" si="19">BC66*$BG$66</f>
        <v>465759.25714285707</v>
      </c>
      <c r="BC66" s="42">
        <v>0.75</v>
      </c>
      <c r="BD66" s="27">
        <f>AVERAGE(BC66:BC70)</f>
        <v>1</v>
      </c>
      <c r="BE66" s="43">
        <f t="shared" si="3"/>
        <v>-0.25</v>
      </c>
      <c r="BF66" s="43" t="s">
        <v>140</v>
      </c>
      <c r="BG66" s="72">
        <f>BG3</f>
        <v>621012.34285714279</v>
      </c>
      <c r="BH66" s="40" t="s">
        <v>105</v>
      </c>
      <c r="BI66" s="45">
        <v>50000</v>
      </c>
      <c r="BJ66" s="46">
        <f>AVERAGE(BI66:BI70)</f>
        <v>45984.800000000003</v>
      </c>
      <c r="BK66" s="45">
        <v>50000</v>
      </c>
      <c r="BL66" s="46">
        <f>AVERAGE(BK66:BK70)</f>
        <v>48075.8</v>
      </c>
      <c r="BM66" s="45">
        <v>65759</v>
      </c>
      <c r="BN66" s="46">
        <f>AVERAGE(BM66:BM70)</f>
        <v>73151.8</v>
      </c>
      <c r="BO66" s="41">
        <f t="shared" si="11"/>
        <v>165759</v>
      </c>
      <c r="BP66" s="45">
        <v>50000</v>
      </c>
      <c r="BQ66" s="46">
        <f>AVERAGE(BP66:BP70)</f>
        <v>54000</v>
      </c>
      <c r="BR66" s="45">
        <v>100000</v>
      </c>
      <c r="BS66" s="46">
        <f>AVERAGE(BR66:BR70)</f>
        <v>119800</v>
      </c>
      <c r="BT66" s="45">
        <v>150000</v>
      </c>
      <c r="BU66" s="46">
        <f>AVERAGE(BT66:BT70)</f>
        <v>280000</v>
      </c>
      <c r="BV66" s="41">
        <f t="shared" si="10"/>
        <v>300000</v>
      </c>
      <c r="BW66" s="41">
        <f t="shared" si="5"/>
        <v>465759</v>
      </c>
      <c r="BX66" s="26">
        <v>62783.1</v>
      </c>
      <c r="BY66" s="46">
        <f>AVERAGE(BX66:BX70)</f>
        <v>126086.39999999999</v>
      </c>
      <c r="BZ66" s="26">
        <v>68400</v>
      </c>
      <c r="CA66" s="46">
        <f>AVERAGE(BZ66:BZ70)</f>
        <v>69518.7</v>
      </c>
      <c r="CB66" s="26">
        <v>108000</v>
      </c>
      <c r="CC66" s="46">
        <f>AVERAGE(CB66:CB70)</f>
        <v>71100</v>
      </c>
      <c r="CD66" s="26">
        <v>45000</v>
      </c>
      <c r="CE66" s="46">
        <f>AVERAGE(CD66:CD70)</f>
        <v>98705.51999999999</v>
      </c>
      <c r="CF66" s="26">
        <v>135000</v>
      </c>
      <c r="CG66" s="46">
        <f>AVERAGE(CF66:CF70)</f>
        <v>193500</v>
      </c>
      <c r="CH66" s="26">
        <v>46575.9</v>
      </c>
      <c r="CI66" s="46">
        <f>AVERAGE(CH66:CH70)</f>
        <v>62101.180000000008</v>
      </c>
      <c r="CJ66" s="41">
        <f t="shared" si="6"/>
        <v>1024669.62</v>
      </c>
      <c r="CK66" s="47">
        <f>AVERAGE(CJ66:CJ70)</f>
        <v>732793.924</v>
      </c>
      <c r="CL66" s="45">
        <f t="shared" si="7"/>
        <v>260096.25714285707</v>
      </c>
      <c r="CM66" s="45">
        <v>205663</v>
      </c>
      <c r="CN66" s="41">
        <f t="shared" si="4"/>
        <v>465759.25714285707</v>
      </c>
    </row>
    <row r="67" spans="1:92" s="40" customFormat="1" ht="15" customHeight="1" x14ac:dyDescent="0.4">
      <c r="A67" s="23" t="s">
        <v>369</v>
      </c>
      <c r="B67" s="23" t="s">
        <v>365</v>
      </c>
      <c r="C67" s="23" t="s">
        <v>79</v>
      </c>
      <c r="D67" s="23" t="s">
        <v>80</v>
      </c>
      <c r="E67" s="24" t="s">
        <v>92</v>
      </c>
      <c r="F67" s="25">
        <v>0.16800000000000001</v>
      </c>
      <c r="G67" s="26">
        <f>F67*$L$66</f>
        <v>406557.14400000003</v>
      </c>
      <c r="H67" s="27"/>
      <c r="I67" s="28"/>
      <c r="J67" s="29"/>
      <c r="K67" s="30"/>
      <c r="L67" s="31"/>
      <c r="M67" s="32">
        <f t="shared" si="8"/>
        <v>1.9799999999999998</v>
      </c>
      <c r="N67" s="32">
        <f t="shared" si="9"/>
        <v>1.8</v>
      </c>
      <c r="O67" s="32">
        <f t="shared" ref="O67:O123" si="20">3*AP67/5</f>
        <v>2.04</v>
      </c>
      <c r="P67" s="32">
        <v>1</v>
      </c>
      <c r="Q67" s="32">
        <f t="shared" ref="Q67:Q123" si="21">SUM(M67:P67)</f>
        <v>6.82</v>
      </c>
      <c r="R67" s="33">
        <v>5</v>
      </c>
      <c r="S67" s="33">
        <v>3</v>
      </c>
      <c r="T67" s="34"/>
      <c r="U67" s="32">
        <v>2.4</v>
      </c>
      <c r="V67" s="32">
        <v>3</v>
      </c>
      <c r="W67" s="32">
        <v>2</v>
      </c>
      <c r="X67" s="32">
        <v>3</v>
      </c>
      <c r="Y67" s="35" t="s">
        <v>150</v>
      </c>
      <c r="Z67" s="32">
        <v>3.6</v>
      </c>
      <c r="AA67" s="34"/>
      <c r="AB67" s="32">
        <v>3.3</v>
      </c>
      <c r="AC67" s="34"/>
      <c r="AD67" s="32">
        <v>4.7</v>
      </c>
      <c r="AE67" s="34"/>
      <c r="AF67" s="32">
        <v>3.7</v>
      </c>
      <c r="AG67" s="34"/>
      <c r="AH67" s="32">
        <v>3</v>
      </c>
      <c r="AI67" s="34"/>
      <c r="AJ67" s="32">
        <v>3.6</v>
      </c>
      <c r="AK67" s="34"/>
      <c r="AL67" s="32">
        <v>3.2</v>
      </c>
      <c r="AM67" s="34"/>
      <c r="AN67" s="32">
        <v>3.6</v>
      </c>
      <c r="AO67" s="34"/>
      <c r="AP67" s="32">
        <v>3.4</v>
      </c>
      <c r="AQ67" s="34"/>
      <c r="AR67" s="32">
        <v>3.3</v>
      </c>
      <c r="AS67" s="34"/>
      <c r="AT67" s="36" t="s">
        <v>370</v>
      </c>
      <c r="AU67" s="35" t="s">
        <v>370</v>
      </c>
      <c r="AV67" s="36" t="s">
        <v>39</v>
      </c>
      <c r="AW67" s="36" t="s">
        <v>84</v>
      </c>
      <c r="AX67" s="37">
        <v>15</v>
      </c>
      <c r="AY67" s="38" t="s">
        <v>85</v>
      </c>
      <c r="AZ67" s="39"/>
      <c r="BA67" s="40" t="s">
        <v>371</v>
      </c>
      <c r="BB67" s="41">
        <f t="shared" si="19"/>
        <v>434708.63999999996</v>
      </c>
      <c r="BC67" s="42">
        <v>0.7</v>
      </c>
      <c r="BD67" s="27"/>
      <c r="BE67" s="43">
        <f t="shared" ref="BE67:BE123" si="22">BC67-100%</f>
        <v>-0.30000000000000004</v>
      </c>
      <c r="BF67" s="43" t="s">
        <v>140</v>
      </c>
      <c r="BG67" s="72"/>
      <c r="BH67" s="40" t="s">
        <v>170</v>
      </c>
      <c r="BI67" s="45">
        <v>34709</v>
      </c>
      <c r="BJ67" s="46"/>
      <c r="BK67" s="45">
        <v>30000</v>
      </c>
      <c r="BL67" s="46"/>
      <c r="BM67" s="45">
        <v>50000</v>
      </c>
      <c r="BN67" s="46"/>
      <c r="BO67" s="41">
        <f t="shared" si="11"/>
        <v>114709</v>
      </c>
      <c r="BP67" s="45">
        <v>40000</v>
      </c>
      <c r="BQ67" s="46"/>
      <c r="BR67" s="45">
        <v>80000</v>
      </c>
      <c r="BS67" s="46"/>
      <c r="BT67" s="45">
        <v>200000</v>
      </c>
      <c r="BU67" s="46"/>
      <c r="BV67" s="41">
        <f t="shared" si="10"/>
        <v>320000</v>
      </c>
      <c r="BW67" s="41">
        <f t="shared" si="5"/>
        <v>434709</v>
      </c>
      <c r="BX67" s="26">
        <v>45638.1</v>
      </c>
      <c r="BY67" s="46"/>
      <c r="BZ67" s="26">
        <v>72000</v>
      </c>
      <c r="CA67" s="46"/>
      <c r="CB67" s="26">
        <v>45000</v>
      </c>
      <c r="CC67" s="46"/>
      <c r="CD67" s="26">
        <v>135000</v>
      </c>
      <c r="CE67" s="46"/>
      <c r="CF67" s="26">
        <v>93600</v>
      </c>
      <c r="CG67" s="46"/>
      <c r="CH67" s="26">
        <v>43470.9</v>
      </c>
      <c r="CI67" s="46"/>
      <c r="CJ67" s="41">
        <f t="shared" si="6"/>
        <v>434709</v>
      </c>
      <c r="CK67" s="47"/>
      <c r="CL67" s="45">
        <f t="shared" si="7"/>
        <v>249048.63999999996</v>
      </c>
      <c r="CM67" s="45">
        <v>185660</v>
      </c>
      <c r="CN67" s="41">
        <f t="shared" ref="CN67:CN123" si="23">BB67</f>
        <v>434708.63999999996</v>
      </c>
    </row>
    <row r="68" spans="1:92" s="40" customFormat="1" ht="15" customHeight="1" x14ac:dyDescent="0.4">
      <c r="A68" s="23" t="s">
        <v>372</v>
      </c>
      <c r="B68" s="23" t="s">
        <v>365</v>
      </c>
      <c r="C68" s="23" t="s">
        <v>79</v>
      </c>
      <c r="D68" s="23" t="s">
        <v>80</v>
      </c>
      <c r="E68" s="24" t="s">
        <v>100</v>
      </c>
      <c r="F68" s="25">
        <v>0.24199999999999999</v>
      </c>
      <c r="G68" s="26">
        <f>F68*$L$66</f>
        <v>585635.88599999994</v>
      </c>
      <c r="H68" s="27"/>
      <c r="I68" s="28"/>
      <c r="J68" s="29"/>
      <c r="K68" s="30"/>
      <c r="L68" s="31"/>
      <c r="M68" s="32">
        <f t="shared" si="8"/>
        <v>2.46</v>
      </c>
      <c r="N68" s="32">
        <f t="shared" si="9"/>
        <v>2.88</v>
      </c>
      <c r="O68" s="32">
        <f t="shared" si="20"/>
        <v>2.4</v>
      </c>
      <c r="P68" s="32">
        <v>0.8</v>
      </c>
      <c r="Q68" s="32">
        <f t="shared" si="21"/>
        <v>8.5400000000000009</v>
      </c>
      <c r="R68" s="33">
        <v>5</v>
      </c>
      <c r="S68" s="33">
        <v>1</v>
      </c>
      <c r="T68" s="34"/>
      <c r="U68" s="32">
        <v>4</v>
      </c>
      <c r="V68" s="32">
        <v>4</v>
      </c>
      <c r="W68" s="32">
        <v>4.8</v>
      </c>
      <c r="X68" s="32">
        <v>3.5</v>
      </c>
      <c r="Y68" s="35" t="s">
        <v>136</v>
      </c>
      <c r="Z68" s="32">
        <v>4.4000000000000004</v>
      </c>
      <c r="AA68" s="34"/>
      <c r="AB68" s="32">
        <v>4.0999999999999996</v>
      </c>
      <c r="AC68" s="34"/>
      <c r="AD68" s="32">
        <v>3.6</v>
      </c>
      <c r="AE68" s="34"/>
      <c r="AF68" s="32">
        <v>4</v>
      </c>
      <c r="AG68" s="34"/>
      <c r="AH68" s="32">
        <v>4.8</v>
      </c>
      <c r="AI68" s="34"/>
      <c r="AJ68" s="32">
        <v>3.9</v>
      </c>
      <c r="AK68" s="34"/>
      <c r="AL68" s="32">
        <v>4.2</v>
      </c>
      <c r="AM68" s="34"/>
      <c r="AN68" s="32">
        <v>2</v>
      </c>
      <c r="AO68" s="34"/>
      <c r="AP68" s="32">
        <v>4</v>
      </c>
      <c r="AQ68" s="34"/>
      <c r="AR68" s="32">
        <v>3</v>
      </c>
      <c r="AS68" s="34"/>
      <c r="AT68" s="36" t="s">
        <v>313</v>
      </c>
      <c r="AU68" s="35" t="s">
        <v>313</v>
      </c>
      <c r="AV68" s="36" t="s">
        <v>40</v>
      </c>
      <c r="AW68" s="36" t="s">
        <v>94</v>
      </c>
      <c r="AX68" s="37">
        <v>18</v>
      </c>
      <c r="AY68" s="38" t="s">
        <v>95</v>
      </c>
      <c r="AZ68" s="39"/>
      <c r="BA68" s="40" t="s">
        <v>373</v>
      </c>
      <c r="BB68" s="41">
        <f t="shared" si="19"/>
        <v>838366.66285714286</v>
      </c>
      <c r="BC68" s="42">
        <v>1.35</v>
      </c>
      <c r="BD68" s="27"/>
      <c r="BE68" s="43">
        <f t="shared" si="22"/>
        <v>0.35000000000000009</v>
      </c>
      <c r="BF68" s="43" t="s">
        <v>97</v>
      </c>
      <c r="BG68" s="72"/>
      <c r="BH68" s="40" t="s">
        <v>183</v>
      </c>
      <c r="BI68" s="45">
        <v>50000</v>
      </c>
      <c r="BJ68" s="46"/>
      <c r="BK68" s="45">
        <v>38367</v>
      </c>
      <c r="BL68" s="46"/>
      <c r="BM68" s="45">
        <v>100000</v>
      </c>
      <c r="BN68" s="46"/>
      <c r="BO68" s="41">
        <f t="shared" si="11"/>
        <v>188367</v>
      </c>
      <c r="BP68" s="45">
        <v>50000</v>
      </c>
      <c r="BQ68" s="46"/>
      <c r="BR68" s="45">
        <v>250000</v>
      </c>
      <c r="BS68" s="46"/>
      <c r="BT68" s="45">
        <v>350000</v>
      </c>
      <c r="BU68" s="46"/>
      <c r="BV68" s="41">
        <f t="shared" si="10"/>
        <v>650000</v>
      </c>
      <c r="BW68" s="41">
        <f t="shared" ref="BW68:BW122" si="24">BO68+BV68</f>
        <v>838367</v>
      </c>
      <c r="BX68" s="26">
        <v>252000</v>
      </c>
      <c r="BY68" s="46"/>
      <c r="BZ68" s="26">
        <v>54000</v>
      </c>
      <c r="CA68" s="46"/>
      <c r="CB68" s="26">
        <v>90000</v>
      </c>
      <c r="CC68" s="46"/>
      <c r="CD68" s="26">
        <v>115527.6</v>
      </c>
      <c r="CE68" s="46"/>
      <c r="CF68" s="26">
        <v>243000</v>
      </c>
      <c r="CG68" s="46"/>
      <c r="CH68" s="26">
        <v>83836.400000000009</v>
      </c>
      <c r="CI68" s="46"/>
      <c r="CJ68" s="41">
        <f t="shared" ref="CJ68:CJ123" si="25">SUM(BX68:CH68)</f>
        <v>838364</v>
      </c>
      <c r="CK68" s="47"/>
      <c r="CL68" s="45">
        <f t="shared" ref="CL68:CL123" si="26">CN68-CM68</f>
        <v>272701.66285714286</v>
      </c>
      <c r="CM68" s="45">
        <v>565665</v>
      </c>
      <c r="CN68" s="41">
        <f t="shared" si="23"/>
        <v>838366.66285714286</v>
      </c>
    </row>
    <row r="69" spans="1:92" s="40" customFormat="1" ht="15" customHeight="1" x14ac:dyDescent="0.4">
      <c r="A69" s="23" t="s">
        <v>374</v>
      </c>
      <c r="B69" s="23" t="s">
        <v>365</v>
      </c>
      <c r="C69" s="23" t="s">
        <v>79</v>
      </c>
      <c r="D69" s="23" t="s">
        <v>80</v>
      </c>
      <c r="E69" s="24" t="s">
        <v>107</v>
      </c>
      <c r="F69" s="25">
        <v>0.153</v>
      </c>
      <c r="G69" s="26">
        <f>F69*$L$66</f>
        <v>370257.39899999998</v>
      </c>
      <c r="H69" s="27"/>
      <c r="I69" s="28"/>
      <c r="J69" s="29"/>
      <c r="K69" s="30"/>
      <c r="L69" s="31"/>
      <c r="M69" s="32">
        <f t="shared" ref="M69:M123" si="27">3*AB69/5</f>
        <v>2.2200000000000002</v>
      </c>
      <c r="N69" s="32">
        <f t="shared" ref="N69:N123" si="28">3*AH69/5</f>
        <v>1.9200000000000004</v>
      </c>
      <c r="O69" s="32">
        <f t="shared" si="20"/>
        <v>1.8</v>
      </c>
      <c r="P69" s="32">
        <v>0.6</v>
      </c>
      <c r="Q69" s="32">
        <f t="shared" si="21"/>
        <v>6.54</v>
      </c>
      <c r="R69" s="33">
        <v>5</v>
      </c>
      <c r="S69" s="33">
        <v>4</v>
      </c>
      <c r="T69" s="34"/>
      <c r="U69" s="32">
        <v>4</v>
      </c>
      <c r="V69" s="32">
        <v>3.1</v>
      </c>
      <c r="W69" s="32">
        <v>3.8</v>
      </c>
      <c r="X69" s="32">
        <v>2.9</v>
      </c>
      <c r="Y69" s="35" t="s">
        <v>129</v>
      </c>
      <c r="Z69" s="32">
        <v>3.3</v>
      </c>
      <c r="AA69" s="34"/>
      <c r="AB69" s="32">
        <v>3.7</v>
      </c>
      <c r="AC69" s="34"/>
      <c r="AD69" s="32">
        <v>3.6</v>
      </c>
      <c r="AE69" s="34"/>
      <c r="AF69" s="32">
        <v>4</v>
      </c>
      <c r="AG69" s="34"/>
      <c r="AH69" s="32">
        <v>3.2</v>
      </c>
      <c r="AI69" s="34"/>
      <c r="AJ69" s="32">
        <v>4.0999999999999996</v>
      </c>
      <c r="AK69" s="34"/>
      <c r="AL69" s="32">
        <v>3</v>
      </c>
      <c r="AM69" s="34"/>
      <c r="AN69" s="32">
        <v>3.6</v>
      </c>
      <c r="AO69" s="34"/>
      <c r="AP69" s="32">
        <v>3</v>
      </c>
      <c r="AQ69" s="34"/>
      <c r="AR69" s="32">
        <v>4</v>
      </c>
      <c r="AS69" s="34"/>
      <c r="AT69" s="36" t="s">
        <v>362</v>
      </c>
      <c r="AU69" s="35" t="s">
        <v>362</v>
      </c>
      <c r="AV69" s="36" t="s">
        <v>39</v>
      </c>
      <c r="AW69" s="36" t="s">
        <v>137</v>
      </c>
      <c r="AX69" s="37">
        <v>17</v>
      </c>
      <c r="AY69" s="38" t="s">
        <v>138</v>
      </c>
      <c r="AZ69" s="39"/>
      <c r="BA69" s="40" t="s">
        <v>375</v>
      </c>
      <c r="BB69" s="41">
        <f t="shared" si="19"/>
        <v>745214.81142857135</v>
      </c>
      <c r="BC69" s="42">
        <v>1.2</v>
      </c>
      <c r="BD69" s="27"/>
      <c r="BE69" s="43">
        <f t="shared" si="22"/>
        <v>0.19999999999999996</v>
      </c>
      <c r="BF69" s="43" t="s">
        <v>97</v>
      </c>
      <c r="BG69" s="72"/>
      <c r="BH69" s="40" t="s">
        <v>115</v>
      </c>
      <c r="BI69" s="45">
        <v>45215</v>
      </c>
      <c r="BJ69" s="46"/>
      <c r="BK69" s="45">
        <v>50000</v>
      </c>
      <c r="BL69" s="46"/>
      <c r="BM69" s="45">
        <v>50000</v>
      </c>
      <c r="BN69" s="46"/>
      <c r="BO69" s="41">
        <f t="shared" si="11"/>
        <v>145215</v>
      </c>
      <c r="BP69" s="45">
        <v>80000</v>
      </c>
      <c r="BQ69" s="46"/>
      <c r="BR69" s="45">
        <v>120000</v>
      </c>
      <c r="BS69" s="46"/>
      <c r="BT69" s="45">
        <v>400000</v>
      </c>
      <c r="BU69" s="46"/>
      <c r="BV69" s="41">
        <f t="shared" ref="BV69:BV123" si="29">BP69+BR69+BT69</f>
        <v>600000</v>
      </c>
      <c r="BW69" s="41">
        <f t="shared" si="24"/>
        <v>745215</v>
      </c>
      <c r="BX69" s="26">
        <v>90000</v>
      </c>
      <c r="BY69" s="46"/>
      <c r="BZ69" s="26">
        <v>90193.5</v>
      </c>
      <c r="CA69" s="46"/>
      <c r="CB69" s="26">
        <v>72000</v>
      </c>
      <c r="CC69" s="46"/>
      <c r="CD69" s="26">
        <v>108000</v>
      </c>
      <c r="CE69" s="46"/>
      <c r="CF69" s="26">
        <v>310500</v>
      </c>
      <c r="CG69" s="46"/>
      <c r="CH69" s="26">
        <v>74521.5</v>
      </c>
      <c r="CI69" s="46"/>
      <c r="CJ69" s="41">
        <f t="shared" si="25"/>
        <v>745215</v>
      </c>
      <c r="CK69" s="47"/>
      <c r="CL69" s="45">
        <f t="shared" si="26"/>
        <v>419614.81142857135</v>
      </c>
      <c r="CM69" s="45">
        <v>325600</v>
      </c>
      <c r="CN69" s="41">
        <f t="shared" si="23"/>
        <v>745214.81142857135</v>
      </c>
    </row>
    <row r="70" spans="1:92" s="40" customFormat="1" ht="15" customHeight="1" x14ac:dyDescent="0.4">
      <c r="A70" s="23" t="s">
        <v>376</v>
      </c>
      <c r="B70" s="23" t="s">
        <v>365</v>
      </c>
      <c r="C70" s="23" t="s">
        <v>79</v>
      </c>
      <c r="D70" s="23" t="s">
        <v>80</v>
      </c>
      <c r="E70" s="24" t="s">
        <v>113</v>
      </c>
      <c r="F70" s="25">
        <v>0.255</v>
      </c>
      <c r="G70" s="26">
        <f>F70*$L$66</f>
        <v>617095.66500000004</v>
      </c>
      <c r="H70" s="27"/>
      <c r="I70" s="28"/>
      <c r="J70" s="29"/>
      <c r="K70" s="30"/>
      <c r="L70" s="31"/>
      <c r="M70" s="32">
        <f t="shared" si="27"/>
        <v>2.2799999999999998</v>
      </c>
      <c r="N70" s="32">
        <f t="shared" si="28"/>
        <v>2.1</v>
      </c>
      <c r="O70" s="32">
        <f t="shared" si="20"/>
        <v>2.2200000000000002</v>
      </c>
      <c r="P70" s="32">
        <v>0.6</v>
      </c>
      <c r="Q70" s="32">
        <f t="shared" si="21"/>
        <v>7.1999999999999993</v>
      </c>
      <c r="R70" s="33">
        <v>5</v>
      </c>
      <c r="S70" s="33">
        <v>2</v>
      </c>
      <c r="T70" s="34"/>
      <c r="U70" s="32">
        <v>3.7</v>
      </c>
      <c r="V70" s="32">
        <v>3</v>
      </c>
      <c r="W70" s="32">
        <v>4.0999999999999996</v>
      </c>
      <c r="X70" s="32">
        <v>4</v>
      </c>
      <c r="Y70" s="35" t="s">
        <v>119</v>
      </c>
      <c r="Z70" s="32">
        <v>4</v>
      </c>
      <c r="AA70" s="34"/>
      <c r="AB70" s="32">
        <v>3.8</v>
      </c>
      <c r="AC70" s="34"/>
      <c r="AD70" s="32">
        <v>4.8</v>
      </c>
      <c r="AE70" s="34"/>
      <c r="AF70" s="32">
        <v>3.9</v>
      </c>
      <c r="AG70" s="34"/>
      <c r="AH70" s="32">
        <v>3.5</v>
      </c>
      <c r="AI70" s="34"/>
      <c r="AJ70" s="32">
        <v>4</v>
      </c>
      <c r="AK70" s="34"/>
      <c r="AL70" s="32">
        <v>4.2</v>
      </c>
      <c r="AM70" s="34"/>
      <c r="AN70" s="32">
        <v>3.9</v>
      </c>
      <c r="AO70" s="34"/>
      <c r="AP70" s="32">
        <v>3.7</v>
      </c>
      <c r="AQ70" s="34"/>
      <c r="AR70" s="32">
        <v>4.0999999999999996</v>
      </c>
      <c r="AS70" s="34"/>
      <c r="AT70" s="36" t="s">
        <v>102</v>
      </c>
      <c r="AU70" s="35" t="s">
        <v>102</v>
      </c>
      <c r="AV70" s="36" t="s">
        <v>40</v>
      </c>
      <c r="AW70" s="36" t="s">
        <v>137</v>
      </c>
      <c r="AX70" s="37">
        <v>19</v>
      </c>
      <c r="AY70" s="38" t="s">
        <v>138</v>
      </c>
      <c r="AZ70" s="39"/>
      <c r="BA70" s="40" t="s">
        <v>377</v>
      </c>
      <c r="BB70" s="41">
        <f t="shared" si="19"/>
        <v>621012.34285714279</v>
      </c>
      <c r="BC70" s="42">
        <v>1</v>
      </c>
      <c r="BD70" s="27"/>
      <c r="BE70" s="43">
        <f t="shared" si="22"/>
        <v>0</v>
      </c>
      <c r="BF70" s="43" t="s">
        <v>134</v>
      </c>
      <c r="BG70" s="72"/>
      <c r="BH70" s="40" t="s">
        <v>183</v>
      </c>
      <c r="BI70" s="45">
        <v>50000</v>
      </c>
      <c r="BJ70" s="46"/>
      <c r="BK70" s="45">
        <v>72012</v>
      </c>
      <c r="BL70" s="46"/>
      <c r="BM70" s="45">
        <v>100000</v>
      </c>
      <c r="BN70" s="46"/>
      <c r="BO70" s="41">
        <f t="shared" si="11"/>
        <v>222012</v>
      </c>
      <c r="BP70" s="45">
        <v>50000</v>
      </c>
      <c r="BQ70" s="46"/>
      <c r="BR70" s="45">
        <v>49000</v>
      </c>
      <c r="BS70" s="46"/>
      <c r="BT70" s="45">
        <v>300000</v>
      </c>
      <c r="BU70" s="46"/>
      <c r="BV70" s="41">
        <f t="shared" si="29"/>
        <v>399000</v>
      </c>
      <c r="BW70" s="41">
        <f t="shared" si="24"/>
        <v>621012</v>
      </c>
      <c r="BX70" s="26">
        <v>180010.80000000002</v>
      </c>
      <c r="BY70" s="46"/>
      <c r="BZ70" s="26">
        <v>63000</v>
      </c>
      <c r="CA70" s="46"/>
      <c r="CB70" s="26">
        <v>40500</v>
      </c>
      <c r="CC70" s="46"/>
      <c r="CD70" s="26">
        <v>90000</v>
      </c>
      <c r="CE70" s="46"/>
      <c r="CF70" s="26">
        <v>185400</v>
      </c>
      <c r="CG70" s="46"/>
      <c r="CH70" s="26">
        <v>62101.200000000004</v>
      </c>
      <c r="CI70" s="46"/>
      <c r="CJ70" s="41">
        <f t="shared" si="25"/>
        <v>621012</v>
      </c>
      <c r="CK70" s="47"/>
      <c r="CL70" s="45">
        <f t="shared" si="26"/>
        <v>315345.34285714279</v>
      </c>
      <c r="CM70" s="45">
        <v>305667</v>
      </c>
      <c r="CN70" s="41">
        <f t="shared" si="23"/>
        <v>621012.34285714279</v>
      </c>
    </row>
    <row r="71" spans="1:92" s="88" customFormat="1" ht="15" customHeight="1" x14ac:dyDescent="0.4">
      <c r="A71" s="74" t="s">
        <v>378</v>
      </c>
      <c r="B71" s="74" t="s">
        <v>365</v>
      </c>
      <c r="C71" s="74" t="s">
        <v>79</v>
      </c>
      <c r="D71" s="74" t="s">
        <v>117</v>
      </c>
      <c r="E71" s="75" t="s">
        <v>81</v>
      </c>
      <c r="F71" s="76">
        <v>0.185</v>
      </c>
      <c r="G71" s="77">
        <f>F71*$L$71</f>
        <v>644638.42000000004</v>
      </c>
      <c r="H71" s="78">
        <f>SUM(F71:F75)</f>
        <v>1</v>
      </c>
      <c r="I71" s="79">
        <f>I8</f>
        <v>402</v>
      </c>
      <c r="J71" s="80" t="str">
        <f>J8</f>
        <v>± 4.8</v>
      </c>
      <c r="K71" s="81">
        <f>K8</f>
        <v>0.95</v>
      </c>
      <c r="L71" s="82">
        <f>L8</f>
        <v>3484532</v>
      </c>
      <c r="M71" s="60">
        <f t="shared" si="27"/>
        <v>1.9799999999999998</v>
      </c>
      <c r="N71" s="60">
        <f t="shared" si="28"/>
        <v>2.04</v>
      </c>
      <c r="O71" s="60">
        <f t="shared" si="20"/>
        <v>1.9799999999999998</v>
      </c>
      <c r="P71" s="60">
        <v>0.6</v>
      </c>
      <c r="Q71" s="60">
        <f t="shared" si="21"/>
        <v>6.5999999999999988</v>
      </c>
      <c r="R71" s="83">
        <v>5</v>
      </c>
      <c r="S71" s="83">
        <v>5</v>
      </c>
      <c r="T71" s="62">
        <f>AVERAGE(Q71:Q75)</f>
        <v>7.5359999999999996</v>
      </c>
      <c r="U71" s="60">
        <v>2.6</v>
      </c>
      <c r="V71" s="60">
        <v>3.1</v>
      </c>
      <c r="W71" s="60">
        <v>3.5</v>
      </c>
      <c r="X71" s="60">
        <v>3</v>
      </c>
      <c r="Y71" s="84" t="s">
        <v>136</v>
      </c>
      <c r="Z71" s="60">
        <v>3.8</v>
      </c>
      <c r="AA71" s="62">
        <f>AVERAGE(Z71:Z75)</f>
        <v>4.0399999999999991</v>
      </c>
      <c r="AB71" s="60">
        <v>3.3</v>
      </c>
      <c r="AC71" s="62">
        <f>AVERAGE(AB71:AB75)</f>
        <v>3.6799999999999997</v>
      </c>
      <c r="AD71" s="60">
        <v>4</v>
      </c>
      <c r="AE71" s="62">
        <f>AVERAGE(AD71:AD75)</f>
        <v>3</v>
      </c>
      <c r="AF71" s="60">
        <v>3.6</v>
      </c>
      <c r="AG71" s="62">
        <f>AVERAGE(AF71:AF75)</f>
        <v>3.7400000000000007</v>
      </c>
      <c r="AH71" s="60">
        <v>3.4</v>
      </c>
      <c r="AI71" s="62">
        <f>AVERAGE(AH71:AH75)</f>
        <v>3.94</v>
      </c>
      <c r="AJ71" s="60">
        <v>3.6</v>
      </c>
      <c r="AK71" s="62">
        <f>AVERAGE(AJ71:AJ75)</f>
        <v>3.7400000000000007</v>
      </c>
      <c r="AL71" s="60">
        <v>3.6</v>
      </c>
      <c r="AM71" s="62">
        <f>AVERAGE(AL71:AL75)</f>
        <v>3.9400000000000004</v>
      </c>
      <c r="AN71" s="60">
        <v>4.2</v>
      </c>
      <c r="AO71" s="62">
        <f>AVERAGE(AN71:AN75)</f>
        <v>3.4400000000000004</v>
      </c>
      <c r="AP71" s="60">
        <v>3.3</v>
      </c>
      <c r="AQ71" s="62">
        <f>AVERAGE(AP71:AP75)</f>
        <v>3.7399999999999998</v>
      </c>
      <c r="AR71" s="60">
        <v>4</v>
      </c>
      <c r="AS71" s="62">
        <f>AVERAGE(AR71:AR75)</f>
        <v>3.8199999999999994</v>
      </c>
      <c r="AT71" s="85" t="s">
        <v>102</v>
      </c>
      <c r="AU71" s="84" t="s">
        <v>102</v>
      </c>
      <c r="AV71" s="85" t="s">
        <v>41</v>
      </c>
      <c r="AW71" s="85" t="s">
        <v>120</v>
      </c>
      <c r="AX71" s="86">
        <v>16</v>
      </c>
      <c r="AY71" s="87" t="s">
        <v>121</v>
      </c>
      <c r="AZ71" s="17" t="s">
        <v>379</v>
      </c>
      <c r="BA71" s="88" t="s">
        <v>380</v>
      </c>
      <c r="BB71" s="89">
        <f t="shared" si="19"/>
        <v>496809.87428571424</v>
      </c>
      <c r="BC71" s="90">
        <v>0.8</v>
      </c>
      <c r="BD71" s="78">
        <f>AVERAGE(BC71:BC75)</f>
        <v>1</v>
      </c>
      <c r="BE71" s="91">
        <f t="shared" si="22"/>
        <v>-0.19999999999999996</v>
      </c>
      <c r="BF71" s="91" t="s">
        <v>140</v>
      </c>
      <c r="BG71" s="72"/>
      <c r="BH71" s="88" t="s">
        <v>111</v>
      </c>
      <c r="BI71" s="92">
        <v>60000</v>
      </c>
      <c r="BJ71" s="93">
        <f>AVERAGE(BI71:BI75)</f>
        <v>57448</v>
      </c>
      <c r="BK71" s="92">
        <v>120000</v>
      </c>
      <c r="BL71" s="93">
        <f>AVERAGE(BK71:BK75)</f>
        <v>104412.6</v>
      </c>
      <c r="BM71" s="92">
        <v>89962</v>
      </c>
      <c r="BN71" s="93">
        <f>AVERAGE(BM71:BM75)</f>
        <v>115992.4</v>
      </c>
      <c r="BO71" s="89">
        <f t="shared" ref="BO71:BO123" si="30">SUM(BI71,BK71,BM71)</f>
        <v>269962</v>
      </c>
      <c r="BP71" s="92">
        <v>50000</v>
      </c>
      <c r="BQ71" s="93">
        <f>AVERAGE(BP71:BP75)</f>
        <v>56000</v>
      </c>
      <c r="BR71" s="92">
        <v>150000</v>
      </c>
      <c r="BS71" s="93">
        <f>AVERAGE(BR71:BR75)</f>
        <v>148000</v>
      </c>
      <c r="BT71" s="92">
        <v>120000</v>
      </c>
      <c r="BU71" s="93">
        <f>AVERAGE(BT71:BT75)</f>
        <v>164000</v>
      </c>
      <c r="BV71" s="89">
        <f t="shared" si="29"/>
        <v>320000</v>
      </c>
      <c r="BW71" s="89">
        <f t="shared" si="24"/>
        <v>589962</v>
      </c>
      <c r="BX71" s="77">
        <v>135000</v>
      </c>
      <c r="BY71" s="93">
        <f>AVERAGE(BX71:BX75)</f>
        <v>99954.540000000008</v>
      </c>
      <c r="BZ71" s="77">
        <v>54000</v>
      </c>
      <c r="CA71" s="93">
        <f>AVERAGE(BZ71:BZ75)</f>
        <v>75600</v>
      </c>
      <c r="CB71" s="77">
        <v>117000</v>
      </c>
      <c r="CC71" s="93">
        <f>AVERAGE(CB71:CB75)</f>
        <v>97200</v>
      </c>
      <c r="CD71" s="77">
        <v>90000</v>
      </c>
      <c r="CE71" s="93">
        <f>AVERAGE(CD71:CD75)</f>
        <v>129600</v>
      </c>
      <c r="CF71" s="77">
        <v>134965.80000000002</v>
      </c>
      <c r="CG71" s="93">
        <f>AVERAGE(CF71:CF75)</f>
        <v>178913.16</v>
      </c>
      <c r="CH71" s="77">
        <v>58996.200000000004</v>
      </c>
      <c r="CI71" s="93">
        <f>AVERAGE(CH71:CH75)</f>
        <v>64585.3</v>
      </c>
      <c r="CJ71" s="89">
        <f t="shared" si="25"/>
        <v>1171229.7</v>
      </c>
      <c r="CK71" s="94">
        <f>AVERAGE(CJ71:CJ75)</f>
        <v>762106.54</v>
      </c>
      <c r="CL71" s="92">
        <f t="shared" si="26"/>
        <v>211141.87428571424</v>
      </c>
      <c r="CM71" s="92">
        <v>285668</v>
      </c>
      <c r="CN71" s="89">
        <f t="shared" si="23"/>
        <v>496809.87428571424</v>
      </c>
    </row>
    <row r="72" spans="1:92" s="88" customFormat="1" ht="15" customHeight="1" x14ac:dyDescent="0.4">
      <c r="A72" s="74" t="s">
        <v>381</v>
      </c>
      <c r="B72" s="74" t="s">
        <v>365</v>
      </c>
      <c r="C72" s="74" t="s">
        <v>79</v>
      </c>
      <c r="D72" s="74" t="s">
        <v>117</v>
      </c>
      <c r="E72" s="75" t="s">
        <v>92</v>
      </c>
      <c r="F72" s="76">
        <v>0.20499999999999999</v>
      </c>
      <c r="G72" s="77">
        <f>F72*$L$71</f>
        <v>714329.05999999994</v>
      </c>
      <c r="H72" s="78"/>
      <c r="I72" s="79"/>
      <c r="J72" s="80"/>
      <c r="K72" s="81"/>
      <c r="L72" s="82"/>
      <c r="M72" s="60">
        <f t="shared" si="27"/>
        <v>2.04</v>
      </c>
      <c r="N72" s="60">
        <f t="shared" si="28"/>
        <v>2.16</v>
      </c>
      <c r="O72" s="60">
        <f t="shared" si="20"/>
        <v>2.34</v>
      </c>
      <c r="P72" s="60">
        <v>0.8</v>
      </c>
      <c r="Q72" s="60">
        <f t="shared" si="21"/>
        <v>7.34</v>
      </c>
      <c r="R72" s="83">
        <v>5</v>
      </c>
      <c r="S72" s="83">
        <v>4</v>
      </c>
      <c r="T72" s="62"/>
      <c r="U72" s="60">
        <v>3.2</v>
      </c>
      <c r="V72" s="60">
        <v>3.5</v>
      </c>
      <c r="W72" s="60">
        <v>3</v>
      </c>
      <c r="X72" s="60">
        <v>2</v>
      </c>
      <c r="Y72" s="84" t="s">
        <v>125</v>
      </c>
      <c r="Z72" s="60">
        <v>4.5999999999999996</v>
      </c>
      <c r="AA72" s="62"/>
      <c r="AB72" s="60">
        <v>3.4</v>
      </c>
      <c r="AC72" s="62"/>
      <c r="AD72" s="60">
        <v>3</v>
      </c>
      <c r="AE72" s="62"/>
      <c r="AF72" s="60">
        <v>3.7</v>
      </c>
      <c r="AG72" s="62"/>
      <c r="AH72" s="60">
        <v>3.6</v>
      </c>
      <c r="AI72" s="62"/>
      <c r="AJ72" s="60">
        <v>3.8</v>
      </c>
      <c r="AK72" s="62"/>
      <c r="AL72" s="60">
        <v>4.2</v>
      </c>
      <c r="AM72" s="62"/>
      <c r="AN72" s="60">
        <v>3.9</v>
      </c>
      <c r="AO72" s="62"/>
      <c r="AP72" s="60">
        <v>3.9</v>
      </c>
      <c r="AQ72" s="62"/>
      <c r="AR72" s="60">
        <v>3.7</v>
      </c>
      <c r="AS72" s="62"/>
      <c r="AT72" s="85" t="s">
        <v>313</v>
      </c>
      <c r="AU72" s="84" t="s">
        <v>313</v>
      </c>
      <c r="AV72" s="85" t="s">
        <v>40</v>
      </c>
      <c r="AW72" s="85" t="s">
        <v>94</v>
      </c>
      <c r="AX72" s="86">
        <v>17</v>
      </c>
      <c r="AY72" s="87" t="s">
        <v>95</v>
      </c>
      <c r="AZ72" s="17"/>
      <c r="BA72" s="88" t="s">
        <v>382</v>
      </c>
      <c r="BB72" s="89">
        <f t="shared" si="19"/>
        <v>652062.96</v>
      </c>
      <c r="BC72" s="90">
        <v>1.05</v>
      </c>
      <c r="BD72" s="78"/>
      <c r="BE72" s="91">
        <f t="shared" si="22"/>
        <v>5.0000000000000044E-2</v>
      </c>
      <c r="BF72" s="91" t="s">
        <v>97</v>
      </c>
      <c r="BG72" s="72"/>
      <c r="BH72" s="88" t="s">
        <v>127</v>
      </c>
      <c r="BI72" s="92">
        <v>70000</v>
      </c>
      <c r="BJ72" s="93"/>
      <c r="BK72" s="92">
        <v>152063</v>
      </c>
      <c r="BL72" s="93"/>
      <c r="BM72" s="92">
        <v>100000</v>
      </c>
      <c r="BN72" s="93"/>
      <c r="BO72" s="89">
        <f t="shared" si="30"/>
        <v>322063</v>
      </c>
      <c r="BP72" s="92">
        <v>50000</v>
      </c>
      <c r="BQ72" s="93"/>
      <c r="BR72" s="92">
        <v>180000</v>
      </c>
      <c r="BS72" s="93"/>
      <c r="BT72" s="92">
        <v>100000</v>
      </c>
      <c r="BU72" s="93"/>
      <c r="BV72" s="89">
        <f t="shared" si="29"/>
        <v>330000</v>
      </c>
      <c r="BW72" s="89">
        <f t="shared" si="24"/>
        <v>652063</v>
      </c>
      <c r="BX72" s="77">
        <v>90056.7</v>
      </c>
      <c r="BY72" s="93"/>
      <c r="BZ72" s="77">
        <v>36000</v>
      </c>
      <c r="CA72" s="93"/>
      <c r="CB72" s="77">
        <v>54000</v>
      </c>
      <c r="CC72" s="93"/>
      <c r="CD72" s="77">
        <v>135000</v>
      </c>
      <c r="CE72" s="93"/>
      <c r="CF72" s="77">
        <v>271800</v>
      </c>
      <c r="CG72" s="93"/>
      <c r="CH72" s="77">
        <v>65206.3</v>
      </c>
      <c r="CI72" s="93"/>
      <c r="CJ72" s="89">
        <f t="shared" si="25"/>
        <v>652063</v>
      </c>
      <c r="CK72" s="94"/>
      <c r="CL72" s="92">
        <f t="shared" si="26"/>
        <v>287062.95999999996</v>
      </c>
      <c r="CM72" s="92">
        <v>365000</v>
      </c>
      <c r="CN72" s="89">
        <f t="shared" si="23"/>
        <v>652062.96</v>
      </c>
    </row>
    <row r="73" spans="1:92" s="88" customFormat="1" ht="15" customHeight="1" x14ac:dyDescent="0.4">
      <c r="A73" s="74" t="s">
        <v>383</v>
      </c>
      <c r="B73" s="74" t="s">
        <v>365</v>
      </c>
      <c r="C73" s="74" t="s">
        <v>79</v>
      </c>
      <c r="D73" s="74" t="s">
        <v>117</v>
      </c>
      <c r="E73" s="75" t="s">
        <v>100</v>
      </c>
      <c r="F73" s="76">
        <v>0.24199999999999999</v>
      </c>
      <c r="G73" s="77">
        <f>F73*$L$71</f>
        <v>843256.74399999995</v>
      </c>
      <c r="H73" s="78"/>
      <c r="I73" s="79"/>
      <c r="J73" s="80"/>
      <c r="K73" s="81"/>
      <c r="L73" s="82"/>
      <c r="M73" s="60">
        <f t="shared" si="27"/>
        <v>2.34</v>
      </c>
      <c r="N73" s="60">
        <f t="shared" si="28"/>
        <v>2.5200000000000005</v>
      </c>
      <c r="O73" s="60">
        <f t="shared" si="20"/>
        <v>2.4</v>
      </c>
      <c r="P73" s="60">
        <v>1</v>
      </c>
      <c r="Q73" s="60">
        <f t="shared" si="21"/>
        <v>8.26</v>
      </c>
      <c r="R73" s="83">
        <v>5</v>
      </c>
      <c r="S73" s="83">
        <v>1</v>
      </c>
      <c r="T73" s="62"/>
      <c r="U73" s="60">
        <v>4</v>
      </c>
      <c r="V73" s="60">
        <v>4.0999999999999996</v>
      </c>
      <c r="W73" s="60">
        <v>4</v>
      </c>
      <c r="X73" s="60">
        <v>3.6</v>
      </c>
      <c r="Y73" s="84" t="s">
        <v>136</v>
      </c>
      <c r="Z73" s="60">
        <v>3.7</v>
      </c>
      <c r="AA73" s="62"/>
      <c r="AB73" s="60">
        <v>3.9</v>
      </c>
      <c r="AC73" s="62"/>
      <c r="AD73" s="60">
        <v>3.6</v>
      </c>
      <c r="AE73" s="62"/>
      <c r="AF73" s="60">
        <v>3.8</v>
      </c>
      <c r="AG73" s="62"/>
      <c r="AH73" s="60">
        <v>4.2</v>
      </c>
      <c r="AI73" s="62"/>
      <c r="AJ73" s="60">
        <v>3.7</v>
      </c>
      <c r="AK73" s="62"/>
      <c r="AL73" s="60">
        <v>3.8</v>
      </c>
      <c r="AM73" s="62"/>
      <c r="AN73" s="60">
        <v>2.2000000000000002</v>
      </c>
      <c r="AO73" s="62"/>
      <c r="AP73" s="60">
        <v>4</v>
      </c>
      <c r="AQ73" s="62"/>
      <c r="AR73" s="60">
        <v>3.9</v>
      </c>
      <c r="AS73" s="62"/>
      <c r="AT73" s="85" t="s">
        <v>157</v>
      </c>
      <c r="AU73" s="84" t="s">
        <v>157</v>
      </c>
      <c r="AV73" s="85" t="s">
        <v>25</v>
      </c>
      <c r="AW73" s="85" t="s">
        <v>94</v>
      </c>
      <c r="AX73" s="86">
        <v>19</v>
      </c>
      <c r="AY73" s="87" t="s">
        <v>95</v>
      </c>
      <c r="AZ73" s="17"/>
      <c r="BA73" s="88" t="s">
        <v>384</v>
      </c>
      <c r="BB73" s="89">
        <f t="shared" si="19"/>
        <v>621012.34285714279</v>
      </c>
      <c r="BC73" s="90">
        <v>1</v>
      </c>
      <c r="BD73" s="78"/>
      <c r="BE73" s="91">
        <f t="shared" si="22"/>
        <v>0</v>
      </c>
      <c r="BF73" s="91" t="s">
        <v>134</v>
      </c>
      <c r="BG73" s="72"/>
      <c r="BH73" s="88" t="s">
        <v>127</v>
      </c>
      <c r="BI73" s="92">
        <v>52063</v>
      </c>
      <c r="BJ73" s="93"/>
      <c r="BK73" s="92">
        <v>120000</v>
      </c>
      <c r="BL73" s="93"/>
      <c r="BM73" s="92">
        <v>120000</v>
      </c>
      <c r="BN73" s="93"/>
      <c r="BO73" s="89">
        <f t="shared" si="30"/>
        <v>292063</v>
      </c>
      <c r="BP73" s="92">
        <v>30000</v>
      </c>
      <c r="BQ73" s="93"/>
      <c r="BR73" s="92">
        <v>210000</v>
      </c>
      <c r="BS73" s="93"/>
      <c r="BT73" s="92">
        <v>120000</v>
      </c>
      <c r="BU73" s="93"/>
      <c r="BV73" s="89">
        <f t="shared" si="29"/>
        <v>360000</v>
      </c>
      <c r="BW73" s="89">
        <f t="shared" si="24"/>
        <v>652063</v>
      </c>
      <c r="BX73" s="77">
        <v>90056.7</v>
      </c>
      <c r="BY73" s="93"/>
      <c r="BZ73" s="77">
        <v>108000</v>
      </c>
      <c r="CA73" s="93"/>
      <c r="CB73" s="77">
        <v>72000</v>
      </c>
      <c r="CC73" s="93"/>
      <c r="CD73" s="77">
        <v>108000</v>
      </c>
      <c r="CE73" s="93"/>
      <c r="CF73" s="77">
        <v>208800</v>
      </c>
      <c r="CG73" s="93"/>
      <c r="CH73" s="77">
        <v>65206.3</v>
      </c>
      <c r="CI73" s="93"/>
      <c r="CJ73" s="89">
        <f t="shared" si="25"/>
        <v>652063</v>
      </c>
      <c r="CK73" s="94"/>
      <c r="CL73" s="92">
        <f t="shared" si="26"/>
        <v>255342.34285714279</v>
      </c>
      <c r="CM73" s="92">
        <v>365670</v>
      </c>
      <c r="CN73" s="89">
        <f t="shared" si="23"/>
        <v>621012.34285714279</v>
      </c>
    </row>
    <row r="74" spans="1:92" s="88" customFormat="1" ht="15" customHeight="1" x14ac:dyDescent="0.4">
      <c r="A74" s="74" t="s">
        <v>385</v>
      </c>
      <c r="B74" s="74" t="s">
        <v>365</v>
      </c>
      <c r="C74" s="74" t="s">
        <v>79</v>
      </c>
      <c r="D74" s="74" t="s">
        <v>117</v>
      </c>
      <c r="E74" s="75" t="s">
        <v>107</v>
      </c>
      <c r="F74" s="76">
        <v>0.193</v>
      </c>
      <c r="G74" s="77">
        <f>F74*$L$71</f>
        <v>672514.67599999998</v>
      </c>
      <c r="H74" s="78"/>
      <c r="I74" s="79"/>
      <c r="J74" s="80"/>
      <c r="K74" s="81"/>
      <c r="L74" s="82"/>
      <c r="M74" s="60">
        <f t="shared" si="27"/>
        <v>2.2799999999999998</v>
      </c>
      <c r="N74" s="60">
        <f t="shared" si="28"/>
        <v>2.46</v>
      </c>
      <c r="O74" s="60">
        <f t="shared" si="20"/>
        <v>2.2200000000000002</v>
      </c>
      <c r="P74" s="60">
        <v>0.6</v>
      </c>
      <c r="Q74" s="60">
        <f t="shared" si="21"/>
        <v>7.5600000000000005</v>
      </c>
      <c r="R74" s="83">
        <v>5</v>
      </c>
      <c r="S74" s="83">
        <v>3</v>
      </c>
      <c r="T74" s="62"/>
      <c r="U74" s="60">
        <v>4.2</v>
      </c>
      <c r="V74" s="60">
        <v>2.8</v>
      </c>
      <c r="W74" s="60">
        <v>3</v>
      </c>
      <c r="X74" s="60">
        <v>3</v>
      </c>
      <c r="Y74" s="84" t="s">
        <v>386</v>
      </c>
      <c r="Z74" s="60">
        <v>3.2</v>
      </c>
      <c r="AA74" s="62"/>
      <c r="AB74" s="60">
        <v>3.8</v>
      </c>
      <c r="AC74" s="62"/>
      <c r="AD74" s="60">
        <v>2.4</v>
      </c>
      <c r="AE74" s="62"/>
      <c r="AF74" s="60">
        <v>3.4</v>
      </c>
      <c r="AG74" s="62"/>
      <c r="AH74" s="60">
        <v>4.0999999999999996</v>
      </c>
      <c r="AI74" s="62"/>
      <c r="AJ74" s="60">
        <v>3.3</v>
      </c>
      <c r="AK74" s="62"/>
      <c r="AL74" s="60">
        <v>3.6</v>
      </c>
      <c r="AM74" s="62"/>
      <c r="AN74" s="60">
        <v>3.8</v>
      </c>
      <c r="AO74" s="62"/>
      <c r="AP74" s="60">
        <v>3.7</v>
      </c>
      <c r="AQ74" s="62"/>
      <c r="AR74" s="60">
        <v>4.0999999999999996</v>
      </c>
      <c r="AS74" s="62"/>
      <c r="AT74" s="85" t="s">
        <v>335</v>
      </c>
      <c r="AU74" s="84" t="s">
        <v>335</v>
      </c>
      <c r="AV74" s="85" t="s">
        <v>42</v>
      </c>
      <c r="AW74" s="85" t="s">
        <v>84</v>
      </c>
      <c r="AX74" s="86">
        <v>16</v>
      </c>
      <c r="AY74" s="87" t="s">
        <v>85</v>
      </c>
      <c r="AZ74" s="17"/>
      <c r="BA74" s="88" t="s">
        <v>387</v>
      </c>
      <c r="BB74" s="89">
        <f t="shared" si="19"/>
        <v>683113.57714285713</v>
      </c>
      <c r="BC74" s="90">
        <v>1.1000000000000001</v>
      </c>
      <c r="BD74" s="78"/>
      <c r="BE74" s="91">
        <f t="shared" si="22"/>
        <v>0.10000000000000009</v>
      </c>
      <c r="BF74" s="91" t="s">
        <v>97</v>
      </c>
      <c r="BG74" s="72"/>
      <c r="BH74" s="88" t="s">
        <v>202</v>
      </c>
      <c r="BI74" s="92">
        <v>53114</v>
      </c>
      <c r="BJ74" s="93"/>
      <c r="BK74" s="92">
        <v>80000</v>
      </c>
      <c r="BL74" s="93"/>
      <c r="BM74" s="92">
        <v>170000</v>
      </c>
      <c r="BN74" s="93"/>
      <c r="BO74" s="89">
        <f t="shared" si="30"/>
        <v>303114</v>
      </c>
      <c r="BP74" s="92">
        <v>50000</v>
      </c>
      <c r="BQ74" s="93"/>
      <c r="BR74" s="92">
        <v>150000</v>
      </c>
      <c r="BS74" s="93"/>
      <c r="BT74" s="92">
        <v>180000</v>
      </c>
      <c r="BU74" s="93"/>
      <c r="BV74" s="89">
        <f t="shared" si="29"/>
        <v>380000</v>
      </c>
      <c r="BW74" s="89">
        <f t="shared" si="24"/>
        <v>683114</v>
      </c>
      <c r="BX74" s="77">
        <v>47802.6</v>
      </c>
      <c r="BY74" s="93"/>
      <c r="BZ74" s="77">
        <v>144000</v>
      </c>
      <c r="CA74" s="93"/>
      <c r="CB74" s="77">
        <v>108000</v>
      </c>
      <c r="CC74" s="93"/>
      <c r="CD74" s="77">
        <v>180000</v>
      </c>
      <c r="CE74" s="93"/>
      <c r="CF74" s="77">
        <v>135000</v>
      </c>
      <c r="CG74" s="93"/>
      <c r="CH74" s="77">
        <v>68311.400000000009</v>
      </c>
      <c r="CI74" s="93"/>
      <c r="CJ74" s="89">
        <f t="shared" si="25"/>
        <v>683114</v>
      </c>
      <c r="CK74" s="94"/>
      <c r="CL74" s="92">
        <f t="shared" si="26"/>
        <v>377442.57714285713</v>
      </c>
      <c r="CM74" s="92">
        <v>305671</v>
      </c>
      <c r="CN74" s="89">
        <f t="shared" si="23"/>
        <v>683113.57714285713</v>
      </c>
    </row>
    <row r="75" spans="1:92" s="88" customFormat="1" ht="15" customHeight="1" x14ac:dyDescent="0.4">
      <c r="A75" s="74" t="s">
        <v>388</v>
      </c>
      <c r="B75" s="74" t="s">
        <v>365</v>
      </c>
      <c r="C75" s="74" t="s">
        <v>79</v>
      </c>
      <c r="D75" s="74" t="s">
        <v>117</v>
      </c>
      <c r="E75" s="75" t="s">
        <v>113</v>
      </c>
      <c r="F75" s="76">
        <v>0.17499999999999999</v>
      </c>
      <c r="G75" s="77">
        <f>F75*$L$71</f>
        <v>609793.1</v>
      </c>
      <c r="H75" s="78"/>
      <c r="I75" s="79"/>
      <c r="J75" s="80"/>
      <c r="K75" s="81"/>
      <c r="L75" s="82"/>
      <c r="M75" s="60">
        <f t="shared" si="27"/>
        <v>2.4</v>
      </c>
      <c r="N75" s="60">
        <f t="shared" si="28"/>
        <v>2.64</v>
      </c>
      <c r="O75" s="60">
        <f t="shared" si="20"/>
        <v>2.2799999999999998</v>
      </c>
      <c r="P75" s="60">
        <v>0.6</v>
      </c>
      <c r="Q75" s="60">
        <f t="shared" si="21"/>
        <v>7.92</v>
      </c>
      <c r="R75" s="83">
        <v>5</v>
      </c>
      <c r="S75" s="83">
        <v>2</v>
      </c>
      <c r="T75" s="62"/>
      <c r="U75" s="60">
        <v>4.8</v>
      </c>
      <c r="V75" s="60">
        <v>4</v>
      </c>
      <c r="W75" s="60">
        <v>4.8</v>
      </c>
      <c r="X75" s="60">
        <v>3.2</v>
      </c>
      <c r="Y75" s="84" t="s">
        <v>156</v>
      </c>
      <c r="Z75" s="60">
        <v>4.9000000000000004</v>
      </c>
      <c r="AA75" s="62"/>
      <c r="AB75" s="60">
        <v>4</v>
      </c>
      <c r="AC75" s="62"/>
      <c r="AD75" s="60">
        <v>2</v>
      </c>
      <c r="AE75" s="62"/>
      <c r="AF75" s="60">
        <v>4.2</v>
      </c>
      <c r="AG75" s="62"/>
      <c r="AH75" s="60">
        <v>4.4000000000000004</v>
      </c>
      <c r="AI75" s="62"/>
      <c r="AJ75" s="60">
        <v>4.3</v>
      </c>
      <c r="AK75" s="62"/>
      <c r="AL75" s="60">
        <v>4.5</v>
      </c>
      <c r="AM75" s="62"/>
      <c r="AN75" s="60">
        <v>3.1</v>
      </c>
      <c r="AO75" s="62"/>
      <c r="AP75" s="60">
        <v>3.8</v>
      </c>
      <c r="AQ75" s="62"/>
      <c r="AR75" s="60">
        <v>3.4</v>
      </c>
      <c r="AS75" s="62"/>
      <c r="AT75" s="85" t="s">
        <v>313</v>
      </c>
      <c r="AU75" s="84" t="s">
        <v>313</v>
      </c>
      <c r="AV75" s="85" t="s">
        <v>40</v>
      </c>
      <c r="AW75" s="85" t="s">
        <v>137</v>
      </c>
      <c r="AX75" s="86">
        <v>18</v>
      </c>
      <c r="AY75" s="87" t="s">
        <v>138</v>
      </c>
      <c r="AZ75" s="17"/>
      <c r="BA75" s="88" t="s">
        <v>389</v>
      </c>
      <c r="BB75" s="89">
        <f t="shared" si="19"/>
        <v>652062.96</v>
      </c>
      <c r="BC75" s="90">
        <v>1.05</v>
      </c>
      <c r="BD75" s="78"/>
      <c r="BE75" s="91">
        <f t="shared" si="22"/>
        <v>5.0000000000000044E-2</v>
      </c>
      <c r="BF75" s="91" t="s">
        <v>97</v>
      </c>
      <c r="BG75" s="72"/>
      <c r="BH75" s="88" t="s">
        <v>115</v>
      </c>
      <c r="BI75" s="92">
        <v>52063</v>
      </c>
      <c r="BJ75" s="93"/>
      <c r="BK75" s="92">
        <v>50000</v>
      </c>
      <c r="BL75" s="93"/>
      <c r="BM75" s="92">
        <v>100000</v>
      </c>
      <c r="BN75" s="93"/>
      <c r="BO75" s="89">
        <f t="shared" si="30"/>
        <v>202063</v>
      </c>
      <c r="BP75" s="92">
        <v>100000</v>
      </c>
      <c r="BQ75" s="93"/>
      <c r="BR75" s="92">
        <v>50000</v>
      </c>
      <c r="BS75" s="93"/>
      <c r="BT75" s="92">
        <v>300000</v>
      </c>
      <c r="BU75" s="93"/>
      <c r="BV75" s="89">
        <f t="shared" si="29"/>
        <v>450000</v>
      </c>
      <c r="BW75" s="89">
        <f t="shared" si="24"/>
        <v>652063</v>
      </c>
      <c r="BX75" s="77">
        <v>136856.70000000001</v>
      </c>
      <c r="BY75" s="93"/>
      <c r="BZ75" s="77">
        <v>36000</v>
      </c>
      <c r="CA75" s="93"/>
      <c r="CB75" s="77">
        <v>135000</v>
      </c>
      <c r="CC75" s="93"/>
      <c r="CD75" s="77">
        <v>135000</v>
      </c>
      <c r="CE75" s="93"/>
      <c r="CF75" s="77">
        <v>144000</v>
      </c>
      <c r="CG75" s="93"/>
      <c r="CH75" s="77">
        <v>65206.3</v>
      </c>
      <c r="CI75" s="93"/>
      <c r="CJ75" s="89">
        <f t="shared" si="25"/>
        <v>652063</v>
      </c>
      <c r="CK75" s="94"/>
      <c r="CL75" s="92">
        <f t="shared" si="26"/>
        <v>346462.95999999996</v>
      </c>
      <c r="CM75" s="92">
        <v>305600</v>
      </c>
      <c r="CN75" s="89">
        <f t="shared" si="23"/>
        <v>652062.96</v>
      </c>
    </row>
    <row r="76" spans="1:92" s="40" customFormat="1" ht="15" customHeight="1" x14ac:dyDescent="0.4">
      <c r="A76" s="23" t="s">
        <v>390</v>
      </c>
      <c r="B76" s="23" t="s">
        <v>365</v>
      </c>
      <c r="C76" s="23" t="s">
        <v>142</v>
      </c>
      <c r="D76" s="23" t="s">
        <v>80</v>
      </c>
      <c r="E76" s="24" t="s">
        <v>81</v>
      </c>
      <c r="F76" s="25">
        <v>0.184</v>
      </c>
      <c r="G76" s="26">
        <f>F76*$L$76</f>
        <v>641153.88800000004</v>
      </c>
      <c r="H76" s="27">
        <f>SUM(F76:F80)</f>
        <v>1</v>
      </c>
      <c r="I76" s="28">
        <f>I13</f>
        <v>437</v>
      </c>
      <c r="J76" s="29" t="str">
        <f>J13</f>
        <v>± 4.5</v>
      </c>
      <c r="K76" s="30">
        <f>K13</f>
        <v>0.95</v>
      </c>
      <c r="L76" s="31">
        <f>L13</f>
        <v>3484532</v>
      </c>
      <c r="M76" s="32">
        <f t="shared" si="27"/>
        <v>2.16</v>
      </c>
      <c r="N76" s="32">
        <f t="shared" si="28"/>
        <v>2.16</v>
      </c>
      <c r="O76" s="32">
        <f t="shared" si="20"/>
        <v>2.4</v>
      </c>
      <c r="P76" s="32">
        <v>0.6</v>
      </c>
      <c r="Q76" s="32">
        <f t="shared" si="21"/>
        <v>7.32</v>
      </c>
      <c r="R76" s="33">
        <v>5</v>
      </c>
      <c r="S76" s="33">
        <v>5</v>
      </c>
      <c r="T76" s="34">
        <f>AVERAGE(Q76:Q80)</f>
        <v>7.8239999999999998</v>
      </c>
      <c r="U76" s="32">
        <v>2.2000000000000002</v>
      </c>
      <c r="V76" s="32">
        <v>3</v>
      </c>
      <c r="W76" s="32">
        <v>3</v>
      </c>
      <c r="X76" s="32">
        <v>2.6</v>
      </c>
      <c r="Y76" s="35" t="s">
        <v>101</v>
      </c>
      <c r="Z76" s="32">
        <v>3.8</v>
      </c>
      <c r="AA76" s="34">
        <f>AVERAGE(Z76:Z80)</f>
        <v>3.66</v>
      </c>
      <c r="AB76" s="32">
        <v>3.6</v>
      </c>
      <c r="AC76" s="34">
        <f>AVERAGE(AB76:AB80)</f>
        <v>3.8</v>
      </c>
      <c r="AD76" s="32">
        <v>4</v>
      </c>
      <c r="AE76" s="34">
        <f>AVERAGE(AD76:AD80)</f>
        <v>3.66</v>
      </c>
      <c r="AF76" s="32">
        <v>4</v>
      </c>
      <c r="AG76" s="34">
        <f>AVERAGE(AF76:AF80)</f>
        <v>3.4200000000000004</v>
      </c>
      <c r="AH76" s="32">
        <v>3.6</v>
      </c>
      <c r="AI76" s="34">
        <f>AVERAGE(AH76:AH80)</f>
        <v>4.0200000000000005</v>
      </c>
      <c r="AJ76" s="32">
        <v>4.0999999999999996</v>
      </c>
      <c r="AK76" s="34">
        <f>AVERAGE(AJ76:AJ80)</f>
        <v>3.5</v>
      </c>
      <c r="AL76" s="32">
        <v>4.0999999999999996</v>
      </c>
      <c r="AM76" s="34">
        <f>AVERAGE(AL76:AL80)</f>
        <v>3.9200000000000004</v>
      </c>
      <c r="AN76" s="32">
        <v>3.6</v>
      </c>
      <c r="AO76" s="34">
        <f>AVERAGE(AN76:AN80)</f>
        <v>3.66</v>
      </c>
      <c r="AP76" s="32">
        <v>4</v>
      </c>
      <c r="AQ76" s="34">
        <f>AVERAGE(AP76:AP80)</f>
        <v>4.0199999999999996</v>
      </c>
      <c r="AR76" s="32">
        <v>3.7</v>
      </c>
      <c r="AS76" s="34">
        <f>AVERAGE(AR76:AR80)</f>
        <v>3.9200000000000004</v>
      </c>
      <c r="AT76" s="36" t="s">
        <v>391</v>
      </c>
      <c r="AU76" s="35" t="s">
        <v>391</v>
      </c>
      <c r="AV76" s="36" t="s">
        <v>39</v>
      </c>
      <c r="AW76" s="36" t="s">
        <v>151</v>
      </c>
      <c r="AX76" s="37">
        <v>22</v>
      </c>
      <c r="AY76" s="38" t="s">
        <v>152</v>
      </c>
      <c r="AZ76" s="39" t="s">
        <v>392</v>
      </c>
      <c r="BA76" s="40" t="s">
        <v>393</v>
      </c>
      <c r="BB76" s="41">
        <f t="shared" ref="BB76:BB85" si="31">BC76*$BG$76</f>
        <v>879767.48571428563</v>
      </c>
      <c r="BC76" s="42">
        <v>0.85</v>
      </c>
      <c r="BD76" s="27">
        <f>AVERAGE(BC76:BC80)</f>
        <v>1</v>
      </c>
      <c r="BE76" s="43">
        <f t="shared" si="22"/>
        <v>-0.15000000000000002</v>
      </c>
      <c r="BF76" s="43" t="s">
        <v>140</v>
      </c>
      <c r="BG76" s="72">
        <f>BG13</f>
        <v>1035020.5714285714</v>
      </c>
      <c r="BH76" s="40" t="s">
        <v>394</v>
      </c>
      <c r="BI76" s="45">
        <v>105021</v>
      </c>
      <c r="BJ76" s="46">
        <f>AVERAGE(BI76:BI80)</f>
        <v>89020.800000000003</v>
      </c>
      <c r="BK76" s="45">
        <v>150000</v>
      </c>
      <c r="BL76" s="46">
        <f>AVERAGE(BK76:BK80)</f>
        <v>120000</v>
      </c>
      <c r="BM76" s="45">
        <v>250000</v>
      </c>
      <c r="BN76" s="46">
        <f>AVERAGE(BM76:BM80)</f>
        <v>230000</v>
      </c>
      <c r="BO76" s="41">
        <f t="shared" si="30"/>
        <v>505021</v>
      </c>
      <c r="BP76" s="45">
        <v>100000</v>
      </c>
      <c r="BQ76" s="46">
        <f>AVERAGE(BP76:BP80)</f>
        <v>102000</v>
      </c>
      <c r="BR76" s="45">
        <v>180000</v>
      </c>
      <c r="BS76" s="46">
        <f>AVERAGE(BR76:BR80)</f>
        <v>182000</v>
      </c>
      <c r="BT76" s="45">
        <v>250000</v>
      </c>
      <c r="BU76" s="46">
        <f>AVERAGE(BT76:BT80)</f>
        <v>312000</v>
      </c>
      <c r="BV76" s="41">
        <f t="shared" si="29"/>
        <v>530000</v>
      </c>
      <c r="BW76" s="41">
        <f t="shared" si="24"/>
        <v>1035021</v>
      </c>
      <c r="BX76" s="26">
        <v>121518.90000000001</v>
      </c>
      <c r="BY76" s="46">
        <f>AVERAGE(BX76:BX80)</f>
        <v>146395.98000000001</v>
      </c>
      <c r="BZ76" s="26">
        <v>315000</v>
      </c>
      <c r="CA76" s="46">
        <f>AVERAGE(BZ76:BZ80)</f>
        <v>167722.74</v>
      </c>
      <c r="CB76" s="26">
        <v>225000</v>
      </c>
      <c r="CC76" s="46">
        <f>AVERAGE(CB76:CB80)</f>
        <v>192600</v>
      </c>
      <c r="CD76" s="26">
        <v>135000</v>
      </c>
      <c r="CE76" s="46">
        <f>AVERAGE(CD76:CD80)</f>
        <v>201600</v>
      </c>
      <c r="CF76" s="26">
        <v>135000</v>
      </c>
      <c r="CG76" s="46">
        <f>AVERAGE(CF76:CF80)</f>
        <v>223200</v>
      </c>
      <c r="CH76" s="26">
        <v>103502.1</v>
      </c>
      <c r="CI76" s="46">
        <f>AVERAGE(CH76:CH80)</f>
        <v>103502.08</v>
      </c>
      <c r="CJ76" s="41">
        <f t="shared" si="25"/>
        <v>1966539.7200000002</v>
      </c>
      <c r="CK76" s="47">
        <f>AVERAGE(CJ76:CJ80)</f>
        <v>1221324.5440000002</v>
      </c>
      <c r="CL76" s="45">
        <f t="shared" si="26"/>
        <v>514094.48571428563</v>
      </c>
      <c r="CM76" s="45">
        <v>365673</v>
      </c>
      <c r="CN76" s="41">
        <f t="shared" si="23"/>
        <v>879767.48571428563</v>
      </c>
    </row>
    <row r="77" spans="1:92" s="40" customFormat="1" ht="15" customHeight="1" x14ac:dyDescent="0.4">
      <c r="A77" s="23" t="s">
        <v>395</v>
      </c>
      <c r="B77" s="23" t="s">
        <v>365</v>
      </c>
      <c r="C77" s="23" t="s">
        <v>142</v>
      </c>
      <c r="D77" s="23" t="s">
        <v>80</v>
      </c>
      <c r="E77" s="24" t="s">
        <v>92</v>
      </c>
      <c r="F77" s="25">
        <v>0.14699999999999999</v>
      </c>
      <c r="G77" s="26">
        <f>F77*$L$76</f>
        <v>512226.20399999997</v>
      </c>
      <c r="H77" s="27"/>
      <c r="I77" s="28"/>
      <c r="J77" s="29"/>
      <c r="K77" s="30"/>
      <c r="L77" s="31"/>
      <c r="M77" s="32">
        <f t="shared" si="27"/>
        <v>2.1</v>
      </c>
      <c r="N77" s="32">
        <f t="shared" si="28"/>
        <v>2.4</v>
      </c>
      <c r="O77" s="32">
        <f t="shared" si="20"/>
        <v>2.2799999999999998</v>
      </c>
      <c r="P77" s="32">
        <v>1</v>
      </c>
      <c r="Q77" s="32">
        <f t="shared" si="21"/>
        <v>7.7799999999999994</v>
      </c>
      <c r="R77" s="33">
        <v>5</v>
      </c>
      <c r="S77" s="33">
        <v>3</v>
      </c>
      <c r="T77" s="34"/>
      <c r="U77" s="32">
        <v>2</v>
      </c>
      <c r="V77" s="32">
        <v>2</v>
      </c>
      <c r="W77" s="32">
        <v>2.2000000000000002</v>
      </c>
      <c r="X77" s="32">
        <v>4</v>
      </c>
      <c r="Y77" s="35" t="s">
        <v>144</v>
      </c>
      <c r="Z77" s="32">
        <v>3.9</v>
      </c>
      <c r="AA77" s="34"/>
      <c r="AB77" s="32">
        <v>3.5</v>
      </c>
      <c r="AC77" s="34"/>
      <c r="AD77" s="32">
        <v>4.8</v>
      </c>
      <c r="AE77" s="34"/>
      <c r="AF77" s="32">
        <v>2.6</v>
      </c>
      <c r="AG77" s="34"/>
      <c r="AH77" s="32">
        <v>4</v>
      </c>
      <c r="AI77" s="34"/>
      <c r="AJ77" s="32">
        <v>2.7</v>
      </c>
      <c r="AK77" s="34"/>
      <c r="AL77" s="32">
        <v>4</v>
      </c>
      <c r="AM77" s="34"/>
      <c r="AN77" s="32">
        <v>3.5</v>
      </c>
      <c r="AO77" s="34"/>
      <c r="AP77" s="32">
        <v>3.8</v>
      </c>
      <c r="AQ77" s="34"/>
      <c r="AR77" s="32">
        <v>3.8</v>
      </c>
      <c r="AS77" s="34"/>
      <c r="AT77" s="36" t="s">
        <v>313</v>
      </c>
      <c r="AU77" s="35" t="s">
        <v>313</v>
      </c>
      <c r="AV77" s="36" t="s">
        <v>40</v>
      </c>
      <c r="AW77" s="36" t="s">
        <v>396</v>
      </c>
      <c r="AX77" s="37">
        <v>24</v>
      </c>
      <c r="AY77" s="38" t="s">
        <v>194</v>
      </c>
      <c r="AZ77" s="39"/>
      <c r="BA77" s="40" t="s">
        <v>397</v>
      </c>
      <c r="BB77" s="41">
        <f t="shared" si="31"/>
        <v>983269.54285714275</v>
      </c>
      <c r="BC77" s="42">
        <v>0.95</v>
      </c>
      <c r="BD77" s="27"/>
      <c r="BE77" s="43">
        <f t="shared" si="22"/>
        <v>-5.0000000000000044E-2</v>
      </c>
      <c r="BF77" s="43" t="s">
        <v>140</v>
      </c>
      <c r="BG77" s="72"/>
      <c r="BH77" s="40" t="s">
        <v>89</v>
      </c>
      <c r="BI77" s="45">
        <v>81519</v>
      </c>
      <c r="BJ77" s="46"/>
      <c r="BK77" s="45">
        <v>100000</v>
      </c>
      <c r="BL77" s="46"/>
      <c r="BM77" s="45">
        <v>250000</v>
      </c>
      <c r="BN77" s="46"/>
      <c r="BO77" s="41">
        <f t="shared" si="30"/>
        <v>431519</v>
      </c>
      <c r="BP77" s="45">
        <v>80000</v>
      </c>
      <c r="BQ77" s="46"/>
      <c r="BR77" s="45">
        <v>180000</v>
      </c>
      <c r="BS77" s="46"/>
      <c r="BT77" s="45">
        <v>240000</v>
      </c>
      <c r="BU77" s="46"/>
      <c r="BV77" s="41">
        <f t="shared" si="29"/>
        <v>500000</v>
      </c>
      <c r="BW77" s="41">
        <f t="shared" si="24"/>
        <v>931519</v>
      </c>
      <c r="BX77" s="26">
        <v>90000</v>
      </c>
      <c r="BY77" s="46"/>
      <c r="BZ77" s="26">
        <v>118367.1</v>
      </c>
      <c r="CA77" s="46"/>
      <c r="CB77" s="26">
        <v>198000</v>
      </c>
      <c r="CC77" s="46"/>
      <c r="CD77" s="26">
        <v>180000</v>
      </c>
      <c r="CE77" s="46"/>
      <c r="CF77" s="26">
        <v>252000</v>
      </c>
      <c r="CG77" s="46"/>
      <c r="CH77" s="26">
        <v>93151.900000000009</v>
      </c>
      <c r="CI77" s="46"/>
      <c r="CJ77" s="41">
        <f t="shared" si="25"/>
        <v>931519</v>
      </c>
      <c r="CK77" s="47"/>
      <c r="CL77" s="45">
        <f t="shared" si="26"/>
        <v>617595.54285714275</v>
      </c>
      <c r="CM77" s="45">
        <v>365674</v>
      </c>
      <c r="CN77" s="41">
        <f t="shared" si="23"/>
        <v>983269.54285714275</v>
      </c>
    </row>
    <row r="78" spans="1:92" s="40" customFormat="1" ht="15" customHeight="1" x14ac:dyDescent="0.4">
      <c r="A78" s="23" t="s">
        <v>398</v>
      </c>
      <c r="B78" s="23" t="s">
        <v>365</v>
      </c>
      <c r="C78" s="23" t="s">
        <v>142</v>
      </c>
      <c r="D78" s="23" t="s">
        <v>80</v>
      </c>
      <c r="E78" s="24" t="s">
        <v>100</v>
      </c>
      <c r="F78" s="25">
        <v>0.218</v>
      </c>
      <c r="G78" s="26">
        <f>F78*$L$76</f>
        <v>759627.97600000002</v>
      </c>
      <c r="H78" s="27"/>
      <c r="I78" s="28"/>
      <c r="J78" s="29"/>
      <c r="K78" s="30"/>
      <c r="L78" s="31"/>
      <c r="M78" s="32">
        <f t="shared" si="27"/>
        <v>2.4</v>
      </c>
      <c r="N78" s="32">
        <f t="shared" si="28"/>
        <v>2.34</v>
      </c>
      <c r="O78" s="32">
        <f t="shared" si="20"/>
        <v>2.76</v>
      </c>
      <c r="P78" s="32">
        <v>0.8</v>
      </c>
      <c r="Q78" s="32">
        <f t="shared" si="21"/>
        <v>8.3000000000000007</v>
      </c>
      <c r="R78" s="33">
        <v>5</v>
      </c>
      <c r="S78" s="33">
        <v>1</v>
      </c>
      <c r="T78" s="34"/>
      <c r="U78" s="32">
        <v>4</v>
      </c>
      <c r="V78" s="32">
        <v>3.1</v>
      </c>
      <c r="W78" s="32">
        <v>3.2</v>
      </c>
      <c r="X78" s="32">
        <v>3</v>
      </c>
      <c r="Y78" s="35" t="s">
        <v>156</v>
      </c>
      <c r="Z78" s="32">
        <v>3.8</v>
      </c>
      <c r="AA78" s="34"/>
      <c r="AB78" s="32">
        <v>4</v>
      </c>
      <c r="AC78" s="34"/>
      <c r="AD78" s="32">
        <v>4.2</v>
      </c>
      <c r="AE78" s="34"/>
      <c r="AF78" s="32">
        <v>3.5</v>
      </c>
      <c r="AG78" s="34"/>
      <c r="AH78" s="32">
        <v>3.9</v>
      </c>
      <c r="AI78" s="34"/>
      <c r="AJ78" s="32">
        <v>3.6</v>
      </c>
      <c r="AK78" s="34"/>
      <c r="AL78" s="32">
        <v>4</v>
      </c>
      <c r="AM78" s="34"/>
      <c r="AN78" s="32">
        <v>3.4</v>
      </c>
      <c r="AO78" s="34"/>
      <c r="AP78" s="32">
        <v>4.5999999999999996</v>
      </c>
      <c r="AQ78" s="34"/>
      <c r="AR78" s="32">
        <v>3.6</v>
      </c>
      <c r="AS78" s="34"/>
      <c r="AT78" s="36" t="s">
        <v>25</v>
      </c>
      <c r="AU78" s="35" t="s">
        <v>25</v>
      </c>
      <c r="AV78" s="36" t="s">
        <v>25</v>
      </c>
      <c r="AW78" s="36" t="s">
        <v>396</v>
      </c>
      <c r="AX78" s="37">
        <v>26</v>
      </c>
      <c r="AY78" s="38" t="s">
        <v>399</v>
      </c>
      <c r="AZ78" s="39"/>
      <c r="BA78" s="40" t="s">
        <v>400</v>
      </c>
      <c r="BB78" s="41">
        <f t="shared" si="31"/>
        <v>1086771.5999999999</v>
      </c>
      <c r="BC78" s="42">
        <v>1.05</v>
      </c>
      <c r="BD78" s="27"/>
      <c r="BE78" s="43">
        <f t="shared" si="22"/>
        <v>5.0000000000000044E-2</v>
      </c>
      <c r="BF78" s="43" t="s">
        <v>97</v>
      </c>
      <c r="BG78" s="72"/>
      <c r="BH78" s="40" t="s">
        <v>183</v>
      </c>
      <c r="BI78" s="45">
        <v>90274</v>
      </c>
      <c r="BJ78" s="46"/>
      <c r="BK78" s="45">
        <v>150000</v>
      </c>
      <c r="BL78" s="46"/>
      <c r="BM78" s="45">
        <v>250000</v>
      </c>
      <c r="BN78" s="46"/>
      <c r="BO78" s="41">
        <f t="shared" si="30"/>
        <v>490274</v>
      </c>
      <c r="BP78" s="45">
        <v>120000</v>
      </c>
      <c r="BQ78" s="46"/>
      <c r="BR78" s="45">
        <v>190000</v>
      </c>
      <c r="BS78" s="46"/>
      <c r="BT78" s="45">
        <v>390000</v>
      </c>
      <c r="BU78" s="46"/>
      <c r="BV78" s="41">
        <f t="shared" si="29"/>
        <v>700000</v>
      </c>
      <c r="BW78" s="41">
        <f t="shared" si="24"/>
        <v>1190274</v>
      </c>
      <c r="BX78" s="26">
        <v>324000</v>
      </c>
      <c r="BY78" s="46"/>
      <c r="BZ78" s="26">
        <v>171246.6</v>
      </c>
      <c r="CA78" s="46"/>
      <c r="CB78" s="26">
        <v>180000</v>
      </c>
      <c r="CC78" s="46"/>
      <c r="CD78" s="26">
        <v>198000</v>
      </c>
      <c r="CE78" s="46"/>
      <c r="CF78" s="26">
        <v>198000</v>
      </c>
      <c r="CG78" s="46"/>
      <c r="CH78" s="26">
        <v>119027.40000000001</v>
      </c>
      <c r="CI78" s="46"/>
      <c r="CJ78" s="41">
        <f t="shared" si="25"/>
        <v>1190274</v>
      </c>
      <c r="CK78" s="47"/>
      <c r="CL78" s="45">
        <f t="shared" si="26"/>
        <v>721171.59999999986</v>
      </c>
      <c r="CM78" s="45">
        <v>365600</v>
      </c>
      <c r="CN78" s="41">
        <f t="shared" si="23"/>
        <v>1086771.5999999999</v>
      </c>
    </row>
    <row r="79" spans="1:92" s="40" customFormat="1" ht="15" customHeight="1" x14ac:dyDescent="0.4">
      <c r="A79" s="23" t="s">
        <v>401</v>
      </c>
      <c r="B79" s="23" t="s">
        <v>365</v>
      </c>
      <c r="C79" s="23" t="s">
        <v>142</v>
      </c>
      <c r="D79" s="23" t="s">
        <v>80</v>
      </c>
      <c r="E79" s="24" t="s">
        <v>107</v>
      </c>
      <c r="F79" s="25">
        <v>0.25600000000000001</v>
      </c>
      <c r="G79" s="26">
        <f>F79*$L$76</f>
        <v>892040.19200000004</v>
      </c>
      <c r="H79" s="27"/>
      <c r="I79" s="28"/>
      <c r="J79" s="29"/>
      <c r="K79" s="30"/>
      <c r="L79" s="31"/>
      <c r="M79" s="32">
        <f t="shared" si="27"/>
        <v>2.34</v>
      </c>
      <c r="N79" s="32">
        <f t="shared" si="28"/>
        <v>2.64</v>
      </c>
      <c r="O79" s="32">
        <f t="shared" si="20"/>
        <v>2.16</v>
      </c>
      <c r="P79" s="32">
        <v>0.6</v>
      </c>
      <c r="Q79" s="32">
        <f t="shared" si="21"/>
        <v>7.74</v>
      </c>
      <c r="R79" s="33">
        <v>5</v>
      </c>
      <c r="S79" s="33">
        <v>4</v>
      </c>
      <c r="T79" s="34"/>
      <c r="U79" s="32">
        <v>3.9</v>
      </c>
      <c r="V79" s="32">
        <v>3.2</v>
      </c>
      <c r="W79" s="32">
        <v>4</v>
      </c>
      <c r="X79" s="32">
        <v>4</v>
      </c>
      <c r="Y79" s="35" t="s">
        <v>119</v>
      </c>
      <c r="Z79" s="32">
        <v>3.6</v>
      </c>
      <c r="AA79" s="34"/>
      <c r="AB79" s="32">
        <v>3.9</v>
      </c>
      <c r="AC79" s="34"/>
      <c r="AD79" s="32">
        <v>2.6</v>
      </c>
      <c r="AE79" s="34"/>
      <c r="AF79" s="32">
        <v>3.5</v>
      </c>
      <c r="AG79" s="34"/>
      <c r="AH79" s="32">
        <v>4.4000000000000004</v>
      </c>
      <c r="AI79" s="34"/>
      <c r="AJ79" s="32">
        <v>3.5</v>
      </c>
      <c r="AK79" s="34"/>
      <c r="AL79" s="32">
        <v>3.9</v>
      </c>
      <c r="AM79" s="34"/>
      <c r="AN79" s="32">
        <v>3.8</v>
      </c>
      <c r="AO79" s="34"/>
      <c r="AP79" s="32">
        <v>3.6</v>
      </c>
      <c r="AQ79" s="34"/>
      <c r="AR79" s="32">
        <v>4.2</v>
      </c>
      <c r="AS79" s="34"/>
      <c r="AT79" s="36" t="s">
        <v>313</v>
      </c>
      <c r="AU79" s="35" t="s">
        <v>313</v>
      </c>
      <c r="AV79" s="36" t="s">
        <v>40</v>
      </c>
      <c r="AW79" s="36" t="s">
        <v>158</v>
      </c>
      <c r="AX79" s="37">
        <v>29</v>
      </c>
      <c r="AY79" s="38" t="s">
        <v>402</v>
      </c>
      <c r="AZ79" s="39"/>
      <c r="BA79" s="40" t="s">
        <v>403</v>
      </c>
      <c r="BB79" s="41">
        <f t="shared" si="31"/>
        <v>1035020.5714285714</v>
      </c>
      <c r="BC79" s="42">
        <v>1</v>
      </c>
      <c r="BD79" s="27"/>
      <c r="BE79" s="43">
        <f t="shared" si="22"/>
        <v>0</v>
      </c>
      <c r="BF79" s="43" t="s">
        <v>97</v>
      </c>
      <c r="BG79" s="72"/>
      <c r="BH79" s="40" t="s">
        <v>115</v>
      </c>
      <c r="BI79" s="45">
        <v>79767</v>
      </c>
      <c r="BJ79" s="46"/>
      <c r="BK79" s="45">
        <v>100000</v>
      </c>
      <c r="BL79" s="46"/>
      <c r="BM79" s="45">
        <v>150000</v>
      </c>
      <c r="BN79" s="46"/>
      <c r="BO79" s="41">
        <f t="shared" si="30"/>
        <v>329767</v>
      </c>
      <c r="BP79" s="45">
        <v>110000</v>
      </c>
      <c r="BQ79" s="46"/>
      <c r="BR79" s="45">
        <v>160000</v>
      </c>
      <c r="BS79" s="46"/>
      <c r="BT79" s="45">
        <v>280000</v>
      </c>
      <c r="BU79" s="46"/>
      <c r="BV79" s="41">
        <f t="shared" si="29"/>
        <v>550000</v>
      </c>
      <c r="BW79" s="41">
        <f t="shared" si="24"/>
        <v>879767</v>
      </c>
      <c r="BX79" s="26">
        <v>71790.3</v>
      </c>
      <c r="BY79" s="46"/>
      <c r="BZ79" s="26">
        <v>90000</v>
      </c>
      <c r="CA79" s="46"/>
      <c r="CB79" s="26">
        <v>135000</v>
      </c>
      <c r="CC79" s="46"/>
      <c r="CD79" s="26">
        <v>180000</v>
      </c>
      <c r="CE79" s="46"/>
      <c r="CF79" s="26">
        <v>315000</v>
      </c>
      <c r="CG79" s="46"/>
      <c r="CH79" s="26">
        <v>87976.700000000012</v>
      </c>
      <c r="CI79" s="46"/>
      <c r="CJ79" s="41">
        <f t="shared" si="25"/>
        <v>879767</v>
      </c>
      <c r="CK79" s="47"/>
      <c r="CL79" s="45">
        <f t="shared" si="26"/>
        <v>539344.57142857136</v>
      </c>
      <c r="CM79" s="45">
        <v>495676</v>
      </c>
      <c r="CN79" s="41">
        <f t="shared" si="23"/>
        <v>1035020.5714285714</v>
      </c>
    </row>
    <row r="80" spans="1:92" s="40" customFormat="1" ht="15" customHeight="1" x14ac:dyDescent="0.4">
      <c r="A80" s="23" t="s">
        <v>404</v>
      </c>
      <c r="B80" s="23" t="s">
        <v>365</v>
      </c>
      <c r="C80" s="23" t="s">
        <v>142</v>
      </c>
      <c r="D80" s="23" t="s">
        <v>80</v>
      </c>
      <c r="E80" s="24" t="s">
        <v>113</v>
      </c>
      <c r="F80" s="25">
        <v>0.19500000000000001</v>
      </c>
      <c r="G80" s="26">
        <f>F80*$L$76</f>
        <v>679483.74</v>
      </c>
      <c r="H80" s="27"/>
      <c r="I80" s="28"/>
      <c r="J80" s="29"/>
      <c r="K80" s="30"/>
      <c r="L80" s="31"/>
      <c r="M80" s="32">
        <f t="shared" si="27"/>
        <v>2.4</v>
      </c>
      <c r="N80" s="32">
        <f t="shared" si="28"/>
        <v>2.5200000000000005</v>
      </c>
      <c r="O80" s="32">
        <f t="shared" si="20"/>
        <v>2.46</v>
      </c>
      <c r="P80" s="32">
        <v>0.6</v>
      </c>
      <c r="Q80" s="32">
        <f t="shared" si="21"/>
        <v>7.9799999999999995</v>
      </c>
      <c r="R80" s="33">
        <v>5</v>
      </c>
      <c r="S80" s="33">
        <v>2</v>
      </c>
      <c r="T80" s="34"/>
      <c r="U80" s="32">
        <v>4.8</v>
      </c>
      <c r="V80" s="32">
        <v>4</v>
      </c>
      <c r="W80" s="32">
        <v>3</v>
      </c>
      <c r="X80" s="32">
        <v>3</v>
      </c>
      <c r="Y80" s="35" t="s">
        <v>125</v>
      </c>
      <c r="Z80" s="32">
        <v>3.2</v>
      </c>
      <c r="AA80" s="34"/>
      <c r="AB80" s="32">
        <v>4</v>
      </c>
      <c r="AC80" s="34"/>
      <c r="AD80" s="32">
        <v>2.7</v>
      </c>
      <c r="AE80" s="34"/>
      <c r="AF80" s="32">
        <v>3.5</v>
      </c>
      <c r="AG80" s="34"/>
      <c r="AH80" s="32">
        <v>4.2</v>
      </c>
      <c r="AI80" s="34"/>
      <c r="AJ80" s="32">
        <v>3.6</v>
      </c>
      <c r="AK80" s="34"/>
      <c r="AL80" s="32">
        <v>3.6</v>
      </c>
      <c r="AM80" s="34"/>
      <c r="AN80" s="32">
        <v>4</v>
      </c>
      <c r="AO80" s="34"/>
      <c r="AP80" s="32">
        <v>4.0999999999999996</v>
      </c>
      <c r="AQ80" s="34"/>
      <c r="AR80" s="32">
        <v>4.3</v>
      </c>
      <c r="AS80" s="34"/>
      <c r="AT80" s="36" t="s">
        <v>335</v>
      </c>
      <c r="AU80" s="35" t="s">
        <v>335</v>
      </c>
      <c r="AV80" s="36" t="s">
        <v>42</v>
      </c>
      <c r="AW80" s="36" t="s">
        <v>158</v>
      </c>
      <c r="AX80" s="37">
        <v>28</v>
      </c>
      <c r="AY80" s="38" t="s">
        <v>405</v>
      </c>
      <c r="AZ80" s="39"/>
      <c r="BA80" s="40" t="s">
        <v>406</v>
      </c>
      <c r="BB80" s="41">
        <f t="shared" si="31"/>
        <v>1190273.6571428571</v>
      </c>
      <c r="BC80" s="42">
        <v>1.1499999999999999</v>
      </c>
      <c r="BD80" s="27"/>
      <c r="BE80" s="43">
        <f t="shared" si="22"/>
        <v>0.14999999999999991</v>
      </c>
      <c r="BF80" s="43" t="s">
        <v>97</v>
      </c>
      <c r="BG80" s="72"/>
      <c r="BH80" s="40" t="s">
        <v>170</v>
      </c>
      <c r="BI80" s="45">
        <v>88523</v>
      </c>
      <c r="BJ80" s="46"/>
      <c r="BK80" s="45">
        <v>100000</v>
      </c>
      <c r="BL80" s="46"/>
      <c r="BM80" s="45">
        <v>250000</v>
      </c>
      <c r="BN80" s="46"/>
      <c r="BO80" s="41">
        <f t="shared" si="30"/>
        <v>438523</v>
      </c>
      <c r="BP80" s="45">
        <v>100000</v>
      </c>
      <c r="BQ80" s="46"/>
      <c r="BR80" s="45">
        <v>200000</v>
      </c>
      <c r="BS80" s="46"/>
      <c r="BT80" s="45">
        <v>400000</v>
      </c>
      <c r="BU80" s="46"/>
      <c r="BV80" s="41">
        <f t="shared" si="29"/>
        <v>700000</v>
      </c>
      <c r="BW80" s="41">
        <f t="shared" si="24"/>
        <v>1138523</v>
      </c>
      <c r="BX80" s="26">
        <v>124670.7</v>
      </c>
      <c r="BY80" s="46"/>
      <c r="BZ80" s="26">
        <v>144000</v>
      </c>
      <c r="CA80" s="46"/>
      <c r="CB80" s="26">
        <v>225000</v>
      </c>
      <c r="CC80" s="46"/>
      <c r="CD80" s="26">
        <v>315000</v>
      </c>
      <c r="CE80" s="46"/>
      <c r="CF80" s="26">
        <v>216000</v>
      </c>
      <c r="CG80" s="46"/>
      <c r="CH80" s="26">
        <v>113852.3</v>
      </c>
      <c r="CI80" s="46"/>
      <c r="CJ80" s="41">
        <f t="shared" si="25"/>
        <v>1138523</v>
      </c>
      <c r="CK80" s="47"/>
      <c r="CL80" s="45">
        <f t="shared" si="26"/>
        <v>624596.65714285709</v>
      </c>
      <c r="CM80" s="45">
        <v>565677</v>
      </c>
      <c r="CN80" s="41">
        <f t="shared" si="23"/>
        <v>1190273.6571428571</v>
      </c>
    </row>
    <row r="81" spans="1:92" s="88" customFormat="1" ht="15" customHeight="1" x14ac:dyDescent="0.4">
      <c r="A81" s="74" t="s">
        <v>407</v>
      </c>
      <c r="B81" s="74" t="s">
        <v>365</v>
      </c>
      <c r="C81" s="74" t="s">
        <v>142</v>
      </c>
      <c r="D81" s="74" t="s">
        <v>117</v>
      </c>
      <c r="E81" s="75" t="s">
        <v>81</v>
      </c>
      <c r="F81" s="76">
        <v>0.214</v>
      </c>
      <c r="G81" s="77">
        <f>F81*$L$81</f>
        <v>670251.21</v>
      </c>
      <c r="H81" s="78">
        <f>SUM(F81:F85)</f>
        <v>1</v>
      </c>
      <c r="I81" s="79">
        <f>I18</f>
        <v>423</v>
      </c>
      <c r="J81" s="82" t="str">
        <f>J18</f>
        <v>± 4.6</v>
      </c>
      <c r="K81" s="81">
        <f>K18</f>
        <v>0.95</v>
      </c>
      <c r="L81" s="82">
        <f>L18</f>
        <v>3132015</v>
      </c>
      <c r="M81" s="60">
        <f t="shared" si="27"/>
        <v>2.4</v>
      </c>
      <c r="N81" s="60">
        <f t="shared" si="28"/>
        <v>2.5799999999999996</v>
      </c>
      <c r="O81" s="60">
        <f t="shared" si="20"/>
        <v>2.2799999999999998</v>
      </c>
      <c r="P81" s="60">
        <v>0.6</v>
      </c>
      <c r="Q81" s="60">
        <f t="shared" si="21"/>
        <v>7.8599999999999994</v>
      </c>
      <c r="R81" s="83">
        <v>5</v>
      </c>
      <c r="S81" s="83">
        <v>3</v>
      </c>
      <c r="T81" s="62">
        <f>AVERAGE(Q81:Q85)</f>
        <v>8.032</v>
      </c>
      <c r="U81" s="60">
        <v>4.0999999999999996</v>
      </c>
      <c r="V81" s="60">
        <v>4</v>
      </c>
      <c r="W81" s="60">
        <v>3.1</v>
      </c>
      <c r="X81" s="60">
        <v>3</v>
      </c>
      <c r="Y81" s="84" t="s">
        <v>125</v>
      </c>
      <c r="Z81" s="60">
        <v>4.5</v>
      </c>
      <c r="AA81" s="62">
        <f>AVERAGE(Z81:Z85)</f>
        <v>4.1599999999999993</v>
      </c>
      <c r="AB81" s="60">
        <v>4</v>
      </c>
      <c r="AC81" s="62">
        <f>AVERAGE(AB81:AB85)</f>
        <v>4.0999999999999996</v>
      </c>
      <c r="AD81" s="60">
        <v>3.6</v>
      </c>
      <c r="AE81" s="62">
        <f>AVERAGE(AD81:AD85)</f>
        <v>3.3200000000000003</v>
      </c>
      <c r="AF81" s="60">
        <v>3.9</v>
      </c>
      <c r="AG81" s="62">
        <f>AVERAGE(AF81:AF85)</f>
        <v>4.26</v>
      </c>
      <c r="AH81" s="60">
        <v>4.3</v>
      </c>
      <c r="AI81" s="62">
        <f>AVERAGE(AH81:AH85)</f>
        <v>4.1800000000000006</v>
      </c>
      <c r="AJ81" s="60">
        <v>4</v>
      </c>
      <c r="AK81" s="62">
        <f>AVERAGE(AJ81:AJ85)</f>
        <v>4.24</v>
      </c>
      <c r="AL81" s="60">
        <v>4.5999999999999996</v>
      </c>
      <c r="AM81" s="62">
        <f>AVERAGE(AL81:AL85)</f>
        <v>4.2799999999999994</v>
      </c>
      <c r="AN81" s="60">
        <v>3.9</v>
      </c>
      <c r="AO81" s="62">
        <f>AVERAGE(AN81:AN85)</f>
        <v>4.08</v>
      </c>
      <c r="AP81" s="60">
        <v>3.8</v>
      </c>
      <c r="AQ81" s="62">
        <f>AVERAGE(AP81:AP85)</f>
        <v>4.0400000000000009</v>
      </c>
      <c r="AR81" s="60">
        <v>4.0999999999999996</v>
      </c>
      <c r="AS81" s="62">
        <f>AVERAGE(AR81:AR85)</f>
        <v>4.38</v>
      </c>
      <c r="AT81" s="85" t="s">
        <v>313</v>
      </c>
      <c r="AU81" s="84" t="s">
        <v>313</v>
      </c>
      <c r="AV81" s="85" t="s">
        <v>40</v>
      </c>
      <c r="AW81" s="85" t="s">
        <v>151</v>
      </c>
      <c r="AX81" s="86">
        <v>21</v>
      </c>
      <c r="AY81" s="87" t="s">
        <v>152</v>
      </c>
      <c r="AZ81" s="17" t="s">
        <v>408</v>
      </c>
      <c r="BA81" s="88" t="s">
        <v>409</v>
      </c>
      <c r="BB81" s="89">
        <f t="shared" si="31"/>
        <v>1035020.5714285714</v>
      </c>
      <c r="BC81" s="90">
        <v>1</v>
      </c>
      <c r="BD81" s="78">
        <f>AVERAGE(BC81:BC85)</f>
        <v>1</v>
      </c>
      <c r="BE81" s="91">
        <f t="shared" si="22"/>
        <v>0</v>
      </c>
      <c r="BF81" s="91" t="s">
        <v>88</v>
      </c>
      <c r="BG81" s="72"/>
      <c r="BH81" s="88" t="s">
        <v>115</v>
      </c>
      <c r="BI81" s="92">
        <v>100000</v>
      </c>
      <c r="BJ81" s="93">
        <f>AVERAGE(BI81:BI85)</f>
        <v>86405</v>
      </c>
      <c r="BK81" s="92">
        <v>135021</v>
      </c>
      <c r="BL81" s="93">
        <f>AVERAGE(BK81:BK85)</f>
        <v>162615.79999999999</v>
      </c>
      <c r="BM81" s="92">
        <v>120000</v>
      </c>
      <c r="BN81" s="93">
        <f>AVERAGE(BM81:BM85)</f>
        <v>180000</v>
      </c>
      <c r="BO81" s="89">
        <f t="shared" si="30"/>
        <v>355021</v>
      </c>
      <c r="BP81" s="92">
        <v>100000</v>
      </c>
      <c r="BQ81" s="93">
        <f>AVERAGE(BP81:BP85)</f>
        <v>96000</v>
      </c>
      <c r="BR81" s="92">
        <v>250000</v>
      </c>
      <c r="BS81" s="93">
        <f>AVERAGE(BR81:BR85)</f>
        <v>238000</v>
      </c>
      <c r="BT81" s="92">
        <v>330000</v>
      </c>
      <c r="BU81" s="93">
        <f>AVERAGE(BT81:BT85)</f>
        <v>272000</v>
      </c>
      <c r="BV81" s="89">
        <f t="shared" si="29"/>
        <v>680000</v>
      </c>
      <c r="BW81" s="89">
        <f t="shared" si="24"/>
        <v>1035021</v>
      </c>
      <c r="BX81" s="77">
        <v>121518.90000000001</v>
      </c>
      <c r="BY81" s="93">
        <f>AVERAGE(BX81:BX85)</f>
        <v>98468.28</v>
      </c>
      <c r="BZ81" s="77">
        <v>180000</v>
      </c>
      <c r="CA81" s="93">
        <f>AVERAGE(BZ81:BZ85)</f>
        <v>161650.44</v>
      </c>
      <c r="CB81" s="77">
        <v>135000</v>
      </c>
      <c r="CC81" s="93">
        <f>AVERAGE(CB81:CB85)</f>
        <v>183600</v>
      </c>
      <c r="CD81" s="77">
        <v>225000</v>
      </c>
      <c r="CE81" s="93">
        <f>AVERAGE(CD81:CD85)</f>
        <v>194400</v>
      </c>
      <c r="CF81" s="77">
        <v>270000</v>
      </c>
      <c r="CG81" s="93">
        <f>AVERAGE(CF81:CF85)</f>
        <v>293400</v>
      </c>
      <c r="CH81" s="77">
        <v>103502.1</v>
      </c>
      <c r="CI81" s="93">
        <f>AVERAGE(CH81:CH85)</f>
        <v>103502.08</v>
      </c>
      <c r="CJ81" s="89">
        <f t="shared" si="25"/>
        <v>1966539.7200000002</v>
      </c>
      <c r="CK81" s="94">
        <f>AVERAGE(CJ81:CJ85)</f>
        <v>1221324.5440000002</v>
      </c>
      <c r="CL81" s="92">
        <f t="shared" si="26"/>
        <v>569342.57142857136</v>
      </c>
      <c r="CM81" s="92">
        <v>465678</v>
      </c>
      <c r="CN81" s="89">
        <f t="shared" si="23"/>
        <v>1035020.5714285714</v>
      </c>
    </row>
    <row r="82" spans="1:92" s="88" customFormat="1" ht="15" customHeight="1" x14ac:dyDescent="0.4">
      <c r="A82" s="74" t="s">
        <v>410</v>
      </c>
      <c r="B82" s="74" t="s">
        <v>365</v>
      </c>
      <c r="C82" s="74" t="s">
        <v>142</v>
      </c>
      <c r="D82" s="74" t="s">
        <v>117</v>
      </c>
      <c r="E82" s="75" t="s">
        <v>92</v>
      </c>
      <c r="F82" s="76">
        <v>0.20599999999999999</v>
      </c>
      <c r="G82" s="77">
        <f>F82*$L$81</f>
        <v>645195.09</v>
      </c>
      <c r="H82" s="78"/>
      <c r="I82" s="79"/>
      <c r="J82" s="82"/>
      <c r="K82" s="81"/>
      <c r="L82" s="82"/>
      <c r="M82" s="60">
        <f t="shared" si="27"/>
        <v>2.34</v>
      </c>
      <c r="N82" s="60">
        <f t="shared" si="28"/>
        <v>2.4</v>
      </c>
      <c r="O82" s="60">
        <f t="shared" si="20"/>
        <v>2.46</v>
      </c>
      <c r="P82" s="60">
        <v>0.6</v>
      </c>
      <c r="Q82" s="60">
        <f t="shared" si="21"/>
        <v>7.8</v>
      </c>
      <c r="R82" s="83">
        <v>5</v>
      </c>
      <c r="S82" s="83">
        <v>4</v>
      </c>
      <c r="T82" s="62"/>
      <c r="U82" s="60">
        <v>2.4</v>
      </c>
      <c r="V82" s="60">
        <v>3</v>
      </c>
      <c r="W82" s="60">
        <v>3.1</v>
      </c>
      <c r="X82" s="60">
        <v>2</v>
      </c>
      <c r="Y82" s="84" t="s">
        <v>275</v>
      </c>
      <c r="Z82" s="60">
        <v>3.6</v>
      </c>
      <c r="AA82" s="62"/>
      <c r="AB82" s="60">
        <v>3.9</v>
      </c>
      <c r="AC82" s="62"/>
      <c r="AD82" s="60">
        <v>4.2</v>
      </c>
      <c r="AE82" s="62"/>
      <c r="AF82" s="60">
        <v>3.4</v>
      </c>
      <c r="AG82" s="62"/>
      <c r="AH82" s="60">
        <v>4</v>
      </c>
      <c r="AI82" s="62"/>
      <c r="AJ82" s="60">
        <v>3.3</v>
      </c>
      <c r="AK82" s="62"/>
      <c r="AL82" s="60">
        <v>4.0999999999999996</v>
      </c>
      <c r="AM82" s="62"/>
      <c r="AN82" s="60">
        <v>4.8</v>
      </c>
      <c r="AO82" s="62"/>
      <c r="AP82" s="60">
        <v>4.0999999999999996</v>
      </c>
      <c r="AQ82" s="62"/>
      <c r="AR82" s="60">
        <v>4.5999999999999996</v>
      </c>
      <c r="AS82" s="62"/>
      <c r="AT82" s="85" t="s">
        <v>102</v>
      </c>
      <c r="AU82" s="84" t="s">
        <v>102</v>
      </c>
      <c r="AV82" s="85" t="s">
        <v>41</v>
      </c>
      <c r="AW82" s="85" t="s">
        <v>164</v>
      </c>
      <c r="AX82" s="86">
        <v>24</v>
      </c>
      <c r="AY82" s="87" t="s">
        <v>411</v>
      </c>
      <c r="AZ82" s="17"/>
      <c r="BA82" s="88" t="s">
        <v>412</v>
      </c>
      <c r="BB82" s="89">
        <f t="shared" si="31"/>
        <v>879767.48571428563</v>
      </c>
      <c r="BC82" s="90">
        <v>0.85</v>
      </c>
      <c r="BD82" s="78"/>
      <c r="BE82" s="91">
        <f t="shared" si="22"/>
        <v>-0.15000000000000002</v>
      </c>
      <c r="BF82" s="91" t="s">
        <v>140</v>
      </c>
      <c r="BG82" s="72"/>
      <c r="BH82" s="88" t="s">
        <v>115</v>
      </c>
      <c r="BI82" s="92">
        <v>70000</v>
      </c>
      <c r="BJ82" s="93"/>
      <c r="BK82" s="92">
        <v>188016</v>
      </c>
      <c r="BL82" s="93"/>
      <c r="BM82" s="92">
        <v>180000</v>
      </c>
      <c r="BN82" s="93"/>
      <c r="BO82" s="89">
        <f t="shared" si="30"/>
        <v>438016</v>
      </c>
      <c r="BP82" s="92">
        <v>50000</v>
      </c>
      <c r="BQ82" s="93"/>
      <c r="BR82" s="92">
        <v>90000</v>
      </c>
      <c r="BS82" s="93"/>
      <c r="BT82" s="92">
        <v>250000</v>
      </c>
      <c r="BU82" s="93"/>
      <c r="BV82" s="89">
        <f t="shared" si="29"/>
        <v>390000</v>
      </c>
      <c r="BW82" s="89">
        <f t="shared" si="24"/>
        <v>828016</v>
      </c>
      <c r="BX82" s="77">
        <v>45000</v>
      </c>
      <c r="BY82" s="93"/>
      <c r="BZ82" s="77">
        <v>115214.40000000001</v>
      </c>
      <c r="CA82" s="93"/>
      <c r="CB82" s="77">
        <v>90000</v>
      </c>
      <c r="CC82" s="93"/>
      <c r="CD82" s="77">
        <v>90000</v>
      </c>
      <c r="CE82" s="93"/>
      <c r="CF82" s="77">
        <v>405000</v>
      </c>
      <c r="CG82" s="93"/>
      <c r="CH82" s="77">
        <v>82801.600000000006</v>
      </c>
      <c r="CI82" s="93"/>
      <c r="CJ82" s="89">
        <f t="shared" si="25"/>
        <v>828016</v>
      </c>
      <c r="CK82" s="94"/>
      <c r="CL82" s="92">
        <f t="shared" si="26"/>
        <v>514145.48571428563</v>
      </c>
      <c r="CM82" s="92">
        <v>365622</v>
      </c>
      <c r="CN82" s="89">
        <f t="shared" si="23"/>
        <v>879767.48571428563</v>
      </c>
    </row>
    <row r="83" spans="1:92" s="88" customFormat="1" ht="15" customHeight="1" x14ac:dyDescent="0.4">
      <c r="A83" s="74" t="s">
        <v>413</v>
      </c>
      <c r="B83" s="74" t="s">
        <v>365</v>
      </c>
      <c r="C83" s="74" t="s">
        <v>142</v>
      </c>
      <c r="D83" s="74" t="s">
        <v>117</v>
      </c>
      <c r="E83" s="75" t="s">
        <v>100</v>
      </c>
      <c r="F83" s="76">
        <v>0.24199999999999999</v>
      </c>
      <c r="G83" s="77">
        <f>F83*$L$81</f>
        <v>757947.63</v>
      </c>
      <c r="H83" s="78"/>
      <c r="I83" s="79"/>
      <c r="J83" s="82"/>
      <c r="K83" s="81"/>
      <c r="L83" s="82"/>
      <c r="M83" s="60">
        <f t="shared" si="27"/>
        <v>2.34</v>
      </c>
      <c r="N83" s="60">
        <f t="shared" si="28"/>
        <v>2.34</v>
      </c>
      <c r="O83" s="60">
        <f t="shared" si="20"/>
        <v>2.2200000000000002</v>
      </c>
      <c r="P83" s="60">
        <v>0.8</v>
      </c>
      <c r="Q83" s="60">
        <f t="shared" si="21"/>
        <v>7.7</v>
      </c>
      <c r="R83" s="83">
        <v>5</v>
      </c>
      <c r="S83" s="83">
        <v>5</v>
      </c>
      <c r="T83" s="62"/>
      <c r="U83" s="60">
        <v>2</v>
      </c>
      <c r="V83" s="60">
        <v>3</v>
      </c>
      <c r="W83" s="60">
        <v>2</v>
      </c>
      <c r="X83" s="60">
        <v>3</v>
      </c>
      <c r="Y83" s="84" t="s">
        <v>301</v>
      </c>
      <c r="Z83" s="60">
        <v>4</v>
      </c>
      <c r="AA83" s="62"/>
      <c r="AB83" s="60">
        <v>3.9</v>
      </c>
      <c r="AC83" s="62"/>
      <c r="AD83" s="60">
        <v>3.4</v>
      </c>
      <c r="AE83" s="62"/>
      <c r="AF83" s="60">
        <v>4.5999999999999996</v>
      </c>
      <c r="AG83" s="62"/>
      <c r="AH83" s="60">
        <v>3.9</v>
      </c>
      <c r="AI83" s="62"/>
      <c r="AJ83" s="60">
        <v>4.5</v>
      </c>
      <c r="AK83" s="62"/>
      <c r="AL83" s="60">
        <v>4.0999999999999996</v>
      </c>
      <c r="AM83" s="62"/>
      <c r="AN83" s="60">
        <v>3.5</v>
      </c>
      <c r="AO83" s="62"/>
      <c r="AP83" s="60">
        <v>3.7</v>
      </c>
      <c r="AQ83" s="62"/>
      <c r="AR83" s="60">
        <v>4</v>
      </c>
      <c r="AS83" s="62"/>
      <c r="AT83" s="85" t="s">
        <v>362</v>
      </c>
      <c r="AU83" s="84" t="s">
        <v>362</v>
      </c>
      <c r="AV83" s="85" t="s">
        <v>39</v>
      </c>
      <c r="AW83" s="85" t="s">
        <v>396</v>
      </c>
      <c r="AX83" s="86">
        <v>26</v>
      </c>
      <c r="AY83" s="87" t="s">
        <v>253</v>
      </c>
      <c r="AZ83" s="17"/>
      <c r="BA83" s="88" t="s">
        <v>414</v>
      </c>
      <c r="BB83" s="89">
        <f t="shared" si="31"/>
        <v>931518.51428571425</v>
      </c>
      <c r="BC83" s="90">
        <v>0.9</v>
      </c>
      <c r="BD83" s="78"/>
      <c r="BE83" s="91">
        <f t="shared" si="22"/>
        <v>-9.9999999999999978E-2</v>
      </c>
      <c r="BF83" s="91" t="s">
        <v>140</v>
      </c>
      <c r="BG83" s="72"/>
      <c r="BH83" s="88" t="s">
        <v>127</v>
      </c>
      <c r="BI83" s="92">
        <v>60000</v>
      </c>
      <c r="BJ83" s="93"/>
      <c r="BK83" s="92">
        <v>183270</v>
      </c>
      <c r="BL83" s="93"/>
      <c r="BM83" s="92">
        <v>200000</v>
      </c>
      <c r="BN83" s="93"/>
      <c r="BO83" s="89">
        <f t="shared" si="30"/>
        <v>443270</v>
      </c>
      <c r="BP83" s="92">
        <v>80000</v>
      </c>
      <c r="BQ83" s="93"/>
      <c r="BR83" s="92">
        <v>280000</v>
      </c>
      <c r="BS83" s="93"/>
      <c r="BT83" s="92">
        <v>180000</v>
      </c>
      <c r="BU83" s="93"/>
      <c r="BV83" s="89">
        <f t="shared" si="29"/>
        <v>540000</v>
      </c>
      <c r="BW83" s="89">
        <f t="shared" si="24"/>
        <v>983270</v>
      </c>
      <c r="BX83" s="77">
        <v>108000</v>
      </c>
      <c r="BY83" s="93"/>
      <c r="BZ83" s="77">
        <v>164943</v>
      </c>
      <c r="CA83" s="93"/>
      <c r="CB83" s="77">
        <v>108000</v>
      </c>
      <c r="CC83" s="93"/>
      <c r="CD83" s="77">
        <v>234000</v>
      </c>
      <c r="CE83" s="93"/>
      <c r="CF83" s="77">
        <v>270000</v>
      </c>
      <c r="CG83" s="93"/>
      <c r="CH83" s="77">
        <v>98327</v>
      </c>
      <c r="CI83" s="93"/>
      <c r="CJ83" s="89">
        <f t="shared" si="25"/>
        <v>983270</v>
      </c>
      <c r="CK83" s="94"/>
      <c r="CL83" s="92">
        <f t="shared" si="26"/>
        <v>565838.51428571425</v>
      </c>
      <c r="CM83" s="92">
        <v>365680</v>
      </c>
      <c r="CN83" s="89">
        <f t="shared" si="23"/>
        <v>931518.51428571425</v>
      </c>
    </row>
    <row r="84" spans="1:92" s="88" customFormat="1" ht="15" customHeight="1" x14ac:dyDescent="0.4">
      <c r="A84" s="74" t="s">
        <v>415</v>
      </c>
      <c r="B84" s="74" t="s">
        <v>365</v>
      </c>
      <c r="C84" s="74" t="s">
        <v>142</v>
      </c>
      <c r="D84" s="74" t="s">
        <v>117</v>
      </c>
      <c r="E84" s="75" t="s">
        <v>107</v>
      </c>
      <c r="F84" s="76">
        <v>0.158</v>
      </c>
      <c r="G84" s="77">
        <f>F84*$L$81</f>
        <v>494858.37</v>
      </c>
      <c r="H84" s="78"/>
      <c r="I84" s="79"/>
      <c r="J84" s="82"/>
      <c r="K84" s="81"/>
      <c r="L84" s="82"/>
      <c r="M84" s="60">
        <f t="shared" si="27"/>
        <v>2.7</v>
      </c>
      <c r="N84" s="60">
        <f t="shared" si="28"/>
        <v>2.5200000000000005</v>
      </c>
      <c r="O84" s="60">
        <f t="shared" si="20"/>
        <v>2.5200000000000005</v>
      </c>
      <c r="P84" s="60">
        <v>0.6</v>
      </c>
      <c r="Q84" s="60">
        <f t="shared" si="21"/>
        <v>8.3400000000000016</v>
      </c>
      <c r="R84" s="83">
        <v>5</v>
      </c>
      <c r="S84" s="83">
        <v>2</v>
      </c>
      <c r="T84" s="62"/>
      <c r="U84" s="60">
        <v>4.8</v>
      </c>
      <c r="V84" s="60">
        <v>4</v>
      </c>
      <c r="W84" s="60">
        <v>4.2</v>
      </c>
      <c r="X84" s="60">
        <v>3</v>
      </c>
      <c r="Y84" s="84" t="s">
        <v>416</v>
      </c>
      <c r="Z84" s="60">
        <v>4.5999999999999996</v>
      </c>
      <c r="AA84" s="62"/>
      <c r="AB84" s="60">
        <v>4.5</v>
      </c>
      <c r="AC84" s="62"/>
      <c r="AD84" s="60">
        <v>2.8</v>
      </c>
      <c r="AE84" s="62"/>
      <c r="AF84" s="60">
        <v>4.8</v>
      </c>
      <c r="AG84" s="62"/>
      <c r="AH84" s="60">
        <v>4.2</v>
      </c>
      <c r="AI84" s="62"/>
      <c r="AJ84" s="60">
        <v>4.7</v>
      </c>
      <c r="AK84" s="62"/>
      <c r="AL84" s="60">
        <v>4.3</v>
      </c>
      <c r="AM84" s="62"/>
      <c r="AN84" s="60">
        <v>3.6</v>
      </c>
      <c r="AO84" s="62"/>
      <c r="AP84" s="60">
        <v>4.2</v>
      </c>
      <c r="AQ84" s="62"/>
      <c r="AR84" s="60">
        <v>4.5</v>
      </c>
      <c r="AS84" s="62"/>
      <c r="AT84" s="85" t="s">
        <v>335</v>
      </c>
      <c r="AU84" s="84" t="s">
        <v>335</v>
      </c>
      <c r="AV84" s="85" t="s">
        <v>39</v>
      </c>
      <c r="AW84" s="85" t="s">
        <v>158</v>
      </c>
      <c r="AX84" s="86">
        <v>29</v>
      </c>
      <c r="AY84" s="87" t="s">
        <v>405</v>
      </c>
      <c r="AZ84" s="17"/>
      <c r="BA84" s="88" t="s">
        <v>417</v>
      </c>
      <c r="BB84" s="89">
        <f t="shared" si="31"/>
        <v>1138522.6285714286</v>
      </c>
      <c r="BC84" s="90">
        <v>1.1000000000000001</v>
      </c>
      <c r="BD84" s="78"/>
      <c r="BE84" s="91">
        <f t="shared" si="22"/>
        <v>0.10000000000000009</v>
      </c>
      <c r="BF84" s="91" t="s">
        <v>97</v>
      </c>
      <c r="BG84" s="72"/>
      <c r="BH84" s="88" t="s">
        <v>105</v>
      </c>
      <c r="BI84" s="92">
        <v>82025</v>
      </c>
      <c r="BJ84" s="93"/>
      <c r="BK84" s="92">
        <v>120000</v>
      </c>
      <c r="BL84" s="93"/>
      <c r="BM84" s="92">
        <v>150000</v>
      </c>
      <c r="BN84" s="93"/>
      <c r="BO84" s="89">
        <f t="shared" si="30"/>
        <v>352025</v>
      </c>
      <c r="BP84" s="92">
        <v>150000</v>
      </c>
      <c r="BQ84" s="93"/>
      <c r="BR84" s="92">
        <v>290000</v>
      </c>
      <c r="BS84" s="93"/>
      <c r="BT84" s="92">
        <v>450000</v>
      </c>
      <c r="BU84" s="93"/>
      <c r="BV84" s="89">
        <f t="shared" si="29"/>
        <v>890000</v>
      </c>
      <c r="BW84" s="89">
        <f t="shared" si="24"/>
        <v>1242025</v>
      </c>
      <c r="BX84" s="77">
        <v>127822.5</v>
      </c>
      <c r="BY84" s="93"/>
      <c r="BZ84" s="77">
        <v>180000</v>
      </c>
      <c r="CA84" s="93"/>
      <c r="CB84" s="77">
        <v>378000</v>
      </c>
      <c r="CC84" s="93"/>
      <c r="CD84" s="77">
        <v>225000</v>
      </c>
      <c r="CE84" s="93"/>
      <c r="CF84" s="77">
        <v>207000</v>
      </c>
      <c r="CG84" s="93"/>
      <c r="CH84" s="77">
        <v>124202.5</v>
      </c>
      <c r="CI84" s="93"/>
      <c r="CJ84" s="89">
        <f t="shared" si="25"/>
        <v>1242025</v>
      </c>
      <c r="CK84" s="94"/>
      <c r="CL84" s="92">
        <f t="shared" si="26"/>
        <v>572841.62857142859</v>
      </c>
      <c r="CM84" s="92">
        <v>565681</v>
      </c>
      <c r="CN84" s="89">
        <f t="shared" si="23"/>
        <v>1138522.6285714286</v>
      </c>
    </row>
    <row r="85" spans="1:92" s="88" customFormat="1" ht="15" customHeight="1" x14ac:dyDescent="0.4">
      <c r="A85" s="74" t="s">
        <v>418</v>
      </c>
      <c r="B85" s="74" t="s">
        <v>365</v>
      </c>
      <c r="C85" s="74" t="s">
        <v>142</v>
      </c>
      <c r="D85" s="74" t="s">
        <v>117</v>
      </c>
      <c r="E85" s="75" t="s">
        <v>113</v>
      </c>
      <c r="F85" s="76">
        <v>0.18</v>
      </c>
      <c r="G85" s="77">
        <f>F85*$L$81</f>
        <v>563762.69999999995</v>
      </c>
      <c r="H85" s="78"/>
      <c r="I85" s="79"/>
      <c r="J85" s="82"/>
      <c r="K85" s="81"/>
      <c r="L85" s="82"/>
      <c r="M85" s="60">
        <f t="shared" si="27"/>
        <v>2.5200000000000005</v>
      </c>
      <c r="N85" s="60">
        <f t="shared" si="28"/>
        <v>2.7</v>
      </c>
      <c r="O85" s="60">
        <f t="shared" si="20"/>
        <v>2.64</v>
      </c>
      <c r="P85" s="60">
        <v>0.6</v>
      </c>
      <c r="Q85" s="60">
        <f t="shared" si="21"/>
        <v>8.4600000000000009</v>
      </c>
      <c r="R85" s="83">
        <v>5</v>
      </c>
      <c r="S85" s="83">
        <v>1</v>
      </c>
      <c r="T85" s="62"/>
      <c r="U85" s="60">
        <v>3</v>
      </c>
      <c r="V85" s="60">
        <v>4</v>
      </c>
      <c r="W85" s="60">
        <v>4</v>
      </c>
      <c r="X85" s="60">
        <v>4</v>
      </c>
      <c r="Y85" s="84" t="s">
        <v>136</v>
      </c>
      <c r="Z85" s="60">
        <v>4.0999999999999996</v>
      </c>
      <c r="AA85" s="62"/>
      <c r="AB85" s="60">
        <v>4.2</v>
      </c>
      <c r="AC85" s="62"/>
      <c r="AD85" s="60">
        <v>2.6</v>
      </c>
      <c r="AE85" s="62"/>
      <c r="AF85" s="60">
        <v>4.5999999999999996</v>
      </c>
      <c r="AG85" s="62"/>
      <c r="AH85" s="60">
        <v>4.5</v>
      </c>
      <c r="AI85" s="62"/>
      <c r="AJ85" s="60">
        <v>4.7</v>
      </c>
      <c r="AK85" s="62"/>
      <c r="AL85" s="60">
        <v>4.3</v>
      </c>
      <c r="AM85" s="62"/>
      <c r="AN85" s="60">
        <v>4.5999999999999996</v>
      </c>
      <c r="AO85" s="62"/>
      <c r="AP85" s="60">
        <v>4.4000000000000004</v>
      </c>
      <c r="AQ85" s="62"/>
      <c r="AR85" s="60">
        <v>4.7</v>
      </c>
      <c r="AS85" s="62"/>
      <c r="AT85" s="85" t="s">
        <v>276</v>
      </c>
      <c r="AU85" s="84" t="s">
        <v>276</v>
      </c>
      <c r="AV85" s="85" t="s">
        <v>39</v>
      </c>
      <c r="AW85" s="85" t="s">
        <v>158</v>
      </c>
      <c r="AX85" s="86">
        <v>28</v>
      </c>
      <c r="AY85" s="87" t="s">
        <v>419</v>
      </c>
      <c r="AZ85" s="17"/>
      <c r="BA85" s="88" t="s">
        <v>420</v>
      </c>
      <c r="BB85" s="89">
        <f t="shared" si="31"/>
        <v>1190273.6571428571</v>
      </c>
      <c r="BC85" s="90">
        <v>1.1499999999999999</v>
      </c>
      <c r="BD85" s="78"/>
      <c r="BE85" s="91">
        <f t="shared" si="22"/>
        <v>0.14999999999999991</v>
      </c>
      <c r="BF85" s="91" t="s">
        <v>97</v>
      </c>
      <c r="BG85" s="72"/>
      <c r="BH85" s="88" t="s">
        <v>127</v>
      </c>
      <c r="BI85" s="92">
        <v>120000</v>
      </c>
      <c r="BJ85" s="93"/>
      <c r="BK85" s="92">
        <v>186772</v>
      </c>
      <c r="BL85" s="93"/>
      <c r="BM85" s="92">
        <v>250000</v>
      </c>
      <c r="BN85" s="93"/>
      <c r="BO85" s="89">
        <f t="shared" si="30"/>
        <v>556772</v>
      </c>
      <c r="BP85" s="92">
        <v>100000</v>
      </c>
      <c r="BQ85" s="93"/>
      <c r="BR85" s="92">
        <v>280000</v>
      </c>
      <c r="BS85" s="93"/>
      <c r="BT85" s="92">
        <v>150000</v>
      </c>
      <c r="BU85" s="93"/>
      <c r="BV85" s="89">
        <f t="shared" si="29"/>
        <v>530000</v>
      </c>
      <c r="BW85" s="89">
        <f t="shared" si="24"/>
        <v>1086772</v>
      </c>
      <c r="BX85" s="77">
        <v>90000</v>
      </c>
      <c r="BY85" s="93"/>
      <c r="BZ85" s="77">
        <v>168094.80000000002</v>
      </c>
      <c r="CA85" s="93"/>
      <c r="CB85" s="77">
        <v>207000</v>
      </c>
      <c r="CC85" s="93"/>
      <c r="CD85" s="77">
        <v>198000</v>
      </c>
      <c r="CE85" s="93"/>
      <c r="CF85" s="77">
        <v>315000</v>
      </c>
      <c r="CG85" s="93"/>
      <c r="CH85" s="77">
        <v>108677.20000000001</v>
      </c>
      <c r="CI85" s="93"/>
      <c r="CJ85" s="89">
        <f t="shared" si="25"/>
        <v>1086772</v>
      </c>
      <c r="CK85" s="94"/>
      <c r="CL85" s="92">
        <f t="shared" si="26"/>
        <v>525273.65714285709</v>
      </c>
      <c r="CM85" s="92">
        <v>665000</v>
      </c>
      <c r="CN85" s="89">
        <f t="shared" si="23"/>
        <v>1190273.6571428571</v>
      </c>
    </row>
    <row r="86" spans="1:92" s="40" customFormat="1" ht="15" customHeight="1" x14ac:dyDescent="0.4">
      <c r="A86" s="23" t="s">
        <v>421</v>
      </c>
      <c r="B86" s="23" t="s">
        <v>365</v>
      </c>
      <c r="C86" s="23" t="s">
        <v>191</v>
      </c>
      <c r="D86" s="23" t="s">
        <v>80</v>
      </c>
      <c r="E86" s="24" t="s">
        <v>81</v>
      </c>
      <c r="F86" s="25">
        <v>0.182</v>
      </c>
      <c r="G86" s="26">
        <f>F86*$L$86</f>
        <v>622733.56599999999</v>
      </c>
      <c r="H86" s="27">
        <f>SUM(F86:F90)</f>
        <v>1</v>
      </c>
      <c r="I86" s="28">
        <f>I24</f>
        <v>412</v>
      </c>
      <c r="J86" s="31" t="str">
        <f>J24</f>
        <v>± 4.8</v>
      </c>
      <c r="K86" s="30">
        <f>K24</f>
        <v>0.95</v>
      </c>
      <c r="L86" s="31">
        <f>L24</f>
        <v>3421613</v>
      </c>
      <c r="M86" s="32">
        <f t="shared" si="27"/>
        <v>2.7</v>
      </c>
      <c r="N86" s="32">
        <f t="shared" si="28"/>
        <v>2.8200000000000003</v>
      </c>
      <c r="O86" s="32">
        <f t="shared" si="20"/>
        <v>2.1</v>
      </c>
      <c r="P86" s="32">
        <v>0.6</v>
      </c>
      <c r="Q86" s="32">
        <f t="shared" si="21"/>
        <v>8.2200000000000006</v>
      </c>
      <c r="R86" s="33">
        <v>5</v>
      </c>
      <c r="S86" s="33">
        <v>2</v>
      </c>
      <c r="T86" s="34">
        <f>AVERAGE(Q86:Q90)</f>
        <v>7.8360000000000012</v>
      </c>
      <c r="U86" s="32">
        <v>4</v>
      </c>
      <c r="V86" s="32">
        <v>4.3</v>
      </c>
      <c r="W86" s="32">
        <v>4.2</v>
      </c>
      <c r="X86" s="32">
        <v>3.8</v>
      </c>
      <c r="Y86" s="35" t="s">
        <v>422</v>
      </c>
      <c r="Z86" s="32">
        <v>3.9</v>
      </c>
      <c r="AA86" s="34">
        <f>AVERAGE(Z86:Z90)</f>
        <v>4</v>
      </c>
      <c r="AB86" s="32">
        <v>4.5</v>
      </c>
      <c r="AC86" s="34">
        <f>AVERAGE(AB86:AB90)</f>
        <v>4.1399999999999997</v>
      </c>
      <c r="AD86" s="32">
        <v>4.8</v>
      </c>
      <c r="AE86" s="34">
        <f>AVERAGE(AD86:AD90)</f>
        <v>2.9999999999999996</v>
      </c>
      <c r="AF86" s="32">
        <v>4.5999999999999996</v>
      </c>
      <c r="AG86" s="34">
        <f>AVERAGE(AF86:AF90)</f>
        <v>4</v>
      </c>
      <c r="AH86" s="96">
        <v>4.7</v>
      </c>
      <c r="AI86" s="34">
        <f>AVERAGE(AH86:AH90)</f>
        <v>4.2</v>
      </c>
      <c r="AJ86" s="32">
        <v>4.5</v>
      </c>
      <c r="AK86" s="34">
        <f>AVERAGE(AJ86:AJ90)</f>
        <v>3.9800000000000004</v>
      </c>
      <c r="AL86" s="32">
        <v>3.8</v>
      </c>
      <c r="AM86" s="34">
        <f>AVERAGE(AL86:AL90)</f>
        <v>4.0199999999999996</v>
      </c>
      <c r="AN86" s="32">
        <v>3.6</v>
      </c>
      <c r="AO86" s="34">
        <f>AVERAGE(AN86:AN90)</f>
        <v>3.8</v>
      </c>
      <c r="AP86" s="32">
        <v>3.5</v>
      </c>
      <c r="AQ86" s="34">
        <f>AVERAGE(AP86:AP90)</f>
        <v>3.5200000000000005</v>
      </c>
      <c r="AR86" s="32">
        <v>3.9</v>
      </c>
      <c r="AS86" s="34">
        <f>AVERAGE(AR86:AR90)</f>
        <v>4.0199999999999996</v>
      </c>
      <c r="AT86" s="36" t="s">
        <v>362</v>
      </c>
      <c r="AU86" s="35" t="s">
        <v>362</v>
      </c>
      <c r="AV86" s="36" t="s">
        <v>25</v>
      </c>
      <c r="AW86" s="36" t="s">
        <v>193</v>
      </c>
      <c r="AX86" s="37">
        <v>32</v>
      </c>
      <c r="AY86" s="38" t="s">
        <v>423</v>
      </c>
      <c r="AZ86" s="39" t="s">
        <v>424</v>
      </c>
      <c r="BA86" s="40" t="s">
        <v>425</v>
      </c>
      <c r="BB86" s="41">
        <f t="shared" ref="BB86:BB95" si="32">BC86*$BG$86</f>
        <v>1265025.142857143</v>
      </c>
      <c r="BC86" s="42">
        <v>1.1000000000000001</v>
      </c>
      <c r="BD86" s="27">
        <f>AVERAGE(BC86:BC90)</f>
        <v>1</v>
      </c>
      <c r="BE86" s="43">
        <f t="shared" si="22"/>
        <v>0.10000000000000009</v>
      </c>
      <c r="BF86" s="43" t="s">
        <v>97</v>
      </c>
      <c r="BG86" s="72">
        <f>BG24</f>
        <v>1150022.857142857</v>
      </c>
      <c r="BH86" s="40" t="s">
        <v>115</v>
      </c>
      <c r="BI86" s="45">
        <v>100000</v>
      </c>
      <c r="BJ86" s="46">
        <f>AVERAGE(BI86:BI90)</f>
        <v>123014.2</v>
      </c>
      <c r="BK86" s="45">
        <v>265025</v>
      </c>
      <c r="BL86" s="46">
        <f>AVERAGE(BK86:BK90)</f>
        <v>173008.6</v>
      </c>
      <c r="BM86" s="45">
        <v>200000</v>
      </c>
      <c r="BN86" s="46">
        <f>AVERAGE(BM86:BM90)</f>
        <v>240000</v>
      </c>
      <c r="BO86" s="41">
        <f t="shared" si="30"/>
        <v>565025</v>
      </c>
      <c r="BP86" s="45">
        <v>100000</v>
      </c>
      <c r="BQ86" s="46">
        <f>AVERAGE(BP86:BP90)</f>
        <v>90000</v>
      </c>
      <c r="BR86" s="45">
        <v>100000</v>
      </c>
      <c r="BS86" s="46">
        <f>AVERAGE(BR86:BR90)</f>
        <v>124000</v>
      </c>
      <c r="BT86" s="45">
        <v>500000</v>
      </c>
      <c r="BU86" s="46">
        <f>AVERAGE(BT86:BT90)</f>
        <v>380000</v>
      </c>
      <c r="BV86" s="41">
        <f t="shared" si="29"/>
        <v>700000</v>
      </c>
      <c r="BW86" s="41">
        <f t="shared" si="24"/>
        <v>1265025</v>
      </c>
      <c r="BX86" s="26">
        <v>238522.5</v>
      </c>
      <c r="BY86" s="46">
        <f>AVERAGE(BX86:BX90)</f>
        <v>245704.5</v>
      </c>
      <c r="BZ86" s="26">
        <v>90000</v>
      </c>
      <c r="CA86" s="46">
        <f>AVERAGE(BZ86:BZ90)</f>
        <v>184054.68</v>
      </c>
      <c r="CB86" s="26">
        <v>270000</v>
      </c>
      <c r="CC86" s="46">
        <f>AVERAGE(CB86:CB90)</f>
        <v>223653.96000000002</v>
      </c>
      <c r="CD86" s="26">
        <v>225000</v>
      </c>
      <c r="CE86" s="46">
        <f>AVERAGE(CD86:CD90)</f>
        <v>183603.24</v>
      </c>
      <c r="CF86" s="26">
        <v>315000</v>
      </c>
      <c r="CG86" s="46">
        <f>AVERAGE(CF86:CF90)</f>
        <v>198004.13999999998</v>
      </c>
      <c r="CH86" s="26">
        <v>126502.5</v>
      </c>
      <c r="CI86" s="46">
        <f>AVERAGE(CH86:CH90)</f>
        <v>115002.27999999998</v>
      </c>
      <c r="CJ86" s="41">
        <f t="shared" si="25"/>
        <v>2300045.52</v>
      </c>
      <c r="CK86" s="47">
        <f>AVERAGE(CJ86:CJ90)</f>
        <v>1357026.9039999999</v>
      </c>
      <c r="CL86" s="45">
        <f t="shared" si="26"/>
        <v>499342.14285714296</v>
      </c>
      <c r="CM86" s="45">
        <v>765683</v>
      </c>
      <c r="CN86" s="41">
        <f t="shared" si="23"/>
        <v>1265025.142857143</v>
      </c>
    </row>
    <row r="87" spans="1:92" s="40" customFormat="1" ht="15" customHeight="1" x14ac:dyDescent="0.4">
      <c r="A87" s="23" t="s">
        <v>426</v>
      </c>
      <c r="B87" s="23" t="s">
        <v>365</v>
      </c>
      <c r="C87" s="23" t="s">
        <v>191</v>
      </c>
      <c r="D87" s="23" t="s">
        <v>80</v>
      </c>
      <c r="E87" s="24" t="s">
        <v>92</v>
      </c>
      <c r="F87" s="25">
        <v>0.151</v>
      </c>
      <c r="G87" s="26">
        <f>F87*$L$86</f>
        <v>516663.56299999997</v>
      </c>
      <c r="H87" s="27"/>
      <c r="I87" s="28"/>
      <c r="J87" s="31"/>
      <c r="K87" s="30"/>
      <c r="L87" s="31"/>
      <c r="M87" s="32">
        <f t="shared" si="27"/>
        <v>2.34</v>
      </c>
      <c r="N87" s="32">
        <f t="shared" si="28"/>
        <v>2.4</v>
      </c>
      <c r="O87" s="32">
        <f t="shared" si="20"/>
        <v>2.1</v>
      </c>
      <c r="P87" s="32">
        <v>1</v>
      </c>
      <c r="Q87" s="32">
        <f t="shared" si="21"/>
        <v>7.84</v>
      </c>
      <c r="R87" s="33">
        <v>5</v>
      </c>
      <c r="S87" s="33">
        <v>3</v>
      </c>
      <c r="T87" s="34"/>
      <c r="U87" s="32">
        <v>3</v>
      </c>
      <c r="V87" s="32">
        <v>4</v>
      </c>
      <c r="W87" s="32">
        <v>3.9</v>
      </c>
      <c r="X87" s="32">
        <v>3</v>
      </c>
      <c r="Y87" s="35" t="s">
        <v>136</v>
      </c>
      <c r="Z87" s="32">
        <v>4.2</v>
      </c>
      <c r="AA87" s="34"/>
      <c r="AB87" s="32">
        <v>3.9</v>
      </c>
      <c r="AC87" s="34"/>
      <c r="AD87" s="32">
        <v>4.0999999999999996</v>
      </c>
      <c r="AE87" s="34"/>
      <c r="AF87" s="32">
        <v>4.5999999999999996</v>
      </c>
      <c r="AG87" s="34"/>
      <c r="AH87" s="32">
        <v>4</v>
      </c>
      <c r="AI87" s="34"/>
      <c r="AJ87" s="32">
        <v>4.5999999999999996</v>
      </c>
      <c r="AK87" s="34"/>
      <c r="AL87" s="32">
        <v>3.9</v>
      </c>
      <c r="AM87" s="34"/>
      <c r="AN87" s="32">
        <v>4.5999999999999996</v>
      </c>
      <c r="AO87" s="34"/>
      <c r="AP87" s="32">
        <v>3.5</v>
      </c>
      <c r="AQ87" s="34"/>
      <c r="AR87" s="32">
        <v>4.4000000000000004</v>
      </c>
      <c r="AS87" s="34"/>
      <c r="AT87" s="36" t="s">
        <v>102</v>
      </c>
      <c r="AU87" s="35" t="s">
        <v>102</v>
      </c>
      <c r="AV87" s="36" t="s">
        <v>41</v>
      </c>
      <c r="AW87" s="36" t="s">
        <v>220</v>
      </c>
      <c r="AX87" s="37">
        <v>35</v>
      </c>
      <c r="AY87" s="38" t="s">
        <v>194</v>
      </c>
      <c r="AZ87" s="39"/>
      <c r="BA87" s="40" t="s">
        <v>427</v>
      </c>
      <c r="BB87" s="41">
        <f t="shared" si="32"/>
        <v>1035020.5714285714</v>
      </c>
      <c r="BC87" s="42">
        <v>0.9</v>
      </c>
      <c r="BD87" s="27"/>
      <c r="BE87" s="43">
        <f t="shared" si="22"/>
        <v>-9.9999999999999978E-2</v>
      </c>
      <c r="BF87" s="43" t="s">
        <v>140</v>
      </c>
      <c r="BG87" s="72"/>
      <c r="BH87" s="40" t="s">
        <v>183</v>
      </c>
      <c r="BI87" s="45">
        <v>50023</v>
      </c>
      <c r="BJ87" s="46"/>
      <c r="BK87" s="45">
        <v>200000</v>
      </c>
      <c r="BL87" s="46"/>
      <c r="BM87" s="45">
        <v>100000</v>
      </c>
      <c r="BN87" s="46"/>
      <c r="BO87" s="41">
        <f t="shared" si="30"/>
        <v>350023</v>
      </c>
      <c r="BP87" s="45">
        <v>100000</v>
      </c>
      <c r="BQ87" s="46"/>
      <c r="BR87" s="45">
        <v>150000</v>
      </c>
      <c r="BS87" s="46"/>
      <c r="BT87" s="45">
        <v>450000</v>
      </c>
      <c r="BU87" s="46"/>
      <c r="BV87" s="41">
        <f t="shared" si="29"/>
        <v>700000</v>
      </c>
      <c r="BW87" s="41">
        <f t="shared" si="24"/>
        <v>1050023</v>
      </c>
      <c r="BX87" s="26">
        <v>360000</v>
      </c>
      <c r="BY87" s="46"/>
      <c r="BZ87" s="26">
        <v>225000</v>
      </c>
      <c r="CA87" s="46"/>
      <c r="CB87" s="26">
        <v>135000</v>
      </c>
      <c r="CC87" s="46"/>
      <c r="CD87" s="26">
        <v>180000</v>
      </c>
      <c r="CE87" s="46"/>
      <c r="CF87" s="26">
        <v>135020.70000000001</v>
      </c>
      <c r="CG87" s="46"/>
      <c r="CH87" s="26">
        <v>115002.3</v>
      </c>
      <c r="CI87" s="46"/>
      <c r="CJ87" s="41">
        <f t="shared" si="25"/>
        <v>1150023</v>
      </c>
      <c r="CK87" s="47"/>
      <c r="CL87" s="45">
        <f t="shared" si="26"/>
        <v>469336.57142857136</v>
      </c>
      <c r="CM87" s="45">
        <v>565684</v>
      </c>
      <c r="CN87" s="41">
        <f t="shared" si="23"/>
        <v>1035020.5714285714</v>
      </c>
    </row>
    <row r="88" spans="1:92" s="40" customFormat="1" ht="15" customHeight="1" x14ac:dyDescent="0.4">
      <c r="A88" s="23" t="s">
        <v>428</v>
      </c>
      <c r="B88" s="23" t="s">
        <v>365</v>
      </c>
      <c r="C88" s="23" t="s">
        <v>191</v>
      </c>
      <c r="D88" s="23" t="s">
        <v>80</v>
      </c>
      <c r="E88" s="24" t="s">
        <v>100</v>
      </c>
      <c r="F88" s="25">
        <v>0.24299999999999999</v>
      </c>
      <c r="G88" s="26">
        <f>F88*$L$86</f>
        <v>831451.95900000003</v>
      </c>
      <c r="H88" s="27"/>
      <c r="I88" s="28"/>
      <c r="J88" s="31"/>
      <c r="K88" s="30"/>
      <c r="L88" s="31"/>
      <c r="M88" s="32">
        <f t="shared" si="27"/>
        <v>2.2200000000000002</v>
      </c>
      <c r="N88" s="32">
        <f t="shared" si="28"/>
        <v>2.2799999999999998</v>
      </c>
      <c r="O88" s="32">
        <f t="shared" si="20"/>
        <v>1.9799999999999998</v>
      </c>
      <c r="P88" s="32">
        <v>0.8</v>
      </c>
      <c r="Q88" s="32">
        <f t="shared" si="21"/>
        <v>7.2799999999999994</v>
      </c>
      <c r="R88" s="33">
        <v>5</v>
      </c>
      <c r="S88" s="33">
        <v>5</v>
      </c>
      <c r="T88" s="34"/>
      <c r="U88" s="32">
        <v>3.6</v>
      </c>
      <c r="V88" s="32">
        <v>2.9</v>
      </c>
      <c r="W88" s="32">
        <v>2</v>
      </c>
      <c r="X88" s="32">
        <v>2.8</v>
      </c>
      <c r="Y88" s="35" t="s">
        <v>429</v>
      </c>
      <c r="Z88" s="32">
        <v>4</v>
      </c>
      <c r="AA88" s="34"/>
      <c r="AB88" s="32">
        <v>3.7</v>
      </c>
      <c r="AC88" s="34"/>
      <c r="AD88" s="32">
        <v>1.6</v>
      </c>
      <c r="AE88" s="34"/>
      <c r="AF88" s="32">
        <v>3.6</v>
      </c>
      <c r="AG88" s="34"/>
      <c r="AH88" s="96">
        <v>3.8</v>
      </c>
      <c r="AI88" s="34"/>
      <c r="AJ88" s="32">
        <v>3.7</v>
      </c>
      <c r="AK88" s="34"/>
      <c r="AL88" s="32">
        <v>3.6</v>
      </c>
      <c r="AM88" s="34"/>
      <c r="AN88" s="32">
        <v>3</v>
      </c>
      <c r="AO88" s="34"/>
      <c r="AP88" s="32">
        <v>3.3</v>
      </c>
      <c r="AQ88" s="34"/>
      <c r="AR88" s="32">
        <v>3.5</v>
      </c>
      <c r="AS88" s="34"/>
      <c r="AT88" s="36" t="s">
        <v>362</v>
      </c>
      <c r="AU88" s="35" t="s">
        <v>362</v>
      </c>
      <c r="AV88" s="36" t="s">
        <v>42</v>
      </c>
      <c r="AW88" s="36" t="s">
        <v>220</v>
      </c>
      <c r="AX88" s="37">
        <v>36</v>
      </c>
      <c r="AY88" s="38" t="s">
        <v>430</v>
      </c>
      <c r="AZ88" s="39"/>
      <c r="BA88" s="40" t="s">
        <v>431</v>
      </c>
      <c r="BB88" s="41">
        <f t="shared" si="32"/>
        <v>1207524</v>
      </c>
      <c r="BC88" s="42">
        <v>1.05</v>
      </c>
      <c r="BD88" s="27"/>
      <c r="BE88" s="43">
        <f t="shared" si="22"/>
        <v>5.0000000000000044E-2</v>
      </c>
      <c r="BF88" s="43" t="s">
        <v>97</v>
      </c>
      <c r="BG88" s="72"/>
      <c r="BH88" s="40" t="s">
        <v>183</v>
      </c>
      <c r="BI88" s="45">
        <v>50000</v>
      </c>
      <c r="BJ88" s="46"/>
      <c r="BK88" s="45">
        <v>50018</v>
      </c>
      <c r="BL88" s="46"/>
      <c r="BM88" s="45">
        <v>150000</v>
      </c>
      <c r="BN88" s="46"/>
      <c r="BO88" s="41">
        <f t="shared" si="30"/>
        <v>250018</v>
      </c>
      <c r="BP88" s="45">
        <v>100000</v>
      </c>
      <c r="BQ88" s="46"/>
      <c r="BR88" s="45">
        <v>170000</v>
      </c>
      <c r="BS88" s="46"/>
      <c r="BT88" s="45">
        <v>400000</v>
      </c>
      <c r="BU88" s="46"/>
      <c r="BV88" s="41">
        <f t="shared" si="29"/>
        <v>670000</v>
      </c>
      <c r="BW88" s="41">
        <f t="shared" si="24"/>
        <v>920018</v>
      </c>
      <c r="BX88" s="26">
        <v>252000</v>
      </c>
      <c r="BY88" s="46"/>
      <c r="BZ88" s="26">
        <v>180000</v>
      </c>
      <c r="CA88" s="46"/>
      <c r="CB88" s="26">
        <v>90000</v>
      </c>
      <c r="CC88" s="46"/>
      <c r="CD88" s="26">
        <v>198016.2</v>
      </c>
      <c r="CE88" s="46"/>
      <c r="CF88" s="26">
        <v>108000</v>
      </c>
      <c r="CG88" s="46"/>
      <c r="CH88" s="26">
        <v>92001.8</v>
      </c>
      <c r="CI88" s="46"/>
      <c r="CJ88" s="41">
        <f t="shared" si="25"/>
        <v>920018</v>
      </c>
      <c r="CK88" s="47"/>
      <c r="CL88" s="45">
        <f t="shared" si="26"/>
        <v>841839</v>
      </c>
      <c r="CM88" s="45">
        <v>365685</v>
      </c>
      <c r="CN88" s="41">
        <f t="shared" si="23"/>
        <v>1207524</v>
      </c>
    </row>
    <row r="89" spans="1:92" s="40" customFormat="1" ht="15" customHeight="1" x14ac:dyDescent="0.4">
      <c r="A89" s="23" t="s">
        <v>432</v>
      </c>
      <c r="B89" s="23" t="s">
        <v>365</v>
      </c>
      <c r="C89" s="23" t="s">
        <v>191</v>
      </c>
      <c r="D89" s="23" t="s">
        <v>80</v>
      </c>
      <c r="E89" s="24" t="s">
        <v>107</v>
      </c>
      <c r="F89" s="25">
        <v>0.25700000000000001</v>
      </c>
      <c r="G89" s="26">
        <f>F89*$L$86</f>
        <v>879354.54099999997</v>
      </c>
      <c r="H89" s="27"/>
      <c r="I89" s="28"/>
      <c r="J89" s="31"/>
      <c r="K89" s="30"/>
      <c r="L89" s="31"/>
      <c r="M89" s="32">
        <f t="shared" si="27"/>
        <v>2.64</v>
      </c>
      <c r="N89" s="32">
        <f t="shared" si="28"/>
        <v>2.5200000000000005</v>
      </c>
      <c r="O89" s="32">
        <f t="shared" si="20"/>
        <v>2.5200000000000005</v>
      </c>
      <c r="P89" s="32">
        <v>0.6</v>
      </c>
      <c r="Q89" s="32">
        <f t="shared" si="21"/>
        <v>8.2800000000000011</v>
      </c>
      <c r="R89" s="33">
        <v>5</v>
      </c>
      <c r="S89" s="33">
        <v>1</v>
      </c>
      <c r="T89" s="34"/>
      <c r="U89" s="32">
        <v>4</v>
      </c>
      <c r="V89" s="32">
        <v>4</v>
      </c>
      <c r="W89" s="32">
        <v>3.2</v>
      </c>
      <c r="X89" s="32">
        <v>2.9</v>
      </c>
      <c r="Y89" s="35" t="s">
        <v>260</v>
      </c>
      <c r="Z89" s="32">
        <v>4.0999999999999996</v>
      </c>
      <c r="AA89" s="34"/>
      <c r="AB89" s="32">
        <v>4.4000000000000004</v>
      </c>
      <c r="AC89" s="34"/>
      <c r="AD89" s="32">
        <v>2</v>
      </c>
      <c r="AE89" s="34"/>
      <c r="AF89" s="32">
        <v>3.6</v>
      </c>
      <c r="AG89" s="34"/>
      <c r="AH89" s="32">
        <v>4.2</v>
      </c>
      <c r="AI89" s="34"/>
      <c r="AJ89" s="32">
        <v>3.5</v>
      </c>
      <c r="AK89" s="34"/>
      <c r="AL89" s="32">
        <v>4.3</v>
      </c>
      <c r="AM89" s="34"/>
      <c r="AN89" s="32">
        <v>4</v>
      </c>
      <c r="AO89" s="34"/>
      <c r="AP89" s="32">
        <v>4.2</v>
      </c>
      <c r="AQ89" s="34"/>
      <c r="AR89" s="32">
        <v>4.5999999999999996</v>
      </c>
      <c r="AS89" s="34"/>
      <c r="AT89" s="36" t="s">
        <v>335</v>
      </c>
      <c r="AU89" s="35" t="s">
        <v>335</v>
      </c>
      <c r="AV89" s="36" t="s">
        <v>42</v>
      </c>
      <c r="AW89" s="36" t="s">
        <v>204</v>
      </c>
      <c r="AX89" s="37">
        <v>38</v>
      </c>
      <c r="AY89" s="38" t="s">
        <v>205</v>
      </c>
      <c r="AZ89" s="39"/>
      <c r="BA89" s="40" t="s">
        <v>433</v>
      </c>
      <c r="BB89" s="41">
        <f t="shared" si="32"/>
        <v>1150022.857142857</v>
      </c>
      <c r="BC89" s="42">
        <v>1</v>
      </c>
      <c r="BD89" s="27"/>
      <c r="BE89" s="43">
        <f t="shared" si="22"/>
        <v>0</v>
      </c>
      <c r="BF89" s="43" t="s">
        <v>88</v>
      </c>
      <c r="BG89" s="72"/>
      <c r="BH89" s="40" t="s">
        <v>434</v>
      </c>
      <c r="BI89" s="45">
        <v>322526</v>
      </c>
      <c r="BJ89" s="46"/>
      <c r="BK89" s="45">
        <v>100000</v>
      </c>
      <c r="BL89" s="46"/>
      <c r="BM89" s="45">
        <v>400000</v>
      </c>
      <c r="BN89" s="46"/>
      <c r="BO89" s="41">
        <f t="shared" si="30"/>
        <v>822526</v>
      </c>
      <c r="BP89" s="45">
        <v>100000</v>
      </c>
      <c r="BQ89" s="46"/>
      <c r="BR89" s="45">
        <v>150000</v>
      </c>
      <c r="BS89" s="46"/>
      <c r="BT89" s="45">
        <v>250000</v>
      </c>
      <c r="BU89" s="46"/>
      <c r="BV89" s="41">
        <f t="shared" si="29"/>
        <v>500000</v>
      </c>
      <c r="BW89" s="41">
        <f t="shared" si="24"/>
        <v>1322526</v>
      </c>
      <c r="BX89" s="26">
        <v>108000</v>
      </c>
      <c r="BY89" s="46"/>
      <c r="BZ89" s="26">
        <v>290273.40000000002</v>
      </c>
      <c r="CA89" s="46"/>
      <c r="CB89" s="26">
        <v>360000</v>
      </c>
      <c r="CC89" s="46"/>
      <c r="CD89" s="26">
        <v>225000</v>
      </c>
      <c r="CE89" s="46"/>
      <c r="CF89" s="26">
        <v>207000</v>
      </c>
      <c r="CG89" s="46"/>
      <c r="CH89" s="26">
        <v>132252.6</v>
      </c>
      <c r="CI89" s="46"/>
      <c r="CJ89" s="41">
        <f t="shared" si="25"/>
        <v>1322526</v>
      </c>
      <c r="CK89" s="47"/>
      <c r="CL89" s="45">
        <f t="shared" si="26"/>
        <v>484336.85714285704</v>
      </c>
      <c r="CM89" s="45">
        <v>665686</v>
      </c>
      <c r="CN89" s="41">
        <f t="shared" si="23"/>
        <v>1150022.857142857</v>
      </c>
    </row>
    <row r="90" spans="1:92" s="40" customFormat="1" ht="15" customHeight="1" x14ac:dyDescent="0.4">
      <c r="A90" s="23" t="s">
        <v>435</v>
      </c>
      <c r="B90" s="23" t="s">
        <v>365</v>
      </c>
      <c r="C90" s="23" t="s">
        <v>191</v>
      </c>
      <c r="D90" s="23" t="s">
        <v>80</v>
      </c>
      <c r="E90" s="24" t="s">
        <v>113</v>
      </c>
      <c r="F90" s="25">
        <v>0.16700000000000001</v>
      </c>
      <c r="G90" s="26">
        <f>F90*$L$86</f>
        <v>571409.37100000004</v>
      </c>
      <c r="H90" s="27"/>
      <c r="I90" s="28"/>
      <c r="J90" s="31"/>
      <c r="K90" s="30"/>
      <c r="L90" s="31"/>
      <c r="M90" s="32">
        <f t="shared" si="27"/>
        <v>2.5200000000000005</v>
      </c>
      <c r="N90" s="32">
        <f t="shared" si="28"/>
        <v>2.5799999999999996</v>
      </c>
      <c r="O90" s="32">
        <f t="shared" si="20"/>
        <v>1.86</v>
      </c>
      <c r="P90" s="32">
        <v>0.6</v>
      </c>
      <c r="Q90" s="32">
        <f t="shared" si="21"/>
        <v>7.56</v>
      </c>
      <c r="R90" s="33">
        <v>5</v>
      </c>
      <c r="S90" s="33">
        <v>4</v>
      </c>
      <c r="T90" s="34"/>
      <c r="U90" s="32">
        <v>3</v>
      </c>
      <c r="V90" s="32">
        <v>3</v>
      </c>
      <c r="W90" s="32">
        <v>3</v>
      </c>
      <c r="X90" s="32">
        <v>3</v>
      </c>
      <c r="Y90" s="35" t="s">
        <v>242</v>
      </c>
      <c r="Z90" s="32">
        <v>3.8</v>
      </c>
      <c r="AA90" s="34"/>
      <c r="AB90" s="32">
        <v>4.2</v>
      </c>
      <c r="AC90" s="34"/>
      <c r="AD90" s="32">
        <v>2.5</v>
      </c>
      <c r="AE90" s="34"/>
      <c r="AF90" s="32">
        <v>3.6</v>
      </c>
      <c r="AG90" s="34"/>
      <c r="AH90" s="32">
        <v>4.3</v>
      </c>
      <c r="AI90" s="34"/>
      <c r="AJ90" s="32">
        <v>3.6</v>
      </c>
      <c r="AK90" s="34"/>
      <c r="AL90" s="32">
        <v>4.5</v>
      </c>
      <c r="AM90" s="34"/>
      <c r="AN90" s="32">
        <v>3.8</v>
      </c>
      <c r="AO90" s="34"/>
      <c r="AP90" s="32">
        <v>3.1</v>
      </c>
      <c r="AQ90" s="34"/>
      <c r="AR90" s="32">
        <v>3.7</v>
      </c>
      <c r="AS90" s="34"/>
      <c r="AT90" s="36" t="s">
        <v>313</v>
      </c>
      <c r="AU90" s="35" t="s">
        <v>313</v>
      </c>
      <c r="AV90" s="36" t="s">
        <v>40</v>
      </c>
      <c r="AW90" s="36" t="s">
        <v>436</v>
      </c>
      <c r="AX90" s="37">
        <v>30</v>
      </c>
      <c r="AY90" s="38" t="s">
        <v>437</v>
      </c>
      <c r="AZ90" s="39"/>
      <c r="BA90" s="40" t="s">
        <v>438</v>
      </c>
      <c r="BB90" s="41">
        <f t="shared" si="32"/>
        <v>1092521.7142857141</v>
      </c>
      <c r="BC90" s="42">
        <v>0.95</v>
      </c>
      <c r="BD90" s="27"/>
      <c r="BE90" s="43">
        <f t="shared" si="22"/>
        <v>-5.0000000000000044E-2</v>
      </c>
      <c r="BF90" s="43" t="s">
        <v>140</v>
      </c>
      <c r="BG90" s="72"/>
      <c r="BH90" s="40" t="s">
        <v>439</v>
      </c>
      <c r="BI90" s="45">
        <v>92522</v>
      </c>
      <c r="BJ90" s="46"/>
      <c r="BK90" s="45">
        <v>250000</v>
      </c>
      <c r="BL90" s="46"/>
      <c r="BM90" s="45">
        <v>350000</v>
      </c>
      <c r="BN90" s="46"/>
      <c r="BO90" s="41">
        <f t="shared" si="30"/>
        <v>692522</v>
      </c>
      <c r="BP90" s="45">
        <v>50000</v>
      </c>
      <c r="BQ90" s="46"/>
      <c r="BR90" s="45">
        <v>50000</v>
      </c>
      <c r="BS90" s="46"/>
      <c r="BT90" s="45">
        <v>300000</v>
      </c>
      <c r="BU90" s="46"/>
      <c r="BV90" s="41">
        <f t="shared" si="29"/>
        <v>400000</v>
      </c>
      <c r="BW90" s="41">
        <f t="shared" si="24"/>
        <v>1092522</v>
      </c>
      <c r="BX90" s="26">
        <v>270000</v>
      </c>
      <c r="BY90" s="46"/>
      <c r="BZ90" s="26">
        <v>135000</v>
      </c>
      <c r="CA90" s="46"/>
      <c r="CB90" s="26">
        <v>263269.8</v>
      </c>
      <c r="CC90" s="46"/>
      <c r="CD90" s="26">
        <v>90000</v>
      </c>
      <c r="CE90" s="46"/>
      <c r="CF90" s="26">
        <v>225000</v>
      </c>
      <c r="CG90" s="46"/>
      <c r="CH90" s="26">
        <v>109252.20000000001</v>
      </c>
      <c r="CI90" s="46"/>
      <c r="CJ90" s="41">
        <f t="shared" si="25"/>
        <v>1092522</v>
      </c>
      <c r="CK90" s="47"/>
      <c r="CL90" s="45">
        <f t="shared" si="26"/>
        <v>426921.71428571409</v>
      </c>
      <c r="CM90" s="45">
        <v>665600</v>
      </c>
      <c r="CN90" s="41">
        <f t="shared" si="23"/>
        <v>1092521.7142857141</v>
      </c>
    </row>
    <row r="91" spans="1:92" s="88" customFormat="1" ht="15" customHeight="1" x14ac:dyDescent="0.4">
      <c r="A91" s="74" t="s">
        <v>440</v>
      </c>
      <c r="B91" s="74" t="s">
        <v>365</v>
      </c>
      <c r="C91" s="74" t="s">
        <v>191</v>
      </c>
      <c r="D91" s="74" t="s">
        <v>117</v>
      </c>
      <c r="E91" s="75" t="s">
        <v>81</v>
      </c>
      <c r="F91" s="76">
        <v>0.17699999999999999</v>
      </c>
      <c r="G91" s="77">
        <f>F91*$L$91</f>
        <v>567361.46399999992</v>
      </c>
      <c r="H91" s="78">
        <f>SUM(F91:F95)</f>
        <v>1</v>
      </c>
      <c r="I91" s="79">
        <f>I29</f>
        <v>424</v>
      </c>
      <c r="J91" s="82" t="str">
        <f>J29</f>
        <v>± 4.7</v>
      </c>
      <c r="K91" s="81">
        <f>K29</f>
        <v>0.95</v>
      </c>
      <c r="L91" s="82">
        <f>L29</f>
        <v>3205432</v>
      </c>
      <c r="M91" s="60">
        <f t="shared" si="27"/>
        <v>2.64</v>
      </c>
      <c r="N91" s="60">
        <f t="shared" si="28"/>
        <v>2.76</v>
      </c>
      <c r="O91" s="60">
        <f t="shared" si="20"/>
        <v>2.88</v>
      </c>
      <c r="P91" s="60">
        <v>0.6</v>
      </c>
      <c r="Q91" s="60">
        <f t="shared" si="21"/>
        <v>8.8800000000000008</v>
      </c>
      <c r="R91" s="83">
        <v>5</v>
      </c>
      <c r="S91" s="83">
        <v>2</v>
      </c>
      <c r="T91" s="62">
        <f>AVERAGE(Q91:Q95)</f>
        <v>8.52</v>
      </c>
      <c r="U91" s="60">
        <v>3.8</v>
      </c>
      <c r="V91" s="60">
        <v>4</v>
      </c>
      <c r="W91" s="60">
        <v>3.9</v>
      </c>
      <c r="X91" s="60">
        <v>2.7</v>
      </c>
      <c r="Y91" s="84" t="s">
        <v>265</v>
      </c>
      <c r="Z91" s="60">
        <v>4.5999999999999996</v>
      </c>
      <c r="AA91" s="62">
        <f>AVERAGE(Z91:Z95)</f>
        <v>4.38</v>
      </c>
      <c r="AB91" s="60">
        <v>4.4000000000000004</v>
      </c>
      <c r="AC91" s="62">
        <f>AVERAGE(AB91:AB95)</f>
        <v>4.5</v>
      </c>
      <c r="AD91" s="60">
        <v>3</v>
      </c>
      <c r="AE91" s="62">
        <f>AVERAGE(AD91:AD95)</f>
        <v>3.18</v>
      </c>
      <c r="AF91" s="60">
        <v>4.5</v>
      </c>
      <c r="AG91" s="62">
        <f>AVERAGE(AF91:AF95)</f>
        <v>4.1199999999999992</v>
      </c>
      <c r="AH91" s="60">
        <v>4.5999999999999996</v>
      </c>
      <c r="AI91" s="62">
        <f>AVERAGE(AH91:AH95)</f>
        <v>4.2799999999999994</v>
      </c>
      <c r="AJ91" s="60">
        <v>4.5999999999999996</v>
      </c>
      <c r="AK91" s="62">
        <f>AVERAGE(AJ91:AJ95)</f>
        <v>4.2200000000000006</v>
      </c>
      <c r="AL91" s="60">
        <v>4.2</v>
      </c>
      <c r="AM91" s="62">
        <f>AVERAGE(AL91:AL95)</f>
        <v>4.5199999999999996</v>
      </c>
      <c r="AN91" s="60">
        <v>4.0999999999999996</v>
      </c>
      <c r="AO91" s="62">
        <f>AVERAGE(AN91:AN95)</f>
        <v>4.2399999999999993</v>
      </c>
      <c r="AP91" s="60">
        <v>4.8</v>
      </c>
      <c r="AQ91" s="62">
        <f>AVERAGE(AP91:AP95)</f>
        <v>4.22</v>
      </c>
      <c r="AR91" s="60">
        <v>4.7</v>
      </c>
      <c r="AS91" s="62">
        <f>AVERAGE(AR91:AR95)</f>
        <v>4.38</v>
      </c>
      <c r="AT91" s="85" t="s">
        <v>157</v>
      </c>
      <c r="AU91" s="84" t="s">
        <v>157</v>
      </c>
      <c r="AV91" s="85" t="s">
        <v>25</v>
      </c>
      <c r="AW91" s="85" t="s">
        <v>199</v>
      </c>
      <c r="AX91" s="86">
        <v>39</v>
      </c>
      <c r="AY91" s="87" t="s">
        <v>441</v>
      </c>
      <c r="AZ91" s="17" t="s">
        <v>442</v>
      </c>
      <c r="BA91" s="88" t="s">
        <v>443</v>
      </c>
      <c r="BB91" s="89">
        <f t="shared" si="32"/>
        <v>1035020.5714285714</v>
      </c>
      <c r="BC91" s="90">
        <v>0.9</v>
      </c>
      <c r="BD91" s="78">
        <f>AVERAGE(BC91:BC95)</f>
        <v>1</v>
      </c>
      <c r="BE91" s="91">
        <f t="shared" si="22"/>
        <v>-9.9999999999999978E-2</v>
      </c>
      <c r="BF91" s="91" t="s">
        <v>140</v>
      </c>
      <c r="BG91" s="72"/>
      <c r="BH91" s="88" t="s">
        <v>175</v>
      </c>
      <c r="BI91" s="92">
        <v>137529</v>
      </c>
      <c r="BJ91" s="93">
        <f>AVERAGE(BI91:BI95)</f>
        <v>100023</v>
      </c>
      <c r="BK91" s="92">
        <v>200000</v>
      </c>
      <c r="BL91" s="93">
        <f>AVERAGE(BK91:BK95)</f>
        <v>150000</v>
      </c>
      <c r="BM91" s="92">
        <v>300000</v>
      </c>
      <c r="BN91" s="93">
        <f>AVERAGE(BM91:BM95)</f>
        <v>250000</v>
      </c>
      <c r="BO91" s="89">
        <f t="shared" si="30"/>
        <v>637529</v>
      </c>
      <c r="BP91" s="92">
        <v>200000</v>
      </c>
      <c r="BQ91" s="93">
        <f>AVERAGE(BP91:BP95)</f>
        <v>210000</v>
      </c>
      <c r="BR91" s="92">
        <v>400000</v>
      </c>
      <c r="BS91" s="93">
        <f>AVERAGE(BR91:BR95)</f>
        <v>190000</v>
      </c>
      <c r="BT91" s="92">
        <v>200000</v>
      </c>
      <c r="BU91" s="93">
        <f>AVERAGE(BT91:BT95)</f>
        <v>250000</v>
      </c>
      <c r="BV91" s="89">
        <f t="shared" si="29"/>
        <v>800000</v>
      </c>
      <c r="BW91" s="89">
        <f t="shared" si="24"/>
        <v>1437529</v>
      </c>
      <c r="BX91" s="77">
        <v>180000</v>
      </c>
      <c r="BY91" s="93">
        <f>AVERAGE(BX91:BX95)</f>
        <v>134104.5</v>
      </c>
      <c r="BZ91" s="77">
        <v>315000</v>
      </c>
      <c r="CA91" s="93">
        <f>AVERAGE(BZ91:BZ95)</f>
        <v>171907.91999999998</v>
      </c>
      <c r="CB91" s="77">
        <v>213776.1</v>
      </c>
      <c r="CC91" s="93">
        <f>AVERAGE(CB91:CB95)</f>
        <v>231755.22000000003</v>
      </c>
      <c r="CD91" s="77">
        <v>315000</v>
      </c>
      <c r="CE91" s="93">
        <f>AVERAGE(CD91:CD95)</f>
        <v>198000</v>
      </c>
      <c r="CF91" s="77">
        <v>270000</v>
      </c>
      <c r="CG91" s="93">
        <f>AVERAGE(CF91:CF95)</f>
        <v>299253.06</v>
      </c>
      <c r="CH91" s="77">
        <v>143752.9</v>
      </c>
      <c r="CI91" s="93">
        <f>AVERAGE(CH91:CH95)</f>
        <v>115002.3</v>
      </c>
      <c r="CJ91" s="89">
        <f t="shared" si="25"/>
        <v>2472549.6999999997</v>
      </c>
      <c r="CK91" s="94">
        <f>AVERAGE(CJ91:CJ95)</f>
        <v>1357027.14</v>
      </c>
      <c r="CL91" s="92">
        <f t="shared" si="26"/>
        <v>169332.57142857136</v>
      </c>
      <c r="CM91" s="92">
        <v>865688</v>
      </c>
      <c r="CN91" s="89">
        <f t="shared" si="23"/>
        <v>1035020.5714285714</v>
      </c>
    </row>
    <row r="92" spans="1:92" s="88" customFormat="1" ht="15" customHeight="1" x14ac:dyDescent="0.4">
      <c r="A92" s="74" t="s">
        <v>444</v>
      </c>
      <c r="B92" s="74" t="s">
        <v>365</v>
      </c>
      <c r="C92" s="74" t="s">
        <v>191</v>
      </c>
      <c r="D92" s="74" t="s">
        <v>117</v>
      </c>
      <c r="E92" s="75" t="s">
        <v>92</v>
      </c>
      <c r="F92" s="76">
        <v>0.20100000000000001</v>
      </c>
      <c r="G92" s="77">
        <f>F92*$L$91</f>
        <v>644291.83200000005</v>
      </c>
      <c r="H92" s="78"/>
      <c r="I92" s="79"/>
      <c r="J92" s="82"/>
      <c r="K92" s="81"/>
      <c r="L92" s="82"/>
      <c r="M92" s="60">
        <f t="shared" si="27"/>
        <v>2.76</v>
      </c>
      <c r="N92" s="60">
        <f t="shared" si="28"/>
        <v>2.88</v>
      </c>
      <c r="O92" s="60">
        <f t="shared" si="20"/>
        <v>2.7</v>
      </c>
      <c r="P92" s="60">
        <v>1</v>
      </c>
      <c r="Q92" s="60">
        <f t="shared" si="21"/>
        <v>9.34</v>
      </c>
      <c r="R92" s="83">
        <v>5</v>
      </c>
      <c r="S92" s="83">
        <v>1</v>
      </c>
      <c r="T92" s="62"/>
      <c r="U92" s="60">
        <v>4</v>
      </c>
      <c r="V92" s="60">
        <v>4.0999999999999996</v>
      </c>
      <c r="W92" s="60">
        <v>4</v>
      </c>
      <c r="X92" s="60">
        <v>3.2</v>
      </c>
      <c r="Y92" s="84" t="s">
        <v>136</v>
      </c>
      <c r="Z92" s="60">
        <v>4.8</v>
      </c>
      <c r="AA92" s="62"/>
      <c r="AB92" s="60">
        <v>4.5999999999999996</v>
      </c>
      <c r="AC92" s="62"/>
      <c r="AD92" s="60">
        <v>2</v>
      </c>
      <c r="AE92" s="62"/>
      <c r="AF92" s="60">
        <v>3.9</v>
      </c>
      <c r="AG92" s="62"/>
      <c r="AH92" s="60">
        <v>4.8</v>
      </c>
      <c r="AI92" s="62"/>
      <c r="AJ92" s="60">
        <v>4</v>
      </c>
      <c r="AK92" s="62"/>
      <c r="AL92" s="60">
        <v>4.8</v>
      </c>
      <c r="AM92" s="62"/>
      <c r="AN92" s="60">
        <v>4.3</v>
      </c>
      <c r="AO92" s="62"/>
      <c r="AP92" s="60">
        <v>4.5</v>
      </c>
      <c r="AQ92" s="62"/>
      <c r="AR92" s="60">
        <v>4.5999999999999996</v>
      </c>
      <c r="AS92" s="62"/>
      <c r="AT92" s="85" t="s">
        <v>40</v>
      </c>
      <c r="AU92" s="84" t="s">
        <v>40</v>
      </c>
      <c r="AV92" s="85" t="s">
        <v>40</v>
      </c>
      <c r="AW92" s="85" t="s">
        <v>193</v>
      </c>
      <c r="AX92" s="86">
        <v>32</v>
      </c>
      <c r="AY92" s="87" t="s">
        <v>419</v>
      </c>
      <c r="AZ92" s="17"/>
      <c r="BA92" s="88" t="s">
        <v>445</v>
      </c>
      <c r="BB92" s="89">
        <f t="shared" si="32"/>
        <v>1322526.2857142854</v>
      </c>
      <c r="BC92" s="90">
        <v>1.1499999999999999</v>
      </c>
      <c r="BD92" s="78"/>
      <c r="BE92" s="91">
        <f t="shared" si="22"/>
        <v>0.14999999999999991</v>
      </c>
      <c r="BF92" s="91" t="s">
        <v>446</v>
      </c>
      <c r="BG92" s="72"/>
      <c r="BH92" s="88" t="s">
        <v>447</v>
      </c>
      <c r="BI92" s="92">
        <v>165025</v>
      </c>
      <c r="BJ92" s="93"/>
      <c r="BK92" s="92">
        <v>250000</v>
      </c>
      <c r="BL92" s="93"/>
      <c r="BM92" s="92">
        <v>300000</v>
      </c>
      <c r="BN92" s="93"/>
      <c r="BO92" s="89">
        <f t="shared" si="30"/>
        <v>715025</v>
      </c>
      <c r="BP92" s="92">
        <v>300000</v>
      </c>
      <c r="BQ92" s="93"/>
      <c r="BR92" s="92">
        <v>100000</v>
      </c>
      <c r="BS92" s="93"/>
      <c r="BT92" s="92">
        <v>150000</v>
      </c>
      <c r="BU92" s="93"/>
      <c r="BV92" s="89">
        <f t="shared" si="29"/>
        <v>550000</v>
      </c>
      <c r="BW92" s="89">
        <f t="shared" si="24"/>
        <v>1265025</v>
      </c>
      <c r="BX92" s="77">
        <v>148522.5</v>
      </c>
      <c r="BY92" s="93"/>
      <c r="BZ92" s="77">
        <v>180000</v>
      </c>
      <c r="CA92" s="93"/>
      <c r="CB92" s="77">
        <v>315000</v>
      </c>
      <c r="CC92" s="93"/>
      <c r="CD92" s="77">
        <v>180000</v>
      </c>
      <c r="CE92" s="93"/>
      <c r="CF92" s="77">
        <v>315000</v>
      </c>
      <c r="CG92" s="93"/>
      <c r="CH92" s="77">
        <v>126502.5</v>
      </c>
      <c r="CI92" s="93"/>
      <c r="CJ92" s="89">
        <f t="shared" si="25"/>
        <v>1265025</v>
      </c>
      <c r="CK92" s="94"/>
      <c r="CL92" s="92">
        <f t="shared" si="26"/>
        <v>556926.28571428545</v>
      </c>
      <c r="CM92" s="92">
        <v>765600</v>
      </c>
      <c r="CN92" s="89">
        <f t="shared" si="23"/>
        <v>1322526.2857142854</v>
      </c>
    </row>
    <row r="93" spans="1:92" s="88" customFormat="1" ht="15" customHeight="1" x14ac:dyDescent="0.4">
      <c r="A93" s="74" t="s">
        <v>448</v>
      </c>
      <c r="B93" s="74" t="s">
        <v>365</v>
      </c>
      <c r="C93" s="74" t="s">
        <v>191</v>
      </c>
      <c r="D93" s="74" t="s">
        <v>117</v>
      </c>
      <c r="E93" s="75" t="s">
        <v>100</v>
      </c>
      <c r="F93" s="76">
        <v>0.23799999999999999</v>
      </c>
      <c r="G93" s="77">
        <f>F93*$L$91</f>
        <v>762892.81599999999</v>
      </c>
      <c r="H93" s="78"/>
      <c r="I93" s="79"/>
      <c r="J93" s="82"/>
      <c r="K93" s="81"/>
      <c r="L93" s="82"/>
      <c r="M93" s="60">
        <f t="shared" si="27"/>
        <v>2.7</v>
      </c>
      <c r="N93" s="60">
        <f t="shared" si="28"/>
        <v>2.46</v>
      </c>
      <c r="O93" s="60">
        <f t="shared" si="20"/>
        <v>2.2200000000000002</v>
      </c>
      <c r="P93" s="60">
        <v>0.8</v>
      </c>
      <c r="Q93" s="60">
        <f t="shared" si="21"/>
        <v>8.1800000000000015</v>
      </c>
      <c r="R93" s="83">
        <v>5</v>
      </c>
      <c r="S93" s="83">
        <v>4</v>
      </c>
      <c r="T93" s="62"/>
      <c r="U93" s="60">
        <v>4.0999999999999996</v>
      </c>
      <c r="V93" s="60">
        <v>3</v>
      </c>
      <c r="W93" s="60">
        <v>3</v>
      </c>
      <c r="X93" s="60">
        <v>4</v>
      </c>
      <c r="Y93" s="84" t="s">
        <v>163</v>
      </c>
      <c r="Z93" s="60">
        <v>3.9</v>
      </c>
      <c r="AA93" s="62"/>
      <c r="AB93" s="60">
        <v>4.5</v>
      </c>
      <c r="AC93" s="62"/>
      <c r="AD93" s="60">
        <v>4</v>
      </c>
      <c r="AE93" s="62"/>
      <c r="AF93" s="60">
        <v>3.8</v>
      </c>
      <c r="AG93" s="62"/>
      <c r="AH93" s="60">
        <v>4.0999999999999996</v>
      </c>
      <c r="AI93" s="62"/>
      <c r="AJ93" s="60">
        <v>3.9</v>
      </c>
      <c r="AK93" s="62"/>
      <c r="AL93" s="60">
        <v>4.0999999999999996</v>
      </c>
      <c r="AM93" s="62"/>
      <c r="AN93" s="60">
        <v>4.2</v>
      </c>
      <c r="AO93" s="62"/>
      <c r="AP93" s="60">
        <v>3.7</v>
      </c>
      <c r="AQ93" s="62"/>
      <c r="AR93" s="60">
        <v>4.5</v>
      </c>
      <c r="AS93" s="62"/>
      <c r="AT93" s="85" t="s">
        <v>42</v>
      </c>
      <c r="AU93" s="84" t="s">
        <v>42</v>
      </c>
      <c r="AV93" s="85" t="s">
        <v>25</v>
      </c>
      <c r="AW93" s="85" t="s">
        <v>220</v>
      </c>
      <c r="AX93" s="86">
        <v>35</v>
      </c>
      <c r="AY93" s="87" t="s">
        <v>405</v>
      </c>
      <c r="AZ93" s="17"/>
      <c r="BA93" s="88" t="s">
        <v>449</v>
      </c>
      <c r="BB93" s="89">
        <f t="shared" si="32"/>
        <v>1150022.857142857</v>
      </c>
      <c r="BC93" s="90">
        <v>1</v>
      </c>
      <c r="BD93" s="78"/>
      <c r="BE93" s="91">
        <f t="shared" si="22"/>
        <v>0</v>
      </c>
      <c r="BF93" s="91" t="s">
        <v>88</v>
      </c>
      <c r="BG93" s="72"/>
      <c r="BH93" s="88" t="s">
        <v>447</v>
      </c>
      <c r="BI93" s="92">
        <v>50023</v>
      </c>
      <c r="BJ93" s="93"/>
      <c r="BK93" s="92">
        <v>100000</v>
      </c>
      <c r="BL93" s="93"/>
      <c r="BM93" s="92">
        <v>200000</v>
      </c>
      <c r="BN93" s="93"/>
      <c r="BO93" s="89">
        <f t="shared" si="30"/>
        <v>350023</v>
      </c>
      <c r="BP93" s="92">
        <v>350000</v>
      </c>
      <c r="BQ93" s="93"/>
      <c r="BR93" s="92">
        <v>200000</v>
      </c>
      <c r="BS93" s="93"/>
      <c r="BT93" s="92">
        <v>250000</v>
      </c>
      <c r="BU93" s="93"/>
      <c r="BV93" s="89">
        <f t="shared" si="29"/>
        <v>800000</v>
      </c>
      <c r="BW93" s="89">
        <f t="shared" si="24"/>
        <v>1150023</v>
      </c>
      <c r="BX93" s="77">
        <v>108000</v>
      </c>
      <c r="BY93" s="93"/>
      <c r="BZ93" s="77">
        <v>135020.70000000001</v>
      </c>
      <c r="CA93" s="93"/>
      <c r="CB93" s="77">
        <v>225000</v>
      </c>
      <c r="CC93" s="93"/>
      <c r="CD93" s="77">
        <v>135000</v>
      </c>
      <c r="CE93" s="93"/>
      <c r="CF93" s="77">
        <v>432000</v>
      </c>
      <c r="CG93" s="93"/>
      <c r="CH93" s="77">
        <v>115002.3</v>
      </c>
      <c r="CI93" s="93"/>
      <c r="CJ93" s="89">
        <f t="shared" si="25"/>
        <v>1150023</v>
      </c>
      <c r="CK93" s="94"/>
      <c r="CL93" s="92">
        <f t="shared" si="26"/>
        <v>584332.85714285704</v>
      </c>
      <c r="CM93" s="92">
        <v>565690</v>
      </c>
      <c r="CN93" s="89">
        <f t="shared" si="23"/>
        <v>1150022.857142857</v>
      </c>
    </row>
    <row r="94" spans="1:92" s="88" customFormat="1" ht="15" customHeight="1" x14ac:dyDescent="0.4">
      <c r="A94" s="74" t="s">
        <v>450</v>
      </c>
      <c r="B94" s="74" t="s">
        <v>365</v>
      </c>
      <c r="C94" s="74" t="s">
        <v>191</v>
      </c>
      <c r="D94" s="74" t="s">
        <v>117</v>
      </c>
      <c r="E94" s="75" t="s">
        <v>107</v>
      </c>
      <c r="F94" s="76">
        <v>0.19900000000000001</v>
      </c>
      <c r="G94" s="77">
        <f>F94*$L$91</f>
        <v>637880.96799999999</v>
      </c>
      <c r="H94" s="78"/>
      <c r="I94" s="79"/>
      <c r="J94" s="82"/>
      <c r="K94" s="81"/>
      <c r="L94" s="82"/>
      <c r="M94" s="60">
        <f t="shared" si="27"/>
        <v>2.5200000000000005</v>
      </c>
      <c r="N94" s="60">
        <f t="shared" si="28"/>
        <v>2.2799999999999998</v>
      </c>
      <c r="O94" s="60">
        <f t="shared" si="20"/>
        <v>2.5200000000000005</v>
      </c>
      <c r="P94" s="60">
        <v>0.6</v>
      </c>
      <c r="Q94" s="60">
        <f t="shared" si="21"/>
        <v>7.9200000000000008</v>
      </c>
      <c r="R94" s="83">
        <v>5</v>
      </c>
      <c r="S94" s="83">
        <v>5</v>
      </c>
      <c r="T94" s="62"/>
      <c r="U94" s="60">
        <v>3.2</v>
      </c>
      <c r="V94" s="60">
        <v>2.8</v>
      </c>
      <c r="W94" s="60">
        <v>3.6</v>
      </c>
      <c r="X94" s="60">
        <v>3</v>
      </c>
      <c r="Y94" s="84" t="s">
        <v>93</v>
      </c>
      <c r="Z94" s="60">
        <v>4.4000000000000004</v>
      </c>
      <c r="AA94" s="62"/>
      <c r="AB94" s="60">
        <v>4.2</v>
      </c>
      <c r="AC94" s="62"/>
      <c r="AD94" s="60">
        <v>4.8</v>
      </c>
      <c r="AE94" s="62"/>
      <c r="AF94" s="60">
        <v>4.5999999999999996</v>
      </c>
      <c r="AG94" s="62"/>
      <c r="AH94" s="60">
        <v>3.8</v>
      </c>
      <c r="AI94" s="62"/>
      <c r="AJ94" s="60">
        <v>4.8</v>
      </c>
      <c r="AK94" s="62"/>
      <c r="AL94" s="60">
        <v>4.8</v>
      </c>
      <c r="AM94" s="62"/>
      <c r="AN94" s="60">
        <v>4.5999999999999996</v>
      </c>
      <c r="AO94" s="62"/>
      <c r="AP94" s="60">
        <v>4.2</v>
      </c>
      <c r="AQ94" s="62"/>
      <c r="AR94" s="60">
        <v>4</v>
      </c>
      <c r="AS94" s="62"/>
      <c r="AT94" s="85" t="s">
        <v>391</v>
      </c>
      <c r="AU94" s="84" t="s">
        <v>391</v>
      </c>
      <c r="AV94" s="85" t="s">
        <v>40</v>
      </c>
      <c r="AW94" s="85" t="s">
        <v>204</v>
      </c>
      <c r="AX94" s="86">
        <v>38</v>
      </c>
      <c r="AY94" s="87" t="s">
        <v>228</v>
      </c>
      <c r="AZ94" s="17"/>
      <c r="BA94" s="88" t="s">
        <v>451</v>
      </c>
      <c r="BB94" s="89">
        <f t="shared" si="32"/>
        <v>1035020.5714285714</v>
      </c>
      <c r="BC94" s="90">
        <v>0.9</v>
      </c>
      <c r="BD94" s="78"/>
      <c r="BE94" s="91">
        <f t="shared" si="22"/>
        <v>-9.9999999999999978E-2</v>
      </c>
      <c r="BF94" s="91" t="s">
        <v>140</v>
      </c>
      <c r="BG94" s="72"/>
      <c r="BH94" s="88" t="s">
        <v>170</v>
      </c>
      <c r="BI94" s="92">
        <v>62517</v>
      </c>
      <c r="BJ94" s="93"/>
      <c r="BK94" s="92">
        <v>100000</v>
      </c>
      <c r="BL94" s="93"/>
      <c r="BM94" s="92">
        <v>150000</v>
      </c>
      <c r="BN94" s="93"/>
      <c r="BO94" s="89">
        <f t="shared" si="30"/>
        <v>312517</v>
      </c>
      <c r="BP94" s="92">
        <v>100000</v>
      </c>
      <c r="BQ94" s="93"/>
      <c r="BR94" s="92">
        <v>150000</v>
      </c>
      <c r="BS94" s="93"/>
      <c r="BT94" s="92">
        <v>300000</v>
      </c>
      <c r="BU94" s="93"/>
      <c r="BV94" s="89">
        <f t="shared" si="29"/>
        <v>550000</v>
      </c>
      <c r="BW94" s="89">
        <f t="shared" si="24"/>
        <v>862517</v>
      </c>
      <c r="BX94" s="77">
        <v>54000</v>
      </c>
      <c r="BY94" s="93"/>
      <c r="BZ94" s="77">
        <v>108000</v>
      </c>
      <c r="CA94" s="93"/>
      <c r="CB94" s="77">
        <v>135000</v>
      </c>
      <c r="CC94" s="93"/>
      <c r="CD94" s="77">
        <v>270000</v>
      </c>
      <c r="CE94" s="93"/>
      <c r="CF94" s="77">
        <v>209265.30000000002</v>
      </c>
      <c r="CG94" s="93"/>
      <c r="CH94" s="77">
        <v>86251.700000000012</v>
      </c>
      <c r="CI94" s="93"/>
      <c r="CJ94" s="89">
        <f t="shared" si="25"/>
        <v>862517</v>
      </c>
      <c r="CK94" s="94"/>
      <c r="CL94" s="92">
        <f t="shared" si="26"/>
        <v>629329.57142857136</v>
      </c>
      <c r="CM94" s="92">
        <v>405691</v>
      </c>
      <c r="CN94" s="89">
        <f t="shared" si="23"/>
        <v>1035020.5714285714</v>
      </c>
    </row>
    <row r="95" spans="1:92" s="88" customFormat="1" ht="15" customHeight="1" x14ac:dyDescent="0.4">
      <c r="A95" s="74" t="s">
        <v>452</v>
      </c>
      <c r="B95" s="74" t="s">
        <v>365</v>
      </c>
      <c r="C95" s="74" t="s">
        <v>191</v>
      </c>
      <c r="D95" s="74" t="s">
        <v>117</v>
      </c>
      <c r="E95" s="75" t="s">
        <v>113</v>
      </c>
      <c r="F95" s="76">
        <v>0.185</v>
      </c>
      <c r="G95" s="77">
        <f>F95*$L$91</f>
        <v>593004.92000000004</v>
      </c>
      <c r="H95" s="78"/>
      <c r="I95" s="79"/>
      <c r="J95" s="82"/>
      <c r="K95" s="81"/>
      <c r="L95" s="82"/>
      <c r="M95" s="60">
        <f t="shared" si="27"/>
        <v>2.88</v>
      </c>
      <c r="N95" s="60">
        <f t="shared" si="28"/>
        <v>2.46</v>
      </c>
      <c r="O95" s="60">
        <f t="shared" si="20"/>
        <v>2.34</v>
      </c>
      <c r="P95" s="60">
        <v>0.6</v>
      </c>
      <c r="Q95" s="60">
        <f t="shared" si="21"/>
        <v>8.2799999999999994</v>
      </c>
      <c r="R95" s="83">
        <v>5</v>
      </c>
      <c r="S95" s="83">
        <v>3</v>
      </c>
      <c r="T95" s="62"/>
      <c r="U95" s="60">
        <v>4.2</v>
      </c>
      <c r="V95" s="60">
        <v>4</v>
      </c>
      <c r="W95" s="60">
        <v>3.8</v>
      </c>
      <c r="X95" s="60">
        <v>3</v>
      </c>
      <c r="Y95" s="84" t="s">
        <v>125</v>
      </c>
      <c r="Z95" s="60">
        <v>4.2</v>
      </c>
      <c r="AA95" s="62"/>
      <c r="AB95" s="60">
        <v>4.8</v>
      </c>
      <c r="AC95" s="62"/>
      <c r="AD95" s="60">
        <v>2.1</v>
      </c>
      <c r="AE95" s="62"/>
      <c r="AF95" s="60">
        <v>3.8</v>
      </c>
      <c r="AG95" s="62"/>
      <c r="AH95" s="60">
        <v>4.0999999999999996</v>
      </c>
      <c r="AI95" s="62"/>
      <c r="AJ95" s="60">
        <v>3.8</v>
      </c>
      <c r="AK95" s="62"/>
      <c r="AL95" s="60">
        <v>4.7</v>
      </c>
      <c r="AM95" s="62"/>
      <c r="AN95" s="60">
        <v>4</v>
      </c>
      <c r="AO95" s="62"/>
      <c r="AP95" s="60">
        <v>3.9</v>
      </c>
      <c r="AQ95" s="62"/>
      <c r="AR95" s="60">
        <v>4.0999999999999996</v>
      </c>
      <c r="AS95" s="62"/>
      <c r="AT95" s="85" t="s">
        <v>313</v>
      </c>
      <c r="AU95" s="84" t="s">
        <v>313</v>
      </c>
      <c r="AV95" s="85" t="s">
        <v>40</v>
      </c>
      <c r="AW95" s="85" t="s">
        <v>208</v>
      </c>
      <c r="AX95" s="86">
        <v>34</v>
      </c>
      <c r="AY95" s="87" t="s">
        <v>213</v>
      </c>
      <c r="AZ95" s="17"/>
      <c r="BA95" s="88" t="s">
        <v>453</v>
      </c>
      <c r="BB95" s="89">
        <f t="shared" si="32"/>
        <v>1207524</v>
      </c>
      <c r="BC95" s="90">
        <v>1.05</v>
      </c>
      <c r="BD95" s="78"/>
      <c r="BE95" s="91">
        <f t="shared" si="22"/>
        <v>5.0000000000000044E-2</v>
      </c>
      <c r="BF95" s="91" t="s">
        <v>446</v>
      </c>
      <c r="BG95" s="72"/>
      <c r="BH95" s="88" t="s">
        <v>115</v>
      </c>
      <c r="BI95" s="92">
        <v>85021</v>
      </c>
      <c r="BJ95" s="93"/>
      <c r="BK95" s="92">
        <v>100000</v>
      </c>
      <c r="BL95" s="93"/>
      <c r="BM95" s="92">
        <v>300000</v>
      </c>
      <c r="BN95" s="93"/>
      <c r="BO95" s="89">
        <f t="shared" si="30"/>
        <v>485021</v>
      </c>
      <c r="BP95" s="92">
        <v>100000</v>
      </c>
      <c r="BQ95" s="93"/>
      <c r="BR95" s="92">
        <v>100000</v>
      </c>
      <c r="BS95" s="93"/>
      <c r="BT95" s="92">
        <v>350000</v>
      </c>
      <c r="BU95" s="93"/>
      <c r="BV95" s="89">
        <f t="shared" si="29"/>
        <v>550000</v>
      </c>
      <c r="BW95" s="89">
        <f t="shared" si="24"/>
        <v>1035021</v>
      </c>
      <c r="BX95" s="77">
        <v>180000</v>
      </c>
      <c r="BY95" s="93"/>
      <c r="BZ95" s="77">
        <v>121518.90000000001</v>
      </c>
      <c r="CA95" s="93"/>
      <c r="CB95" s="77">
        <v>270000</v>
      </c>
      <c r="CC95" s="93"/>
      <c r="CD95" s="77">
        <v>90000</v>
      </c>
      <c r="CE95" s="93"/>
      <c r="CF95" s="77">
        <v>270000</v>
      </c>
      <c r="CG95" s="93"/>
      <c r="CH95" s="77">
        <v>103502.1</v>
      </c>
      <c r="CI95" s="93"/>
      <c r="CJ95" s="89">
        <f t="shared" si="25"/>
        <v>1035021</v>
      </c>
      <c r="CK95" s="94"/>
      <c r="CL95" s="92">
        <f t="shared" si="26"/>
        <v>741924</v>
      </c>
      <c r="CM95" s="92">
        <v>465600</v>
      </c>
      <c r="CN95" s="89">
        <f t="shared" si="23"/>
        <v>1207524</v>
      </c>
    </row>
    <row r="96" spans="1:92" s="40" customFormat="1" ht="15" customHeight="1" x14ac:dyDescent="0.4">
      <c r="A96" s="23" t="s">
        <v>454</v>
      </c>
      <c r="B96" s="23" t="s">
        <v>365</v>
      </c>
      <c r="C96" s="23" t="s">
        <v>240</v>
      </c>
      <c r="D96" s="23" t="s">
        <v>80</v>
      </c>
      <c r="E96" s="24" t="s">
        <v>81</v>
      </c>
      <c r="F96" s="25">
        <v>0.183</v>
      </c>
      <c r="G96" s="26">
        <f>F96*$L$96</f>
        <v>738062.60699999996</v>
      </c>
      <c r="H96" s="27">
        <f>SUM(F96:F100)</f>
        <v>1</v>
      </c>
      <c r="I96" s="28">
        <f>I36</f>
        <v>388</v>
      </c>
      <c r="J96" s="31" t="str">
        <f>J36</f>
        <v>± 4.6</v>
      </c>
      <c r="K96" s="30">
        <f>K36</f>
        <v>0.95</v>
      </c>
      <c r="L96" s="31">
        <f>L36</f>
        <v>4033129</v>
      </c>
      <c r="M96" s="32">
        <f t="shared" si="27"/>
        <v>2.2799999999999998</v>
      </c>
      <c r="N96" s="32">
        <f t="shared" si="28"/>
        <v>2.64</v>
      </c>
      <c r="O96" s="32">
        <f t="shared" si="20"/>
        <v>2.7</v>
      </c>
      <c r="P96" s="32">
        <v>0.6</v>
      </c>
      <c r="Q96" s="32">
        <f t="shared" si="21"/>
        <v>8.2200000000000006</v>
      </c>
      <c r="R96" s="33">
        <v>5</v>
      </c>
      <c r="S96" s="33">
        <v>2</v>
      </c>
      <c r="T96" s="34">
        <f>AVERAGE(Q96:Q100)</f>
        <v>7.9040000000000008</v>
      </c>
      <c r="U96" s="32">
        <v>3.9</v>
      </c>
      <c r="V96" s="32">
        <v>4</v>
      </c>
      <c r="W96" s="32">
        <v>3</v>
      </c>
      <c r="X96" s="32">
        <v>2.8</v>
      </c>
      <c r="Y96" s="35" t="s">
        <v>125</v>
      </c>
      <c r="Z96" s="32">
        <v>3.7</v>
      </c>
      <c r="AA96" s="34">
        <f>AVERAGE(Z96:Z100)</f>
        <v>3.56</v>
      </c>
      <c r="AB96" s="32">
        <v>3.8</v>
      </c>
      <c r="AC96" s="34">
        <f>AVERAGE(AB96:AB100)</f>
        <v>3.7</v>
      </c>
      <c r="AD96" s="32">
        <v>3.6</v>
      </c>
      <c r="AE96" s="34">
        <f>AVERAGE(AD96:AD100)</f>
        <v>3.4200000000000004</v>
      </c>
      <c r="AF96" s="32">
        <v>4.5</v>
      </c>
      <c r="AG96" s="34">
        <f>AVERAGE(AF96:AF100)</f>
        <v>3.9</v>
      </c>
      <c r="AH96" s="32">
        <v>4.4000000000000004</v>
      </c>
      <c r="AI96" s="34">
        <f>AVERAGE(AH96:AH100)</f>
        <v>3.78</v>
      </c>
      <c r="AJ96" s="32">
        <v>4.5999999999999996</v>
      </c>
      <c r="AK96" s="34">
        <f>AVERAGE(AJ96:AJ100)</f>
        <v>3.88</v>
      </c>
      <c r="AL96" s="32">
        <v>4</v>
      </c>
      <c r="AM96" s="34">
        <f>AVERAGE(AL96:AL100)</f>
        <v>4.0199999999999996</v>
      </c>
      <c r="AN96" s="32">
        <v>3.8</v>
      </c>
      <c r="AO96" s="34">
        <f>AVERAGE(AN96:AN100)</f>
        <v>4</v>
      </c>
      <c r="AP96" s="32">
        <v>4.5</v>
      </c>
      <c r="AQ96" s="34">
        <f>AVERAGE(AP96:AP100)</f>
        <v>4.16</v>
      </c>
      <c r="AR96" s="32">
        <v>3.9</v>
      </c>
      <c r="AS96" s="34">
        <f>AVERAGE(AR96:AR100)</f>
        <v>4.24</v>
      </c>
      <c r="AT96" s="36" t="s">
        <v>362</v>
      </c>
      <c r="AU96" s="35" t="s">
        <v>362</v>
      </c>
      <c r="AV96" s="36" t="s">
        <v>39</v>
      </c>
      <c r="AW96" s="36" t="s">
        <v>455</v>
      </c>
      <c r="AX96" s="37">
        <v>41</v>
      </c>
      <c r="AY96" s="38" t="s">
        <v>456</v>
      </c>
      <c r="AZ96" s="39" t="s">
        <v>457</v>
      </c>
      <c r="BA96" s="40" t="s">
        <v>458</v>
      </c>
      <c r="BB96" s="41">
        <f t="shared" ref="BB96:BB105" si="33">BC96*$BG$96</f>
        <v>1152208.2142857143</v>
      </c>
      <c r="BC96" s="42">
        <v>1.05</v>
      </c>
      <c r="BD96" s="27">
        <f>AVERAGE(BC96:BC100)</f>
        <v>1</v>
      </c>
      <c r="BE96" s="43">
        <f t="shared" si="22"/>
        <v>5.0000000000000044E-2</v>
      </c>
      <c r="BF96" s="43" t="s">
        <v>446</v>
      </c>
      <c r="BG96" s="72">
        <f>BG36</f>
        <v>1097341.1564625851</v>
      </c>
      <c r="BH96" s="40" t="s">
        <v>394</v>
      </c>
      <c r="BI96" s="45">
        <v>200000</v>
      </c>
      <c r="BJ96" s="46">
        <f>AVERAGE(BI96:BI100)</f>
        <v>132830</v>
      </c>
      <c r="BK96" s="45">
        <v>97341</v>
      </c>
      <c r="BL96" s="46">
        <f>AVERAGE(BK96:BK100)</f>
        <v>96511</v>
      </c>
      <c r="BM96" s="45">
        <v>400000</v>
      </c>
      <c r="BN96" s="46">
        <f>AVERAGE(BM96:BM100)</f>
        <v>320000</v>
      </c>
      <c r="BO96" s="41">
        <f t="shared" si="30"/>
        <v>697341</v>
      </c>
      <c r="BP96" s="45">
        <v>100000</v>
      </c>
      <c r="BQ96" s="46">
        <f>AVERAGE(BP96:BP100)</f>
        <v>100000</v>
      </c>
      <c r="BR96" s="45">
        <v>100000</v>
      </c>
      <c r="BS96" s="46">
        <f>AVERAGE(BR96:BR100)</f>
        <v>180000</v>
      </c>
      <c r="BT96" s="45">
        <v>200000</v>
      </c>
      <c r="BU96" s="46">
        <f>AVERAGE(BT96:BT100)</f>
        <v>268000</v>
      </c>
      <c r="BV96" s="41">
        <f t="shared" si="29"/>
        <v>400000</v>
      </c>
      <c r="BW96" s="41">
        <f t="shared" si="24"/>
        <v>1097341</v>
      </c>
      <c r="BX96" s="26">
        <v>90000</v>
      </c>
      <c r="BY96" s="46">
        <f>AVERAGE(BX96:BX100)</f>
        <v>140749.56</v>
      </c>
      <c r="BZ96" s="26">
        <v>405000</v>
      </c>
      <c r="CA96" s="46">
        <f>AVERAGE(BZ96:BZ100)</f>
        <v>170042.75999999998</v>
      </c>
      <c r="CB96" s="26">
        <v>90000</v>
      </c>
      <c r="CC96" s="46">
        <f>AVERAGE(CB96:CB100)</f>
        <v>171000</v>
      </c>
      <c r="CD96" s="26">
        <v>267606.90000000002</v>
      </c>
      <c r="CE96" s="46">
        <f>AVERAGE(CD96:CD100)</f>
        <v>262814.57999999996</v>
      </c>
      <c r="CF96" s="26">
        <v>135000</v>
      </c>
      <c r="CG96" s="46">
        <f>AVERAGE(CF96:CF100)</f>
        <v>243000</v>
      </c>
      <c r="CH96" s="26">
        <v>109734.1</v>
      </c>
      <c r="CI96" s="46">
        <f>AVERAGE(CH96:CH100)</f>
        <v>109734.1</v>
      </c>
      <c r="CJ96" s="41">
        <f t="shared" si="25"/>
        <v>2084947.9000000004</v>
      </c>
      <c r="CK96" s="47">
        <f>AVERAGE(CJ96:CJ100)</f>
        <v>1294862.3800000001</v>
      </c>
      <c r="CL96" s="45">
        <f t="shared" si="26"/>
        <v>486608.21428571432</v>
      </c>
      <c r="CM96" s="45">
        <v>665600</v>
      </c>
      <c r="CN96" s="41">
        <f t="shared" si="23"/>
        <v>1152208.2142857143</v>
      </c>
    </row>
    <row r="97" spans="1:92" s="40" customFormat="1" ht="15" customHeight="1" x14ac:dyDescent="0.4">
      <c r="A97" s="23" t="s">
        <v>459</v>
      </c>
      <c r="B97" s="23" t="s">
        <v>365</v>
      </c>
      <c r="C97" s="23" t="s">
        <v>240</v>
      </c>
      <c r="D97" s="23" t="s">
        <v>80</v>
      </c>
      <c r="E97" s="24" t="s">
        <v>92</v>
      </c>
      <c r="F97" s="25">
        <v>0.17199999999999999</v>
      </c>
      <c r="G97" s="26">
        <f>F97*$L$96</f>
        <v>693698.18799999997</v>
      </c>
      <c r="H97" s="27"/>
      <c r="I97" s="28"/>
      <c r="J97" s="31"/>
      <c r="K97" s="30"/>
      <c r="L97" s="31"/>
      <c r="M97" s="32">
        <f t="shared" si="27"/>
        <v>2.1</v>
      </c>
      <c r="N97" s="32">
        <f t="shared" si="28"/>
        <v>2.2799999999999998</v>
      </c>
      <c r="O97" s="32">
        <f t="shared" si="20"/>
        <v>2.46</v>
      </c>
      <c r="P97" s="32">
        <v>1</v>
      </c>
      <c r="Q97" s="32">
        <f t="shared" si="21"/>
        <v>7.84</v>
      </c>
      <c r="R97" s="33">
        <v>5</v>
      </c>
      <c r="S97" s="33">
        <v>4</v>
      </c>
      <c r="T97" s="34"/>
      <c r="U97" s="32">
        <v>2.8</v>
      </c>
      <c r="V97" s="32">
        <v>3</v>
      </c>
      <c r="W97" s="32">
        <v>2</v>
      </c>
      <c r="X97" s="32">
        <v>2.7</v>
      </c>
      <c r="Y97" s="35" t="s">
        <v>150</v>
      </c>
      <c r="Z97" s="32">
        <v>3.6</v>
      </c>
      <c r="AA97" s="34"/>
      <c r="AB97" s="32">
        <v>3.5</v>
      </c>
      <c r="AC97" s="34"/>
      <c r="AD97" s="32">
        <v>4.5999999999999996</v>
      </c>
      <c r="AE97" s="34"/>
      <c r="AF97" s="32">
        <v>4</v>
      </c>
      <c r="AG97" s="34"/>
      <c r="AH97" s="32">
        <v>3.8</v>
      </c>
      <c r="AI97" s="34"/>
      <c r="AJ97" s="32">
        <v>4</v>
      </c>
      <c r="AK97" s="34"/>
      <c r="AL97" s="32">
        <v>4.2</v>
      </c>
      <c r="AM97" s="34"/>
      <c r="AN97" s="32">
        <v>3.9</v>
      </c>
      <c r="AO97" s="34"/>
      <c r="AP97" s="32">
        <v>4.0999999999999996</v>
      </c>
      <c r="AQ97" s="34"/>
      <c r="AR97" s="32">
        <v>4.2</v>
      </c>
      <c r="AS97" s="34"/>
      <c r="AT97" s="36" t="s">
        <v>313</v>
      </c>
      <c r="AU97" s="35" t="s">
        <v>313</v>
      </c>
      <c r="AV97" s="36" t="s">
        <v>40</v>
      </c>
      <c r="AW97" s="36" t="s">
        <v>455</v>
      </c>
      <c r="AX97" s="37">
        <v>42</v>
      </c>
      <c r="AY97" s="38" t="s">
        <v>253</v>
      </c>
      <c r="AZ97" s="39"/>
      <c r="BA97" s="40" t="s">
        <v>460</v>
      </c>
      <c r="BB97" s="41">
        <f t="shared" si="33"/>
        <v>987607.04081632663</v>
      </c>
      <c r="BC97" s="42">
        <v>0.9</v>
      </c>
      <c r="BD97" s="27"/>
      <c r="BE97" s="43">
        <f t="shared" si="22"/>
        <v>-9.9999999999999978E-2</v>
      </c>
      <c r="BF97" s="43" t="s">
        <v>140</v>
      </c>
      <c r="BG97" s="72"/>
      <c r="BH97" s="40" t="s">
        <v>170</v>
      </c>
      <c r="BI97" s="45">
        <v>100000</v>
      </c>
      <c r="BJ97" s="46"/>
      <c r="BK97" s="45">
        <v>132740</v>
      </c>
      <c r="BL97" s="46"/>
      <c r="BM97" s="45">
        <v>200000</v>
      </c>
      <c r="BN97" s="46"/>
      <c r="BO97" s="41">
        <f t="shared" si="30"/>
        <v>432740</v>
      </c>
      <c r="BP97" s="45">
        <v>100000</v>
      </c>
      <c r="BQ97" s="46"/>
      <c r="BR97" s="45">
        <v>100000</v>
      </c>
      <c r="BS97" s="46"/>
      <c r="BT97" s="45">
        <v>300000</v>
      </c>
      <c r="BU97" s="46"/>
      <c r="BV97" s="41">
        <f t="shared" si="29"/>
        <v>500000</v>
      </c>
      <c r="BW97" s="41">
        <f t="shared" si="24"/>
        <v>932740</v>
      </c>
      <c r="BX97" s="26">
        <v>135000</v>
      </c>
      <c r="BY97" s="46"/>
      <c r="BZ97" s="26">
        <v>90000</v>
      </c>
      <c r="CA97" s="46"/>
      <c r="CB97" s="26">
        <v>108000</v>
      </c>
      <c r="CC97" s="46"/>
      <c r="CD97" s="26">
        <v>299466</v>
      </c>
      <c r="CE97" s="46"/>
      <c r="CF97" s="26">
        <v>207000</v>
      </c>
      <c r="CG97" s="46"/>
      <c r="CH97" s="26">
        <v>93274</v>
      </c>
      <c r="CI97" s="46"/>
      <c r="CJ97" s="41">
        <f t="shared" si="25"/>
        <v>932740</v>
      </c>
      <c r="CK97" s="47"/>
      <c r="CL97" s="45">
        <f t="shared" si="26"/>
        <v>581913.04081632663</v>
      </c>
      <c r="CM97" s="45">
        <v>405694</v>
      </c>
      <c r="CN97" s="41">
        <f t="shared" si="23"/>
        <v>987607.04081632663</v>
      </c>
    </row>
    <row r="98" spans="1:92" s="40" customFormat="1" ht="15" customHeight="1" x14ac:dyDescent="0.4">
      <c r="A98" s="23" t="s">
        <v>461</v>
      </c>
      <c r="B98" s="23" t="s">
        <v>365</v>
      </c>
      <c r="C98" s="23" t="s">
        <v>240</v>
      </c>
      <c r="D98" s="23" t="s">
        <v>80</v>
      </c>
      <c r="E98" s="24" t="s">
        <v>100</v>
      </c>
      <c r="F98" s="25">
        <v>0.24099999999999999</v>
      </c>
      <c r="G98" s="26">
        <f>F98*$L$96</f>
        <v>971984.08899999992</v>
      </c>
      <c r="H98" s="27"/>
      <c r="I98" s="28"/>
      <c r="J98" s="31"/>
      <c r="K98" s="30"/>
      <c r="L98" s="31"/>
      <c r="M98" s="32">
        <f t="shared" si="27"/>
        <v>2.5200000000000005</v>
      </c>
      <c r="N98" s="32">
        <f t="shared" si="28"/>
        <v>2.34</v>
      </c>
      <c r="O98" s="32">
        <f t="shared" si="20"/>
        <v>2.64</v>
      </c>
      <c r="P98" s="32">
        <v>0.8</v>
      </c>
      <c r="Q98" s="32">
        <f t="shared" si="21"/>
        <v>8.3000000000000007</v>
      </c>
      <c r="R98" s="33">
        <v>5</v>
      </c>
      <c r="S98" s="33">
        <v>1</v>
      </c>
      <c r="T98" s="34"/>
      <c r="U98" s="32">
        <v>4.8</v>
      </c>
      <c r="V98" s="32">
        <v>4</v>
      </c>
      <c r="W98" s="32">
        <v>4.0999999999999996</v>
      </c>
      <c r="X98" s="32">
        <v>4</v>
      </c>
      <c r="Y98" s="35" t="s">
        <v>462</v>
      </c>
      <c r="Z98" s="32">
        <v>4.0999999999999996</v>
      </c>
      <c r="AA98" s="34"/>
      <c r="AB98" s="32">
        <v>4.2</v>
      </c>
      <c r="AC98" s="34"/>
      <c r="AD98" s="32">
        <v>2.8</v>
      </c>
      <c r="AE98" s="34"/>
      <c r="AF98" s="32">
        <v>3.6</v>
      </c>
      <c r="AG98" s="34"/>
      <c r="AH98" s="32">
        <v>3.9</v>
      </c>
      <c r="AI98" s="34"/>
      <c r="AJ98" s="32">
        <v>3.6</v>
      </c>
      <c r="AK98" s="34"/>
      <c r="AL98" s="32">
        <v>4.0999999999999996</v>
      </c>
      <c r="AM98" s="34"/>
      <c r="AN98" s="32">
        <v>4.3</v>
      </c>
      <c r="AO98" s="34"/>
      <c r="AP98" s="32">
        <v>4.4000000000000004</v>
      </c>
      <c r="AQ98" s="34"/>
      <c r="AR98" s="32">
        <v>4.5999999999999996</v>
      </c>
      <c r="AS98" s="34"/>
      <c r="AT98" s="36" t="s">
        <v>157</v>
      </c>
      <c r="AU98" s="35" t="s">
        <v>157</v>
      </c>
      <c r="AV98" s="36" t="s">
        <v>42</v>
      </c>
      <c r="AW98" s="36" t="s">
        <v>463</v>
      </c>
      <c r="AX98" s="37">
        <v>46</v>
      </c>
      <c r="AY98" s="38" t="s">
        <v>464</v>
      </c>
      <c r="AZ98" s="39"/>
      <c r="BA98" s="40" t="s">
        <v>465</v>
      </c>
      <c r="BB98" s="41">
        <f t="shared" si="33"/>
        <v>1207075.2721088438</v>
      </c>
      <c r="BC98" s="42">
        <v>1.1000000000000001</v>
      </c>
      <c r="BD98" s="27"/>
      <c r="BE98" s="43">
        <f t="shared" si="22"/>
        <v>0.10000000000000009</v>
      </c>
      <c r="BF98" s="43" t="s">
        <v>446</v>
      </c>
      <c r="BG98" s="72"/>
      <c r="BH98" s="40" t="s">
        <v>89</v>
      </c>
      <c r="BI98" s="45">
        <v>161942</v>
      </c>
      <c r="BJ98" s="46"/>
      <c r="BK98" s="45">
        <v>100000</v>
      </c>
      <c r="BL98" s="46"/>
      <c r="BM98" s="45">
        <v>400000</v>
      </c>
      <c r="BN98" s="46"/>
      <c r="BO98" s="41">
        <f t="shared" si="30"/>
        <v>661942</v>
      </c>
      <c r="BP98" s="45">
        <v>100000</v>
      </c>
      <c r="BQ98" s="46"/>
      <c r="BR98" s="45">
        <v>200000</v>
      </c>
      <c r="BS98" s="46"/>
      <c r="BT98" s="45">
        <v>300000</v>
      </c>
      <c r="BU98" s="46"/>
      <c r="BV98" s="41">
        <f t="shared" si="29"/>
        <v>600000</v>
      </c>
      <c r="BW98" s="41">
        <f t="shared" si="24"/>
        <v>1261942</v>
      </c>
      <c r="BX98" s="26">
        <v>145747.80000000002</v>
      </c>
      <c r="BY98" s="46"/>
      <c r="BZ98" s="26">
        <v>180000</v>
      </c>
      <c r="CA98" s="46"/>
      <c r="CB98" s="26">
        <v>180000</v>
      </c>
      <c r="CC98" s="46"/>
      <c r="CD98" s="26">
        <v>270000</v>
      </c>
      <c r="CE98" s="46"/>
      <c r="CF98" s="26">
        <v>360000</v>
      </c>
      <c r="CG98" s="46"/>
      <c r="CH98" s="26">
        <v>126194.20000000001</v>
      </c>
      <c r="CI98" s="46"/>
      <c r="CJ98" s="41">
        <f t="shared" si="25"/>
        <v>1261942</v>
      </c>
      <c r="CK98" s="47"/>
      <c r="CL98" s="45">
        <f t="shared" si="26"/>
        <v>641380.27210884378</v>
      </c>
      <c r="CM98" s="45">
        <v>565695</v>
      </c>
      <c r="CN98" s="41">
        <f t="shared" si="23"/>
        <v>1207075.2721088438</v>
      </c>
    </row>
    <row r="99" spans="1:92" s="40" customFormat="1" ht="15" customHeight="1" x14ac:dyDescent="0.4">
      <c r="A99" s="23" t="s">
        <v>466</v>
      </c>
      <c r="B99" s="23" t="s">
        <v>365</v>
      </c>
      <c r="C99" s="23" t="s">
        <v>240</v>
      </c>
      <c r="D99" s="23" t="s">
        <v>80</v>
      </c>
      <c r="E99" s="24" t="s">
        <v>107</v>
      </c>
      <c r="F99" s="25">
        <v>0.152</v>
      </c>
      <c r="G99" s="26">
        <f>F99*$L$96</f>
        <v>613035.60800000001</v>
      </c>
      <c r="H99" s="27"/>
      <c r="I99" s="28"/>
      <c r="J99" s="31"/>
      <c r="K99" s="30"/>
      <c r="L99" s="31"/>
      <c r="M99" s="32">
        <f t="shared" si="27"/>
        <v>2.1</v>
      </c>
      <c r="N99" s="32">
        <f t="shared" si="28"/>
        <v>2.04</v>
      </c>
      <c r="O99" s="32">
        <f t="shared" si="20"/>
        <v>2.4</v>
      </c>
      <c r="P99" s="32">
        <v>0.6</v>
      </c>
      <c r="Q99" s="32">
        <f t="shared" si="21"/>
        <v>7.1400000000000006</v>
      </c>
      <c r="R99" s="33">
        <v>5</v>
      </c>
      <c r="S99" s="33">
        <v>5</v>
      </c>
      <c r="T99" s="34"/>
      <c r="U99" s="32">
        <v>2</v>
      </c>
      <c r="V99" s="32">
        <v>3</v>
      </c>
      <c r="W99" s="32">
        <v>2</v>
      </c>
      <c r="X99" s="32">
        <v>2</v>
      </c>
      <c r="Y99" s="35" t="s">
        <v>467</v>
      </c>
      <c r="Z99" s="32">
        <v>3.2</v>
      </c>
      <c r="AA99" s="34"/>
      <c r="AB99" s="32">
        <v>3.5</v>
      </c>
      <c r="AC99" s="34"/>
      <c r="AD99" s="32">
        <v>3</v>
      </c>
      <c r="AE99" s="34"/>
      <c r="AF99" s="32">
        <v>3.6</v>
      </c>
      <c r="AG99" s="34"/>
      <c r="AH99" s="32">
        <v>3.4</v>
      </c>
      <c r="AI99" s="34"/>
      <c r="AJ99" s="32">
        <v>3.5</v>
      </c>
      <c r="AK99" s="34"/>
      <c r="AL99" s="32">
        <v>4.3</v>
      </c>
      <c r="AM99" s="34"/>
      <c r="AN99" s="32">
        <v>4.0999999999999996</v>
      </c>
      <c r="AO99" s="34"/>
      <c r="AP99" s="32">
        <v>4</v>
      </c>
      <c r="AQ99" s="34"/>
      <c r="AR99" s="32">
        <v>4.4000000000000004</v>
      </c>
      <c r="AS99" s="34"/>
      <c r="AT99" s="36" t="s">
        <v>335</v>
      </c>
      <c r="AU99" s="35" t="s">
        <v>335</v>
      </c>
      <c r="AV99" s="36" t="s">
        <v>42</v>
      </c>
      <c r="AW99" s="36" t="s">
        <v>252</v>
      </c>
      <c r="AX99" s="37">
        <v>48</v>
      </c>
      <c r="AY99" s="38" t="s">
        <v>468</v>
      </c>
      <c r="AZ99" s="39"/>
      <c r="BA99" s="40" t="s">
        <v>469</v>
      </c>
      <c r="BB99" s="41">
        <f t="shared" si="33"/>
        <v>1042474.0986394557</v>
      </c>
      <c r="BC99" s="42">
        <v>0.95</v>
      </c>
      <c r="BD99" s="27"/>
      <c r="BE99" s="43">
        <f t="shared" si="22"/>
        <v>-5.0000000000000044E-2</v>
      </c>
      <c r="BF99" s="43" t="s">
        <v>140</v>
      </c>
      <c r="BG99" s="72"/>
      <c r="BH99" s="40" t="s">
        <v>89</v>
      </c>
      <c r="BI99" s="45">
        <v>152208</v>
      </c>
      <c r="BJ99" s="46"/>
      <c r="BK99" s="45">
        <v>100000</v>
      </c>
      <c r="BL99" s="46"/>
      <c r="BM99" s="45">
        <v>300000</v>
      </c>
      <c r="BN99" s="46"/>
      <c r="BO99" s="41">
        <f t="shared" si="30"/>
        <v>552208</v>
      </c>
      <c r="BP99" s="45">
        <v>100000</v>
      </c>
      <c r="BQ99" s="46"/>
      <c r="BR99" s="45">
        <v>300000</v>
      </c>
      <c r="BS99" s="46"/>
      <c r="BT99" s="45">
        <v>200000</v>
      </c>
      <c r="BU99" s="46"/>
      <c r="BV99" s="41">
        <f t="shared" si="29"/>
        <v>600000</v>
      </c>
      <c r="BW99" s="41">
        <f t="shared" si="24"/>
        <v>1152208</v>
      </c>
      <c r="BX99" s="26">
        <v>108000</v>
      </c>
      <c r="BY99" s="46"/>
      <c r="BZ99" s="26">
        <v>136987.20000000001</v>
      </c>
      <c r="CA99" s="46"/>
      <c r="CB99" s="26">
        <v>162000</v>
      </c>
      <c r="CC99" s="46"/>
      <c r="CD99" s="26">
        <v>225000</v>
      </c>
      <c r="CE99" s="46"/>
      <c r="CF99" s="26">
        <v>405000</v>
      </c>
      <c r="CG99" s="46"/>
      <c r="CH99" s="26">
        <v>115220.8</v>
      </c>
      <c r="CI99" s="46"/>
      <c r="CJ99" s="41">
        <f t="shared" si="25"/>
        <v>1152208</v>
      </c>
      <c r="CK99" s="47"/>
      <c r="CL99" s="45">
        <f t="shared" si="26"/>
        <v>576874.09863945574</v>
      </c>
      <c r="CM99" s="45">
        <v>465600</v>
      </c>
      <c r="CN99" s="41">
        <f t="shared" si="23"/>
        <v>1042474.0986394557</v>
      </c>
    </row>
    <row r="100" spans="1:92" s="40" customFormat="1" ht="15" customHeight="1" x14ac:dyDescent="0.4">
      <c r="A100" s="23" t="s">
        <v>470</v>
      </c>
      <c r="B100" s="23" t="s">
        <v>365</v>
      </c>
      <c r="C100" s="23" t="s">
        <v>240</v>
      </c>
      <c r="D100" s="23" t="s">
        <v>80</v>
      </c>
      <c r="E100" s="24" t="s">
        <v>113</v>
      </c>
      <c r="F100" s="25">
        <v>0.252</v>
      </c>
      <c r="G100" s="26">
        <f>F100*$L$96</f>
        <v>1016348.508</v>
      </c>
      <c r="H100" s="27"/>
      <c r="I100" s="28"/>
      <c r="J100" s="31"/>
      <c r="K100" s="30"/>
      <c r="L100" s="31"/>
      <c r="M100" s="32">
        <f t="shared" si="27"/>
        <v>2.1</v>
      </c>
      <c r="N100" s="32">
        <f t="shared" si="28"/>
        <v>2.04</v>
      </c>
      <c r="O100" s="32">
        <f t="shared" si="20"/>
        <v>2.2799999999999998</v>
      </c>
      <c r="P100" s="32">
        <v>1.6</v>
      </c>
      <c r="Q100" s="32">
        <f t="shared" si="21"/>
        <v>8.02</v>
      </c>
      <c r="R100" s="33">
        <v>5</v>
      </c>
      <c r="S100" s="33">
        <v>3</v>
      </c>
      <c r="T100" s="34"/>
      <c r="U100" s="32">
        <v>3</v>
      </c>
      <c r="V100" s="32">
        <v>2</v>
      </c>
      <c r="W100" s="32">
        <v>2.2000000000000002</v>
      </c>
      <c r="X100" s="32">
        <v>1.2</v>
      </c>
      <c r="Y100" s="35" t="s">
        <v>471</v>
      </c>
      <c r="Z100" s="32">
        <v>3.2</v>
      </c>
      <c r="AA100" s="34"/>
      <c r="AB100" s="32">
        <v>3.5</v>
      </c>
      <c r="AC100" s="34"/>
      <c r="AD100" s="32">
        <v>3.1</v>
      </c>
      <c r="AE100" s="34"/>
      <c r="AF100" s="32">
        <v>3.8</v>
      </c>
      <c r="AG100" s="34"/>
      <c r="AH100" s="32">
        <v>3.4</v>
      </c>
      <c r="AI100" s="34"/>
      <c r="AJ100" s="32">
        <v>3.7</v>
      </c>
      <c r="AK100" s="34"/>
      <c r="AL100" s="32">
        <v>3.5</v>
      </c>
      <c r="AM100" s="34"/>
      <c r="AN100" s="32">
        <v>3.9</v>
      </c>
      <c r="AO100" s="34"/>
      <c r="AP100" s="32">
        <v>3.8</v>
      </c>
      <c r="AQ100" s="34"/>
      <c r="AR100" s="32">
        <v>4.0999999999999996</v>
      </c>
      <c r="AS100" s="34"/>
      <c r="AT100" s="36" t="s">
        <v>102</v>
      </c>
      <c r="AU100" s="35" t="s">
        <v>102</v>
      </c>
      <c r="AV100" s="36" t="s">
        <v>41</v>
      </c>
      <c r="AW100" s="36" t="s">
        <v>261</v>
      </c>
      <c r="AX100" s="37">
        <v>45</v>
      </c>
      <c r="AY100" s="38" t="s">
        <v>200</v>
      </c>
      <c r="AZ100" s="39"/>
      <c r="BA100" s="40" t="s">
        <v>472</v>
      </c>
      <c r="BB100" s="41">
        <f t="shared" si="33"/>
        <v>1097341.1564625851</v>
      </c>
      <c r="BC100" s="42">
        <v>1</v>
      </c>
      <c r="BD100" s="27"/>
      <c r="BE100" s="43">
        <f t="shared" si="22"/>
        <v>0</v>
      </c>
      <c r="BF100" s="43" t="s">
        <v>88</v>
      </c>
      <c r="BG100" s="72"/>
      <c r="BH100" s="40" t="s">
        <v>105</v>
      </c>
      <c r="BI100" s="45">
        <v>50000</v>
      </c>
      <c r="BJ100" s="46"/>
      <c r="BK100" s="45">
        <v>52474</v>
      </c>
      <c r="BL100" s="46"/>
      <c r="BM100" s="45">
        <v>300000</v>
      </c>
      <c r="BN100" s="46"/>
      <c r="BO100" s="41">
        <f t="shared" si="30"/>
        <v>402474</v>
      </c>
      <c r="BP100" s="45">
        <v>100000</v>
      </c>
      <c r="BQ100" s="46"/>
      <c r="BR100" s="45">
        <v>200000</v>
      </c>
      <c r="BS100" s="46"/>
      <c r="BT100" s="45">
        <v>340000</v>
      </c>
      <c r="BU100" s="46"/>
      <c r="BV100" s="41">
        <f t="shared" si="29"/>
        <v>640000</v>
      </c>
      <c r="BW100" s="41">
        <f t="shared" si="24"/>
        <v>1042474</v>
      </c>
      <c r="BX100" s="26">
        <v>225000</v>
      </c>
      <c r="BY100" s="46"/>
      <c r="BZ100" s="26">
        <v>38226.6</v>
      </c>
      <c r="CA100" s="46"/>
      <c r="CB100" s="26">
        <v>315000</v>
      </c>
      <c r="CC100" s="46"/>
      <c r="CD100" s="26">
        <v>252000</v>
      </c>
      <c r="CE100" s="46"/>
      <c r="CF100" s="26">
        <v>108000</v>
      </c>
      <c r="CG100" s="46"/>
      <c r="CH100" s="26">
        <v>104247.40000000001</v>
      </c>
      <c r="CI100" s="46"/>
      <c r="CJ100" s="41">
        <f t="shared" si="25"/>
        <v>1042474</v>
      </c>
      <c r="CK100" s="47"/>
      <c r="CL100" s="45">
        <f t="shared" si="26"/>
        <v>681741.15646258509</v>
      </c>
      <c r="CM100" s="45">
        <v>415600</v>
      </c>
      <c r="CN100" s="41">
        <f t="shared" si="23"/>
        <v>1097341.1564625851</v>
      </c>
    </row>
    <row r="101" spans="1:92" s="88" customFormat="1" ht="15" customHeight="1" x14ac:dyDescent="0.4">
      <c r="A101" s="74" t="s">
        <v>473</v>
      </c>
      <c r="B101" s="74" t="s">
        <v>365</v>
      </c>
      <c r="C101" s="74" t="s">
        <v>240</v>
      </c>
      <c r="D101" s="74" t="s">
        <v>117</v>
      </c>
      <c r="E101" s="75" t="s">
        <v>81</v>
      </c>
      <c r="F101" s="76">
        <v>0.182</v>
      </c>
      <c r="G101" s="77">
        <f>F101*$L$101</f>
        <v>713530.272</v>
      </c>
      <c r="H101" s="78">
        <f>SUM(F101:F105)</f>
        <v>1</v>
      </c>
      <c r="I101" s="79">
        <f>I41</f>
        <v>375</v>
      </c>
      <c r="J101" s="82" t="str">
        <f>J41</f>
        <v>± 4.3</v>
      </c>
      <c r="K101" s="81">
        <f>K41</f>
        <v>0.95</v>
      </c>
      <c r="L101" s="82">
        <f>L41</f>
        <v>3920496</v>
      </c>
      <c r="M101" s="60">
        <f t="shared" si="27"/>
        <v>2.5200000000000005</v>
      </c>
      <c r="N101" s="60">
        <f t="shared" si="28"/>
        <v>2.46</v>
      </c>
      <c r="O101" s="60">
        <f t="shared" si="20"/>
        <v>2.4</v>
      </c>
      <c r="P101" s="60">
        <v>0.6</v>
      </c>
      <c r="Q101" s="60">
        <f t="shared" si="21"/>
        <v>7.98</v>
      </c>
      <c r="R101" s="83">
        <v>5</v>
      </c>
      <c r="S101" s="83">
        <v>4</v>
      </c>
      <c r="T101" s="62">
        <f>AVERAGE(Q101:Q105)</f>
        <v>8.4039999999999999</v>
      </c>
      <c r="U101" s="60">
        <v>4.3</v>
      </c>
      <c r="V101" s="60">
        <v>2.7</v>
      </c>
      <c r="W101" s="60">
        <v>3.1</v>
      </c>
      <c r="X101" s="60">
        <v>3</v>
      </c>
      <c r="Y101" s="84" t="s">
        <v>348</v>
      </c>
      <c r="Z101" s="60">
        <v>4.3</v>
      </c>
      <c r="AA101" s="62">
        <f>AVERAGE(Z101:Z105)</f>
        <v>4.1800000000000006</v>
      </c>
      <c r="AB101" s="60">
        <v>4.2</v>
      </c>
      <c r="AC101" s="62">
        <f>AVERAGE(AB101:AB105)</f>
        <v>4.42</v>
      </c>
      <c r="AD101" s="60">
        <v>3.6</v>
      </c>
      <c r="AE101" s="62">
        <f>AVERAGE(AD101:AD105)</f>
        <v>3.72</v>
      </c>
      <c r="AF101" s="60">
        <v>4.7</v>
      </c>
      <c r="AG101" s="62">
        <f>AVERAGE(AF101:AF105)</f>
        <v>4.32</v>
      </c>
      <c r="AH101" s="60">
        <v>4.0999999999999996</v>
      </c>
      <c r="AI101" s="62">
        <f>AVERAGE(AH101:AH105)</f>
        <v>4.58</v>
      </c>
      <c r="AJ101" s="60">
        <v>4.8</v>
      </c>
      <c r="AK101" s="62">
        <f>AVERAGE(AJ101:AJ105)</f>
        <v>4.22</v>
      </c>
      <c r="AL101" s="60">
        <v>4.0999999999999996</v>
      </c>
      <c r="AM101" s="62">
        <f>AVERAGE(AL101:AL105)</f>
        <v>4.24</v>
      </c>
      <c r="AN101" s="60">
        <v>4.2</v>
      </c>
      <c r="AO101" s="62">
        <f>AVERAGE(AN101:AN105)</f>
        <v>4.24</v>
      </c>
      <c r="AP101" s="60">
        <v>4</v>
      </c>
      <c r="AQ101" s="62">
        <f>AVERAGE(AP101:AP105)</f>
        <v>4.46</v>
      </c>
      <c r="AR101" s="60">
        <v>4.3</v>
      </c>
      <c r="AS101" s="62">
        <f>AVERAGE(AR101:AR105)</f>
        <v>4.4799999999999995</v>
      </c>
      <c r="AT101" s="85" t="s">
        <v>362</v>
      </c>
      <c r="AU101" s="84" t="s">
        <v>362</v>
      </c>
      <c r="AV101" s="85" t="s">
        <v>39</v>
      </c>
      <c r="AW101" s="85" t="s">
        <v>455</v>
      </c>
      <c r="AX101" s="86">
        <v>42</v>
      </c>
      <c r="AY101" s="87" t="s">
        <v>253</v>
      </c>
      <c r="AZ101" s="17" t="s">
        <v>474</v>
      </c>
      <c r="BA101" s="88" t="s">
        <v>475</v>
      </c>
      <c r="BB101" s="89">
        <f t="shared" si="33"/>
        <v>1152208.2142857143</v>
      </c>
      <c r="BC101" s="90">
        <v>1.05</v>
      </c>
      <c r="BD101" s="78">
        <f>AVERAGE(BC101:BC105)</f>
        <v>1</v>
      </c>
      <c r="BE101" s="91">
        <f t="shared" si="22"/>
        <v>5.0000000000000044E-2</v>
      </c>
      <c r="BF101" s="91" t="s">
        <v>446</v>
      </c>
      <c r="BG101" s="72"/>
      <c r="BH101" s="88" t="s">
        <v>294</v>
      </c>
      <c r="BI101" s="92">
        <v>97341</v>
      </c>
      <c r="BJ101" s="93">
        <f>AVERAGE(BI101:BI105)</f>
        <v>144952.6</v>
      </c>
      <c r="BK101" s="92">
        <v>100000</v>
      </c>
      <c r="BL101" s="93">
        <f>AVERAGE(BK101:BK105)</f>
        <v>112388.4</v>
      </c>
      <c r="BM101" s="92">
        <v>250000</v>
      </c>
      <c r="BN101" s="93">
        <f>AVERAGE(BM101:BM105)</f>
        <v>260000</v>
      </c>
      <c r="BO101" s="89">
        <f t="shared" si="30"/>
        <v>447341</v>
      </c>
      <c r="BP101" s="92">
        <v>150000</v>
      </c>
      <c r="BQ101" s="93">
        <f>AVERAGE(BP101:BP105)</f>
        <v>100000</v>
      </c>
      <c r="BR101" s="92">
        <v>300000</v>
      </c>
      <c r="BS101" s="93">
        <f>AVERAGE(BR101:BR105)</f>
        <v>260000</v>
      </c>
      <c r="BT101" s="92">
        <v>200000</v>
      </c>
      <c r="BU101" s="93">
        <f>AVERAGE(BT101:BT105)</f>
        <v>220000</v>
      </c>
      <c r="BV101" s="89">
        <f t="shared" si="29"/>
        <v>650000</v>
      </c>
      <c r="BW101" s="89">
        <f t="shared" si="24"/>
        <v>1097341</v>
      </c>
      <c r="BX101" s="77">
        <v>267606.90000000002</v>
      </c>
      <c r="BY101" s="93">
        <f>AVERAGE(BX101:BX105)</f>
        <v>157538.52000000002</v>
      </c>
      <c r="BZ101" s="77">
        <v>108000</v>
      </c>
      <c r="CA101" s="93">
        <f>AVERAGE(BZ101:BZ105)</f>
        <v>167749.56</v>
      </c>
      <c r="CB101" s="77">
        <v>90000</v>
      </c>
      <c r="CC101" s="93">
        <f>AVERAGE(CB101:CB105)</f>
        <v>149017.13999999998</v>
      </c>
      <c r="CD101" s="77">
        <v>342000</v>
      </c>
      <c r="CE101" s="93">
        <f>AVERAGE(CD101:CD105)</f>
        <v>257400</v>
      </c>
      <c r="CF101" s="77">
        <v>180000</v>
      </c>
      <c r="CG101" s="93">
        <f>AVERAGE(CF101:CF105)</f>
        <v>255901.68</v>
      </c>
      <c r="CH101" s="77">
        <v>109734.1</v>
      </c>
      <c r="CI101" s="93">
        <f>AVERAGE(CH101:CH105)</f>
        <v>109734.10000000002</v>
      </c>
      <c r="CJ101" s="89">
        <f t="shared" si="25"/>
        <v>2084947.9000000001</v>
      </c>
      <c r="CK101" s="94">
        <f>AVERAGE(CJ101:CJ105)</f>
        <v>1294862.3800000001</v>
      </c>
      <c r="CL101" s="92">
        <f t="shared" si="26"/>
        <v>666510.21428571432</v>
      </c>
      <c r="CM101" s="92">
        <v>485698</v>
      </c>
      <c r="CN101" s="89">
        <f t="shared" si="23"/>
        <v>1152208.2142857143</v>
      </c>
    </row>
    <row r="102" spans="1:92" s="88" customFormat="1" ht="15" customHeight="1" x14ac:dyDescent="0.4">
      <c r="A102" s="74" t="s">
        <v>476</v>
      </c>
      <c r="B102" s="74" t="s">
        <v>365</v>
      </c>
      <c r="C102" s="74" t="s">
        <v>240</v>
      </c>
      <c r="D102" s="74" t="s">
        <v>117</v>
      </c>
      <c r="E102" s="75" t="s">
        <v>92</v>
      </c>
      <c r="F102" s="76">
        <v>0.22600000000000001</v>
      </c>
      <c r="G102" s="77">
        <f>F102*$L$101</f>
        <v>886032.09600000002</v>
      </c>
      <c r="H102" s="78"/>
      <c r="I102" s="79"/>
      <c r="J102" s="82"/>
      <c r="K102" s="81"/>
      <c r="L102" s="82"/>
      <c r="M102" s="60">
        <f t="shared" si="27"/>
        <v>2.76</v>
      </c>
      <c r="N102" s="60">
        <f t="shared" si="28"/>
        <v>2.8200000000000003</v>
      </c>
      <c r="O102" s="60">
        <f t="shared" si="20"/>
        <v>2.88</v>
      </c>
      <c r="P102" s="60">
        <v>0.6</v>
      </c>
      <c r="Q102" s="60">
        <f t="shared" si="21"/>
        <v>9.06</v>
      </c>
      <c r="R102" s="83">
        <v>5</v>
      </c>
      <c r="S102" s="83">
        <v>1</v>
      </c>
      <c r="T102" s="62"/>
      <c r="U102" s="60">
        <v>4.7</v>
      </c>
      <c r="V102" s="60">
        <v>3</v>
      </c>
      <c r="W102" s="60">
        <v>4.3</v>
      </c>
      <c r="X102" s="60">
        <v>3.6</v>
      </c>
      <c r="Y102" s="84" t="s">
        <v>156</v>
      </c>
      <c r="Z102" s="60">
        <v>4</v>
      </c>
      <c r="AA102" s="62"/>
      <c r="AB102" s="60">
        <v>4.5999999999999996</v>
      </c>
      <c r="AC102" s="62"/>
      <c r="AD102" s="60">
        <v>3</v>
      </c>
      <c r="AE102" s="62"/>
      <c r="AF102" s="60">
        <v>4.8</v>
      </c>
      <c r="AG102" s="62"/>
      <c r="AH102" s="60">
        <v>4.7</v>
      </c>
      <c r="AI102" s="62"/>
      <c r="AJ102" s="60">
        <v>4.5999999999999996</v>
      </c>
      <c r="AK102" s="62"/>
      <c r="AL102" s="60">
        <v>3.8</v>
      </c>
      <c r="AM102" s="62"/>
      <c r="AN102" s="60">
        <v>4.4000000000000004</v>
      </c>
      <c r="AO102" s="62"/>
      <c r="AP102" s="60">
        <v>4.8</v>
      </c>
      <c r="AQ102" s="62"/>
      <c r="AR102" s="60">
        <v>4.2</v>
      </c>
      <c r="AS102" s="62"/>
      <c r="AT102" s="85" t="s">
        <v>157</v>
      </c>
      <c r="AU102" s="84" t="s">
        <v>157</v>
      </c>
      <c r="AV102" s="85" t="s">
        <v>25</v>
      </c>
      <c r="AW102" s="85" t="s">
        <v>463</v>
      </c>
      <c r="AX102" s="86">
        <v>44</v>
      </c>
      <c r="AY102" s="87" t="s">
        <v>441</v>
      </c>
      <c r="AZ102" s="17"/>
      <c r="BA102" s="88" t="s">
        <v>477</v>
      </c>
      <c r="BB102" s="89">
        <f t="shared" si="33"/>
        <v>1261942.3299319728</v>
      </c>
      <c r="BC102" s="90">
        <v>1.1499999999999999</v>
      </c>
      <c r="BD102" s="78"/>
      <c r="BE102" s="91">
        <f t="shared" si="22"/>
        <v>0.14999999999999991</v>
      </c>
      <c r="BF102" s="91" t="s">
        <v>446</v>
      </c>
      <c r="BG102" s="72"/>
      <c r="BH102" s="88" t="s">
        <v>127</v>
      </c>
      <c r="BI102" s="92">
        <v>100000</v>
      </c>
      <c r="BJ102" s="93"/>
      <c r="BK102" s="92">
        <v>161942</v>
      </c>
      <c r="BL102" s="93"/>
      <c r="BM102" s="92">
        <v>200000</v>
      </c>
      <c r="BN102" s="93"/>
      <c r="BO102" s="89">
        <f t="shared" si="30"/>
        <v>461942</v>
      </c>
      <c r="BP102" s="92">
        <v>100000</v>
      </c>
      <c r="BQ102" s="93"/>
      <c r="BR102" s="92">
        <v>500000</v>
      </c>
      <c r="BS102" s="93"/>
      <c r="BT102" s="92">
        <v>200000</v>
      </c>
      <c r="BU102" s="93"/>
      <c r="BV102" s="89">
        <f t="shared" si="29"/>
        <v>800000</v>
      </c>
      <c r="BW102" s="89">
        <f t="shared" si="24"/>
        <v>1261942</v>
      </c>
      <c r="BX102" s="77">
        <v>135000</v>
      </c>
      <c r="BY102" s="93"/>
      <c r="BZ102" s="77">
        <v>235747.80000000002</v>
      </c>
      <c r="CA102" s="93"/>
      <c r="CB102" s="77">
        <v>225000</v>
      </c>
      <c r="CC102" s="93"/>
      <c r="CD102" s="77">
        <v>270000</v>
      </c>
      <c r="CE102" s="93"/>
      <c r="CF102" s="77">
        <v>270000</v>
      </c>
      <c r="CG102" s="93"/>
      <c r="CH102" s="77">
        <v>126194.20000000001</v>
      </c>
      <c r="CI102" s="93"/>
      <c r="CJ102" s="89">
        <f t="shared" si="25"/>
        <v>1261942</v>
      </c>
      <c r="CK102" s="94"/>
      <c r="CL102" s="92">
        <f t="shared" si="26"/>
        <v>496342.32993197278</v>
      </c>
      <c r="CM102" s="92">
        <v>765600</v>
      </c>
      <c r="CN102" s="89">
        <f t="shared" si="23"/>
        <v>1261942.3299319728</v>
      </c>
    </row>
    <row r="103" spans="1:92" s="88" customFormat="1" ht="15" customHeight="1" x14ac:dyDescent="0.4">
      <c r="A103" s="74" t="s">
        <v>478</v>
      </c>
      <c r="B103" s="74" t="s">
        <v>365</v>
      </c>
      <c r="C103" s="74" t="s">
        <v>240</v>
      </c>
      <c r="D103" s="74" t="s">
        <v>117</v>
      </c>
      <c r="E103" s="75" t="s">
        <v>100</v>
      </c>
      <c r="F103" s="76">
        <v>0.151</v>
      </c>
      <c r="G103" s="77">
        <f>F103*$L$101</f>
        <v>591994.89599999995</v>
      </c>
      <c r="H103" s="78"/>
      <c r="I103" s="79"/>
      <c r="J103" s="82"/>
      <c r="K103" s="81"/>
      <c r="L103" s="82"/>
      <c r="M103" s="60">
        <f t="shared" si="27"/>
        <v>2.2799999999999998</v>
      </c>
      <c r="N103" s="60">
        <f t="shared" si="28"/>
        <v>2.88</v>
      </c>
      <c r="O103" s="60">
        <f t="shared" si="20"/>
        <v>2.64</v>
      </c>
      <c r="P103" s="60">
        <v>0.8</v>
      </c>
      <c r="Q103" s="60">
        <f t="shared" si="21"/>
        <v>8.6000000000000014</v>
      </c>
      <c r="R103" s="83">
        <v>5</v>
      </c>
      <c r="S103" s="83">
        <v>3</v>
      </c>
      <c r="T103" s="62"/>
      <c r="U103" s="60">
        <v>3.9</v>
      </c>
      <c r="V103" s="60">
        <v>4</v>
      </c>
      <c r="W103" s="60">
        <v>3</v>
      </c>
      <c r="X103" s="60">
        <v>2</v>
      </c>
      <c r="Y103" s="84" t="s">
        <v>275</v>
      </c>
      <c r="Z103" s="60">
        <v>4.3</v>
      </c>
      <c r="AA103" s="62"/>
      <c r="AB103" s="60">
        <v>3.8</v>
      </c>
      <c r="AC103" s="62"/>
      <c r="AD103" s="60">
        <v>4.5</v>
      </c>
      <c r="AE103" s="62"/>
      <c r="AF103" s="60">
        <v>4</v>
      </c>
      <c r="AG103" s="62"/>
      <c r="AH103" s="60">
        <v>4.8</v>
      </c>
      <c r="AI103" s="62"/>
      <c r="AJ103" s="60">
        <v>3.9</v>
      </c>
      <c r="AK103" s="62"/>
      <c r="AL103" s="60">
        <v>4.5</v>
      </c>
      <c r="AM103" s="62"/>
      <c r="AN103" s="60">
        <v>4</v>
      </c>
      <c r="AO103" s="62"/>
      <c r="AP103" s="60">
        <v>4.4000000000000004</v>
      </c>
      <c r="AQ103" s="62"/>
      <c r="AR103" s="60">
        <v>4.5</v>
      </c>
      <c r="AS103" s="62"/>
      <c r="AT103" s="85" t="s">
        <v>335</v>
      </c>
      <c r="AU103" s="84" t="s">
        <v>335</v>
      </c>
      <c r="AV103" s="85" t="s">
        <v>42</v>
      </c>
      <c r="AW103" s="85" t="s">
        <v>463</v>
      </c>
      <c r="AX103" s="86">
        <v>46</v>
      </c>
      <c r="AY103" s="87" t="s">
        <v>479</v>
      </c>
      <c r="AZ103" s="17"/>
      <c r="BA103" s="88" t="s">
        <v>480</v>
      </c>
      <c r="BB103" s="89">
        <f t="shared" si="33"/>
        <v>987607.04081632663</v>
      </c>
      <c r="BC103" s="90">
        <v>0.9</v>
      </c>
      <c r="BD103" s="78"/>
      <c r="BE103" s="91">
        <f t="shared" si="22"/>
        <v>-9.9999999999999978E-2</v>
      </c>
      <c r="BF103" s="91" t="s">
        <v>140</v>
      </c>
      <c r="BG103" s="72"/>
      <c r="BH103" s="88" t="s">
        <v>89</v>
      </c>
      <c r="BI103" s="92">
        <v>177873</v>
      </c>
      <c r="BJ103" s="93"/>
      <c r="BK103" s="92">
        <v>100000</v>
      </c>
      <c r="BL103" s="93"/>
      <c r="BM103" s="92">
        <v>200000</v>
      </c>
      <c r="BN103" s="93"/>
      <c r="BO103" s="89">
        <f t="shared" si="30"/>
        <v>477873</v>
      </c>
      <c r="BP103" s="92">
        <v>100000</v>
      </c>
      <c r="BQ103" s="93"/>
      <c r="BR103" s="92">
        <v>200000</v>
      </c>
      <c r="BS103" s="93"/>
      <c r="BT103" s="92">
        <v>100000</v>
      </c>
      <c r="BU103" s="93"/>
      <c r="BV103" s="89">
        <f t="shared" si="29"/>
        <v>400000</v>
      </c>
      <c r="BW103" s="89">
        <f t="shared" si="24"/>
        <v>877873</v>
      </c>
      <c r="BX103" s="77">
        <v>90000</v>
      </c>
      <c r="BY103" s="93"/>
      <c r="BZ103" s="77">
        <v>90000</v>
      </c>
      <c r="CA103" s="93"/>
      <c r="CB103" s="77">
        <v>70085.7</v>
      </c>
      <c r="CC103" s="93"/>
      <c r="CD103" s="77">
        <v>180000</v>
      </c>
      <c r="CE103" s="93"/>
      <c r="CF103" s="77">
        <v>360000</v>
      </c>
      <c r="CG103" s="93"/>
      <c r="CH103" s="77">
        <v>87787.3</v>
      </c>
      <c r="CI103" s="93"/>
      <c r="CJ103" s="89">
        <f t="shared" si="25"/>
        <v>877873</v>
      </c>
      <c r="CK103" s="94"/>
      <c r="CL103" s="92">
        <f t="shared" si="26"/>
        <v>421907.04081632663</v>
      </c>
      <c r="CM103" s="92">
        <v>565700</v>
      </c>
      <c r="CN103" s="89">
        <f t="shared" si="23"/>
        <v>987607.04081632663</v>
      </c>
    </row>
    <row r="104" spans="1:92" s="88" customFormat="1" ht="15" customHeight="1" x14ac:dyDescent="0.4">
      <c r="A104" s="74" t="s">
        <v>481</v>
      </c>
      <c r="B104" s="74" t="s">
        <v>365</v>
      </c>
      <c r="C104" s="74" t="s">
        <v>240</v>
      </c>
      <c r="D104" s="74" t="s">
        <v>117</v>
      </c>
      <c r="E104" s="75" t="s">
        <v>107</v>
      </c>
      <c r="F104" s="76">
        <v>0.246</v>
      </c>
      <c r="G104" s="77">
        <f>F104*$L$101</f>
        <v>964442.01599999995</v>
      </c>
      <c r="H104" s="78"/>
      <c r="I104" s="79"/>
      <c r="J104" s="82"/>
      <c r="K104" s="81"/>
      <c r="L104" s="82"/>
      <c r="M104" s="60">
        <f t="shared" si="27"/>
        <v>2.8200000000000003</v>
      </c>
      <c r="N104" s="60">
        <f t="shared" si="28"/>
        <v>2.76</v>
      </c>
      <c r="O104" s="60">
        <f t="shared" si="20"/>
        <v>2.76</v>
      </c>
      <c r="P104" s="60">
        <v>0.6</v>
      </c>
      <c r="Q104" s="60">
        <f t="shared" si="21"/>
        <v>8.94</v>
      </c>
      <c r="R104" s="83">
        <v>5</v>
      </c>
      <c r="S104" s="83">
        <v>2</v>
      </c>
      <c r="T104" s="62"/>
      <c r="U104" s="60">
        <v>4.5</v>
      </c>
      <c r="V104" s="60">
        <v>4</v>
      </c>
      <c r="W104" s="60">
        <v>4.0999999999999996</v>
      </c>
      <c r="X104" s="60">
        <v>2.8</v>
      </c>
      <c r="Y104" s="84" t="s">
        <v>129</v>
      </c>
      <c r="Z104" s="60">
        <v>4.0999999999999996</v>
      </c>
      <c r="AA104" s="62"/>
      <c r="AB104" s="60">
        <v>4.7</v>
      </c>
      <c r="AC104" s="62"/>
      <c r="AD104" s="60">
        <v>2.6</v>
      </c>
      <c r="AE104" s="62"/>
      <c r="AF104" s="60">
        <v>3.8</v>
      </c>
      <c r="AG104" s="62"/>
      <c r="AH104" s="60">
        <v>4.5999999999999996</v>
      </c>
      <c r="AI104" s="62"/>
      <c r="AJ104" s="60">
        <v>3.6</v>
      </c>
      <c r="AK104" s="62"/>
      <c r="AL104" s="60">
        <v>4.5</v>
      </c>
      <c r="AM104" s="62"/>
      <c r="AN104" s="60">
        <v>4.2</v>
      </c>
      <c r="AO104" s="62"/>
      <c r="AP104" s="60">
        <v>4.5999999999999996</v>
      </c>
      <c r="AQ104" s="62"/>
      <c r="AR104" s="60">
        <v>4.8</v>
      </c>
      <c r="AS104" s="62"/>
      <c r="AT104" s="85" t="s">
        <v>157</v>
      </c>
      <c r="AU104" s="84" t="s">
        <v>157</v>
      </c>
      <c r="AV104" s="85" t="s">
        <v>42</v>
      </c>
      <c r="AW104" s="85" t="s">
        <v>252</v>
      </c>
      <c r="AX104" s="86">
        <v>49</v>
      </c>
      <c r="AY104" s="87" t="s">
        <v>482</v>
      </c>
      <c r="AZ104" s="17"/>
      <c r="BA104" s="88" t="s">
        <v>483</v>
      </c>
      <c r="BB104" s="89">
        <f t="shared" si="33"/>
        <v>1097341.1564625851</v>
      </c>
      <c r="BC104" s="90">
        <v>1</v>
      </c>
      <c r="BD104" s="78"/>
      <c r="BE104" s="91">
        <f t="shared" si="22"/>
        <v>0</v>
      </c>
      <c r="BF104" s="91" t="s">
        <v>134</v>
      </c>
      <c r="BG104" s="72"/>
      <c r="BH104" s="88" t="s">
        <v>175</v>
      </c>
      <c r="BI104" s="92">
        <v>271676</v>
      </c>
      <c r="BJ104" s="93"/>
      <c r="BK104" s="92">
        <v>100000</v>
      </c>
      <c r="BL104" s="93"/>
      <c r="BM104" s="92">
        <v>400000</v>
      </c>
      <c r="BN104" s="93"/>
      <c r="BO104" s="89">
        <f t="shared" si="30"/>
        <v>771676</v>
      </c>
      <c r="BP104" s="92">
        <v>100000</v>
      </c>
      <c r="BQ104" s="93"/>
      <c r="BR104" s="92">
        <v>200000</v>
      </c>
      <c r="BS104" s="93"/>
      <c r="BT104" s="92">
        <v>300000</v>
      </c>
      <c r="BU104" s="93"/>
      <c r="BV104" s="89">
        <f t="shared" si="29"/>
        <v>600000</v>
      </c>
      <c r="BW104" s="89">
        <f t="shared" si="24"/>
        <v>1371676</v>
      </c>
      <c r="BX104" s="77">
        <v>135000</v>
      </c>
      <c r="BY104" s="93"/>
      <c r="BZ104" s="77">
        <v>225000</v>
      </c>
      <c r="CA104" s="93"/>
      <c r="CB104" s="77">
        <v>270000</v>
      </c>
      <c r="CC104" s="93"/>
      <c r="CD104" s="77">
        <v>360000</v>
      </c>
      <c r="CE104" s="93"/>
      <c r="CF104" s="77">
        <v>244508.4</v>
      </c>
      <c r="CG104" s="93"/>
      <c r="CH104" s="77">
        <v>137167.6</v>
      </c>
      <c r="CI104" s="93"/>
      <c r="CJ104" s="89">
        <f t="shared" si="25"/>
        <v>1371676</v>
      </c>
      <c r="CK104" s="94"/>
      <c r="CL104" s="92">
        <f t="shared" si="26"/>
        <v>431640.15646258509</v>
      </c>
      <c r="CM104" s="92">
        <v>665701</v>
      </c>
      <c r="CN104" s="89">
        <f t="shared" si="23"/>
        <v>1097341.1564625851</v>
      </c>
    </row>
    <row r="105" spans="1:92" s="88" customFormat="1" ht="15" customHeight="1" x14ac:dyDescent="0.4">
      <c r="A105" s="74" t="s">
        <v>484</v>
      </c>
      <c r="B105" s="74" t="s">
        <v>365</v>
      </c>
      <c r="C105" s="74" t="s">
        <v>240</v>
      </c>
      <c r="D105" s="74" t="s">
        <v>117</v>
      </c>
      <c r="E105" s="75" t="s">
        <v>113</v>
      </c>
      <c r="F105" s="76">
        <v>0.19500000000000001</v>
      </c>
      <c r="G105" s="77">
        <f>F105*$L$101</f>
        <v>764496.72</v>
      </c>
      <c r="H105" s="78"/>
      <c r="I105" s="79"/>
      <c r="J105" s="82"/>
      <c r="K105" s="81"/>
      <c r="L105" s="82"/>
      <c r="M105" s="60">
        <f>3*AB100/5</f>
        <v>2.1</v>
      </c>
      <c r="N105" s="60">
        <f>3*AH100/5</f>
        <v>2.04</v>
      </c>
      <c r="O105" s="60">
        <f t="shared" si="20"/>
        <v>2.7</v>
      </c>
      <c r="P105" s="60">
        <v>0.6</v>
      </c>
      <c r="Q105" s="60">
        <f t="shared" si="21"/>
        <v>7.44</v>
      </c>
      <c r="R105" s="83">
        <v>5</v>
      </c>
      <c r="S105" s="83">
        <v>5</v>
      </c>
      <c r="T105" s="62"/>
      <c r="U105" s="60">
        <v>3</v>
      </c>
      <c r="V105" s="60">
        <v>3</v>
      </c>
      <c r="W105" s="60">
        <v>3.5</v>
      </c>
      <c r="X105" s="60">
        <v>2</v>
      </c>
      <c r="Y105" s="84" t="s">
        <v>485</v>
      </c>
      <c r="Z105" s="60">
        <v>4.2</v>
      </c>
      <c r="AA105" s="62"/>
      <c r="AB105" s="60">
        <v>4.8</v>
      </c>
      <c r="AC105" s="62"/>
      <c r="AD105" s="60">
        <v>4.9000000000000004</v>
      </c>
      <c r="AE105" s="62"/>
      <c r="AF105" s="60">
        <v>4.3</v>
      </c>
      <c r="AG105" s="62"/>
      <c r="AH105" s="60">
        <v>4.7</v>
      </c>
      <c r="AI105" s="62"/>
      <c r="AJ105" s="60">
        <v>4.2</v>
      </c>
      <c r="AK105" s="62"/>
      <c r="AL105" s="60">
        <v>4.3</v>
      </c>
      <c r="AM105" s="62"/>
      <c r="AN105" s="60">
        <v>4.4000000000000004</v>
      </c>
      <c r="AO105" s="62"/>
      <c r="AP105" s="60">
        <v>4.5</v>
      </c>
      <c r="AQ105" s="62"/>
      <c r="AR105" s="60">
        <v>4.5999999999999996</v>
      </c>
      <c r="AS105" s="62"/>
      <c r="AT105" s="85" t="s">
        <v>335</v>
      </c>
      <c r="AU105" s="84" t="s">
        <v>335</v>
      </c>
      <c r="AV105" s="85" t="s">
        <v>42</v>
      </c>
      <c r="AW105" s="85" t="s">
        <v>486</v>
      </c>
      <c r="AX105" s="86">
        <v>47</v>
      </c>
      <c r="AY105" s="87" t="s">
        <v>228</v>
      </c>
      <c r="AZ105" s="17"/>
      <c r="BA105" s="88" t="s">
        <v>487</v>
      </c>
      <c r="BB105" s="89">
        <f t="shared" si="33"/>
        <v>987607.04081632663</v>
      </c>
      <c r="BC105" s="90">
        <v>0.9</v>
      </c>
      <c r="BD105" s="78"/>
      <c r="BE105" s="91">
        <f t="shared" si="22"/>
        <v>-9.9999999999999978E-2</v>
      </c>
      <c r="BF105" s="91" t="s">
        <v>140</v>
      </c>
      <c r="BG105" s="72"/>
      <c r="BH105" s="88" t="s">
        <v>202</v>
      </c>
      <c r="BI105" s="92">
        <v>77873</v>
      </c>
      <c r="BJ105" s="93"/>
      <c r="BK105" s="92">
        <v>100000</v>
      </c>
      <c r="BL105" s="93"/>
      <c r="BM105" s="92">
        <v>250000</v>
      </c>
      <c r="BN105" s="93"/>
      <c r="BO105" s="89">
        <f t="shared" si="30"/>
        <v>427873</v>
      </c>
      <c r="BP105" s="92">
        <v>50000</v>
      </c>
      <c r="BQ105" s="93"/>
      <c r="BR105" s="92">
        <v>100000</v>
      </c>
      <c r="BS105" s="93"/>
      <c r="BT105" s="92">
        <v>300000</v>
      </c>
      <c r="BU105" s="93"/>
      <c r="BV105" s="89">
        <f t="shared" si="29"/>
        <v>450000</v>
      </c>
      <c r="BW105" s="89">
        <f t="shared" si="24"/>
        <v>877873</v>
      </c>
      <c r="BX105" s="77">
        <v>160085.70000000001</v>
      </c>
      <c r="BY105" s="93"/>
      <c r="BZ105" s="77">
        <v>180000</v>
      </c>
      <c r="CA105" s="93"/>
      <c r="CB105" s="77">
        <v>90000</v>
      </c>
      <c r="CC105" s="93"/>
      <c r="CD105" s="77">
        <v>135000</v>
      </c>
      <c r="CE105" s="93"/>
      <c r="CF105" s="77">
        <v>225000</v>
      </c>
      <c r="CG105" s="93"/>
      <c r="CH105" s="77">
        <v>87787.3</v>
      </c>
      <c r="CI105" s="93"/>
      <c r="CJ105" s="89">
        <f t="shared" si="25"/>
        <v>877873</v>
      </c>
      <c r="CK105" s="94"/>
      <c r="CL105" s="92">
        <f t="shared" si="26"/>
        <v>481905.04081632663</v>
      </c>
      <c r="CM105" s="92">
        <v>505702</v>
      </c>
      <c r="CN105" s="89">
        <f t="shared" si="23"/>
        <v>987607.04081632663</v>
      </c>
    </row>
    <row r="106" spans="1:92" s="40" customFormat="1" ht="15" customHeight="1" x14ac:dyDescent="0.4">
      <c r="A106" s="23" t="s">
        <v>488</v>
      </c>
      <c r="B106" s="23" t="s">
        <v>365</v>
      </c>
      <c r="C106" s="23" t="s">
        <v>284</v>
      </c>
      <c r="D106" s="23" t="s">
        <v>80</v>
      </c>
      <c r="E106" s="24" t="s">
        <v>81</v>
      </c>
      <c r="F106" s="25">
        <v>0.18</v>
      </c>
      <c r="G106" s="26">
        <f>F106*$L$106</f>
        <v>752624.28</v>
      </c>
      <c r="H106" s="27">
        <f>SUM(F106:F110)</f>
        <v>1</v>
      </c>
      <c r="I106" s="28">
        <f>I46</f>
        <v>395</v>
      </c>
      <c r="J106" s="29" t="str">
        <f>J46</f>
        <v>± 4.6</v>
      </c>
      <c r="K106" s="30">
        <f>K46</f>
        <v>0.95</v>
      </c>
      <c r="L106" s="31">
        <f>L46</f>
        <v>4181246</v>
      </c>
      <c r="M106" s="32">
        <f t="shared" si="27"/>
        <v>2.2799999999999998</v>
      </c>
      <c r="N106" s="32">
        <f t="shared" si="28"/>
        <v>2.4</v>
      </c>
      <c r="O106" s="32">
        <f t="shared" si="20"/>
        <v>2.64</v>
      </c>
      <c r="P106" s="32">
        <v>0.6</v>
      </c>
      <c r="Q106" s="32">
        <f t="shared" si="21"/>
        <v>7.92</v>
      </c>
      <c r="R106" s="33">
        <v>5</v>
      </c>
      <c r="S106" s="33">
        <v>2</v>
      </c>
      <c r="T106" s="34">
        <f>AVERAGE(Q106:Q110)</f>
        <v>7.6560000000000006</v>
      </c>
      <c r="U106" s="32">
        <v>3.9</v>
      </c>
      <c r="V106" s="32">
        <v>2</v>
      </c>
      <c r="W106" s="32">
        <v>3</v>
      </c>
      <c r="X106" s="32">
        <v>3.1</v>
      </c>
      <c r="Y106" s="35" t="s">
        <v>348</v>
      </c>
      <c r="Z106" s="32">
        <v>4.2</v>
      </c>
      <c r="AA106" s="34">
        <f>AVERAGE(Z106:Z110)</f>
        <v>3.46</v>
      </c>
      <c r="AB106" s="32">
        <v>3.8</v>
      </c>
      <c r="AC106" s="34">
        <f>AVERAGE(AB106:AB110)</f>
        <v>3.8600000000000003</v>
      </c>
      <c r="AD106" s="32">
        <v>3.4</v>
      </c>
      <c r="AE106" s="34">
        <f>AVERAGE(AD106:AD110)</f>
        <v>3.1800000000000006</v>
      </c>
      <c r="AF106" s="32">
        <v>4.3</v>
      </c>
      <c r="AG106" s="34">
        <f>AVERAGE(AF106:AF110)</f>
        <v>3.72</v>
      </c>
      <c r="AH106" s="32">
        <v>4</v>
      </c>
      <c r="AI106" s="34">
        <f>AVERAGE(AH106:AH110)</f>
        <v>3.6599999999999993</v>
      </c>
      <c r="AJ106" s="32">
        <v>4.2</v>
      </c>
      <c r="AK106" s="34">
        <f>AVERAGE(AJ106:AJ110)</f>
        <v>3.78</v>
      </c>
      <c r="AL106" s="32">
        <v>4.3</v>
      </c>
      <c r="AM106" s="34">
        <f>AVERAGE(AL106:AL110)</f>
        <v>3.62</v>
      </c>
      <c r="AN106" s="32">
        <v>4</v>
      </c>
      <c r="AO106" s="34">
        <f>AVERAGE(AN106:AN110)</f>
        <v>3.6399999999999997</v>
      </c>
      <c r="AP106" s="32">
        <v>4.4000000000000004</v>
      </c>
      <c r="AQ106" s="34">
        <f>AVERAGE(AP106:AP110)</f>
        <v>4.0399999999999991</v>
      </c>
      <c r="AR106" s="32">
        <v>4.0999999999999996</v>
      </c>
      <c r="AS106" s="34">
        <f>AVERAGE(AR106:AR110)</f>
        <v>3.94</v>
      </c>
      <c r="AT106" s="36" t="s">
        <v>313</v>
      </c>
      <c r="AU106" s="35" t="s">
        <v>313</v>
      </c>
      <c r="AV106" s="36" t="s">
        <v>25</v>
      </c>
      <c r="AW106" s="36" t="s">
        <v>489</v>
      </c>
      <c r="AX106" s="37">
        <v>50</v>
      </c>
      <c r="AY106" s="38" t="s">
        <v>468</v>
      </c>
      <c r="AZ106" s="39" t="s">
        <v>490</v>
      </c>
      <c r="BA106" s="40" t="s">
        <v>491</v>
      </c>
      <c r="BB106" s="41">
        <f t="shared" ref="BB106:BB115" si="34">BC106*$BG$106</f>
        <v>1036023.5555555554</v>
      </c>
      <c r="BC106" s="42">
        <v>0.95</v>
      </c>
      <c r="BD106" s="27">
        <f>AVERAGE(BC106:BC110)</f>
        <v>1</v>
      </c>
      <c r="BE106" s="43">
        <f t="shared" si="22"/>
        <v>-5.0000000000000044E-2</v>
      </c>
      <c r="BF106" s="43" t="s">
        <v>140</v>
      </c>
      <c r="BG106" s="72">
        <f>BG46</f>
        <v>1090551.111111111</v>
      </c>
      <c r="BH106" s="40" t="s">
        <v>175</v>
      </c>
      <c r="BI106" s="45">
        <v>100000</v>
      </c>
      <c r="BJ106" s="46">
        <f>AVERAGE(BI106:BI110)</f>
        <v>101653.4</v>
      </c>
      <c r="BK106" s="45">
        <v>100000</v>
      </c>
      <c r="BL106" s="46">
        <f>AVERAGE(BK106:BK110)</f>
        <v>144409.60000000001</v>
      </c>
      <c r="BM106" s="45">
        <v>172441</v>
      </c>
      <c r="BN106" s="46">
        <f>AVERAGE(BM106:BM110)</f>
        <v>224488.2</v>
      </c>
      <c r="BO106" s="41">
        <f t="shared" si="30"/>
        <v>372441</v>
      </c>
      <c r="BP106" s="45">
        <v>100000</v>
      </c>
      <c r="BQ106" s="46">
        <f>AVERAGE(BP106:BP110)</f>
        <v>130000</v>
      </c>
      <c r="BR106" s="45">
        <v>200000</v>
      </c>
      <c r="BS106" s="46">
        <f>AVERAGE(BR106:BR110)</f>
        <v>110000</v>
      </c>
      <c r="BT106" s="45">
        <v>200000</v>
      </c>
      <c r="BU106" s="46">
        <f>AVERAGE(BT106:BT110)</f>
        <v>380000</v>
      </c>
      <c r="BV106" s="41">
        <f t="shared" si="29"/>
        <v>500000</v>
      </c>
      <c r="BW106" s="41">
        <f t="shared" si="24"/>
        <v>872441</v>
      </c>
      <c r="BX106" s="26">
        <v>90000</v>
      </c>
      <c r="BY106" s="46">
        <f>AVERAGE(BX106:BX110)</f>
        <v>136899.18</v>
      </c>
      <c r="BZ106" s="26">
        <v>108000</v>
      </c>
      <c r="CA106" s="46">
        <f>AVERAGE(BZ106:BZ110)</f>
        <v>174600</v>
      </c>
      <c r="CB106" s="26">
        <v>207000</v>
      </c>
      <c r="CC106" s="46">
        <f>AVERAGE(CB106:CB110)</f>
        <v>248400</v>
      </c>
      <c r="CD106" s="26">
        <v>315000</v>
      </c>
      <c r="CE106" s="46">
        <f>AVERAGE(CD106:CD110)</f>
        <v>228968.63999999998</v>
      </c>
      <c r="CF106" s="26">
        <v>65196.9</v>
      </c>
      <c r="CG106" s="46">
        <f>AVERAGE(CF106:CF110)</f>
        <v>192628.26</v>
      </c>
      <c r="CH106" s="26">
        <v>87244.1</v>
      </c>
      <c r="CI106" s="46">
        <f>AVERAGE(CH106:CH110)</f>
        <v>109055.12</v>
      </c>
      <c r="CJ106" s="41">
        <f t="shared" si="25"/>
        <v>1853937.0799999998</v>
      </c>
      <c r="CK106" s="47">
        <f>AVERAGE(CJ106:CJ110)</f>
        <v>1286850.416</v>
      </c>
      <c r="CL106" s="45">
        <f t="shared" si="26"/>
        <v>471023.55555555539</v>
      </c>
      <c r="CM106" s="45">
        <v>565000</v>
      </c>
      <c r="CN106" s="41">
        <f t="shared" si="23"/>
        <v>1036023.5555555554</v>
      </c>
    </row>
    <row r="107" spans="1:92" s="40" customFormat="1" ht="15" customHeight="1" x14ac:dyDescent="0.4">
      <c r="A107" s="23" t="s">
        <v>492</v>
      </c>
      <c r="B107" s="23" t="s">
        <v>365</v>
      </c>
      <c r="C107" s="23" t="s">
        <v>284</v>
      </c>
      <c r="D107" s="23" t="s">
        <v>80</v>
      </c>
      <c r="E107" s="24" t="s">
        <v>92</v>
      </c>
      <c r="F107" s="25">
        <v>0.26</v>
      </c>
      <c r="G107" s="26">
        <f>F107*$L$106</f>
        <v>1087123.96</v>
      </c>
      <c r="H107" s="27"/>
      <c r="I107" s="28"/>
      <c r="J107" s="29"/>
      <c r="K107" s="30"/>
      <c r="L107" s="31"/>
      <c r="M107" s="32">
        <f t="shared" si="27"/>
        <v>2.1</v>
      </c>
      <c r="N107" s="32">
        <f t="shared" si="28"/>
        <v>1.9799999999999998</v>
      </c>
      <c r="O107" s="32">
        <f t="shared" si="20"/>
        <v>2.2799999999999998</v>
      </c>
      <c r="P107" s="32">
        <v>1</v>
      </c>
      <c r="Q107" s="32">
        <f t="shared" si="21"/>
        <v>7.3599999999999994</v>
      </c>
      <c r="R107" s="33">
        <v>5</v>
      </c>
      <c r="S107" s="33">
        <v>4</v>
      </c>
      <c r="T107" s="34"/>
      <c r="U107" s="32">
        <v>3.8</v>
      </c>
      <c r="V107" s="32">
        <v>2</v>
      </c>
      <c r="W107" s="32">
        <v>3</v>
      </c>
      <c r="X107" s="32">
        <v>2</v>
      </c>
      <c r="Y107" s="35" t="s">
        <v>108</v>
      </c>
      <c r="Z107" s="32">
        <v>3.1</v>
      </c>
      <c r="AA107" s="34"/>
      <c r="AB107" s="32">
        <v>3.5</v>
      </c>
      <c r="AC107" s="34"/>
      <c r="AD107" s="32">
        <v>3.4</v>
      </c>
      <c r="AE107" s="34"/>
      <c r="AF107" s="32">
        <v>3.3</v>
      </c>
      <c r="AG107" s="34"/>
      <c r="AH107" s="32">
        <v>3.3</v>
      </c>
      <c r="AI107" s="34"/>
      <c r="AJ107" s="32">
        <v>3.4</v>
      </c>
      <c r="AK107" s="34"/>
      <c r="AL107" s="32">
        <v>3.6</v>
      </c>
      <c r="AM107" s="34"/>
      <c r="AN107" s="32">
        <v>3.5</v>
      </c>
      <c r="AO107" s="34"/>
      <c r="AP107" s="32">
        <v>3.8</v>
      </c>
      <c r="AQ107" s="34"/>
      <c r="AR107" s="32">
        <v>3.6</v>
      </c>
      <c r="AS107" s="34"/>
      <c r="AT107" s="36" t="s">
        <v>157</v>
      </c>
      <c r="AU107" s="35" t="s">
        <v>157</v>
      </c>
      <c r="AV107" s="36" t="s">
        <v>25</v>
      </c>
      <c r="AW107" s="36" t="s">
        <v>291</v>
      </c>
      <c r="AX107" s="37">
        <v>55</v>
      </c>
      <c r="AY107" s="38" t="s">
        <v>493</v>
      </c>
      <c r="AZ107" s="39"/>
      <c r="BA107" s="40" t="s">
        <v>494</v>
      </c>
      <c r="BB107" s="41">
        <f t="shared" si="34"/>
        <v>1090551.111111111</v>
      </c>
      <c r="BC107" s="42">
        <v>1</v>
      </c>
      <c r="BD107" s="27"/>
      <c r="BE107" s="43">
        <f t="shared" si="22"/>
        <v>0</v>
      </c>
      <c r="BF107" s="43" t="s">
        <v>134</v>
      </c>
      <c r="BG107" s="72"/>
      <c r="BH107" s="40" t="s">
        <v>202</v>
      </c>
      <c r="BI107" s="45">
        <v>100000</v>
      </c>
      <c r="BJ107" s="46"/>
      <c r="BK107" s="45">
        <v>236024</v>
      </c>
      <c r="BL107" s="46"/>
      <c r="BM107" s="45">
        <v>100000</v>
      </c>
      <c r="BN107" s="46"/>
      <c r="BO107" s="41">
        <f t="shared" si="30"/>
        <v>436024</v>
      </c>
      <c r="BP107" s="45">
        <v>250000</v>
      </c>
      <c r="BQ107" s="46"/>
      <c r="BR107" s="45">
        <v>100000</v>
      </c>
      <c r="BS107" s="46"/>
      <c r="BT107" s="45">
        <v>250000</v>
      </c>
      <c r="BU107" s="46"/>
      <c r="BV107" s="41">
        <f t="shared" si="29"/>
        <v>600000</v>
      </c>
      <c r="BW107" s="41">
        <f t="shared" si="24"/>
        <v>1036024</v>
      </c>
      <c r="BX107" s="26">
        <v>108000</v>
      </c>
      <c r="BY107" s="46"/>
      <c r="BZ107" s="26">
        <v>270000</v>
      </c>
      <c r="CA107" s="46"/>
      <c r="CB107" s="26">
        <v>225000</v>
      </c>
      <c r="CC107" s="46"/>
      <c r="CD107" s="26">
        <v>122421.6</v>
      </c>
      <c r="CE107" s="46"/>
      <c r="CF107" s="26">
        <v>207000</v>
      </c>
      <c r="CG107" s="46"/>
      <c r="CH107" s="26">
        <v>103602.40000000001</v>
      </c>
      <c r="CI107" s="46"/>
      <c r="CJ107" s="41">
        <f t="shared" si="25"/>
        <v>1036024</v>
      </c>
      <c r="CK107" s="47"/>
      <c r="CL107" s="45">
        <f t="shared" si="26"/>
        <v>724847.11111111101</v>
      </c>
      <c r="CM107" s="45">
        <v>365704</v>
      </c>
      <c r="CN107" s="41">
        <f t="shared" si="23"/>
        <v>1090551.111111111</v>
      </c>
    </row>
    <row r="108" spans="1:92" s="40" customFormat="1" ht="15" customHeight="1" x14ac:dyDescent="0.4">
      <c r="A108" s="23" t="s">
        <v>495</v>
      </c>
      <c r="B108" s="23" t="s">
        <v>365</v>
      </c>
      <c r="C108" s="23" t="s">
        <v>284</v>
      </c>
      <c r="D108" s="23" t="s">
        <v>80</v>
      </c>
      <c r="E108" s="24" t="s">
        <v>100</v>
      </c>
      <c r="F108" s="25">
        <v>0.22800000000000001</v>
      </c>
      <c r="G108" s="26">
        <f>F108*$L$106</f>
        <v>953324.08799999999</v>
      </c>
      <c r="H108" s="27"/>
      <c r="I108" s="28"/>
      <c r="J108" s="29"/>
      <c r="K108" s="30"/>
      <c r="L108" s="31"/>
      <c r="M108" s="32">
        <f t="shared" si="27"/>
        <v>2.4</v>
      </c>
      <c r="N108" s="32">
        <f t="shared" si="28"/>
        <v>2.46</v>
      </c>
      <c r="O108" s="32">
        <f t="shared" si="20"/>
        <v>2.46</v>
      </c>
      <c r="P108" s="32">
        <v>0.8</v>
      </c>
      <c r="Q108" s="32">
        <f t="shared" si="21"/>
        <v>8.1199999999999992</v>
      </c>
      <c r="R108" s="33">
        <v>5</v>
      </c>
      <c r="S108" s="33">
        <v>1</v>
      </c>
      <c r="T108" s="34"/>
      <c r="U108" s="32">
        <v>4.5999999999999996</v>
      </c>
      <c r="V108" s="32">
        <v>4</v>
      </c>
      <c r="W108" s="32">
        <v>3</v>
      </c>
      <c r="X108" s="32">
        <v>4</v>
      </c>
      <c r="Y108" s="35" t="s">
        <v>125</v>
      </c>
      <c r="Z108" s="32">
        <v>3.1</v>
      </c>
      <c r="AA108" s="34"/>
      <c r="AB108" s="32">
        <v>4</v>
      </c>
      <c r="AC108" s="34"/>
      <c r="AD108" s="32">
        <v>3</v>
      </c>
      <c r="AE108" s="34"/>
      <c r="AF108" s="32">
        <v>3.9</v>
      </c>
      <c r="AG108" s="34"/>
      <c r="AH108" s="32">
        <v>4.0999999999999996</v>
      </c>
      <c r="AI108" s="34"/>
      <c r="AJ108" s="32">
        <v>3.8</v>
      </c>
      <c r="AK108" s="34"/>
      <c r="AL108" s="32">
        <v>3.4</v>
      </c>
      <c r="AM108" s="34"/>
      <c r="AN108" s="32">
        <v>3</v>
      </c>
      <c r="AO108" s="34"/>
      <c r="AP108" s="32">
        <v>4.0999999999999996</v>
      </c>
      <c r="AQ108" s="34"/>
      <c r="AR108" s="32">
        <v>4</v>
      </c>
      <c r="AS108" s="34"/>
      <c r="AT108" s="36" t="s">
        <v>157</v>
      </c>
      <c r="AU108" s="35" t="s">
        <v>157</v>
      </c>
      <c r="AV108" s="36" t="s">
        <v>25</v>
      </c>
      <c r="AW108" s="36" t="s">
        <v>296</v>
      </c>
      <c r="AX108" s="37">
        <v>58</v>
      </c>
      <c r="AY108" s="38" t="s">
        <v>297</v>
      </c>
      <c r="AZ108" s="39"/>
      <c r="BA108" s="40" t="s">
        <v>496</v>
      </c>
      <c r="BB108" s="41">
        <f t="shared" si="34"/>
        <v>1090551.111111111</v>
      </c>
      <c r="BC108" s="42">
        <v>1</v>
      </c>
      <c r="BD108" s="27"/>
      <c r="BE108" s="43">
        <f t="shared" si="22"/>
        <v>0</v>
      </c>
      <c r="BF108" s="43" t="s">
        <v>134</v>
      </c>
      <c r="BG108" s="72"/>
      <c r="BH108" s="40" t="s">
        <v>115</v>
      </c>
      <c r="BI108" s="45">
        <v>117716</v>
      </c>
      <c r="BJ108" s="46"/>
      <c r="BK108" s="45">
        <v>100000</v>
      </c>
      <c r="BL108" s="46"/>
      <c r="BM108" s="45">
        <v>250000</v>
      </c>
      <c r="BN108" s="46"/>
      <c r="BO108" s="41">
        <f t="shared" si="30"/>
        <v>467716</v>
      </c>
      <c r="BP108" s="45">
        <v>100000</v>
      </c>
      <c r="BQ108" s="46"/>
      <c r="BR108" s="45">
        <v>100000</v>
      </c>
      <c r="BS108" s="46"/>
      <c r="BT108" s="45">
        <v>750000</v>
      </c>
      <c r="BU108" s="46"/>
      <c r="BV108" s="41">
        <f t="shared" si="29"/>
        <v>950000</v>
      </c>
      <c r="BW108" s="41">
        <f t="shared" si="24"/>
        <v>1417716</v>
      </c>
      <c r="BX108" s="26">
        <v>135000</v>
      </c>
      <c r="BY108" s="46"/>
      <c r="BZ108" s="26">
        <v>180000</v>
      </c>
      <c r="CA108" s="46"/>
      <c r="CB108" s="26">
        <v>315000</v>
      </c>
      <c r="CC108" s="46"/>
      <c r="CD108" s="26">
        <v>270000</v>
      </c>
      <c r="CE108" s="46"/>
      <c r="CF108" s="26">
        <v>375944.4</v>
      </c>
      <c r="CG108" s="46"/>
      <c r="CH108" s="26">
        <v>141771.6</v>
      </c>
      <c r="CI108" s="46"/>
      <c r="CJ108" s="41">
        <f t="shared" si="25"/>
        <v>1417716</v>
      </c>
      <c r="CK108" s="47"/>
      <c r="CL108" s="45">
        <f t="shared" si="26"/>
        <v>225551.11111111101</v>
      </c>
      <c r="CM108" s="45">
        <v>865000</v>
      </c>
      <c r="CN108" s="41">
        <f t="shared" si="23"/>
        <v>1090551.111111111</v>
      </c>
    </row>
    <row r="109" spans="1:92" s="40" customFormat="1" ht="15" customHeight="1" x14ac:dyDescent="0.4">
      <c r="A109" s="23" t="s">
        <v>497</v>
      </c>
      <c r="B109" s="23" t="s">
        <v>365</v>
      </c>
      <c r="C109" s="23" t="s">
        <v>284</v>
      </c>
      <c r="D109" s="23" t="s">
        <v>80</v>
      </c>
      <c r="E109" s="24" t="s">
        <v>107</v>
      </c>
      <c r="F109" s="25">
        <v>0.158</v>
      </c>
      <c r="G109" s="26">
        <f>F109*$L$106</f>
        <v>660636.86800000002</v>
      </c>
      <c r="H109" s="27"/>
      <c r="I109" s="28"/>
      <c r="J109" s="29"/>
      <c r="K109" s="30"/>
      <c r="L109" s="31"/>
      <c r="M109" s="32">
        <f t="shared" si="27"/>
        <v>2.7</v>
      </c>
      <c r="N109" s="32">
        <f t="shared" si="28"/>
        <v>2.1</v>
      </c>
      <c r="O109" s="32">
        <f t="shared" si="20"/>
        <v>2.4</v>
      </c>
      <c r="P109" s="32">
        <v>0.6</v>
      </c>
      <c r="Q109" s="32">
        <f t="shared" si="21"/>
        <v>7.8000000000000007</v>
      </c>
      <c r="R109" s="33">
        <v>5</v>
      </c>
      <c r="S109" s="33">
        <v>3</v>
      </c>
      <c r="T109" s="34"/>
      <c r="U109" s="32">
        <v>4</v>
      </c>
      <c r="V109" s="32">
        <v>4.3</v>
      </c>
      <c r="W109" s="32">
        <v>1.2</v>
      </c>
      <c r="X109" s="32">
        <v>1.3</v>
      </c>
      <c r="Y109" s="35" t="s">
        <v>467</v>
      </c>
      <c r="Z109" s="32">
        <v>4.2</v>
      </c>
      <c r="AA109" s="34"/>
      <c r="AB109" s="32">
        <v>4.5</v>
      </c>
      <c r="AC109" s="34"/>
      <c r="AD109" s="32">
        <v>2.2999999999999998</v>
      </c>
      <c r="AE109" s="34"/>
      <c r="AF109" s="32">
        <v>3.8</v>
      </c>
      <c r="AG109" s="34"/>
      <c r="AH109" s="32">
        <v>3.5</v>
      </c>
      <c r="AI109" s="34"/>
      <c r="AJ109" s="32">
        <v>4.0999999999999996</v>
      </c>
      <c r="AK109" s="34"/>
      <c r="AL109" s="32">
        <v>3.7</v>
      </c>
      <c r="AM109" s="34"/>
      <c r="AN109" s="32">
        <v>3.9</v>
      </c>
      <c r="AO109" s="34"/>
      <c r="AP109" s="32">
        <v>4</v>
      </c>
      <c r="AQ109" s="34"/>
      <c r="AR109" s="32">
        <v>3.8</v>
      </c>
      <c r="AS109" s="34"/>
      <c r="AT109" s="36" t="s">
        <v>362</v>
      </c>
      <c r="AU109" s="35" t="s">
        <v>362</v>
      </c>
      <c r="AV109" s="36" t="s">
        <v>39</v>
      </c>
      <c r="AW109" s="36" t="s">
        <v>305</v>
      </c>
      <c r="AX109" s="37">
        <v>52</v>
      </c>
      <c r="AY109" s="38" t="s">
        <v>306</v>
      </c>
      <c r="AZ109" s="39"/>
      <c r="BA109" s="40" t="s">
        <v>498</v>
      </c>
      <c r="BB109" s="41">
        <f t="shared" si="34"/>
        <v>1254133.7777777775</v>
      </c>
      <c r="BC109" s="42">
        <v>1.1499999999999999</v>
      </c>
      <c r="BD109" s="27"/>
      <c r="BE109" s="43">
        <f t="shared" si="22"/>
        <v>0.14999999999999991</v>
      </c>
      <c r="BF109" s="43" t="s">
        <v>446</v>
      </c>
      <c r="BG109" s="72"/>
      <c r="BH109" s="40" t="s">
        <v>439</v>
      </c>
      <c r="BI109" s="45">
        <v>100000</v>
      </c>
      <c r="BJ109" s="46"/>
      <c r="BK109" s="45">
        <v>236024</v>
      </c>
      <c r="BL109" s="46"/>
      <c r="BM109" s="45">
        <v>300000</v>
      </c>
      <c r="BN109" s="46"/>
      <c r="BO109" s="41">
        <f t="shared" si="30"/>
        <v>636024</v>
      </c>
      <c r="BP109" s="45">
        <v>100000</v>
      </c>
      <c r="BQ109" s="46"/>
      <c r="BR109" s="45">
        <v>50000</v>
      </c>
      <c r="BS109" s="46"/>
      <c r="BT109" s="45">
        <v>250000</v>
      </c>
      <c r="BU109" s="46"/>
      <c r="BV109" s="41">
        <f t="shared" si="29"/>
        <v>400000</v>
      </c>
      <c r="BW109" s="41">
        <f t="shared" si="24"/>
        <v>1036024</v>
      </c>
      <c r="BX109" s="26">
        <v>270000</v>
      </c>
      <c r="BY109" s="46"/>
      <c r="BZ109" s="26">
        <v>180000</v>
      </c>
      <c r="CA109" s="46"/>
      <c r="CB109" s="26">
        <v>225000</v>
      </c>
      <c r="CC109" s="46"/>
      <c r="CD109" s="26">
        <v>122421.6</v>
      </c>
      <c r="CE109" s="46"/>
      <c r="CF109" s="26">
        <v>135000</v>
      </c>
      <c r="CG109" s="46"/>
      <c r="CH109" s="26">
        <v>103602.40000000001</v>
      </c>
      <c r="CI109" s="46"/>
      <c r="CJ109" s="41">
        <f t="shared" si="25"/>
        <v>1036024</v>
      </c>
      <c r="CK109" s="47"/>
      <c r="CL109" s="45">
        <f t="shared" si="26"/>
        <v>888427.77777777752</v>
      </c>
      <c r="CM109" s="45">
        <v>365706</v>
      </c>
      <c r="CN109" s="41">
        <f t="shared" si="23"/>
        <v>1254133.7777777775</v>
      </c>
    </row>
    <row r="110" spans="1:92" s="40" customFormat="1" ht="15" customHeight="1" x14ac:dyDescent="0.4">
      <c r="A110" s="23" t="s">
        <v>499</v>
      </c>
      <c r="B110" s="23" t="s">
        <v>365</v>
      </c>
      <c r="C110" s="23" t="s">
        <v>284</v>
      </c>
      <c r="D110" s="23" t="s">
        <v>80</v>
      </c>
      <c r="E110" s="24" t="s">
        <v>113</v>
      </c>
      <c r="F110" s="25">
        <v>0.17399999999999999</v>
      </c>
      <c r="G110" s="26">
        <f>F110*$L$106</f>
        <v>727536.804</v>
      </c>
      <c r="H110" s="27"/>
      <c r="I110" s="28"/>
      <c r="J110" s="29"/>
      <c r="K110" s="30"/>
      <c r="L110" s="31"/>
      <c r="M110" s="32">
        <f t="shared" si="27"/>
        <v>2.1</v>
      </c>
      <c r="N110" s="32">
        <f t="shared" si="28"/>
        <v>2.04</v>
      </c>
      <c r="O110" s="32">
        <f t="shared" si="20"/>
        <v>2.34</v>
      </c>
      <c r="P110" s="32">
        <v>0.6</v>
      </c>
      <c r="Q110" s="32">
        <f t="shared" si="21"/>
        <v>7.08</v>
      </c>
      <c r="R110" s="33">
        <v>5</v>
      </c>
      <c r="S110" s="33">
        <v>5</v>
      </c>
      <c r="T110" s="34"/>
      <c r="U110" s="32">
        <v>3.9</v>
      </c>
      <c r="V110" s="32">
        <v>4</v>
      </c>
      <c r="W110" s="32">
        <v>2</v>
      </c>
      <c r="X110" s="32">
        <v>2.9</v>
      </c>
      <c r="Y110" s="35" t="s">
        <v>150</v>
      </c>
      <c r="Z110" s="32">
        <v>2.7</v>
      </c>
      <c r="AA110" s="34"/>
      <c r="AB110" s="32">
        <v>3.5</v>
      </c>
      <c r="AC110" s="34"/>
      <c r="AD110" s="32">
        <v>3.8</v>
      </c>
      <c r="AE110" s="34"/>
      <c r="AF110" s="32">
        <v>3.3</v>
      </c>
      <c r="AG110" s="34"/>
      <c r="AH110" s="32">
        <v>3.4</v>
      </c>
      <c r="AI110" s="34"/>
      <c r="AJ110" s="32">
        <v>3.4</v>
      </c>
      <c r="AK110" s="34"/>
      <c r="AL110" s="32">
        <v>3.1</v>
      </c>
      <c r="AM110" s="34"/>
      <c r="AN110" s="32">
        <v>3.8</v>
      </c>
      <c r="AO110" s="34"/>
      <c r="AP110" s="32">
        <v>3.9</v>
      </c>
      <c r="AQ110" s="34"/>
      <c r="AR110" s="32">
        <v>4.2</v>
      </c>
      <c r="AS110" s="34"/>
      <c r="AT110" s="36" t="s">
        <v>335</v>
      </c>
      <c r="AU110" s="35" t="s">
        <v>335</v>
      </c>
      <c r="AV110" s="36" t="s">
        <v>42</v>
      </c>
      <c r="AW110" s="36" t="s">
        <v>500</v>
      </c>
      <c r="AX110" s="37">
        <v>56</v>
      </c>
      <c r="AY110" s="38" t="s">
        <v>501</v>
      </c>
      <c r="AZ110" s="39"/>
      <c r="BA110" s="40" t="s">
        <v>502</v>
      </c>
      <c r="BB110" s="41">
        <f t="shared" si="34"/>
        <v>981495.99999999988</v>
      </c>
      <c r="BC110" s="42">
        <v>0.9</v>
      </c>
      <c r="BD110" s="27"/>
      <c r="BE110" s="43">
        <f t="shared" si="22"/>
        <v>-9.9999999999999978E-2</v>
      </c>
      <c r="BF110" s="43" t="s">
        <v>140</v>
      </c>
      <c r="BG110" s="72"/>
      <c r="BH110" s="40" t="s">
        <v>170</v>
      </c>
      <c r="BI110" s="45">
        <v>90551</v>
      </c>
      <c r="BJ110" s="46"/>
      <c r="BK110" s="45">
        <v>50000</v>
      </c>
      <c r="BL110" s="46"/>
      <c r="BM110" s="45">
        <v>300000</v>
      </c>
      <c r="BN110" s="46"/>
      <c r="BO110" s="41">
        <f t="shared" si="30"/>
        <v>440551</v>
      </c>
      <c r="BP110" s="45">
        <v>100000</v>
      </c>
      <c r="BQ110" s="46"/>
      <c r="BR110" s="45">
        <v>100000</v>
      </c>
      <c r="BS110" s="46"/>
      <c r="BT110" s="45">
        <v>450000</v>
      </c>
      <c r="BU110" s="46"/>
      <c r="BV110" s="41">
        <f t="shared" si="29"/>
        <v>650000</v>
      </c>
      <c r="BW110" s="41">
        <f t="shared" si="24"/>
        <v>1090551</v>
      </c>
      <c r="BX110" s="26">
        <v>81495.900000000009</v>
      </c>
      <c r="BY110" s="46"/>
      <c r="BZ110" s="26">
        <v>135000</v>
      </c>
      <c r="CA110" s="46"/>
      <c r="CB110" s="26">
        <v>270000</v>
      </c>
      <c r="CC110" s="46"/>
      <c r="CD110" s="26">
        <v>315000</v>
      </c>
      <c r="CE110" s="46"/>
      <c r="CF110" s="26">
        <v>180000</v>
      </c>
      <c r="CG110" s="46"/>
      <c r="CH110" s="26">
        <v>109055.1</v>
      </c>
      <c r="CI110" s="46"/>
      <c r="CJ110" s="41">
        <f t="shared" si="25"/>
        <v>1090551</v>
      </c>
      <c r="CK110" s="47"/>
      <c r="CL110" s="45">
        <f t="shared" si="26"/>
        <v>615788.99999999988</v>
      </c>
      <c r="CM110" s="45">
        <v>365707</v>
      </c>
      <c r="CN110" s="41">
        <f t="shared" si="23"/>
        <v>981495.99999999988</v>
      </c>
    </row>
    <row r="111" spans="1:92" s="88" customFormat="1" ht="15" customHeight="1" x14ac:dyDescent="0.4">
      <c r="A111" s="74" t="s">
        <v>503</v>
      </c>
      <c r="B111" s="74" t="s">
        <v>365</v>
      </c>
      <c r="C111" s="74" t="s">
        <v>284</v>
      </c>
      <c r="D111" s="74" t="s">
        <v>117</v>
      </c>
      <c r="E111" s="75" t="s">
        <v>81</v>
      </c>
      <c r="F111" s="76">
        <v>0.184</v>
      </c>
      <c r="G111" s="77">
        <f>F111*$L$111</f>
        <v>764769.68799999997</v>
      </c>
      <c r="H111" s="78">
        <f>SUM(F111:F115)</f>
        <v>1</v>
      </c>
      <c r="I111" s="79">
        <f>I51</f>
        <v>379</v>
      </c>
      <c r="J111" s="80" t="str">
        <f>J51</f>
        <v>± 4.8</v>
      </c>
      <c r="K111" s="81">
        <f>K51</f>
        <v>0.95</v>
      </c>
      <c r="L111" s="82">
        <f>L51</f>
        <v>4156357</v>
      </c>
      <c r="M111" s="60">
        <f t="shared" si="27"/>
        <v>2.5799999999999996</v>
      </c>
      <c r="N111" s="60">
        <f t="shared" si="28"/>
        <v>2.5200000000000005</v>
      </c>
      <c r="O111" s="60">
        <f t="shared" si="20"/>
        <v>2.8200000000000003</v>
      </c>
      <c r="P111" s="60">
        <v>0.6</v>
      </c>
      <c r="Q111" s="60">
        <f t="shared" si="21"/>
        <v>8.52</v>
      </c>
      <c r="R111" s="83">
        <v>5</v>
      </c>
      <c r="S111" s="83">
        <v>2</v>
      </c>
      <c r="T111" s="62">
        <f>AVERAGE(Q111:Q115)</f>
        <v>7.9560000000000004</v>
      </c>
      <c r="U111" s="60">
        <v>4</v>
      </c>
      <c r="V111" s="60">
        <v>4</v>
      </c>
      <c r="W111" s="60">
        <v>3.1</v>
      </c>
      <c r="X111" s="60">
        <v>2.6</v>
      </c>
      <c r="Y111" s="84" t="s">
        <v>125</v>
      </c>
      <c r="Z111" s="60">
        <v>3.5</v>
      </c>
      <c r="AA111" s="62">
        <f>AVERAGE(Z111:Z115)</f>
        <v>3.8200000000000003</v>
      </c>
      <c r="AB111" s="60">
        <v>4.3</v>
      </c>
      <c r="AC111" s="62">
        <f>AVERAGE(AB111:AB115)</f>
        <v>3.94</v>
      </c>
      <c r="AD111" s="60">
        <v>4</v>
      </c>
      <c r="AE111" s="62">
        <f>AVERAGE(AD111:AD115)</f>
        <v>3.12</v>
      </c>
      <c r="AF111" s="60">
        <v>4.0999999999999996</v>
      </c>
      <c r="AG111" s="62">
        <f>AVERAGE(AF111:AF115)</f>
        <v>3.8800000000000003</v>
      </c>
      <c r="AH111" s="60">
        <v>4.2</v>
      </c>
      <c r="AI111" s="62">
        <f>AVERAGE(AH111:AH115)</f>
        <v>3.84</v>
      </c>
      <c r="AJ111" s="60">
        <v>4</v>
      </c>
      <c r="AK111" s="62">
        <f>AVERAGE(AJ111:AJ115)</f>
        <v>3.8199999999999994</v>
      </c>
      <c r="AL111" s="60">
        <v>3.8</v>
      </c>
      <c r="AM111" s="62">
        <f>AVERAGE(AL111:AL115)</f>
        <v>3.96</v>
      </c>
      <c r="AN111" s="60">
        <v>4.2</v>
      </c>
      <c r="AO111" s="62">
        <f>AVERAGE(AN111:AN115)</f>
        <v>4.0400000000000009</v>
      </c>
      <c r="AP111" s="60">
        <v>4.7</v>
      </c>
      <c r="AQ111" s="62">
        <f>AVERAGE(AP111:AP115)</f>
        <v>4.2799999999999994</v>
      </c>
      <c r="AR111" s="60">
        <v>4.8</v>
      </c>
      <c r="AS111" s="62">
        <f>AVERAGE(AR111:AR115)</f>
        <v>4.24</v>
      </c>
      <c r="AT111" s="85" t="s">
        <v>335</v>
      </c>
      <c r="AU111" s="84" t="s">
        <v>335</v>
      </c>
      <c r="AV111" s="85" t="s">
        <v>25</v>
      </c>
      <c r="AW111" s="85" t="s">
        <v>489</v>
      </c>
      <c r="AX111" s="86">
        <v>53</v>
      </c>
      <c r="AY111" s="87" t="s">
        <v>504</v>
      </c>
      <c r="AZ111" s="17" t="s">
        <v>505</v>
      </c>
      <c r="BA111" s="88" t="s">
        <v>506</v>
      </c>
      <c r="BB111" s="89">
        <f t="shared" si="34"/>
        <v>1036023.5555555554</v>
      </c>
      <c r="BC111" s="90">
        <v>0.95</v>
      </c>
      <c r="BD111" s="78">
        <f>AVERAGE(BC111:BC115)</f>
        <v>1</v>
      </c>
      <c r="BE111" s="91">
        <f t="shared" si="22"/>
        <v>-5.0000000000000044E-2</v>
      </c>
      <c r="BF111" s="91" t="s">
        <v>140</v>
      </c>
      <c r="BG111" s="72"/>
      <c r="BH111" s="88" t="s">
        <v>170</v>
      </c>
      <c r="BI111" s="92">
        <v>100000</v>
      </c>
      <c r="BJ111" s="93">
        <f>AVERAGE(BI111:BI115)</f>
        <v>88110.2</v>
      </c>
      <c r="BK111" s="92">
        <v>145079</v>
      </c>
      <c r="BL111" s="93">
        <f>AVERAGE(BK111:BK115)</f>
        <v>126141.8</v>
      </c>
      <c r="BM111" s="92">
        <v>200000</v>
      </c>
      <c r="BN111" s="93">
        <f>AVERAGE(BM111:BM115)</f>
        <v>196299.2</v>
      </c>
      <c r="BO111" s="89">
        <f t="shared" si="30"/>
        <v>445079</v>
      </c>
      <c r="BP111" s="92">
        <v>200000</v>
      </c>
      <c r="BQ111" s="93">
        <f>AVERAGE(BP111:BP115)</f>
        <v>130000</v>
      </c>
      <c r="BR111" s="92">
        <v>150000</v>
      </c>
      <c r="BS111" s="93">
        <f>AVERAGE(BR111:BR115)</f>
        <v>280000</v>
      </c>
      <c r="BT111" s="92">
        <v>350000</v>
      </c>
      <c r="BU111" s="93">
        <f>AVERAGE(BT111:BT115)</f>
        <v>270000</v>
      </c>
      <c r="BV111" s="89">
        <f t="shared" si="29"/>
        <v>700000</v>
      </c>
      <c r="BW111" s="89">
        <f t="shared" si="24"/>
        <v>1145079</v>
      </c>
      <c r="BX111" s="92">
        <v>108000</v>
      </c>
      <c r="BY111" s="93">
        <f>AVERAGE(BX111:BX115)</f>
        <v>99269.28</v>
      </c>
      <c r="BZ111" s="92">
        <v>144000</v>
      </c>
      <c r="CA111" s="93">
        <f>AVERAGE(BZ111:BZ115)</f>
        <v>128813.4</v>
      </c>
      <c r="CB111" s="92">
        <v>225000</v>
      </c>
      <c r="CC111" s="93">
        <f>AVERAGE(CB111:CB115)</f>
        <v>225000</v>
      </c>
      <c r="CD111" s="92">
        <v>333000</v>
      </c>
      <c r="CE111" s="93">
        <f>AVERAGE(CD111:CD115)</f>
        <v>300600</v>
      </c>
      <c r="CF111" s="92">
        <v>220571.1</v>
      </c>
      <c r="CG111" s="93">
        <f>AVERAGE(CF111:CF115)</f>
        <v>227813.4</v>
      </c>
      <c r="CH111" s="92">
        <v>114507.90000000001</v>
      </c>
      <c r="CI111" s="93">
        <f>AVERAGE(CH111:CH115)</f>
        <v>109055.12</v>
      </c>
      <c r="CJ111" s="89">
        <f t="shared" si="25"/>
        <v>2126575.08</v>
      </c>
      <c r="CK111" s="94">
        <f>AVERAGE(CJ111:CJ115)</f>
        <v>1286850.416</v>
      </c>
      <c r="CL111" s="92">
        <f t="shared" si="26"/>
        <v>370315.55555555539</v>
      </c>
      <c r="CM111" s="92">
        <v>665708</v>
      </c>
      <c r="CN111" s="89">
        <f t="shared" si="23"/>
        <v>1036023.5555555554</v>
      </c>
    </row>
    <row r="112" spans="1:92" s="88" customFormat="1" ht="15" customHeight="1" x14ac:dyDescent="0.4">
      <c r="A112" s="74" t="s">
        <v>507</v>
      </c>
      <c r="B112" s="74" t="s">
        <v>365</v>
      </c>
      <c r="C112" s="74" t="s">
        <v>284</v>
      </c>
      <c r="D112" s="74" t="s">
        <v>117</v>
      </c>
      <c r="E112" s="75" t="s">
        <v>92</v>
      </c>
      <c r="F112" s="76">
        <v>0.215</v>
      </c>
      <c r="G112" s="77">
        <f>F112*$L$111</f>
        <v>893616.755</v>
      </c>
      <c r="H112" s="78"/>
      <c r="I112" s="79"/>
      <c r="J112" s="80"/>
      <c r="K112" s="81"/>
      <c r="L112" s="82"/>
      <c r="M112" s="60">
        <f t="shared" si="27"/>
        <v>1.9200000000000004</v>
      </c>
      <c r="N112" s="60">
        <f t="shared" si="28"/>
        <v>2.1</v>
      </c>
      <c r="O112" s="60">
        <f t="shared" si="20"/>
        <v>2.2200000000000002</v>
      </c>
      <c r="P112" s="60">
        <v>0.8</v>
      </c>
      <c r="Q112" s="60">
        <f t="shared" si="21"/>
        <v>7.04</v>
      </c>
      <c r="R112" s="83">
        <v>5</v>
      </c>
      <c r="S112" s="83">
        <v>5</v>
      </c>
      <c r="T112" s="62"/>
      <c r="U112" s="60">
        <v>2.8</v>
      </c>
      <c r="V112" s="60">
        <v>3</v>
      </c>
      <c r="W112" s="60">
        <v>3</v>
      </c>
      <c r="X112" s="60">
        <v>2</v>
      </c>
      <c r="Y112" s="84" t="s">
        <v>508</v>
      </c>
      <c r="Z112" s="60">
        <v>3.6</v>
      </c>
      <c r="AA112" s="62"/>
      <c r="AB112" s="60">
        <v>3.2</v>
      </c>
      <c r="AC112" s="62"/>
      <c r="AD112" s="60">
        <v>4.5999999999999996</v>
      </c>
      <c r="AE112" s="62"/>
      <c r="AF112" s="60">
        <v>3</v>
      </c>
      <c r="AG112" s="62"/>
      <c r="AH112" s="60">
        <v>3.5</v>
      </c>
      <c r="AI112" s="62"/>
      <c r="AJ112" s="60">
        <v>2.9</v>
      </c>
      <c r="AK112" s="62"/>
      <c r="AL112" s="60">
        <v>3.2</v>
      </c>
      <c r="AM112" s="62"/>
      <c r="AN112" s="60">
        <v>4.7</v>
      </c>
      <c r="AO112" s="62"/>
      <c r="AP112" s="60">
        <v>3.7</v>
      </c>
      <c r="AQ112" s="62"/>
      <c r="AR112" s="60">
        <v>4.2</v>
      </c>
      <c r="AS112" s="62"/>
      <c r="AT112" s="85" t="s">
        <v>102</v>
      </c>
      <c r="AU112" s="84" t="s">
        <v>102</v>
      </c>
      <c r="AV112" s="85" t="s">
        <v>41</v>
      </c>
      <c r="AW112" s="85" t="s">
        <v>291</v>
      </c>
      <c r="AX112" s="86">
        <v>55</v>
      </c>
      <c r="AY112" s="87" t="s">
        <v>228</v>
      </c>
      <c r="AZ112" s="17"/>
      <c r="BA112" s="88" t="s">
        <v>509</v>
      </c>
      <c r="BB112" s="89">
        <f t="shared" si="34"/>
        <v>926968.44444444438</v>
      </c>
      <c r="BC112" s="90">
        <v>0.85</v>
      </c>
      <c r="BD112" s="78"/>
      <c r="BE112" s="91">
        <f t="shared" si="22"/>
        <v>-0.15000000000000002</v>
      </c>
      <c r="BF112" s="91" t="s">
        <v>140</v>
      </c>
      <c r="BG112" s="72"/>
      <c r="BH112" s="88" t="s">
        <v>175</v>
      </c>
      <c r="BI112" s="92">
        <v>50000</v>
      </c>
      <c r="BJ112" s="93"/>
      <c r="BK112" s="92">
        <v>150000</v>
      </c>
      <c r="BL112" s="93"/>
      <c r="BM112" s="92">
        <v>81496</v>
      </c>
      <c r="BN112" s="93"/>
      <c r="BO112" s="89">
        <f t="shared" si="30"/>
        <v>281496</v>
      </c>
      <c r="BP112" s="92">
        <v>150000</v>
      </c>
      <c r="BQ112" s="93"/>
      <c r="BR112" s="92">
        <v>450000</v>
      </c>
      <c r="BS112" s="93"/>
      <c r="BT112" s="92">
        <v>100000</v>
      </c>
      <c r="BU112" s="93"/>
      <c r="BV112" s="89">
        <f t="shared" si="29"/>
        <v>700000</v>
      </c>
      <c r="BW112" s="89">
        <f t="shared" si="24"/>
        <v>981496</v>
      </c>
      <c r="BX112" s="92">
        <v>73346.400000000009</v>
      </c>
      <c r="BY112" s="93"/>
      <c r="BZ112" s="92">
        <v>108000</v>
      </c>
      <c r="CA112" s="93"/>
      <c r="CB112" s="92">
        <v>252000</v>
      </c>
      <c r="CC112" s="93"/>
      <c r="CD112" s="92">
        <v>315000</v>
      </c>
      <c r="CE112" s="93"/>
      <c r="CF112" s="92">
        <v>135000</v>
      </c>
      <c r="CG112" s="93"/>
      <c r="CH112" s="92">
        <v>98149.6</v>
      </c>
      <c r="CI112" s="93"/>
      <c r="CJ112" s="89">
        <f t="shared" si="25"/>
        <v>981496</v>
      </c>
      <c r="CK112" s="94"/>
      <c r="CL112" s="92">
        <f t="shared" si="26"/>
        <v>561259.44444444438</v>
      </c>
      <c r="CM112" s="92">
        <v>365709</v>
      </c>
      <c r="CN112" s="89">
        <f t="shared" si="23"/>
        <v>926968.44444444438</v>
      </c>
    </row>
    <row r="113" spans="1:92" s="88" customFormat="1" ht="15" customHeight="1" x14ac:dyDescent="0.4">
      <c r="A113" s="74" t="s">
        <v>510</v>
      </c>
      <c r="B113" s="74" t="s">
        <v>365</v>
      </c>
      <c r="C113" s="74" t="s">
        <v>284</v>
      </c>
      <c r="D113" s="74" t="s">
        <v>117</v>
      </c>
      <c r="E113" s="75" t="s">
        <v>100</v>
      </c>
      <c r="F113" s="76">
        <v>0.28199999999999997</v>
      </c>
      <c r="G113" s="77">
        <f>F113*$L$111</f>
        <v>1172092.6739999999</v>
      </c>
      <c r="H113" s="78"/>
      <c r="I113" s="79"/>
      <c r="J113" s="80"/>
      <c r="K113" s="81"/>
      <c r="L113" s="82"/>
      <c r="M113" s="60">
        <f t="shared" si="27"/>
        <v>2.76</v>
      </c>
      <c r="N113" s="60">
        <f t="shared" si="28"/>
        <v>2.4</v>
      </c>
      <c r="O113" s="60">
        <f t="shared" si="20"/>
        <v>2.7</v>
      </c>
      <c r="P113" s="60">
        <v>1</v>
      </c>
      <c r="Q113" s="60">
        <f t="shared" si="21"/>
        <v>8.86</v>
      </c>
      <c r="R113" s="83">
        <v>5</v>
      </c>
      <c r="S113" s="83">
        <v>1</v>
      </c>
      <c r="T113" s="62"/>
      <c r="U113" s="60">
        <v>4</v>
      </c>
      <c r="V113" s="60">
        <v>4</v>
      </c>
      <c r="W113" s="60">
        <v>4.8</v>
      </c>
      <c r="X113" s="60">
        <v>3.8</v>
      </c>
      <c r="Y113" s="84" t="s">
        <v>156</v>
      </c>
      <c r="Z113" s="60">
        <v>4.2</v>
      </c>
      <c r="AA113" s="62"/>
      <c r="AB113" s="60">
        <v>4.5999999999999996</v>
      </c>
      <c r="AC113" s="62"/>
      <c r="AD113" s="60">
        <v>3</v>
      </c>
      <c r="AE113" s="62"/>
      <c r="AF113" s="60">
        <v>4.2</v>
      </c>
      <c r="AG113" s="62"/>
      <c r="AH113" s="60">
        <v>4</v>
      </c>
      <c r="AI113" s="62"/>
      <c r="AJ113" s="60">
        <v>4.3</v>
      </c>
      <c r="AK113" s="62"/>
      <c r="AL113" s="60">
        <v>4.5</v>
      </c>
      <c r="AM113" s="62"/>
      <c r="AN113" s="60">
        <v>4</v>
      </c>
      <c r="AO113" s="62"/>
      <c r="AP113" s="60">
        <v>4.5</v>
      </c>
      <c r="AQ113" s="62"/>
      <c r="AR113" s="60">
        <v>4.4000000000000004</v>
      </c>
      <c r="AS113" s="62"/>
      <c r="AT113" s="85" t="s">
        <v>130</v>
      </c>
      <c r="AU113" s="84" t="s">
        <v>130</v>
      </c>
      <c r="AV113" s="85" t="s">
        <v>25</v>
      </c>
      <c r="AW113" s="85" t="s">
        <v>296</v>
      </c>
      <c r="AX113" s="86">
        <v>57</v>
      </c>
      <c r="AY113" s="87" t="s">
        <v>511</v>
      </c>
      <c r="AZ113" s="17"/>
      <c r="BA113" s="88" t="s">
        <v>512</v>
      </c>
      <c r="BB113" s="89">
        <f t="shared" si="34"/>
        <v>1254133.7777777775</v>
      </c>
      <c r="BC113" s="90">
        <v>1.1499999999999999</v>
      </c>
      <c r="BD113" s="78"/>
      <c r="BE113" s="91">
        <f t="shared" si="22"/>
        <v>0.14999999999999991</v>
      </c>
      <c r="BF113" s="91" t="s">
        <v>446</v>
      </c>
      <c r="BG113" s="72"/>
      <c r="BH113" s="88" t="s">
        <v>170</v>
      </c>
      <c r="BI113" s="92">
        <v>150000</v>
      </c>
      <c r="BJ113" s="93"/>
      <c r="BK113" s="92">
        <v>99606</v>
      </c>
      <c r="BL113" s="93"/>
      <c r="BM113" s="92">
        <v>150000</v>
      </c>
      <c r="BN113" s="93"/>
      <c r="BO113" s="89">
        <f>SUM(BI113,BK113,BM113)</f>
        <v>399606</v>
      </c>
      <c r="BP113" s="92">
        <v>100000</v>
      </c>
      <c r="BQ113" s="93"/>
      <c r="BR113" s="92">
        <v>300000</v>
      </c>
      <c r="BS113" s="93"/>
      <c r="BT113" s="92">
        <v>400000</v>
      </c>
      <c r="BU113" s="93"/>
      <c r="BV113" s="89">
        <f t="shared" si="29"/>
        <v>800000</v>
      </c>
      <c r="BW113" s="89">
        <f t="shared" si="24"/>
        <v>1199606</v>
      </c>
      <c r="BX113" s="92">
        <v>108000</v>
      </c>
      <c r="BY113" s="93"/>
      <c r="BZ113" s="92">
        <v>179645.4</v>
      </c>
      <c r="CA113" s="93"/>
      <c r="CB113" s="92">
        <v>180000</v>
      </c>
      <c r="CC113" s="93"/>
      <c r="CD113" s="92">
        <v>405000</v>
      </c>
      <c r="CE113" s="93"/>
      <c r="CF113" s="92">
        <v>207000</v>
      </c>
      <c r="CG113" s="93"/>
      <c r="CH113" s="92">
        <v>119960.6</v>
      </c>
      <c r="CI113" s="93"/>
      <c r="CJ113" s="89">
        <f t="shared" si="25"/>
        <v>1199606</v>
      </c>
      <c r="CK113" s="94"/>
      <c r="CL113" s="92">
        <f t="shared" si="26"/>
        <v>688423.77777777752</v>
      </c>
      <c r="CM113" s="92">
        <v>565710</v>
      </c>
      <c r="CN113" s="89">
        <f t="shared" si="23"/>
        <v>1254133.7777777775</v>
      </c>
    </row>
    <row r="114" spans="1:92" s="88" customFormat="1" ht="15" customHeight="1" x14ac:dyDescent="0.4">
      <c r="A114" s="74" t="s">
        <v>513</v>
      </c>
      <c r="B114" s="74" t="s">
        <v>365</v>
      </c>
      <c r="C114" s="74" t="s">
        <v>284</v>
      </c>
      <c r="D114" s="74" t="s">
        <v>117</v>
      </c>
      <c r="E114" s="75" t="s">
        <v>107</v>
      </c>
      <c r="F114" s="76">
        <v>0.152</v>
      </c>
      <c r="G114" s="77">
        <f>F114*$L$111</f>
        <v>631766.26399999997</v>
      </c>
      <c r="H114" s="78"/>
      <c r="I114" s="79"/>
      <c r="J114" s="80"/>
      <c r="K114" s="81"/>
      <c r="L114" s="82"/>
      <c r="M114" s="60">
        <f t="shared" si="27"/>
        <v>2.16</v>
      </c>
      <c r="N114" s="60">
        <f t="shared" si="28"/>
        <v>2.46</v>
      </c>
      <c r="O114" s="60">
        <f t="shared" si="20"/>
        <v>2.76</v>
      </c>
      <c r="P114" s="60">
        <v>0.6</v>
      </c>
      <c r="Q114" s="60">
        <f t="shared" si="21"/>
        <v>7.9799999999999995</v>
      </c>
      <c r="R114" s="83">
        <v>5</v>
      </c>
      <c r="S114" s="83">
        <v>3</v>
      </c>
      <c r="T114" s="62"/>
      <c r="U114" s="60">
        <v>4</v>
      </c>
      <c r="V114" s="60">
        <v>4.3</v>
      </c>
      <c r="W114" s="60">
        <v>4</v>
      </c>
      <c r="X114" s="60">
        <v>2.7</v>
      </c>
      <c r="Y114" s="84" t="s">
        <v>136</v>
      </c>
      <c r="Z114" s="60">
        <v>4.8</v>
      </c>
      <c r="AA114" s="62"/>
      <c r="AB114" s="60">
        <v>3.6</v>
      </c>
      <c r="AC114" s="62"/>
      <c r="AD114" s="60">
        <v>2.2000000000000002</v>
      </c>
      <c r="AE114" s="62"/>
      <c r="AF114" s="60">
        <v>4.3</v>
      </c>
      <c r="AG114" s="62"/>
      <c r="AH114" s="60">
        <v>4.0999999999999996</v>
      </c>
      <c r="AI114" s="62"/>
      <c r="AJ114" s="60">
        <v>4.2</v>
      </c>
      <c r="AK114" s="62"/>
      <c r="AL114" s="60">
        <v>4.8</v>
      </c>
      <c r="AM114" s="62"/>
      <c r="AN114" s="60">
        <v>3.7</v>
      </c>
      <c r="AO114" s="62"/>
      <c r="AP114" s="60">
        <v>4.5999999999999996</v>
      </c>
      <c r="AQ114" s="62"/>
      <c r="AR114" s="60">
        <v>4</v>
      </c>
      <c r="AS114" s="62"/>
      <c r="AT114" s="85" t="s">
        <v>313</v>
      </c>
      <c r="AU114" s="84" t="s">
        <v>313</v>
      </c>
      <c r="AV114" s="85" t="s">
        <v>40</v>
      </c>
      <c r="AW114" s="85" t="s">
        <v>500</v>
      </c>
      <c r="AX114" s="86">
        <v>56</v>
      </c>
      <c r="AY114" s="87" t="s">
        <v>297</v>
      </c>
      <c r="AZ114" s="17"/>
      <c r="BA114" s="88" t="s">
        <v>514</v>
      </c>
      <c r="BB114" s="89">
        <f t="shared" si="34"/>
        <v>1090551.111111111</v>
      </c>
      <c r="BC114" s="90">
        <v>1</v>
      </c>
      <c r="BD114" s="78"/>
      <c r="BE114" s="91">
        <f t="shared" si="22"/>
        <v>0</v>
      </c>
      <c r="BF114" s="91" t="s">
        <v>134</v>
      </c>
      <c r="BG114" s="72"/>
      <c r="BH114" s="88" t="s">
        <v>115</v>
      </c>
      <c r="BI114" s="92">
        <v>90551</v>
      </c>
      <c r="BJ114" s="93"/>
      <c r="BK114" s="92">
        <v>150000</v>
      </c>
      <c r="BL114" s="93"/>
      <c r="BM114" s="92">
        <v>250000</v>
      </c>
      <c r="BN114" s="93"/>
      <c r="BO114" s="89">
        <f t="shared" si="30"/>
        <v>490551</v>
      </c>
      <c r="BP114" s="92">
        <v>100000</v>
      </c>
      <c r="BQ114" s="93"/>
      <c r="BR114" s="92">
        <v>200000</v>
      </c>
      <c r="BS114" s="93"/>
      <c r="BT114" s="92">
        <v>300000</v>
      </c>
      <c r="BU114" s="93"/>
      <c r="BV114" s="89">
        <f t="shared" si="29"/>
        <v>600000</v>
      </c>
      <c r="BW114" s="89">
        <f t="shared" si="24"/>
        <v>1090551</v>
      </c>
      <c r="BX114" s="92">
        <v>72000</v>
      </c>
      <c r="BY114" s="93"/>
      <c r="BZ114" s="92">
        <v>90000</v>
      </c>
      <c r="CA114" s="93"/>
      <c r="CB114" s="92">
        <v>198000</v>
      </c>
      <c r="CC114" s="93"/>
      <c r="CD114" s="92">
        <v>270000</v>
      </c>
      <c r="CE114" s="93"/>
      <c r="CF114" s="92">
        <v>351495.9</v>
      </c>
      <c r="CG114" s="93"/>
      <c r="CH114" s="92">
        <v>109055.1</v>
      </c>
      <c r="CI114" s="93"/>
      <c r="CJ114" s="89">
        <f t="shared" si="25"/>
        <v>1090551</v>
      </c>
      <c r="CK114" s="94"/>
      <c r="CL114" s="92">
        <f t="shared" si="26"/>
        <v>524851.11111111101</v>
      </c>
      <c r="CM114" s="92">
        <v>565700</v>
      </c>
      <c r="CN114" s="89">
        <f t="shared" si="23"/>
        <v>1090551.111111111</v>
      </c>
    </row>
    <row r="115" spans="1:92" s="88" customFormat="1" ht="15" customHeight="1" x14ac:dyDescent="0.4">
      <c r="A115" s="74" t="s">
        <v>515</v>
      </c>
      <c r="B115" s="74" t="s">
        <v>365</v>
      </c>
      <c r="C115" s="74" t="s">
        <v>284</v>
      </c>
      <c r="D115" s="74" t="s">
        <v>117</v>
      </c>
      <c r="E115" s="75" t="s">
        <v>113</v>
      </c>
      <c r="F115" s="76">
        <v>0.16700000000000001</v>
      </c>
      <c r="G115" s="77">
        <f>F115*$L$111</f>
        <v>694111.61900000006</v>
      </c>
      <c r="H115" s="78"/>
      <c r="I115" s="79"/>
      <c r="J115" s="80"/>
      <c r="K115" s="81"/>
      <c r="L115" s="82"/>
      <c r="M115" s="60">
        <f t="shared" si="27"/>
        <v>2.4</v>
      </c>
      <c r="N115" s="60">
        <f t="shared" si="28"/>
        <v>2.04</v>
      </c>
      <c r="O115" s="60">
        <f t="shared" si="20"/>
        <v>2.34</v>
      </c>
      <c r="P115" s="60">
        <v>0.6</v>
      </c>
      <c r="Q115" s="60">
        <f t="shared" si="21"/>
        <v>7.379999999999999</v>
      </c>
      <c r="R115" s="83">
        <v>5</v>
      </c>
      <c r="S115" s="83">
        <v>4</v>
      </c>
      <c r="T115" s="62"/>
      <c r="U115" s="60">
        <v>3</v>
      </c>
      <c r="V115" s="60">
        <v>4.7</v>
      </c>
      <c r="W115" s="60">
        <v>2</v>
      </c>
      <c r="X115" s="60">
        <v>2</v>
      </c>
      <c r="Y115" s="84" t="s">
        <v>150</v>
      </c>
      <c r="Z115" s="60">
        <v>3</v>
      </c>
      <c r="AA115" s="62"/>
      <c r="AB115" s="60">
        <v>4</v>
      </c>
      <c r="AC115" s="62"/>
      <c r="AD115" s="60">
        <v>1.8</v>
      </c>
      <c r="AE115" s="62"/>
      <c r="AF115" s="60">
        <v>3.8</v>
      </c>
      <c r="AG115" s="62"/>
      <c r="AH115" s="60">
        <v>3.4</v>
      </c>
      <c r="AI115" s="62"/>
      <c r="AJ115" s="60">
        <v>3.7</v>
      </c>
      <c r="AK115" s="62"/>
      <c r="AL115" s="60">
        <v>3.5</v>
      </c>
      <c r="AM115" s="62"/>
      <c r="AN115" s="60">
        <v>3.6</v>
      </c>
      <c r="AO115" s="62"/>
      <c r="AP115" s="60">
        <v>3.9</v>
      </c>
      <c r="AQ115" s="62"/>
      <c r="AR115" s="60">
        <v>3.8</v>
      </c>
      <c r="AS115" s="62"/>
      <c r="AT115" s="85" t="s">
        <v>157</v>
      </c>
      <c r="AU115" s="84" t="s">
        <v>157</v>
      </c>
      <c r="AV115" s="85" t="s">
        <v>25</v>
      </c>
      <c r="AW115" s="85" t="s">
        <v>516</v>
      </c>
      <c r="AX115" s="86">
        <v>59</v>
      </c>
      <c r="AY115" s="87" t="s">
        <v>228</v>
      </c>
      <c r="AZ115" s="17"/>
      <c r="BA115" s="88" t="s">
        <v>517</v>
      </c>
      <c r="BB115" s="89">
        <f t="shared" si="34"/>
        <v>1145078.6666666665</v>
      </c>
      <c r="BC115" s="90">
        <v>1.05</v>
      </c>
      <c r="BD115" s="78"/>
      <c r="BE115" s="91">
        <f t="shared" si="22"/>
        <v>5.0000000000000044E-2</v>
      </c>
      <c r="BF115" s="91" t="s">
        <v>446</v>
      </c>
      <c r="BG115" s="72"/>
      <c r="BH115" s="88" t="s">
        <v>197</v>
      </c>
      <c r="BI115" s="92">
        <v>50000</v>
      </c>
      <c r="BJ115" s="93"/>
      <c r="BK115" s="92">
        <v>86024</v>
      </c>
      <c r="BL115" s="93"/>
      <c r="BM115" s="92">
        <v>300000</v>
      </c>
      <c r="BN115" s="93"/>
      <c r="BO115" s="89">
        <f t="shared" si="30"/>
        <v>436024</v>
      </c>
      <c r="BP115" s="92">
        <v>100000</v>
      </c>
      <c r="BQ115" s="93"/>
      <c r="BR115" s="92">
        <v>300000</v>
      </c>
      <c r="BS115" s="93"/>
      <c r="BT115" s="92">
        <v>200000</v>
      </c>
      <c r="BU115" s="93"/>
      <c r="BV115" s="89">
        <f t="shared" si="29"/>
        <v>600000</v>
      </c>
      <c r="BW115" s="89">
        <f t="shared" si="24"/>
        <v>1036024</v>
      </c>
      <c r="BX115" s="92">
        <v>135000</v>
      </c>
      <c r="BY115" s="93"/>
      <c r="BZ115" s="92">
        <v>122421.6</v>
      </c>
      <c r="CA115" s="93"/>
      <c r="CB115" s="92">
        <v>270000</v>
      </c>
      <c r="CC115" s="93"/>
      <c r="CD115" s="92">
        <v>180000</v>
      </c>
      <c r="CE115" s="93"/>
      <c r="CF115" s="92">
        <v>225000</v>
      </c>
      <c r="CG115" s="93"/>
      <c r="CH115" s="92">
        <v>103602.40000000001</v>
      </c>
      <c r="CI115" s="93"/>
      <c r="CJ115" s="89">
        <f t="shared" si="25"/>
        <v>1036024</v>
      </c>
      <c r="CK115" s="94"/>
      <c r="CL115" s="92">
        <f t="shared" si="26"/>
        <v>779366.66666666651</v>
      </c>
      <c r="CM115" s="92">
        <v>365712</v>
      </c>
      <c r="CN115" s="89">
        <f t="shared" si="23"/>
        <v>1145078.6666666665</v>
      </c>
    </row>
    <row r="116" spans="1:92" s="40" customFormat="1" ht="15" customHeight="1" x14ac:dyDescent="0.4">
      <c r="A116" s="23" t="s">
        <v>518</v>
      </c>
      <c r="B116" s="23" t="s">
        <v>365</v>
      </c>
      <c r="C116" s="23" t="s">
        <v>325</v>
      </c>
      <c r="D116" s="23" t="s">
        <v>80</v>
      </c>
      <c r="E116" s="24" t="s">
        <v>81</v>
      </c>
      <c r="F116" s="25">
        <v>0.23400000000000001</v>
      </c>
      <c r="G116" s="26">
        <f>F116*$L$116</f>
        <v>1268177.274</v>
      </c>
      <c r="H116" s="27">
        <f>SUM(F116:F119)</f>
        <v>1</v>
      </c>
      <c r="I116" s="28">
        <f>I56</f>
        <v>414</v>
      </c>
      <c r="J116" s="29" t="str">
        <f>J56</f>
        <v>± 4.9</v>
      </c>
      <c r="K116" s="30">
        <f>K56</f>
        <v>0.95</v>
      </c>
      <c r="L116" s="31">
        <f>L56</f>
        <v>5419561</v>
      </c>
      <c r="M116" s="32">
        <f t="shared" si="27"/>
        <v>2.16</v>
      </c>
      <c r="N116" s="32">
        <f t="shared" si="28"/>
        <v>1.8</v>
      </c>
      <c r="O116" s="32">
        <f t="shared" si="20"/>
        <v>2.16</v>
      </c>
      <c r="P116" s="32">
        <v>1</v>
      </c>
      <c r="Q116" s="32">
        <f t="shared" si="21"/>
        <v>7.12</v>
      </c>
      <c r="R116" s="33">
        <v>4</v>
      </c>
      <c r="S116" s="33">
        <v>1</v>
      </c>
      <c r="T116" s="34">
        <f>AVERAGE(Q116:Q119)</f>
        <v>6.3</v>
      </c>
      <c r="U116" s="32">
        <v>4</v>
      </c>
      <c r="V116" s="32">
        <v>3.2</v>
      </c>
      <c r="W116" s="32">
        <v>3</v>
      </c>
      <c r="X116" s="32">
        <v>2</v>
      </c>
      <c r="Y116" s="35" t="s">
        <v>129</v>
      </c>
      <c r="Z116" s="32">
        <v>3</v>
      </c>
      <c r="AA116" s="34">
        <f>AVERAGE(Z116:Z119)</f>
        <v>2.5249999999999999</v>
      </c>
      <c r="AB116" s="32">
        <v>3.6</v>
      </c>
      <c r="AC116" s="34">
        <f>AVERAGE(AB116:AB119)</f>
        <v>3.1500000000000004</v>
      </c>
      <c r="AD116" s="32">
        <v>3.6</v>
      </c>
      <c r="AE116" s="34">
        <f>AVERAGE(AD116:AD119)</f>
        <v>3.65</v>
      </c>
      <c r="AF116" s="32">
        <v>4</v>
      </c>
      <c r="AG116" s="34">
        <f>AVERAGE(AF116:AF119)</f>
        <v>3.95</v>
      </c>
      <c r="AH116" s="32">
        <v>3</v>
      </c>
      <c r="AI116" s="34">
        <f>AVERAGE(AH116:AH119)</f>
        <v>2.5750000000000002</v>
      </c>
      <c r="AJ116" s="32">
        <v>3.9</v>
      </c>
      <c r="AK116" s="34">
        <f>AVERAGE(AJ116:AJ119)</f>
        <v>3.85</v>
      </c>
      <c r="AL116" s="32">
        <v>3.4</v>
      </c>
      <c r="AM116" s="34">
        <f>AVERAGE(AL116:AL119)</f>
        <v>2.7749999999999999</v>
      </c>
      <c r="AN116" s="32">
        <v>3.6</v>
      </c>
      <c r="AO116" s="34">
        <f>AVERAGE(AN116:AN119)</f>
        <v>3.1749999999999998</v>
      </c>
      <c r="AP116" s="32">
        <v>3.6</v>
      </c>
      <c r="AQ116" s="34">
        <f>AVERAGE(AP116:AP119)</f>
        <v>3.5249999999999999</v>
      </c>
      <c r="AR116" s="32">
        <v>3.7</v>
      </c>
      <c r="AS116" s="34">
        <f>AVERAGE(AR116:AR119)</f>
        <v>3.3250000000000002</v>
      </c>
      <c r="AT116" s="36" t="s">
        <v>362</v>
      </c>
      <c r="AU116" s="35" t="s">
        <v>362</v>
      </c>
      <c r="AV116" s="36" t="s">
        <v>39</v>
      </c>
      <c r="AW116" s="36" t="s">
        <v>326</v>
      </c>
      <c r="AX116" s="37">
        <v>62</v>
      </c>
      <c r="AY116" s="38" t="s">
        <v>297</v>
      </c>
      <c r="AZ116" s="39" t="s">
        <v>519</v>
      </c>
      <c r="BA116" s="40" t="s">
        <v>520</v>
      </c>
      <c r="BB116" s="41">
        <f t="shared" ref="BB116:BB123" si="35">BC116*$BG$116</f>
        <v>951366.81818181812</v>
      </c>
      <c r="BC116" s="42">
        <v>1.05</v>
      </c>
      <c r="BD116" s="27">
        <f>AVERAGE(BC116:BC119)</f>
        <v>1</v>
      </c>
      <c r="BE116" s="43">
        <f t="shared" si="22"/>
        <v>5.0000000000000044E-2</v>
      </c>
      <c r="BF116" s="43" t="s">
        <v>446</v>
      </c>
      <c r="BG116" s="72">
        <f>BG56</f>
        <v>906063.63636363624</v>
      </c>
      <c r="BH116" s="40" t="s">
        <v>175</v>
      </c>
      <c r="BI116" s="45">
        <v>100000</v>
      </c>
      <c r="BJ116" s="46">
        <f>AVERAGE(BI116:BI119)</f>
        <v>139016</v>
      </c>
      <c r="BK116" s="45">
        <v>115457</v>
      </c>
      <c r="BL116" s="46">
        <f>AVERAGE(BK116:BK119)</f>
        <v>110077</v>
      </c>
      <c r="BM116" s="45">
        <v>200000</v>
      </c>
      <c r="BN116" s="46">
        <f>AVERAGE(BM116:BM119)</f>
        <v>169470.75</v>
      </c>
      <c r="BO116" s="41">
        <f t="shared" si="30"/>
        <v>415457</v>
      </c>
      <c r="BP116" s="45">
        <v>50000</v>
      </c>
      <c r="BQ116" s="46">
        <f>AVERAGE(BP116:BP119)</f>
        <v>87500</v>
      </c>
      <c r="BR116" s="45">
        <v>250000</v>
      </c>
      <c r="BS116" s="46">
        <f>AVERAGE(BR116:BR119)</f>
        <v>200000</v>
      </c>
      <c r="BT116" s="45">
        <v>100000</v>
      </c>
      <c r="BU116" s="46">
        <f>AVERAGE(BT116:BT119)</f>
        <v>200000</v>
      </c>
      <c r="BV116" s="41">
        <f t="shared" si="29"/>
        <v>400000</v>
      </c>
      <c r="BW116" s="41">
        <f t="shared" si="24"/>
        <v>815457</v>
      </c>
      <c r="BX116" s="45">
        <v>180000</v>
      </c>
      <c r="BY116" s="46">
        <f>AVERAGE(BX116:BX119)</f>
        <v>202500</v>
      </c>
      <c r="BZ116" s="45">
        <v>135000</v>
      </c>
      <c r="CA116" s="46">
        <f>AVERAGE(BZ116:BZ119)</f>
        <v>175500</v>
      </c>
      <c r="CB116" s="45">
        <v>90000</v>
      </c>
      <c r="CC116" s="46">
        <f>AVERAGE(CB116:CB119)</f>
        <v>179523.67499999999</v>
      </c>
      <c r="CD116" s="45">
        <v>225000</v>
      </c>
      <c r="CE116" s="46">
        <f>AVERAGE(CD116:CD119)</f>
        <v>175705.875</v>
      </c>
      <c r="CF116" s="45">
        <v>103911.3</v>
      </c>
      <c r="CG116" s="46">
        <f>AVERAGE(CF116:CF119)</f>
        <v>82227.824999999997</v>
      </c>
      <c r="CH116" s="45">
        <v>81545.700000000012</v>
      </c>
      <c r="CI116" s="46">
        <f>AVERAGE(CH116:CH119)</f>
        <v>90606.375</v>
      </c>
      <c r="CJ116" s="41">
        <f t="shared" si="25"/>
        <v>1630914.375</v>
      </c>
      <c r="CK116" s="47">
        <f>AVERAGE(CJ116:CJ119)</f>
        <v>1109928.09375</v>
      </c>
      <c r="CL116" s="45">
        <f t="shared" si="26"/>
        <v>591366.81818181812</v>
      </c>
      <c r="CM116" s="45">
        <v>360000</v>
      </c>
      <c r="CN116" s="41">
        <f t="shared" si="23"/>
        <v>951366.81818181812</v>
      </c>
    </row>
    <row r="117" spans="1:92" s="40" customFormat="1" ht="15" customHeight="1" x14ac:dyDescent="0.4">
      <c r="A117" s="23" t="s">
        <v>521</v>
      </c>
      <c r="B117" s="23" t="s">
        <v>365</v>
      </c>
      <c r="C117" s="23" t="s">
        <v>325</v>
      </c>
      <c r="D117" s="23" t="s">
        <v>80</v>
      </c>
      <c r="E117" s="24" t="s">
        <v>92</v>
      </c>
      <c r="F117" s="25">
        <v>0.251</v>
      </c>
      <c r="G117" s="26">
        <f>F117*$L$116</f>
        <v>1360309.811</v>
      </c>
      <c r="H117" s="27"/>
      <c r="I117" s="28"/>
      <c r="J117" s="29"/>
      <c r="K117" s="30"/>
      <c r="L117" s="31"/>
      <c r="M117" s="32">
        <f t="shared" si="27"/>
        <v>2.16</v>
      </c>
      <c r="N117" s="32">
        <f t="shared" si="28"/>
        <v>1.8</v>
      </c>
      <c r="O117" s="32">
        <f t="shared" si="20"/>
        <v>2.16</v>
      </c>
      <c r="P117" s="32">
        <v>0.8</v>
      </c>
      <c r="Q117" s="32">
        <f t="shared" si="21"/>
        <v>6.92</v>
      </c>
      <c r="R117" s="33">
        <v>4</v>
      </c>
      <c r="S117" s="33">
        <v>2</v>
      </c>
      <c r="T117" s="34"/>
      <c r="U117" s="32">
        <v>4</v>
      </c>
      <c r="V117" s="32">
        <v>3.1</v>
      </c>
      <c r="W117" s="32">
        <v>3</v>
      </c>
      <c r="X117" s="32">
        <v>3</v>
      </c>
      <c r="Y117" s="35" t="s">
        <v>125</v>
      </c>
      <c r="Z117" s="32">
        <v>3</v>
      </c>
      <c r="AA117" s="34"/>
      <c r="AB117" s="32">
        <v>3.6</v>
      </c>
      <c r="AC117" s="34"/>
      <c r="AD117" s="32">
        <v>2.6</v>
      </c>
      <c r="AE117" s="34"/>
      <c r="AF117" s="32">
        <v>3.9</v>
      </c>
      <c r="AG117" s="34"/>
      <c r="AH117" s="32">
        <v>3</v>
      </c>
      <c r="AI117" s="34"/>
      <c r="AJ117" s="32">
        <v>3.8</v>
      </c>
      <c r="AK117" s="34"/>
      <c r="AL117" s="32">
        <v>3.2</v>
      </c>
      <c r="AM117" s="34"/>
      <c r="AN117" s="32">
        <v>3</v>
      </c>
      <c r="AO117" s="34"/>
      <c r="AP117" s="32">
        <v>3.6</v>
      </c>
      <c r="AQ117" s="34"/>
      <c r="AR117" s="32">
        <v>3.1</v>
      </c>
      <c r="AS117" s="34"/>
      <c r="AT117" s="36" t="s">
        <v>313</v>
      </c>
      <c r="AU117" s="35" t="s">
        <v>313</v>
      </c>
      <c r="AV117" s="36" t="s">
        <v>39</v>
      </c>
      <c r="AW117" s="36" t="s">
        <v>356</v>
      </c>
      <c r="AX117" s="37">
        <v>65</v>
      </c>
      <c r="AY117" s="38" t="s">
        <v>353</v>
      </c>
      <c r="AZ117" s="39"/>
      <c r="BA117" s="40" t="s">
        <v>522</v>
      </c>
      <c r="BB117" s="41">
        <f t="shared" si="35"/>
        <v>996669.99999999988</v>
      </c>
      <c r="BC117" s="42">
        <v>1.1000000000000001</v>
      </c>
      <c r="BD117" s="27"/>
      <c r="BE117" s="43">
        <f t="shared" si="22"/>
        <v>0.10000000000000009</v>
      </c>
      <c r="BF117" s="43" t="s">
        <v>446</v>
      </c>
      <c r="BG117" s="72"/>
      <c r="BH117" s="40" t="s">
        <v>523</v>
      </c>
      <c r="BI117" s="45">
        <v>300000</v>
      </c>
      <c r="BJ117" s="46"/>
      <c r="BK117" s="45">
        <v>100000</v>
      </c>
      <c r="BL117" s="46"/>
      <c r="BM117" s="45">
        <v>177883</v>
      </c>
      <c r="BN117" s="46"/>
      <c r="BO117" s="41">
        <f t="shared" si="30"/>
        <v>577883</v>
      </c>
      <c r="BP117" s="45">
        <v>200000</v>
      </c>
      <c r="BQ117" s="46"/>
      <c r="BR117" s="45">
        <v>200000</v>
      </c>
      <c r="BS117" s="46"/>
      <c r="BT117" s="45">
        <v>200000</v>
      </c>
      <c r="BU117" s="46"/>
      <c r="BV117" s="41">
        <f t="shared" si="29"/>
        <v>600000</v>
      </c>
      <c r="BW117" s="41">
        <f t="shared" si="24"/>
        <v>1177883</v>
      </c>
      <c r="BX117" s="45">
        <v>360000</v>
      </c>
      <c r="BY117" s="46"/>
      <c r="BZ117" s="45">
        <v>270000</v>
      </c>
      <c r="CA117" s="46"/>
      <c r="CB117" s="45">
        <v>250094.7</v>
      </c>
      <c r="CC117" s="46"/>
      <c r="CD117" s="45">
        <v>135000</v>
      </c>
      <c r="CE117" s="46"/>
      <c r="CF117" s="45">
        <v>45000</v>
      </c>
      <c r="CG117" s="46"/>
      <c r="CH117" s="45">
        <v>117788.3</v>
      </c>
      <c r="CI117" s="46"/>
      <c r="CJ117" s="41">
        <f t="shared" si="25"/>
        <v>1177883</v>
      </c>
      <c r="CK117" s="47"/>
      <c r="CL117" s="45">
        <f t="shared" si="26"/>
        <v>530955.99999999988</v>
      </c>
      <c r="CM117" s="45">
        <v>465714</v>
      </c>
      <c r="CN117" s="41">
        <f t="shared" si="23"/>
        <v>996669.99999999988</v>
      </c>
    </row>
    <row r="118" spans="1:92" s="40" customFormat="1" ht="15" customHeight="1" x14ac:dyDescent="0.4">
      <c r="A118" s="23" t="s">
        <v>524</v>
      </c>
      <c r="B118" s="23" t="s">
        <v>365</v>
      </c>
      <c r="C118" s="23" t="s">
        <v>325</v>
      </c>
      <c r="D118" s="23" t="s">
        <v>80</v>
      </c>
      <c r="E118" s="24" t="s">
        <v>100</v>
      </c>
      <c r="F118" s="25">
        <v>0.219</v>
      </c>
      <c r="G118" s="26">
        <f>F118*$L$116</f>
        <v>1186883.8589999999</v>
      </c>
      <c r="H118" s="27"/>
      <c r="I118" s="28"/>
      <c r="J118" s="29"/>
      <c r="K118" s="30"/>
      <c r="L118" s="31"/>
      <c r="M118" s="32">
        <f t="shared" si="27"/>
        <v>1.56</v>
      </c>
      <c r="N118" s="32">
        <f t="shared" si="28"/>
        <v>1.2</v>
      </c>
      <c r="O118" s="32">
        <f t="shared" si="20"/>
        <v>1.7399999999999998</v>
      </c>
      <c r="P118" s="32">
        <v>0.6</v>
      </c>
      <c r="Q118" s="32">
        <f t="shared" si="21"/>
        <v>5.0999999999999996</v>
      </c>
      <c r="R118" s="33">
        <v>4</v>
      </c>
      <c r="S118" s="33">
        <v>4</v>
      </c>
      <c r="T118" s="34"/>
      <c r="U118" s="32">
        <v>2</v>
      </c>
      <c r="V118" s="32">
        <v>2</v>
      </c>
      <c r="W118" s="32">
        <v>3</v>
      </c>
      <c r="X118" s="32">
        <v>2</v>
      </c>
      <c r="Y118" s="35" t="s">
        <v>525</v>
      </c>
      <c r="Z118" s="32">
        <v>2</v>
      </c>
      <c r="AA118" s="34"/>
      <c r="AB118" s="32">
        <v>2.6</v>
      </c>
      <c r="AC118" s="34"/>
      <c r="AD118" s="32">
        <v>4</v>
      </c>
      <c r="AE118" s="34"/>
      <c r="AF118" s="32">
        <v>3.9</v>
      </c>
      <c r="AG118" s="34"/>
      <c r="AH118" s="32">
        <v>2</v>
      </c>
      <c r="AI118" s="34"/>
      <c r="AJ118" s="32">
        <v>3.8</v>
      </c>
      <c r="AK118" s="34"/>
      <c r="AL118" s="32">
        <v>2</v>
      </c>
      <c r="AM118" s="34"/>
      <c r="AN118" s="32">
        <v>2.9</v>
      </c>
      <c r="AO118" s="34"/>
      <c r="AP118" s="32">
        <v>2.9</v>
      </c>
      <c r="AQ118" s="34"/>
      <c r="AR118" s="32">
        <v>3.2</v>
      </c>
      <c r="AS118" s="34"/>
      <c r="AT118" s="36" t="s">
        <v>362</v>
      </c>
      <c r="AU118" s="35" t="s">
        <v>362</v>
      </c>
      <c r="AV118" s="36" t="s">
        <v>39</v>
      </c>
      <c r="AW118" s="36" t="s">
        <v>336</v>
      </c>
      <c r="AX118" s="37">
        <v>68</v>
      </c>
      <c r="AY118" s="38" t="s">
        <v>344</v>
      </c>
      <c r="AZ118" s="39"/>
      <c r="BA118" s="40" t="s">
        <v>526</v>
      </c>
      <c r="BB118" s="41">
        <f t="shared" si="35"/>
        <v>770154.09090909082</v>
      </c>
      <c r="BC118" s="42">
        <v>0.85</v>
      </c>
      <c r="BD118" s="27"/>
      <c r="BE118" s="43">
        <f t="shared" si="22"/>
        <v>-0.15000000000000002</v>
      </c>
      <c r="BF118" s="43" t="s">
        <v>140</v>
      </c>
      <c r="BG118" s="72"/>
      <c r="BH118" s="40" t="s">
        <v>183</v>
      </c>
      <c r="BI118" s="45">
        <v>50000</v>
      </c>
      <c r="BJ118" s="46"/>
      <c r="BK118" s="45">
        <v>74851</v>
      </c>
      <c r="BL118" s="46"/>
      <c r="BM118" s="45">
        <v>100000</v>
      </c>
      <c r="BN118" s="46"/>
      <c r="BO118" s="41">
        <f t="shared" si="30"/>
        <v>224851</v>
      </c>
      <c r="BP118" s="45">
        <v>50000</v>
      </c>
      <c r="BQ118" s="46"/>
      <c r="BR118" s="45">
        <v>200000</v>
      </c>
      <c r="BS118" s="46"/>
      <c r="BT118" s="45">
        <v>250000</v>
      </c>
      <c r="BU118" s="46"/>
      <c r="BV118" s="41">
        <f t="shared" si="29"/>
        <v>500000</v>
      </c>
      <c r="BW118" s="41">
        <f t="shared" si="24"/>
        <v>724851</v>
      </c>
      <c r="BX118" s="45">
        <v>180000</v>
      </c>
      <c r="BY118" s="46"/>
      <c r="BZ118" s="45">
        <v>162000</v>
      </c>
      <c r="CA118" s="46"/>
      <c r="CB118" s="45">
        <v>108000</v>
      </c>
      <c r="CC118" s="46"/>
      <c r="CD118" s="45">
        <v>157365.9</v>
      </c>
      <c r="CE118" s="46"/>
      <c r="CF118" s="45">
        <v>45000</v>
      </c>
      <c r="CG118" s="46"/>
      <c r="CH118" s="45">
        <v>72485.100000000006</v>
      </c>
      <c r="CI118" s="46"/>
      <c r="CJ118" s="41">
        <f t="shared" si="25"/>
        <v>724851</v>
      </c>
      <c r="CK118" s="47"/>
      <c r="CL118" s="45">
        <f t="shared" si="26"/>
        <v>545154.09090909082</v>
      </c>
      <c r="CM118" s="45">
        <v>225000</v>
      </c>
      <c r="CN118" s="41">
        <f t="shared" si="23"/>
        <v>770154.09090909082</v>
      </c>
    </row>
    <row r="119" spans="1:92" s="40" customFormat="1" ht="15" customHeight="1" x14ac:dyDescent="0.4">
      <c r="A119" s="23" t="s">
        <v>527</v>
      </c>
      <c r="B119" s="23" t="s">
        <v>365</v>
      </c>
      <c r="C119" s="23" t="s">
        <v>325</v>
      </c>
      <c r="D119" s="23" t="s">
        <v>80</v>
      </c>
      <c r="E119" s="24" t="s">
        <v>107</v>
      </c>
      <c r="F119" s="25">
        <v>0.29599999999999999</v>
      </c>
      <c r="G119" s="26">
        <f>F119*$L$116</f>
        <v>1604190.0559999999</v>
      </c>
      <c r="H119" s="27"/>
      <c r="I119" s="28"/>
      <c r="J119" s="29"/>
      <c r="K119" s="30"/>
      <c r="L119" s="31"/>
      <c r="M119" s="32">
        <f t="shared" si="27"/>
        <v>1.6799999999999997</v>
      </c>
      <c r="N119" s="32">
        <f t="shared" si="28"/>
        <v>1.38</v>
      </c>
      <c r="O119" s="32">
        <f t="shared" si="20"/>
        <v>2.4</v>
      </c>
      <c r="P119" s="32">
        <v>0.6</v>
      </c>
      <c r="Q119" s="32">
        <f t="shared" si="21"/>
        <v>6.0599999999999987</v>
      </c>
      <c r="R119" s="33">
        <v>4</v>
      </c>
      <c r="S119" s="33">
        <v>3</v>
      </c>
      <c r="T119" s="34"/>
      <c r="U119" s="32">
        <v>3</v>
      </c>
      <c r="V119" s="32">
        <v>3.2</v>
      </c>
      <c r="W119" s="32">
        <v>3</v>
      </c>
      <c r="X119" s="32">
        <v>3.2</v>
      </c>
      <c r="Y119" s="35" t="s">
        <v>136</v>
      </c>
      <c r="Z119" s="32">
        <v>2.1</v>
      </c>
      <c r="AA119" s="34"/>
      <c r="AB119" s="32">
        <v>2.8</v>
      </c>
      <c r="AC119" s="34"/>
      <c r="AD119" s="32">
        <v>4.4000000000000004</v>
      </c>
      <c r="AE119" s="34"/>
      <c r="AF119" s="32">
        <v>4</v>
      </c>
      <c r="AG119" s="34"/>
      <c r="AH119" s="32">
        <v>2.2999999999999998</v>
      </c>
      <c r="AI119" s="34"/>
      <c r="AJ119" s="32">
        <v>3.9</v>
      </c>
      <c r="AK119" s="34"/>
      <c r="AL119" s="32">
        <v>2.5</v>
      </c>
      <c r="AM119" s="34"/>
      <c r="AN119" s="32">
        <v>3.2</v>
      </c>
      <c r="AO119" s="34"/>
      <c r="AP119" s="32">
        <v>4</v>
      </c>
      <c r="AQ119" s="34"/>
      <c r="AR119" s="32">
        <v>3.3</v>
      </c>
      <c r="AS119" s="34"/>
      <c r="AT119" s="36" t="s">
        <v>157</v>
      </c>
      <c r="AU119" s="35" t="s">
        <v>157</v>
      </c>
      <c r="AV119" s="36" t="s">
        <v>25</v>
      </c>
      <c r="AW119" s="36" t="s">
        <v>331</v>
      </c>
      <c r="AX119" s="37">
        <v>64</v>
      </c>
      <c r="AY119" s="38" t="s">
        <v>528</v>
      </c>
      <c r="AZ119" s="39"/>
      <c r="BA119" s="40" t="s">
        <v>529</v>
      </c>
      <c r="BB119" s="41">
        <f t="shared" si="35"/>
        <v>906063.63636363624</v>
      </c>
      <c r="BC119" s="42">
        <v>1</v>
      </c>
      <c r="BD119" s="27"/>
      <c r="BE119" s="43">
        <f t="shared" si="22"/>
        <v>0</v>
      </c>
      <c r="BF119" s="43" t="s">
        <v>88</v>
      </c>
      <c r="BG119" s="72"/>
      <c r="BH119" s="40" t="s">
        <v>105</v>
      </c>
      <c r="BI119" s="45">
        <v>106064</v>
      </c>
      <c r="BJ119" s="46"/>
      <c r="BK119" s="45">
        <v>150000</v>
      </c>
      <c r="BL119" s="46"/>
      <c r="BM119" s="45">
        <v>200000</v>
      </c>
      <c r="BN119" s="46"/>
      <c r="BO119" s="41">
        <f t="shared" si="30"/>
        <v>456064</v>
      </c>
      <c r="BP119" s="45">
        <v>50000</v>
      </c>
      <c r="BQ119" s="46"/>
      <c r="BR119" s="45">
        <v>150000</v>
      </c>
      <c r="BS119" s="46"/>
      <c r="BT119" s="45">
        <v>250000</v>
      </c>
      <c r="BU119" s="46"/>
      <c r="BV119" s="41">
        <f t="shared" si="29"/>
        <v>450000</v>
      </c>
      <c r="BW119" s="41">
        <f t="shared" si="24"/>
        <v>906064</v>
      </c>
      <c r="BX119" s="45">
        <v>90000</v>
      </c>
      <c r="BY119" s="46"/>
      <c r="BZ119" s="40">
        <v>135000</v>
      </c>
      <c r="CA119" s="46"/>
      <c r="CB119" s="45">
        <v>270000</v>
      </c>
      <c r="CC119" s="46"/>
      <c r="CD119" s="45">
        <v>185457.6</v>
      </c>
      <c r="CE119" s="46"/>
      <c r="CF119" s="45">
        <v>135000</v>
      </c>
      <c r="CG119" s="46"/>
      <c r="CH119" s="45">
        <v>90606.400000000009</v>
      </c>
      <c r="CI119" s="46"/>
      <c r="CJ119" s="41">
        <f t="shared" si="25"/>
        <v>906064</v>
      </c>
      <c r="CK119" s="47"/>
      <c r="CL119" s="45">
        <f t="shared" si="26"/>
        <v>600347.63636363624</v>
      </c>
      <c r="CM119" s="45">
        <v>305716</v>
      </c>
      <c r="CN119" s="41">
        <f t="shared" si="23"/>
        <v>906063.63636363624</v>
      </c>
    </row>
    <row r="120" spans="1:92" s="88" customFormat="1" ht="15" customHeight="1" x14ac:dyDescent="0.4">
      <c r="A120" s="74" t="s">
        <v>530</v>
      </c>
      <c r="B120" s="74" t="s">
        <v>365</v>
      </c>
      <c r="C120" s="74" t="s">
        <v>325</v>
      </c>
      <c r="D120" s="74" t="s">
        <v>117</v>
      </c>
      <c r="E120" s="75" t="s">
        <v>81</v>
      </c>
      <c r="F120" s="76">
        <v>0.223</v>
      </c>
      <c r="G120" s="77">
        <f>F120*$L$120</f>
        <v>1467599.5719999999</v>
      </c>
      <c r="H120" s="78">
        <f>SUM(F120:F123)</f>
        <v>1</v>
      </c>
      <c r="I120" s="79">
        <f>I61</f>
        <v>393</v>
      </c>
      <c r="J120" s="80" t="str">
        <f>J61</f>
        <v>± 4.7</v>
      </c>
      <c r="K120" s="81">
        <f>K61</f>
        <v>0.95</v>
      </c>
      <c r="L120" s="82">
        <f>L61</f>
        <v>6581164</v>
      </c>
      <c r="M120" s="60">
        <f t="shared" si="27"/>
        <v>1.8</v>
      </c>
      <c r="N120" s="60">
        <f t="shared" si="28"/>
        <v>2.16</v>
      </c>
      <c r="O120" s="60">
        <f t="shared" si="20"/>
        <v>1.9200000000000004</v>
      </c>
      <c r="P120" s="60">
        <v>0.6</v>
      </c>
      <c r="Q120" s="60">
        <f t="shared" si="21"/>
        <v>6.48</v>
      </c>
      <c r="R120" s="83">
        <v>4</v>
      </c>
      <c r="S120" s="83">
        <v>2</v>
      </c>
      <c r="T120" s="62">
        <f>AVERAGE(Q120:Q123)</f>
        <v>6.66</v>
      </c>
      <c r="U120" s="60">
        <v>2.9</v>
      </c>
      <c r="V120" s="60">
        <v>3.1</v>
      </c>
      <c r="W120" s="60">
        <v>3.3</v>
      </c>
      <c r="X120" s="60">
        <v>3</v>
      </c>
      <c r="Y120" s="84" t="s">
        <v>119</v>
      </c>
      <c r="Z120" s="60">
        <v>2.6</v>
      </c>
      <c r="AA120" s="62">
        <f>AVERAGE(Z120:Z123)</f>
        <v>2.7749999999999999</v>
      </c>
      <c r="AB120" s="60">
        <v>3</v>
      </c>
      <c r="AC120" s="62">
        <f>AVERAGE(AB120:AB123)</f>
        <v>3.1500000000000004</v>
      </c>
      <c r="AD120" s="60">
        <v>4</v>
      </c>
      <c r="AE120" s="62">
        <f>AVERAGE(AD120:AD123)</f>
        <v>3.5999999999999996</v>
      </c>
      <c r="AF120" s="60">
        <v>4.0999999999999996</v>
      </c>
      <c r="AG120" s="62">
        <f>AVERAGE(AF120:AF123)</f>
        <v>4.1500000000000004</v>
      </c>
      <c r="AH120" s="60">
        <v>3.6</v>
      </c>
      <c r="AI120" s="62">
        <f>AVERAGE(AH120:AH123)</f>
        <v>3.1500000000000004</v>
      </c>
      <c r="AJ120" s="60">
        <v>4</v>
      </c>
      <c r="AK120" s="62">
        <f>AVERAGE(AJ120:AJ123)</f>
        <v>4.05</v>
      </c>
      <c r="AL120" s="60">
        <v>2.9</v>
      </c>
      <c r="AM120" s="62">
        <f>AVERAGE(AL120:AL123)</f>
        <v>2.95</v>
      </c>
      <c r="AN120" s="60">
        <v>3</v>
      </c>
      <c r="AO120" s="62">
        <f>AVERAGE(AN120:AN123)</f>
        <v>3.6</v>
      </c>
      <c r="AP120" s="60">
        <v>3.2</v>
      </c>
      <c r="AQ120" s="62">
        <f>AVERAGE(AP120:AP123)</f>
        <v>3.55</v>
      </c>
      <c r="AR120" s="60">
        <v>3.6</v>
      </c>
      <c r="AS120" s="62">
        <f>AVERAGE(AR120:AR123)</f>
        <v>3.5750000000000002</v>
      </c>
      <c r="AT120" s="85" t="s">
        <v>362</v>
      </c>
      <c r="AU120" s="84" t="s">
        <v>362</v>
      </c>
      <c r="AV120" s="85" t="s">
        <v>39</v>
      </c>
      <c r="AW120" s="85" t="s">
        <v>326</v>
      </c>
      <c r="AX120" s="86">
        <v>61</v>
      </c>
      <c r="AY120" s="87" t="s">
        <v>228</v>
      </c>
      <c r="AZ120" s="17" t="s">
        <v>531</v>
      </c>
      <c r="BA120" s="88" t="s">
        <v>532</v>
      </c>
      <c r="BB120" s="89">
        <f t="shared" si="35"/>
        <v>815457.27272727259</v>
      </c>
      <c r="BC120" s="90">
        <v>0.9</v>
      </c>
      <c r="BD120" s="78">
        <f>AVERAGE(BC120:BC123)</f>
        <v>0.99999999999999989</v>
      </c>
      <c r="BE120" s="91">
        <f t="shared" si="22"/>
        <v>-9.9999999999999978E-2</v>
      </c>
      <c r="BF120" s="91" t="s">
        <v>140</v>
      </c>
      <c r="BG120" s="72"/>
      <c r="BH120" s="88" t="s">
        <v>294</v>
      </c>
      <c r="BI120" s="92">
        <v>56064</v>
      </c>
      <c r="BJ120" s="93">
        <f>AVERAGE(BI120:BI123)</f>
        <v>66706</v>
      </c>
      <c r="BK120" s="92">
        <v>300000</v>
      </c>
      <c r="BL120" s="93">
        <f>AVERAGE(BK120:BK123)</f>
        <v>212500</v>
      </c>
      <c r="BM120" s="92">
        <v>150000</v>
      </c>
      <c r="BN120" s="93">
        <f>AVERAGE(BM120:BM123)</f>
        <v>176857.5</v>
      </c>
      <c r="BO120" s="89">
        <f t="shared" si="30"/>
        <v>506064</v>
      </c>
      <c r="BP120" s="92">
        <v>100000</v>
      </c>
      <c r="BQ120" s="93">
        <f>AVERAGE(BP120:BP123)</f>
        <v>100000</v>
      </c>
      <c r="BR120" s="92">
        <v>100000</v>
      </c>
      <c r="BS120" s="93">
        <f>AVERAGE(BR120:BR123)</f>
        <v>162500</v>
      </c>
      <c r="BT120" s="92">
        <v>200000</v>
      </c>
      <c r="BU120" s="93">
        <f>AVERAGE(BT120:BT123)</f>
        <v>187500</v>
      </c>
      <c r="BV120" s="89">
        <f t="shared" si="29"/>
        <v>400000</v>
      </c>
      <c r="BW120" s="89">
        <f t="shared" si="24"/>
        <v>906064</v>
      </c>
      <c r="BX120" s="92">
        <v>72000</v>
      </c>
      <c r="BY120" s="93">
        <f>AVERAGE(BX120:BX123)</f>
        <v>130500</v>
      </c>
      <c r="BZ120" s="92">
        <v>108000</v>
      </c>
      <c r="CA120" s="93">
        <f>AVERAGE(BZ120:BZ123)</f>
        <v>132750</v>
      </c>
      <c r="CB120" s="92">
        <v>185457.6</v>
      </c>
      <c r="CC120" s="93">
        <f>AVERAGE(CB120:CB123)</f>
        <v>172570.05000000002</v>
      </c>
      <c r="CD120" s="92">
        <v>270000</v>
      </c>
      <c r="CE120" s="93">
        <f>AVERAGE(CD120:CD123)</f>
        <v>227762.1</v>
      </c>
      <c r="CF120" s="92">
        <v>180000</v>
      </c>
      <c r="CG120" s="93">
        <f>AVERAGE(CF120:CF123)</f>
        <v>151875</v>
      </c>
      <c r="CH120" s="92">
        <v>90606.400000000009</v>
      </c>
      <c r="CI120" s="93">
        <f>AVERAGE(CH120:CH123)</f>
        <v>90606.35</v>
      </c>
      <c r="CJ120" s="89">
        <f t="shared" si="25"/>
        <v>1721521.15</v>
      </c>
      <c r="CK120" s="94">
        <f>AVERAGE(CJ120:CJ123)</f>
        <v>1109927.7875000001</v>
      </c>
      <c r="CL120" s="92">
        <f t="shared" si="26"/>
        <v>449740.27272727259</v>
      </c>
      <c r="CM120" s="92">
        <v>365717</v>
      </c>
      <c r="CN120" s="89">
        <f t="shared" si="23"/>
        <v>815457.27272727259</v>
      </c>
    </row>
    <row r="121" spans="1:92" s="88" customFormat="1" ht="15" customHeight="1" x14ac:dyDescent="0.4">
      <c r="A121" s="74" t="s">
        <v>533</v>
      </c>
      <c r="B121" s="74" t="s">
        <v>365</v>
      </c>
      <c r="C121" s="74" t="s">
        <v>325</v>
      </c>
      <c r="D121" s="74" t="s">
        <v>117</v>
      </c>
      <c r="E121" s="75" t="s">
        <v>92</v>
      </c>
      <c r="F121" s="76">
        <v>0.28399999999999997</v>
      </c>
      <c r="G121" s="77">
        <f>F121*$L$120</f>
        <v>1869050.5759999999</v>
      </c>
      <c r="H121" s="78"/>
      <c r="I121" s="79"/>
      <c r="J121" s="80"/>
      <c r="K121" s="81"/>
      <c r="L121" s="82"/>
      <c r="M121" s="60">
        <f t="shared" si="27"/>
        <v>1.8</v>
      </c>
      <c r="N121" s="60">
        <f t="shared" si="28"/>
        <v>1.38</v>
      </c>
      <c r="O121" s="60">
        <f t="shared" si="20"/>
        <v>1.9799999999999998</v>
      </c>
      <c r="P121" s="60">
        <v>0.8</v>
      </c>
      <c r="Q121" s="60">
        <f t="shared" si="21"/>
        <v>5.9599999999999991</v>
      </c>
      <c r="R121" s="83">
        <v>4</v>
      </c>
      <c r="S121" s="83">
        <v>4</v>
      </c>
      <c r="T121" s="62"/>
      <c r="U121" s="60">
        <v>2.8</v>
      </c>
      <c r="V121" s="60">
        <v>3.1</v>
      </c>
      <c r="W121" s="60">
        <v>3</v>
      </c>
      <c r="X121" s="60">
        <v>2</v>
      </c>
      <c r="Y121" s="84" t="s">
        <v>508</v>
      </c>
      <c r="Z121" s="60">
        <v>2</v>
      </c>
      <c r="AA121" s="62"/>
      <c r="AB121" s="60">
        <v>3</v>
      </c>
      <c r="AC121" s="62"/>
      <c r="AD121" s="60">
        <v>4.7</v>
      </c>
      <c r="AE121" s="62"/>
      <c r="AF121" s="60">
        <v>4.4000000000000004</v>
      </c>
      <c r="AG121" s="62"/>
      <c r="AH121" s="60">
        <v>2.2999999999999998</v>
      </c>
      <c r="AI121" s="62"/>
      <c r="AJ121" s="60">
        <v>4.3</v>
      </c>
      <c r="AK121" s="62"/>
      <c r="AL121" s="60">
        <v>2.4</v>
      </c>
      <c r="AM121" s="62"/>
      <c r="AN121" s="60">
        <v>4.8</v>
      </c>
      <c r="AO121" s="62"/>
      <c r="AP121" s="60">
        <v>3.3</v>
      </c>
      <c r="AQ121" s="62"/>
      <c r="AR121" s="60">
        <v>3.1</v>
      </c>
      <c r="AS121" s="62"/>
      <c r="AT121" s="85" t="s">
        <v>102</v>
      </c>
      <c r="AU121" s="84" t="s">
        <v>102</v>
      </c>
      <c r="AV121" s="85" t="s">
        <v>41</v>
      </c>
      <c r="AW121" s="85" t="s">
        <v>356</v>
      </c>
      <c r="AX121" s="86">
        <v>66</v>
      </c>
      <c r="AY121" s="87" t="s">
        <v>353</v>
      </c>
      <c r="AZ121" s="17"/>
      <c r="BA121" s="88" t="s">
        <v>534</v>
      </c>
      <c r="BB121" s="89">
        <f t="shared" si="35"/>
        <v>906063.63636363624</v>
      </c>
      <c r="BC121" s="90">
        <v>1</v>
      </c>
      <c r="BD121" s="78"/>
      <c r="BE121" s="91">
        <f t="shared" si="22"/>
        <v>0</v>
      </c>
      <c r="BF121" s="91" t="s">
        <v>134</v>
      </c>
      <c r="BG121" s="72"/>
      <c r="BH121" s="88" t="s">
        <v>197</v>
      </c>
      <c r="BI121" s="92">
        <v>50000</v>
      </c>
      <c r="BJ121" s="93"/>
      <c r="BK121" s="92">
        <v>100000</v>
      </c>
      <c r="BL121" s="93"/>
      <c r="BM121" s="92">
        <v>170154</v>
      </c>
      <c r="BN121" s="93"/>
      <c r="BO121" s="89">
        <f t="shared" si="30"/>
        <v>320154</v>
      </c>
      <c r="BP121" s="92">
        <v>100000</v>
      </c>
      <c r="BQ121" s="93"/>
      <c r="BR121" s="92">
        <v>250000</v>
      </c>
      <c r="BS121" s="93"/>
      <c r="BT121" s="92">
        <v>100000</v>
      </c>
      <c r="BU121" s="93"/>
      <c r="BV121" s="89">
        <f t="shared" si="29"/>
        <v>450000</v>
      </c>
      <c r="BW121" s="89">
        <f t="shared" si="24"/>
        <v>770154</v>
      </c>
      <c r="BX121" s="92">
        <v>180000</v>
      </c>
      <c r="BY121" s="93"/>
      <c r="BZ121" s="92">
        <v>99000</v>
      </c>
      <c r="CA121" s="93"/>
      <c r="CB121" s="92">
        <v>279138.60000000003</v>
      </c>
      <c r="CC121" s="93"/>
      <c r="CD121" s="92">
        <v>67500</v>
      </c>
      <c r="CE121" s="93"/>
      <c r="CF121" s="92">
        <v>67500</v>
      </c>
      <c r="CG121" s="93"/>
      <c r="CH121" s="92">
        <v>77015.400000000009</v>
      </c>
      <c r="CI121" s="93"/>
      <c r="CJ121" s="89">
        <f t="shared" si="25"/>
        <v>770154.00000000012</v>
      </c>
      <c r="CK121" s="94"/>
      <c r="CL121" s="92">
        <f t="shared" si="26"/>
        <v>610363.63636363624</v>
      </c>
      <c r="CM121" s="92">
        <v>295700</v>
      </c>
      <c r="CN121" s="89">
        <f t="shared" si="23"/>
        <v>906063.63636363624</v>
      </c>
    </row>
    <row r="122" spans="1:92" s="88" customFormat="1" ht="15" customHeight="1" x14ac:dyDescent="0.4">
      <c r="A122" s="74" t="s">
        <v>535</v>
      </c>
      <c r="B122" s="74" t="s">
        <v>365</v>
      </c>
      <c r="C122" s="74" t="s">
        <v>325</v>
      </c>
      <c r="D122" s="74" t="s">
        <v>117</v>
      </c>
      <c r="E122" s="75" t="s">
        <v>100</v>
      </c>
      <c r="F122" s="76">
        <v>0.25600000000000001</v>
      </c>
      <c r="G122" s="77">
        <f>F122*$L$120</f>
        <v>1684777.9839999999</v>
      </c>
      <c r="H122" s="78"/>
      <c r="I122" s="79"/>
      <c r="J122" s="80"/>
      <c r="K122" s="81"/>
      <c r="L122" s="82"/>
      <c r="M122" s="60">
        <f t="shared" si="27"/>
        <v>2.04</v>
      </c>
      <c r="N122" s="60">
        <f t="shared" si="28"/>
        <v>2.2200000000000002</v>
      </c>
      <c r="O122" s="60">
        <f t="shared" si="20"/>
        <v>2.5200000000000005</v>
      </c>
      <c r="P122" s="60">
        <v>1</v>
      </c>
      <c r="Q122" s="60">
        <f t="shared" si="21"/>
        <v>7.78</v>
      </c>
      <c r="R122" s="83">
        <v>4</v>
      </c>
      <c r="S122" s="83">
        <v>1</v>
      </c>
      <c r="T122" s="62"/>
      <c r="U122" s="60">
        <v>3.2</v>
      </c>
      <c r="V122" s="60">
        <v>2.9</v>
      </c>
      <c r="W122" s="60">
        <v>4.2</v>
      </c>
      <c r="X122" s="60">
        <v>3.7</v>
      </c>
      <c r="Y122" s="84" t="s">
        <v>119</v>
      </c>
      <c r="Z122" s="60">
        <v>3</v>
      </c>
      <c r="AA122" s="62"/>
      <c r="AB122" s="60">
        <v>3.4</v>
      </c>
      <c r="AC122" s="62"/>
      <c r="AD122" s="60">
        <v>3.2</v>
      </c>
      <c r="AE122" s="62"/>
      <c r="AF122" s="60">
        <v>4.0999999999999996</v>
      </c>
      <c r="AG122" s="62"/>
      <c r="AH122" s="60">
        <v>3.7</v>
      </c>
      <c r="AI122" s="62"/>
      <c r="AJ122" s="60">
        <v>4</v>
      </c>
      <c r="AK122" s="62"/>
      <c r="AL122" s="60">
        <v>3.3</v>
      </c>
      <c r="AM122" s="62"/>
      <c r="AN122" s="60">
        <v>3</v>
      </c>
      <c r="AO122" s="62"/>
      <c r="AP122" s="60">
        <v>4.2</v>
      </c>
      <c r="AQ122" s="62"/>
      <c r="AR122" s="60">
        <v>3.9</v>
      </c>
      <c r="AS122" s="62"/>
      <c r="AT122" s="85" t="s">
        <v>157</v>
      </c>
      <c r="AU122" s="84" t="s">
        <v>157</v>
      </c>
      <c r="AV122" s="85" t="s">
        <v>25</v>
      </c>
      <c r="AW122" s="85" t="s">
        <v>331</v>
      </c>
      <c r="AX122" s="86">
        <v>63</v>
      </c>
      <c r="AY122" s="87" t="s">
        <v>297</v>
      </c>
      <c r="AZ122" s="17"/>
      <c r="BA122" s="88" t="s">
        <v>536</v>
      </c>
      <c r="BB122" s="89">
        <f t="shared" si="35"/>
        <v>860760.45454545435</v>
      </c>
      <c r="BC122" s="90">
        <v>0.95</v>
      </c>
      <c r="BD122" s="78"/>
      <c r="BE122" s="91">
        <f t="shared" si="22"/>
        <v>-5.0000000000000044E-2</v>
      </c>
      <c r="BF122" s="91" t="s">
        <v>140</v>
      </c>
      <c r="BG122" s="72"/>
      <c r="BH122" s="88" t="s">
        <v>170</v>
      </c>
      <c r="BI122" s="92">
        <v>100000</v>
      </c>
      <c r="BJ122" s="93"/>
      <c r="BK122" s="92">
        <v>200000</v>
      </c>
      <c r="BL122" s="93"/>
      <c r="BM122" s="92">
        <v>287276</v>
      </c>
      <c r="BN122" s="93"/>
      <c r="BO122" s="89">
        <f t="shared" si="30"/>
        <v>587276</v>
      </c>
      <c r="BP122" s="92">
        <v>100000</v>
      </c>
      <c r="BQ122" s="93"/>
      <c r="BR122" s="92">
        <v>150000</v>
      </c>
      <c r="BS122" s="93"/>
      <c r="BT122" s="92">
        <v>250000</v>
      </c>
      <c r="BU122" s="93"/>
      <c r="BV122" s="89">
        <f t="shared" si="29"/>
        <v>500000</v>
      </c>
      <c r="BW122" s="89">
        <f t="shared" si="24"/>
        <v>1087276</v>
      </c>
      <c r="BX122" s="92">
        <v>180000</v>
      </c>
      <c r="BY122" s="93"/>
      <c r="BZ122" s="92">
        <v>90000</v>
      </c>
      <c r="CA122" s="93"/>
      <c r="CB122" s="92">
        <v>180000</v>
      </c>
      <c r="CC122" s="93"/>
      <c r="CD122" s="92">
        <v>348548.4</v>
      </c>
      <c r="CE122" s="93"/>
      <c r="CF122" s="92">
        <v>180000</v>
      </c>
      <c r="CG122" s="93"/>
      <c r="CH122" s="92">
        <v>108727.6</v>
      </c>
      <c r="CI122" s="93"/>
      <c r="CJ122" s="89">
        <f t="shared" si="25"/>
        <v>1087276</v>
      </c>
      <c r="CK122" s="94"/>
      <c r="CL122" s="92">
        <f t="shared" si="26"/>
        <v>365041.45454545435</v>
      </c>
      <c r="CM122" s="92">
        <v>495719</v>
      </c>
      <c r="CN122" s="89">
        <f t="shared" si="23"/>
        <v>860760.45454545435</v>
      </c>
    </row>
    <row r="123" spans="1:92" s="88" customFormat="1" ht="15" customHeight="1" x14ac:dyDescent="0.4">
      <c r="A123" s="74" t="s">
        <v>537</v>
      </c>
      <c r="B123" s="74" t="s">
        <v>365</v>
      </c>
      <c r="C123" s="74" t="s">
        <v>325</v>
      </c>
      <c r="D123" s="74" t="s">
        <v>117</v>
      </c>
      <c r="E123" s="75" t="s">
        <v>107</v>
      </c>
      <c r="F123" s="76">
        <v>0.23699999999999999</v>
      </c>
      <c r="G123" s="77">
        <f>F123*$L$120</f>
        <v>1559735.868</v>
      </c>
      <c r="H123" s="78"/>
      <c r="I123" s="79"/>
      <c r="J123" s="80"/>
      <c r="K123" s="81"/>
      <c r="L123" s="82"/>
      <c r="M123" s="60">
        <f t="shared" si="27"/>
        <v>1.9200000000000004</v>
      </c>
      <c r="N123" s="60">
        <f t="shared" si="28"/>
        <v>1.8</v>
      </c>
      <c r="O123" s="60">
        <f t="shared" si="20"/>
        <v>2.1</v>
      </c>
      <c r="P123" s="60">
        <v>0.6</v>
      </c>
      <c r="Q123" s="60">
        <f t="shared" si="21"/>
        <v>6.42</v>
      </c>
      <c r="R123" s="83">
        <v>4</v>
      </c>
      <c r="S123" s="83">
        <v>3</v>
      </c>
      <c r="T123" s="62"/>
      <c r="U123" s="60">
        <v>3.3</v>
      </c>
      <c r="V123" s="60">
        <v>2</v>
      </c>
      <c r="W123" s="60">
        <v>2</v>
      </c>
      <c r="X123" s="60">
        <v>2.1</v>
      </c>
      <c r="Y123" s="84" t="s">
        <v>538</v>
      </c>
      <c r="Z123" s="60">
        <v>3.5</v>
      </c>
      <c r="AA123" s="62"/>
      <c r="AB123" s="60">
        <v>3.2</v>
      </c>
      <c r="AC123" s="62"/>
      <c r="AD123" s="60">
        <v>2.5</v>
      </c>
      <c r="AE123" s="62"/>
      <c r="AF123" s="60">
        <v>4</v>
      </c>
      <c r="AG123" s="62"/>
      <c r="AH123" s="60">
        <v>3</v>
      </c>
      <c r="AI123" s="62"/>
      <c r="AJ123" s="60">
        <v>3.9</v>
      </c>
      <c r="AK123" s="62"/>
      <c r="AL123" s="60">
        <v>3.2</v>
      </c>
      <c r="AM123" s="62"/>
      <c r="AN123" s="60">
        <v>3.6</v>
      </c>
      <c r="AO123" s="62"/>
      <c r="AP123" s="60">
        <v>3.5</v>
      </c>
      <c r="AQ123" s="62"/>
      <c r="AR123" s="60">
        <v>3.7</v>
      </c>
      <c r="AS123" s="62"/>
      <c r="AT123" s="85" t="s">
        <v>362</v>
      </c>
      <c r="AU123" s="84" t="s">
        <v>362</v>
      </c>
      <c r="AV123" s="85" t="s">
        <v>39</v>
      </c>
      <c r="AW123" s="85" t="s">
        <v>539</v>
      </c>
      <c r="AX123" s="86">
        <v>68</v>
      </c>
      <c r="AY123" s="87" t="s">
        <v>340</v>
      </c>
      <c r="AZ123" s="17"/>
      <c r="BA123" s="88" t="s">
        <v>540</v>
      </c>
      <c r="BB123" s="89">
        <f t="shared" si="35"/>
        <v>1041973.1818181816</v>
      </c>
      <c r="BC123" s="90">
        <v>1.1499999999999999</v>
      </c>
      <c r="BD123" s="78"/>
      <c r="BE123" s="91">
        <f t="shared" si="22"/>
        <v>0.14999999999999991</v>
      </c>
      <c r="BF123" s="91" t="s">
        <v>446</v>
      </c>
      <c r="BG123" s="72"/>
      <c r="BH123" s="88" t="s">
        <v>268</v>
      </c>
      <c r="BI123" s="92">
        <v>60760</v>
      </c>
      <c r="BJ123" s="93"/>
      <c r="BK123" s="92">
        <v>250000</v>
      </c>
      <c r="BL123" s="93"/>
      <c r="BM123" s="92">
        <v>100000</v>
      </c>
      <c r="BN123" s="93"/>
      <c r="BO123" s="89">
        <f t="shared" si="30"/>
        <v>410760</v>
      </c>
      <c r="BP123" s="92">
        <v>100000</v>
      </c>
      <c r="BQ123" s="93"/>
      <c r="BR123" s="92">
        <v>150000</v>
      </c>
      <c r="BS123" s="93"/>
      <c r="BT123" s="92">
        <v>200000</v>
      </c>
      <c r="BU123" s="93"/>
      <c r="BV123" s="89">
        <f t="shared" si="29"/>
        <v>450000</v>
      </c>
      <c r="BW123" s="89">
        <f>BO123+BV123</f>
        <v>860760</v>
      </c>
      <c r="BX123" s="92">
        <v>90000</v>
      </c>
      <c r="BY123" s="93"/>
      <c r="BZ123" s="92">
        <v>234000</v>
      </c>
      <c r="CA123" s="93"/>
      <c r="CB123" s="92">
        <v>45684</v>
      </c>
      <c r="CC123" s="93"/>
      <c r="CD123" s="92">
        <v>225000</v>
      </c>
      <c r="CE123" s="93"/>
      <c r="CF123" s="92">
        <v>180000</v>
      </c>
      <c r="CG123" s="93"/>
      <c r="CH123" s="92">
        <v>86076</v>
      </c>
      <c r="CI123" s="93"/>
      <c r="CJ123" s="89">
        <f t="shared" si="25"/>
        <v>860760</v>
      </c>
      <c r="CK123" s="94"/>
      <c r="CL123" s="92">
        <f t="shared" si="26"/>
        <v>676273.18181818165</v>
      </c>
      <c r="CM123" s="92">
        <v>365700</v>
      </c>
      <c r="CN123" s="89">
        <f t="shared" si="23"/>
        <v>1041973.1818181816</v>
      </c>
    </row>
    <row r="140" spans="74:75" ht="17.399999999999999" x14ac:dyDescent="0.4">
      <c r="BV140" s="68">
        <f t="shared" ref="BV140:BW171" si="36">SUBTOTAL(9,BO140,BQ140,BS140)</f>
        <v>0</v>
      </c>
      <c r="BW140" s="68">
        <f t="shared" si="36"/>
        <v>0</v>
      </c>
    </row>
    <row r="141" spans="74:75" ht="17.399999999999999" x14ac:dyDescent="0.4">
      <c r="BV141" s="68">
        <f t="shared" si="36"/>
        <v>0</v>
      </c>
      <c r="BW141" s="68">
        <f t="shared" si="36"/>
        <v>0</v>
      </c>
    </row>
    <row r="142" spans="74:75" ht="17.399999999999999" x14ac:dyDescent="0.4">
      <c r="BV142" s="68">
        <f t="shared" si="36"/>
        <v>0</v>
      </c>
      <c r="BW142" s="68">
        <f t="shared" si="36"/>
        <v>0</v>
      </c>
    </row>
    <row r="143" spans="74:75" ht="17.399999999999999" x14ac:dyDescent="0.4">
      <c r="BV143" s="68">
        <f t="shared" si="36"/>
        <v>0</v>
      </c>
      <c r="BW143" s="68">
        <f t="shared" si="36"/>
        <v>0</v>
      </c>
    </row>
    <row r="144" spans="74:75" ht="17.399999999999999" x14ac:dyDescent="0.4">
      <c r="BV144" s="68">
        <f t="shared" si="36"/>
        <v>0</v>
      </c>
      <c r="BW144" s="68">
        <f t="shared" si="36"/>
        <v>0</v>
      </c>
    </row>
    <row r="145" spans="74:75" ht="17.399999999999999" x14ac:dyDescent="0.4">
      <c r="BV145" s="68">
        <f t="shared" si="36"/>
        <v>0</v>
      </c>
      <c r="BW145" s="68">
        <f t="shared" si="36"/>
        <v>0</v>
      </c>
    </row>
    <row r="146" spans="74:75" ht="17.399999999999999" x14ac:dyDescent="0.4">
      <c r="BV146" s="68">
        <f t="shared" si="36"/>
        <v>0</v>
      </c>
      <c r="BW146" s="68">
        <f t="shared" si="36"/>
        <v>0</v>
      </c>
    </row>
    <row r="147" spans="74:75" ht="17.399999999999999" x14ac:dyDescent="0.4">
      <c r="BV147" s="68">
        <f t="shared" si="36"/>
        <v>0</v>
      </c>
      <c r="BW147" s="68">
        <f t="shared" si="36"/>
        <v>0</v>
      </c>
    </row>
    <row r="148" spans="74:75" ht="17.399999999999999" x14ac:dyDescent="0.4">
      <c r="BV148" s="68">
        <f t="shared" si="36"/>
        <v>0</v>
      </c>
      <c r="BW148" s="68">
        <f t="shared" si="36"/>
        <v>0</v>
      </c>
    </row>
    <row r="149" spans="74:75" ht="17.399999999999999" x14ac:dyDescent="0.4">
      <c r="BV149" s="68">
        <f t="shared" si="36"/>
        <v>0</v>
      </c>
      <c r="BW149" s="68">
        <f t="shared" si="36"/>
        <v>0</v>
      </c>
    </row>
    <row r="150" spans="74:75" ht="17.399999999999999" x14ac:dyDescent="0.4">
      <c r="BV150" s="68">
        <f t="shared" si="36"/>
        <v>0</v>
      </c>
      <c r="BW150" s="68">
        <f t="shared" si="36"/>
        <v>0</v>
      </c>
    </row>
    <row r="151" spans="74:75" ht="17.399999999999999" x14ac:dyDescent="0.4">
      <c r="BV151" s="68">
        <f t="shared" si="36"/>
        <v>0</v>
      </c>
      <c r="BW151" s="68">
        <f t="shared" si="36"/>
        <v>0</v>
      </c>
    </row>
    <row r="152" spans="74:75" ht="17.399999999999999" x14ac:dyDescent="0.4">
      <c r="BV152" s="68">
        <f t="shared" si="36"/>
        <v>0</v>
      </c>
      <c r="BW152" s="68">
        <f t="shared" si="36"/>
        <v>0</v>
      </c>
    </row>
    <row r="153" spans="74:75" ht="17.399999999999999" x14ac:dyDescent="0.4">
      <c r="BV153" s="68">
        <f t="shared" si="36"/>
        <v>0</v>
      </c>
      <c r="BW153" s="68">
        <f t="shared" si="36"/>
        <v>0</v>
      </c>
    </row>
    <row r="154" spans="74:75" ht="17.399999999999999" x14ac:dyDescent="0.4">
      <c r="BV154" s="68">
        <f t="shared" si="36"/>
        <v>0</v>
      </c>
      <c r="BW154" s="68">
        <f t="shared" si="36"/>
        <v>0</v>
      </c>
    </row>
    <row r="155" spans="74:75" ht="17.399999999999999" x14ac:dyDescent="0.4">
      <c r="BV155" s="68">
        <f t="shared" si="36"/>
        <v>0</v>
      </c>
      <c r="BW155" s="68">
        <f t="shared" si="36"/>
        <v>0</v>
      </c>
    </row>
    <row r="156" spans="74:75" ht="17.399999999999999" x14ac:dyDescent="0.4">
      <c r="BV156" s="68">
        <f t="shared" si="36"/>
        <v>0</v>
      </c>
      <c r="BW156" s="68">
        <f t="shared" si="36"/>
        <v>0</v>
      </c>
    </row>
    <row r="157" spans="74:75" ht="17.399999999999999" x14ac:dyDescent="0.4">
      <c r="BV157" s="68">
        <f t="shared" si="36"/>
        <v>0</v>
      </c>
      <c r="BW157" s="68">
        <f t="shared" si="36"/>
        <v>0</v>
      </c>
    </row>
    <row r="158" spans="74:75" ht="17.399999999999999" x14ac:dyDescent="0.4">
      <c r="BV158" s="68">
        <f t="shared" si="36"/>
        <v>0</v>
      </c>
      <c r="BW158" s="68">
        <f t="shared" si="36"/>
        <v>0</v>
      </c>
    </row>
    <row r="159" spans="74:75" ht="17.399999999999999" x14ac:dyDescent="0.4">
      <c r="BV159" s="68">
        <f t="shared" si="36"/>
        <v>0</v>
      </c>
      <c r="BW159" s="68">
        <f t="shared" si="36"/>
        <v>0</v>
      </c>
    </row>
    <row r="160" spans="74:75" ht="17.399999999999999" x14ac:dyDescent="0.4">
      <c r="BV160" s="68">
        <f t="shared" si="36"/>
        <v>0</v>
      </c>
      <c r="BW160" s="68">
        <f t="shared" si="36"/>
        <v>0</v>
      </c>
    </row>
    <row r="161" spans="74:75" ht="17.399999999999999" x14ac:dyDescent="0.4">
      <c r="BV161" s="68">
        <f t="shared" si="36"/>
        <v>0</v>
      </c>
      <c r="BW161" s="68">
        <f t="shared" si="36"/>
        <v>0</v>
      </c>
    </row>
    <row r="162" spans="74:75" ht="17.399999999999999" x14ac:dyDescent="0.4">
      <c r="BV162" s="68">
        <f t="shared" si="36"/>
        <v>0</v>
      </c>
      <c r="BW162" s="68">
        <f t="shared" si="36"/>
        <v>0</v>
      </c>
    </row>
    <row r="163" spans="74:75" ht="17.399999999999999" x14ac:dyDescent="0.4">
      <c r="BV163" s="68">
        <f t="shared" si="36"/>
        <v>0</v>
      </c>
      <c r="BW163" s="68">
        <f t="shared" si="36"/>
        <v>0</v>
      </c>
    </row>
    <row r="164" spans="74:75" ht="17.399999999999999" x14ac:dyDescent="0.4">
      <c r="BV164" s="68">
        <f t="shared" si="36"/>
        <v>0</v>
      </c>
      <c r="BW164" s="68">
        <f t="shared" si="36"/>
        <v>0</v>
      </c>
    </row>
    <row r="165" spans="74:75" ht="17.399999999999999" x14ac:dyDescent="0.4">
      <c r="BV165" s="68">
        <f t="shared" si="36"/>
        <v>0</v>
      </c>
      <c r="BW165" s="68">
        <f t="shared" si="36"/>
        <v>0</v>
      </c>
    </row>
    <row r="166" spans="74:75" ht="17.399999999999999" x14ac:dyDescent="0.4">
      <c r="BV166" s="68">
        <f t="shared" si="36"/>
        <v>0</v>
      </c>
      <c r="BW166" s="68">
        <f t="shared" si="36"/>
        <v>0</v>
      </c>
    </row>
    <row r="167" spans="74:75" ht="17.399999999999999" x14ac:dyDescent="0.4">
      <c r="BV167" s="68">
        <f t="shared" si="36"/>
        <v>0</v>
      </c>
      <c r="BW167" s="68">
        <f t="shared" si="36"/>
        <v>0</v>
      </c>
    </row>
    <row r="168" spans="74:75" ht="17.399999999999999" x14ac:dyDescent="0.4">
      <c r="BV168" s="68">
        <f t="shared" si="36"/>
        <v>0</v>
      </c>
      <c r="BW168" s="68">
        <f t="shared" si="36"/>
        <v>0</v>
      </c>
    </row>
    <row r="169" spans="74:75" ht="17.399999999999999" x14ac:dyDescent="0.4">
      <c r="BV169" s="68">
        <f t="shared" si="36"/>
        <v>0</v>
      </c>
      <c r="BW169" s="68">
        <f t="shared" si="36"/>
        <v>0</v>
      </c>
    </row>
    <row r="170" spans="74:75" ht="17.399999999999999" x14ac:dyDescent="0.4">
      <c r="BV170" s="68">
        <f t="shared" si="36"/>
        <v>0</v>
      </c>
      <c r="BW170" s="68">
        <f t="shared" si="36"/>
        <v>0</v>
      </c>
    </row>
    <row r="171" spans="74:75" ht="17.399999999999999" x14ac:dyDescent="0.4">
      <c r="BV171" s="68">
        <f t="shared" si="36"/>
        <v>0</v>
      </c>
      <c r="BW171" s="68">
        <f t="shared" si="36"/>
        <v>0</v>
      </c>
    </row>
    <row r="172" spans="74:75" ht="17.399999999999999" x14ac:dyDescent="0.4">
      <c r="BV172" s="68">
        <f t="shared" ref="BV172:BW203" si="37">SUBTOTAL(9,BO172,BQ172,BS172)</f>
        <v>0</v>
      </c>
      <c r="BW172" s="68">
        <f t="shared" si="37"/>
        <v>0</v>
      </c>
    </row>
    <row r="173" spans="74:75" ht="17.399999999999999" x14ac:dyDescent="0.4">
      <c r="BV173" s="68">
        <f t="shared" si="37"/>
        <v>0</v>
      </c>
      <c r="BW173" s="68">
        <f t="shared" si="37"/>
        <v>0</v>
      </c>
    </row>
    <row r="174" spans="74:75" ht="17.399999999999999" x14ac:dyDescent="0.4">
      <c r="BV174" s="68">
        <f t="shared" si="37"/>
        <v>0</v>
      </c>
      <c r="BW174" s="68">
        <f t="shared" si="37"/>
        <v>0</v>
      </c>
    </row>
    <row r="175" spans="74:75" ht="17.399999999999999" x14ac:dyDescent="0.4">
      <c r="BV175" s="68">
        <f t="shared" si="37"/>
        <v>0</v>
      </c>
      <c r="BW175" s="68">
        <f t="shared" si="37"/>
        <v>0</v>
      </c>
    </row>
    <row r="176" spans="74:75" ht="17.399999999999999" x14ac:dyDescent="0.4">
      <c r="BV176" s="68">
        <f t="shared" si="37"/>
        <v>0</v>
      </c>
      <c r="BW176" s="68">
        <f t="shared" si="37"/>
        <v>0</v>
      </c>
    </row>
    <row r="177" spans="74:75" ht="17.399999999999999" x14ac:dyDescent="0.4">
      <c r="BV177" s="68">
        <f t="shared" si="37"/>
        <v>0</v>
      </c>
      <c r="BW177" s="68">
        <f t="shared" si="37"/>
        <v>0</v>
      </c>
    </row>
    <row r="178" spans="74:75" ht="17.399999999999999" x14ac:dyDescent="0.4">
      <c r="BV178" s="68">
        <f t="shared" si="37"/>
        <v>0</v>
      </c>
      <c r="BW178" s="68">
        <f t="shared" si="37"/>
        <v>0</v>
      </c>
    </row>
    <row r="179" spans="74:75" ht="17.399999999999999" x14ac:dyDescent="0.4">
      <c r="BV179" s="68">
        <f t="shared" si="37"/>
        <v>0</v>
      </c>
      <c r="BW179" s="68">
        <f t="shared" si="37"/>
        <v>0</v>
      </c>
    </row>
    <row r="180" spans="74:75" ht="17.399999999999999" x14ac:dyDescent="0.4">
      <c r="BV180" s="68">
        <f t="shared" si="37"/>
        <v>0</v>
      </c>
      <c r="BW180" s="68">
        <f t="shared" si="37"/>
        <v>0</v>
      </c>
    </row>
    <row r="181" spans="74:75" ht="17.399999999999999" x14ac:dyDescent="0.4">
      <c r="BV181" s="68">
        <f t="shared" si="37"/>
        <v>0</v>
      </c>
      <c r="BW181" s="68">
        <f t="shared" si="37"/>
        <v>0</v>
      </c>
    </row>
    <row r="182" spans="74:75" ht="17.399999999999999" x14ac:dyDescent="0.4">
      <c r="BV182" s="68">
        <f t="shared" si="37"/>
        <v>0</v>
      </c>
      <c r="BW182" s="68">
        <f t="shared" si="37"/>
        <v>0</v>
      </c>
    </row>
    <row r="183" spans="74:75" ht="17.399999999999999" x14ac:dyDescent="0.4">
      <c r="BV183" s="68">
        <f t="shared" si="37"/>
        <v>0</v>
      </c>
      <c r="BW183" s="68">
        <f t="shared" si="37"/>
        <v>0</v>
      </c>
    </row>
    <row r="184" spans="74:75" ht="17.399999999999999" x14ac:dyDescent="0.4">
      <c r="BV184" s="68">
        <f t="shared" si="37"/>
        <v>0</v>
      </c>
      <c r="BW184" s="68">
        <f t="shared" si="37"/>
        <v>0</v>
      </c>
    </row>
    <row r="185" spans="74:75" ht="17.399999999999999" x14ac:dyDescent="0.4">
      <c r="BV185" s="68">
        <f t="shared" si="37"/>
        <v>0</v>
      </c>
      <c r="BW185" s="68">
        <f t="shared" si="37"/>
        <v>0</v>
      </c>
    </row>
    <row r="186" spans="74:75" ht="17.399999999999999" x14ac:dyDescent="0.4">
      <c r="BV186" s="68">
        <f t="shared" si="37"/>
        <v>0</v>
      </c>
      <c r="BW186" s="68">
        <f t="shared" si="37"/>
        <v>0</v>
      </c>
    </row>
    <row r="187" spans="74:75" ht="17.399999999999999" x14ac:dyDescent="0.4">
      <c r="BV187" s="68">
        <f t="shared" si="37"/>
        <v>0</v>
      </c>
      <c r="BW187" s="68">
        <f t="shared" si="37"/>
        <v>0</v>
      </c>
    </row>
    <row r="188" spans="74:75" ht="17.399999999999999" x14ac:dyDescent="0.4">
      <c r="BV188" s="68">
        <f t="shared" si="37"/>
        <v>0</v>
      </c>
      <c r="BW188" s="68">
        <f t="shared" si="37"/>
        <v>0</v>
      </c>
    </row>
    <row r="189" spans="74:75" ht="17.399999999999999" x14ac:dyDescent="0.4">
      <c r="BV189" s="68">
        <f t="shared" si="37"/>
        <v>0</v>
      </c>
      <c r="BW189" s="68">
        <f t="shared" si="37"/>
        <v>0</v>
      </c>
    </row>
    <row r="190" spans="74:75" ht="17.399999999999999" x14ac:dyDescent="0.4">
      <c r="BV190" s="68">
        <f t="shared" si="37"/>
        <v>0</v>
      </c>
      <c r="BW190" s="68">
        <f t="shared" si="37"/>
        <v>0</v>
      </c>
    </row>
    <row r="191" spans="74:75" ht="17.399999999999999" x14ac:dyDescent="0.4">
      <c r="BV191" s="68">
        <f t="shared" si="37"/>
        <v>0</v>
      </c>
      <c r="BW191" s="68">
        <f t="shared" si="37"/>
        <v>0</v>
      </c>
    </row>
    <row r="192" spans="74:75" ht="17.399999999999999" x14ac:dyDescent="0.4">
      <c r="BV192" s="68">
        <f t="shared" si="37"/>
        <v>0</v>
      </c>
      <c r="BW192" s="68">
        <f t="shared" si="37"/>
        <v>0</v>
      </c>
    </row>
    <row r="193" spans="74:75" ht="17.399999999999999" x14ac:dyDescent="0.4">
      <c r="BV193" s="68">
        <f t="shared" si="37"/>
        <v>0</v>
      </c>
      <c r="BW193" s="68">
        <f t="shared" si="37"/>
        <v>0</v>
      </c>
    </row>
    <row r="194" spans="74:75" ht="17.399999999999999" x14ac:dyDescent="0.4">
      <c r="BV194" s="68">
        <f t="shared" si="37"/>
        <v>0</v>
      </c>
      <c r="BW194" s="68">
        <f t="shared" si="37"/>
        <v>0</v>
      </c>
    </row>
    <row r="195" spans="74:75" ht="17.399999999999999" x14ac:dyDescent="0.4">
      <c r="BV195" s="68">
        <f t="shared" si="37"/>
        <v>0</v>
      </c>
      <c r="BW195" s="68">
        <f t="shared" si="37"/>
        <v>0</v>
      </c>
    </row>
    <row r="196" spans="74:75" ht="17.399999999999999" x14ac:dyDescent="0.4">
      <c r="BV196" s="68">
        <f t="shared" si="37"/>
        <v>0</v>
      </c>
      <c r="BW196" s="68">
        <f t="shared" si="37"/>
        <v>0</v>
      </c>
    </row>
    <row r="197" spans="74:75" ht="17.399999999999999" x14ac:dyDescent="0.4">
      <c r="BV197" s="68">
        <f t="shared" si="37"/>
        <v>0</v>
      </c>
      <c r="BW197" s="68">
        <f t="shared" si="37"/>
        <v>0</v>
      </c>
    </row>
    <row r="198" spans="74:75" ht="17.399999999999999" x14ac:dyDescent="0.4">
      <c r="BV198" s="68">
        <f t="shared" si="37"/>
        <v>0</v>
      </c>
      <c r="BW198" s="68">
        <f t="shared" si="37"/>
        <v>0</v>
      </c>
    </row>
    <row r="199" spans="74:75" ht="17.399999999999999" x14ac:dyDescent="0.4">
      <c r="BV199" s="68">
        <f t="shared" si="37"/>
        <v>0</v>
      </c>
      <c r="BW199" s="68">
        <f t="shared" si="37"/>
        <v>0</v>
      </c>
    </row>
    <row r="200" spans="74:75" ht="17.399999999999999" x14ac:dyDescent="0.4">
      <c r="BV200" s="68">
        <f t="shared" si="37"/>
        <v>0</v>
      </c>
      <c r="BW200" s="68">
        <f t="shared" si="37"/>
        <v>0</v>
      </c>
    </row>
    <row r="201" spans="74:75" ht="17.399999999999999" x14ac:dyDescent="0.4">
      <c r="BV201" s="68">
        <f t="shared" si="37"/>
        <v>0</v>
      </c>
      <c r="BW201" s="68">
        <f t="shared" si="37"/>
        <v>0</v>
      </c>
    </row>
    <row r="202" spans="74:75" ht="17.399999999999999" x14ac:dyDescent="0.4">
      <c r="BV202" s="68">
        <f t="shared" si="37"/>
        <v>0</v>
      </c>
      <c r="BW202" s="68">
        <f t="shared" si="37"/>
        <v>0</v>
      </c>
    </row>
    <row r="203" spans="74:75" ht="17.399999999999999" x14ac:dyDescent="0.4">
      <c r="BV203" s="68">
        <f t="shared" si="37"/>
        <v>0</v>
      </c>
      <c r="BW203" s="68">
        <f t="shared" si="37"/>
        <v>0</v>
      </c>
    </row>
    <row r="204" spans="74:75" ht="17.399999999999999" x14ac:dyDescent="0.4">
      <c r="BV204" s="68">
        <f t="shared" ref="BV204:BW209" si="38">SUBTOTAL(9,BO204,BQ204,BS204)</f>
        <v>0</v>
      </c>
      <c r="BW204" s="68">
        <f t="shared" si="38"/>
        <v>0</v>
      </c>
    </row>
    <row r="205" spans="74:75" ht="17.399999999999999" x14ac:dyDescent="0.4">
      <c r="BV205" s="68">
        <f t="shared" si="38"/>
        <v>0</v>
      </c>
      <c r="BW205" s="68">
        <f t="shared" si="38"/>
        <v>0</v>
      </c>
    </row>
    <row r="206" spans="74:75" ht="17.399999999999999" x14ac:dyDescent="0.4">
      <c r="BV206" s="68">
        <f t="shared" si="38"/>
        <v>0</v>
      </c>
      <c r="BW206" s="68">
        <f t="shared" si="38"/>
        <v>0</v>
      </c>
    </row>
    <row r="207" spans="74:75" ht="17.399999999999999" x14ac:dyDescent="0.4">
      <c r="BV207" s="68">
        <f t="shared" si="38"/>
        <v>0</v>
      </c>
      <c r="BW207" s="68">
        <f t="shared" si="38"/>
        <v>0</v>
      </c>
    </row>
    <row r="208" spans="74:75" ht="17.399999999999999" x14ac:dyDescent="0.4">
      <c r="BV208" s="68">
        <f t="shared" si="38"/>
        <v>0</v>
      </c>
      <c r="BW208" s="68">
        <f t="shared" si="38"/>
        <v>0</v>
      </c>
    </row>
    <row r="209" spans="74:75" ht="17.399999999999999" x14ac:dyDescent="0.4">
      <c r="BV209" s="68">
        <f t="shared" si="38"/>
        <v>0</v>
      </c>
      <c r="BW209" s="68">
        <f t="shared" si="38"/>
        <v>0</v>
      </c>
    </row>
    <row r="211" spans="74:75" ht="17.399999999999999" x14ac:dyDescent="0.4">
      <c r="BV211" s="68">
        <f t="shared" ref="BV211:BW227" si="39">SUBTOTAL(9,BO211,BQ211,BS211)</f>
        <v>0</v>
      </c>
      <c r="BW211" s="68">
        <f t="shared" si="39"/>
        <v>0</v>
      </c>
    </row>
    <row r="212" spans="74:75" ht="17.399999999999999" x14ac:dyDescent="0.4">
      <c r="BV212" s="68">
        <f t="shared" si="39"/>
        <v>0</v>
      </c>
      <c r="BW212" s="68">
        <f t="shared" si="39"/>
        <v>0</v>
      </c>
    </row>
    <row r="213" spans="74:75" ht="17.399999999999999" x14ac:dyDescent="0.4">
      <c r="BV213" s="68">
        <f t="shared" si="39"/>
        <v>0</v>
      </c>
      <c r="BW213" s="68">
        <f t="shared" si="39"/>
        <v>0</v>
      </c>
    </row>
    <row r="214" spans="74:75" ht="17.399999999999999" x14ac:dyDescent="0.4">
      <c r="BV214" s="68">
        <f t="shared" si="39"/>
        <v>0</v>
      </c>
      <c r="BW214" s="68">
        <f t="shared" si="39"/>
        <v>0</v>
      </c>
    </row>
    <row r="215" spans="74:75" ht="17.399999999999999" x14ac:dyDescent="0.4">
      <c r="BV215" s="68">
        <f t="shared" si="39"/>
        <v>0</v>
      </c>
      <c r="BW215" s="68">
        <f t="shared" si="39"/>
        <v>0</v>
      </c>
    </row>
    <row r="216" spans="74:75" ht="17.399999999999999" x14ac:dyDescent="0.4">
      <c r="BV216" s="68">
        <f t="shared" si="39"/>
        <v>0</v>
      </c>
      <c r="BW216" s="68">
        <f t="shared" si="39"/>
        <v>0</v>
      </c>
    </row>
    <row r="217" spans="74:75" ht="17.399999999999999" x14ac:dyDescent="0.4">
      <c r="BV217" s="68">
        <f t="shared" si="39"/>
        <v>0</v>
      </c>
      <c r="BW217" s="68">
        <f t="shared" si="39"/>
        <v>0</v>
      </c>
    </row>
    <row r="218" spans="74:75" ht="17.399999999999999" x14ac:dyDescent="0.4">
      <c r="BV218" s="68">
        <f t="shared" si="39"/>
        <v>0</v>
      </c>
      <c r="BW218" s="68">
        <f t="shared" si="39"/>
        <v>0</v>
      </c>
    </row>
    <row r="219" spans="74:75" ht="17.399999999999999" x14ac:dyDescent="0.4">
      <c r="BV219" s="68">
        <f t="shared" si="39"/>
        <v>0</v>
      </c>
      <c r="BW219" s="68">
        <f t="shared" si="39"/>
        <v>0</v>
      </c>
    </row>
    <row r="220" spans="74:75" ht="17.399999999999999" x14ac:dyDescent="0.4">
      <c r="BV220" s="68">
        <f t="shared" si="39"/>
        <v>0</v>
      </c>
      <c r="BW220" s="68">
        <f t="shared" si="39"/>
        <v>0</v>
      </c>
    </row>
    <row r="221" spans="74:75" ht="17.399999999999999" x14ac:dyDescent="0.4">
      <c r="BV221" s="68">
        <f t="shared" si="39"/>
        <v>0</v>
      </c>
      <c r="BW221" s="68">
        <f t="shared" si="39"/>
        <v>0</v>
      </c>
    </row>
    <row r="222" spans="74:75" ht="17.399999999999999" x14ac:dyDescent="0.4">
      <c r="BV222" s="68">
        <f t="shared" si="39"/>
        <v>0</v>
      </c>
      <c r="BW222" s="68">
        <f t="shared" si="39"/>
        <v>0</v>
      </c>
    </row>
    <row r="223" spans="74:75" ht="17.399999999999999" x14ac:dyDescent="0.4">
      <c r="BV223" s="68">
        <f t="shared" si="39"/>
        <v>0</v>
      </c>
      <c r="BW223" s="68">
        <f t="shared" si="39"/>
        <v>0</v>
      </c>
    </row>
    <row r="224" spans="74:75" ht="17.399999999999999" x14ac:dyDescent="0.4">
      <c r="BV224" s="68">
        <f t="shared" si="39"/>
        <v>0</v>
      </c>
      <c r="BW224" s="68">
        <f t="shared" si="39"/>
        <v>0</v>
      </c>
    </row>
    <row r="225" spans="74:75" ht="17.399999999999999" x14ac:dyDescent="0.4">
      <c r="BV225" s="68">
        <f t="shared" si="39"/>
        <v>0</v>
      </c>
      <c r="BW225" s="68">
        <f t="shared" si="39"/>
        <v>0</v>
      </c>
    </row>
    <row r="226" spans="74:75" ht="17.399999999999999" x14ac:dyDescent="0.4">
      <c r="BV226" s="68">
        <f t="shared" si="39"/>
        <v>0</v>
      </c>
      <c r="BW226" s="68">
        <f t="shared" si="39"/>
        <v>0</v>
      </c>
    </row>
    <row r="227" spans="74:75" ht="17.399999999999999" x14ac:dyDescent="0.4">
      <c r="BV227" s="68">
        <f t="shared" si="39"/>
        <v>0</v>
      </c>
      <c r="BW227" s="68">
        <f t="shared" si="39"/>
        <v>0</v>
      </c>
    </row>
  </sheetData>
  <mergeCells count="785">
    <mergeCell ref="CK120:CK123"/>
    <mergeCell ref="BY120:BY123"/>
    <mergeCell ref="CA120:CA123"/>
    <mergeCell ref="CC120:CC123"/>
    <mergeCell ref="CE120:CE123"/>
    <mergeCell ref="CG120:CG123"/>
    <mergeCell ref="CI120:CI123"/>
    <mergeCell ref="BJ120:BJ123"/>
    <mergeCell ref="BL120:BL123"/>
    <mergeCell ref="BN120:BN123"/>
    <mergeCell ref="BQ120:BQ123"/>
    <mergeCell ref="BS120:BS123"/>
    <mergeCell ref="BU120:BU123"/>
    <mergeCell ref="AG120:AG123"/>
    <mergeCell ref="AI120:AI123"/>
    <mergeCell ref="AK120:AK123"/>
    <mergeCell ref="AM120:AM123"/>
    <mergeCell ref="AO120:AO123"/>
    <mergeCell ref="AQ120:AQ123"/>
    <mergeCell ref="CK116:CK119"/>
    <mergeCell ref="H120:H123"/>
    <mergeCell ref="I120:I123"/>
    <mergeCell ref="J120:J123"/>
    <mergeCell ref="K120:K123"/>
    <mergeCell ref="L120:L123"/>
    <mergeCell ref="T120:T123"/>
    <mergeCell ref="AA120:AA123"/>
    <mergeCell ref="AC120:AC123"/>
    <mergeCell ref="AE120:AE123"/>
    <mergeCell ref="BY116:BY119"/>
    <mergeCell ref="CA116:CA119"/>
    <mergeCell ref="CC116:CC119"/>
    <mergeCell ref="CE116:CE119"/>
    <mergeCell ref="CG116:CG119"/>
    <mergeCell ref="CI116:CI119"/>
    <mergeCell ref="BJ116:BJ119"/>
    <mergeCell ref="BL116:BL119"/>
    <mergeCell ref="BN116:BN119"/>
    <mergeCell ref="BQ116:BQ119"/>
    <mergeCell ref="BS116:BS119"/>
    <mergeCell ref="BU116:BU119"/>
    <mergeCell ref="AO116:AO119"/>
    <mergeCell ref="AQ116:AQ119"/>
    <mergeCell ref="AS116:AS119"/>
    <mergeCell ref="AZ116:AZ119"/>
    <mergeCell ref="BD116:BD119"/>
    <mergeCell ref="BG116:BG123"/>
    <mergeCell ref="AS120:AS123"/>
    <mergeCell ref="AZ120:AZ123"/>
    <mergeCell ref="BD120:BD123"/>
    <mergeCell ref="AC116:AC119"/>
    <mergeCell ref="AE116:AE119"/>
    <mergeCell ref="AG116:AG119"/>
    <mergeCell ref="AI116:AI119"/>
    <mergeCell ref="AK116:AK119"/>
    <mergeCell ref="AM116:AM119"/>
    <mergeCell ref="CG111:CG115"/>
    <mergeCell ref="CI111:CI115"/>
    <mergeCell ref="CK111:CK115"/>
    <mergeCell ref="H116:H119"/>
    <mergeCell ref="I116:I119"/>
    <mergeCell ref="J116:J119"/>
    <mergeCell ref="K116:K119"/>
    <mergeCell ref="L116:L119"/>
    <mergeCell ref="T116:T119"/>
    <mergeCell ref="AA116:AA119"/>
    <mergeCell ref="BS111:BS115"/>
    <mergeCell ref="BU111:BU115"/>
    <mergeCell ref="BY111:BY115"/>
    <mergeCell ref="CA111:CA115"/>
    <mergeCell ref="CC111:CC115"/>
    <mergeCell ref="CE111:CE115"/>
    <mergeCell ref="AO111:AO115"/>
    <mergeCell ref="AQ111:AQ115"/>
    <mergeCell ref="AS111:AS115"/>
    <mergeCell ref="AZ111:AZ115"/>
    <mergeCell ref="BD111:BD115"/>
    <mergeCell ref="BJ111:BJ115"/>
    <mergeCell ref="AC111:AC115"/>
    <mergeCell ref="AE111:AE115"/>
    <mergeCell ref="AG111:AG115"/>
    <mergeCell ref="AI111:AI115"/>
    <mergeCell ref="AK111:AK115"/>
    <mergeCell ref="AM111:AM115"/>
    <mergeCell ref="CG106:CG110"/>
    <mergeCell ref="CI106:CI110"/>
    <mergeCell ref="CK106:CK110"/>
    <mergeCell ref="H111:H115"/>
    <mergeCell ref="I111:I115"/>
    <mergeCell ref="J111:J115"/>
    <mergeCell ref="K111:K115"/>
    <mergeCell ref="L111:L115"/>
    <mergeCell ref="T111:T115"/>
    <mergeCell ref="AA111:AA115"/>
    <mergeCell ref="BS106:BS110"/>
    <mergeCell ref="BU106:BU110"/>
    <mergeCell ref="BY106:BY110"/>
    <mergeCell ref="CA106:CA110"/>
    <mergeCell ref="CC106:CC110"/>
    <mergeCell ref="CE106:CE110"/>
    <mergeCell ref="BD106:BD110"/>
    <mergeCell ref="BG106:BG115"/>
    <mergeCell ref="BJ106:BJ110"/>
    <mergeCell ref="BL106:BL110"/>
    <mergeCell ref="BN106:BN110"/>
    <mergeCell ref="BQ106:BQ110"/>
    <mergeCell ref="BL111:BL115"/>
    <mergeCell ref="BN111:BN115"/>
    <mergeCell ref="BQ111:BQ115"/>
    <mergeCell ref="AK106:AK110"/>
    <mergeCell ref="AM106:AM110"/>
    <mergeCell ref="AO106:AO110"/>
    <mergeCell ref="AQ106:AQ110"/>
    <mergeCell ref="AS106:AS110"/>
    <mergeCell ref="AZ106:AZ110"/>
    <mergeCell ref="T106:T110"/>
    <mergeCell ref="AA106:AA110"/>
    <mergeCell ref="AC106:AC110"/>
    <mergeCell ref="AE106:AE110"/>
    <mergeCell ref="AG106:AG110"/>
    <mergeCell ref="AI106:AI110"/>
    <mergeCell ref="CC101:CC105"/>
    <mergeCell ref="CE101:CE105"/>
    <mergeCell ref="CG101:CG105"/>
    <mergeCell ref="CI101:CI105"/>
    <mergeCell ref="CK101:CK105"/>
    <mergeCell ref="H106:H110"/>
    <mergeCell ref="I106:I110"/>
    <mergeCell ref="J106:J110"/>
    <mergeCell ref="K106:K110"/>
    <mergeCell ref="L106:L110"/>
    <mergeCell ref="BN101:BN105"/>
    <mergeCell ref="BQ101:BQ105"/>
    <mergeCell ref="BS101:BS105"/>
    <mergeCell ref="BU101:BU105"/>
    <mergeCell ref="BY101:BY105"/>
    <mergeCell ref="CA101:CA105"/>
    <mergeCell ref="AK101:AK105"/>
    <mergeCell ref="AM101:AM105"/>
    <mergeCell ref="AO101:AO105"/>
    <mergeCell ref="AQ101:AQ105"/>
    <mergeCell ref="AS101:AS105"/>
    <mergeCell ref="AZ101:AZ105"/>
    <mergeCell ref="T101:T105"/>
    <mergeCell ref="AA101:AA105"/>
    <mergeCell ref="AC101:AC105"/>
    <mergeCell ref="AE101:AE105"/>
    <mergeCell ref="AG101:AG105"/>
    <mergeCell ref="AI101:AI105"/>
    <mergeCell ref="CC96:CC100"/>
    <mergeCell ref="CE96:CE100"/>
    <mergeCell ref="CG96:CG100"/>
    <mergeCell ref="CI96:CI100"/>
    <mergeCell ref="CK96:CK100"/>
    <mergeCell ref="H101:H105"/>
    <mergeCell ref="I101:I105"/>
    <mergeCell ref="J101:J105"/>
    <mergeCell ref="K101:K105"/>
    <mergeCell ref="L101:L105"/>
    <mergeCell ref="BN96:BN100"/>
    <mergeCell ref="BQ96:BQ100"/>
    <mergeCell ref="BS96:BS100"/>
    <mergeCell ref="BU96:BU100"/>
    <mergeCell ref="BY96:BY100"/>
    <mergeCell ref="CA96:CA100"/>
    <mergeCell ref="AS96:AS100"/>
    <mergeCell ref="AZ96:AZ100"/>
    <mergeCell ref="BD96:BD100"/>
    <mergeCell ref="BG96:BG105"/>
    <mergeCell ref="BJ96:BJ100"/>
    <mergeCell ref="BL96:BL100"/>
    <mergeCell ref="BD101:BD105"/>
    <mergeCell ref="BJ101:BJ105"/>
    <mergeCell ref="BL101:BL105"/>
    <mergeCell ref="AG96:AG100"/>
    <mergeCell ref="AI96:AI100"/>
    <mergeCell ref="AK96:AK100"/>
    <mergeCell ref="AM96:AM100"/>
    <mergeCell ref="AO96:AO100"/>
    <mergeCell ref="AQ96:AQ100"/>
    <mergeCell ref="CK91:CK95"/>
    <mergeCell ref="H96:H100"/>
    <mergeCell ref="I96:I100"/>
    <mergeCell ref="J96:J100"/>
    <mergeCell ref="K96:K100"/>
    <mergeCell ref="L96:L100"/>
    <mergeCell ref="T96:T100"/>
    <mergeCell ref="AA96:AA100"/>
    <mergeCell ref="AC96:AC100"/>
    <mergeCell ref="AE96:AE100"/>
    <mergeCell ref="BY91:BY95"/>
    <mergeCell ref="CA91:CA95"/>
    <mergeCell ref="CC91:CC95"/>
    <mergeCell ref="CE91:CE95"/>
    <mergeCell ref="CG91:CG95"/>
    <mergeCell ref="CI91:CI95"/>
    <mergeCell ref="BJ91:BJ95"/>
    <mergeCell ref="BL91:BL95"/>
    <mergeCell ref="BN91:BN95"/>
    <mergeCell ref="BQ91:BQ95"/>
    <mergeCell ref="BS91:BS95"/>
    <mergeCell ref="BU91:BU95"/>
    <mergeCell ref="AG91:AG95"/>
    <mergeCell ref="AI91:AI95"/>
    <mergeCell ref="AK91:AK95"/>
    <mergeCell ref="AM91:AM95"/>
    <mergeCell ref="AO91:AO95"/>
    <mergeCell ref="AQ91:AQ95"/>
    <mergeCell ref="CK86:CK90"/>
    <mergeCell ref="H91:H95"/>
    <mergeCell ref="I91:I95"/>
    <mergeCell ref="J91:J95"/>
    <mergeCell ref="K91:K95"/>
    <mergeCell ref="L91:L95"/>
    <mergeCell ref="T91:T95"/>
    <mergeCell ref="AA91:AA95"/>
    <mergeCell ref="AC91:AC95"/>
    <mergeCell ref="AE91:AE95"/>
    <mergeCell ref="BY86:BY90"/>
    <mergeCell ref="CA86:CA90"/>
    <mergeCell ref="CC86:CC90"/>
    <mergeCell ref="CE86:CE90"/>
    <mergeCell ref="CG86:CG90"/>
    <mergeCell ref="CI86:CI90"/>
    <mergeCell ref="BJ86:BJ90"/>
    <mergeCell ref="BL86:BL90"/>
    <mergeCell ref="BN86:BN90"/>
    <mergeCell ref="BQ86:BQ90"/>
    <mergeCell ref="BS86:BS90"/>
    <mergeCell ref="BU86:BU90"/>
    <mergeCell ref="AO86:AO90"/>
    <mergeCell ref="AQ86:AQ90"/>
    <mergeCell ref="AS86:AS90"/>
    <mergeCell ref="AZ86:AZ90"/>
    <mergeCell ref="BD86:BD90"/>
    <mergeCell ref="BG86:BG95"/>
    <mergeCell ref="AS91:AS95"/>
    <mergeCell ref="AZ91:AZ95"/>
    <mergeCell ref="BD91:BD95"/>
    <mergeCell ref="AC86:AC90"/>
    <mergeCell ref="AE86:AE90"/>
    <mergeCell ref="AG86:AG90"/>
    <mergeCell ref="AI86:AI90"/>
    <mergeCell ref="AK86:AK90"/>
    <mergeCell ref="AM86:AM90"/>
    <mergeCell ref="CG81:CG85"/>
    <mergeCell ref="CI81:CI85"/>
    <mergeCell ref="CK81:CK85"/>
    <mergeCell ref="H86:H90"/>
    <mergeCell ref="I86:I90"/>
    <mergeCell ref="J86:J90"/>
    <mergeCell ref="K86:K90"/>
    <mergeCell ref="L86:L90"/>
    <mergeCell ref="T86:T90"/>
    <mergeCell ref="AA86:AA90"/>
    <mergeCell ref="BS81:BS85"/>
    <mergeCell ref="BU81:BU85"/>
    <mergeCell ref="BY81:BY85"/>
    <mergeCell ref="CA81:CA85"/>
    <mergeCell ref="CC81:CC85"/>
    <mergeCell ref="CE81:CE85"/>
    <mergeCell ref="AO81:AO85"/>
    <mergeCell ref="AQ81:AQ85"/>
    <mergeCell ref="AS81:AS85"/>
    <mergeCell ref="AZ81:AZ85"/>
    <mergeCell ref="BD81:BD85"/>
    <mergeCell ref="BJ81:BJ85"/>
    <mergeCell ref="AC81:AC85"/>
    <mergeCell ref="AE81:AE85"/>
    <mergeCell ref="AG81:AG85"/>
    <mergeCell ref="AI81:AI85"/>
    <mergeCell ref="AK81:AK85"/>
    <mergeCell ref="AM81:AM85"/>
    <mergeCell ref="CG76:CG80"/>
    <mergeCell ref="CI76:CI80"/>
    <mergeCell ref="CK76:CK80"/>
    <mergeCell ref="H81:H85"/>
    <mergeCell ref="I81:I85"/>
    <mergeCell ref="J81:J85"/>
    <mergeCell ref="K81:K85"/>
    <mergeCell ref="L81:L85"/>
    <mergeCell ref="T81:T85"/>
    <mergeCell ref="AA81:AA85"/>
    <mergeCell ref="BS76:BS80"/>
    <mergeCell ref="BU76:BU80"/>
    <mergeCell ref="BY76:BY80"/>
    <mergeCell ref="CA76:CA80"/>
    <mergeCell ref="CC76:CC80"/>
    <mergeCell ref="CE76:CE80"/>
    <mergeCell ref="BD76:BD80"/>
    <mergeCell ref="BG76:BG85"/>
    <mergeCell ref="BJ76:BJ80"/>
    <mergeCell ref="BL76:BL80"/>
    <mergeCell ref="BN76:BN80"/>
    <mergeCell ref="BQ76:BQ80"/>
    <mergeCell ref="BL81:BL85"/>
    <mergeCell ref="BN81:BN85"/>
    <mergeCell ref="BQ81:BQ85"/>
    <mergeCell ref="AK76:AK80"/>
    <mergeCell ref="AM76:AM80"/>
    <mergeCell ref="AO76:AO80"/>
    <mergeCell ref="AQ76:AQ80"/>
    <mergeCell ref="AS76:AS80"/>
    <mergeCell ref="AZ76:AZ80"/>
    <mergeCell ref="T76:T80"/>
    <mergeCell ref="AA76:AA80"/>
    <mergeCell ref="AC76:AC80"/>
    <mergeCell ref="AE76:AE80"/>
    <mergeCell ref="AG76:AG80"/>
    <mergeCell ref="AI76:AI80"/>
    <mergeCell ref="CC71:CC75"/>
    <mergeCell ref="CE71:CE75"/>
    <mergeCell ref="CG71:CG75"/>
    <mergeCell ref="CI71:CI75"/>
    <mergeCell ref="CK71:CK75"/>
    <mergeCell ref="H76:H80"/>
    <mergeCell ref="I76:I80"/>
    <mergeCell ref="J76:J80"/>
    <mergeCell ref="K76:K80"/>
    <mergeCell ref="L76:L80"/>
    <mergeCell ref="BN71:BN75"/>
    <mergeCell ref="BQ71:BQ75"/>
    <mergeCell ref="BS71:BS75"/>
    <mergeCell ref="BU71:BU75"/>
    <mergeCell ref="BY71:BY75"/>
    <mergeCell ref="CA71:CA75"/>
    <mergeCell ref="AK71:AK75"/>
    <mergeCell ref="AM71:AM75"/>
    <mergeCell ref="AO71:AO75"/>
    <mergeCell ref="AQ71:AQ75"/>
    <mergeCell ref="AS71:AS75"/>
    <mergeCell ref="AZ71:AZ75"/>
    <mergeCell ref="T71:T75"/>
    <mergeCell ref="AA71:AA75"/>
    <mergeCell ref="AC71:AC75"/>
    <mergeCell ref="AE71:AE75"/>
    <mergeCell ref="AG71:AG75"/>
    <mergeCell ref="AI71:AI75"/>
    <mergeCell ref="CC66:CC70"/>
    <mergeCell ref="CE66:CE70"/>
    <mergeCell ref="CG66:CG70"/>
    <mergeCell ref="CI66:CI70"/>
    <mergeCell ref="CK66:CK70"/>
    <mergeCell ref="H71:H75"/>
    <mergeCell ref="I71:I75"/>
    <mergeCell ref="J71:J75"/>
    <mergeCell ref="K71:K75"/>
    <mergeCell ref="L71:L75"/>
    <mergeCell ref="BN66:BN70"/>
    <mergeCell ref="BQ66:BQ70"/>
    <mergeCell ref="BS66:BS70"/>
    <mergeCell ref="BU66:BU70"/>
    <mergeCell ref="BY66:BY70"/>
    <mergeCell ref="CA66:CA70"/>
    <mergeCell ref="AS66:AS70"/>
    <mergeCell ref="AZ66:AZ70"/>
    <mergeCell ref="BD66:BD70"/>
    <mergeCell ref="BG66:BG75"/>
    <mergeCell ref="BJ66:BJ70"/>
    <mergeCell ref="BL66:BL70"/>
    <mergeCell ref="BD71:BD75"/>
    <mergeCell ref="BJ71:BJ75"/>
    <mergeCell ref="BL71:BL75"/>
    <mergeCell ref="AG66:AG70"/>
    <mergeCell ref="AI66:AI70"/>
    <mergeCell ref="AK66:AK70"/>
    <mergeCell ref="AM66:AM70"/>
    <mergeCell ref="AO66:AO70"/>
    <mergeCell ref="AQ66:AQ70"/>
    <mergeCell ref="CK61:CK65"/>
    <mergeCell ref="H66:H70"/>
    <mergeCell ref="I66:I70"/>
    <mergeCell ref="J66:J70"/>
    <mergeCell ref="K66:K70"/>
    <mergeCell ref="L66:L70"/>
    <mergeCell ref="T66:T70"/>
    <mergeCell ref="AA66:AA70"/>
    <mergeCell ref="AC66:AC70"/>
    <mergeCell ref="AE66:AE70"/>
    <mergeCell ref="BY61:BY65"/>
    <mergeCell ref="CA61:CA65"/>
    <mergeCell ref="CC61:CC65"/>
    <mergeCell ref="CE61:CE65"/>
    <mergeCell ref="CG61:CG65"/>
    <mergeCell ref="CI61:CI65"/>
    <mergeCell ref="BJ61:BJ65"/>
    <mergeCell ref="BL61:BL65"/>
    <mergeCell ref="BN61:BN65"/>
    <mergeCell ref="BQ61:BQ65"/>
    <mergeCell ref="BS61:BS65"/>
    <mergeCell ref="BU61:BU65"/>
    <mergeCell ref="AG61:AG65"/>
    <mergeCell ref="AI61:AI65"/>
    <mergeCell ref="AK61:AK65"/>
    <mergeCell ref="AM61:AM65"/>
    <mergeCell ref="AO61:AO65"/>
    <mergeCell ref="AQ61:AQ65"/>
    <mergeCell ref="CK56:CK60"/>
    <mergeCell ref="H61:H65"/>
    <mergeCell ref="I61:I65"/>
    <mergeCell ref="J61:J65"/>
    <mergeCell ref="K61:K65"/>
    <mergeCell ref="L61:L65"/>
    <mergeCell ref="T61:T65"/>
    <mergeCell ref="AA61:AA65"/>
    <mergeCell ref="AC61:AC65"/>
    <mergeCell ref="AE61:AE65"/>
    <mergeCell ref="BY56:BY60"/>
    <mergeCell ref="CA56:CA60"/>
    <mergeCell ref="CC56:CC60"/>
    <mergeCell ref="CE56:CE60"/>
    <mergeCell ref="CG56:CG60"/>
    <mergeCell ref="CI56:CI60"/>
    <mergeCell ref="BJ56:BJ60"/>
    <mergeCell ref="BL56:BL60"/>
    <mergeCell ref="BN56:BN60"/>
    <mergeCell ref="BQ56:BQ60"/>
    <mergeCell ref="BS56:BS60"/>
    <mergeCell ref="BU56:BU60"/>
    <mergeCell ref="AO56:AO60"/>
    <mergeCell ref="AQ56:AQ60"/>
    <mergeCell ref="AS56:AS60"/>
    <mergeCell ref="AZ56:AZ60"/>
    <mergeCell ref="BD56:BD60"/>
    <mergeCell ref="BG56:BG65"/>
    <mergeCell ref="AS61:AS65"/>
    <mergeCell ref="AZ61:AZ65"/>
    <mergeCell ref="BD61:BD65"/>
    <mergeCell ref="AC56:AC60"/>
    <mergeCell ref="AE56:AE60"/>
    <mergeCell ref="AG56:AG60"/>
    <mergeCell ref="AI56:AI60"/>
    <mergeCell ref="AK56:AK60"/>
    <mergeCell ref="AM56:AM60"/>
    <mergeCell ref="CG51:CG55"/>
    <mergeCell ref="CI51:CI55"/>
    <mergeCell ref="CK51:CK55"/>
    <mergeCell ref="H56:H60"/>
    <mergeCell ref="I56:I60"/>
    <mergeCell ref="J56:J60"/>
    <mergeCell ref="K56:K60"/>
    <mergeCell ref="L56:L60"/>
    <mergeCell ref="T56:T60"/>
    <mergeCell ref="AA56:AA60"/>
    <mergeCell ref="BS51:BS55"/>
    <mergeCell ref="BU51:BU55"/>
    <mergeCell ref="BY51:BY55"/>
    <mergeCell ref="CA51:CA55"/>
    <mergeCell ref="CC51:CC55"/>
    <mergeCell ref="CE51:CE55"/>
    <mergeCell ref="AO51:AO55"/>
    <mergeCell ref="AQ51:AQ55"/>
    <mergeCell ref="AS51:AS55"/>
    <mergeCell ref="AZ51:AZ55"/>
    <mergeCell ref="BD51:BD55"/>
    <mergeCell ref="BJ51:BJ55"/>
    <mergeCell ref="AC51:AC55"/>
    <mergeCell ref="AE51:AE55"/>
    <mergeCell ref="AG51:AG55"/>
    <mergeCell ref="AI51:AI55"/>
    <mergeCell ref="AK51:AK55"/>
    <mergeCell ref="AM51:AM55"/>
    <mergeCell ref="CG46:CG50"/>
    <mergeCell ref="CI46:CI50"/>
    <mergeCell ref="CK46:CK50"/>
    <mergeCell ref="H51:H55"/>
    <mergeCell ref="I51:I55"/>
    <mergeCell ref="J51:J55"/>
    <mergeCell ref="K51:K55"/>
    <mergeCell ref="L51:L55"/>
    <mergeCell ref="T51:T55"/>
    <mergeCell ref="AA51:AA55"/>
    <mergeCell ref="BS46:BS50"/>
    <mergeCell ref="BU46:BU50"/>
    <mergeCell ref="BY46:BY50"/>
    <mergeCell ref="CA46:CA50"/>
    <mergeCell ref="CC46:CC50"/>
    <mergeCell ref="CE46:CE50"/>
    <mergeCell ref="BD46:BD50"/>
    <mergeCell ref="BG46:BG55"/>
    <mergeCell ref="BJ46:BJ50"/>
    <mergeCell ref="BL46:BL50"/>
    <mergeCell ref="BN46:BN50"/>
    <mergeCell ref="BQ46:BQ50"/>
    <mergeCell ref="BL51:BL55"/>
    <mergeCell ref="BN51:BN55"/>
    <mergeCell ref="BQ51:BQ55"/>
    <mergeCell ref="AK46:AK50"/>
    <mergeCell ref="AM46:AM50"/>
    <mergeCell ref="AO46:AO50"/>
    <mergeCell ref="AQ46:AQ50"/>
    <mergeCell ref="AS46:AS50"/>
    <mergeCell ref="AZ46:AZ50"/>
    <mergeCell ref="T46:T50"/>
    <mergeCell ref="AA46:AA50"/>
    <mergeCell ref="AC46:AC50"/>
    <mergeCell ref="AE46:AE50"/>
    <mergeCell ref="AG46:AG50"/>
    <mergeCell ref="AI46:AI50"/>
    <mergeCell ref="CC41:CC45"/>
    <mergeCell ref="CE41:CE45"/>
    <mergeCell ref="CG41:CG45"/>
    <mergeCell ref="CI41:CI45"/>
    <mergeCell ref="CK41:CK45"/>
    <mergeCell ref="H46:H50"/>
    <mergeCell ref="I46:I50"/>
    <mergeCell ref="J46:J50"/>
    <mergeCell ref="K46:K50"/>
    <mergeCell ref="L46:L50"/>
    <mergeCell ref="BN41:BN45"/>
    <mergeCell ref="BQ41:BQ45"/>
    <mergeCell ref="BS41:BS45"/>
    <mergeCell ref="BU41:BU45"/>
    <mergeCell ref="BY41:BY45"/>
    <mergeCell ref="CA41:CA45"/>
    <mergeCell ref="AK41:AK45"/>
    <mergeCell ref="AM41:AM45"/>
    <mergeCell ref="AO41:AO45"/>
    <mergeCell ref="AQ41:AQ45"/>
    <mergeCell ref="AS41:AS45"/>
    <mergeCell ref="AZ41:AZ45"/>
    <mergeCell ref="T41:T45"/>
    <mergeCell ref="AA41:AA45"/>
    <mergeCell ref="AC41:AC45"/>
    <mergeCell ref="AE41:AE45"/>
    <mergeCell ref="AG41:AG45"/>
    <mergeCell ref="AI41:AI45"/>
    <mergeCell ref="CC36:CC40"/>
    <mergeCell ref="CE36:CE40"/>
    <mergeCell ref="CG36:CG40"/>
    <mergeCell ref="CI36:CI40"/>
    <mergeCell ref="CK36:CK40"/>
    <mergeCell ref="H41:H45"/>
    <mergeCell ref="I41:I45"/>
    <mergeCell ref="J41:J45"/>
    <mergeCell ref="K41:K45"/>
    <mergeCell ref="L41:L45"/>
    <mergeCell ref="BN36:BN40"/>
    <mergeCell ref="BQ36:BQ40"/>
    <mergeCell ref="BS36:BS40"/>
    <mergeCell ref="BU36:BU40"/>
    <mergeCell ref="BY36:BY40"/>
    <mergeCell ref="CA36:CA40"/>
    <mergeCell ref="AS36:AS40"/>
    <mergeCell ref="AZ36:AZ40"/>
    <mergeCell ref="BD36:BD40"/>
    <mergeCell ref="BG36:BG45"/>
    <mergeCell ref="BJ36:BJ40"/>
    <mergeCell ref="BL36:BL40"/>
    <mergeCell ref="BD41:BD45"/>
    <mergeCell ref="BJ41:BJ45"/>
    <mergeCell ref="BL41:BL45"/>
    <mergeCell ref="AG36:AG40"/>
    <mergeCell ref="AI36:AI40"/>
    <mergeCell ref="AK36:AK40"/>
    <mergeCell ref="AM36:AM40"/>
    <mergeCell ref="AO36:AO40"/>
    <mergeCell ref="AQ36:AQ40"/>
    <mergeCell ref="CK29:CK35"/>
    <mergeCell ref="H36:H40"/>
    <mergeCell ref="I36:I40"/>
    <mergeCell ref="J36:J40"/>
    <mergeCell ref="K36:K40"/>
    <mergeCell ref="L36:L40"/>
    <mergeCell ref="T36:T40"/>
    <mergeCell ref="AA36:AA40"/>
    <mergeCell ref="AC36:AC40"/>
    <mergeCell ref="AE36:AE40"/>
    <mergeCell ref="BY29:BY35"/>
    <mergeCell ref="CA29:CA35"/>
    <mergeCell ref="CC29:CC35"/>
    <mergeCell ref="CE29:CE35"/>
    <mergeCell ref="CG29:CG35"/>
    <mergeCell ref="CI29:CI35"/>
    <mergeCell ref="BJ29:BJ35"/>
    <mergeCell ref="BL29:BL35"/>
    <mergeCell ref="BN29:BN35"/>
    <mergeCell ref="BQ29:BQ35"/>
    <mergeCell ref="BS29:BS35"/>
    <mergeCell ref="BU29:BU35"/>
    <mergeCell ref="AG29:AG35"/>
    <mergeCell ref="AI29:AI35"/>
    <mergeCell ref="AK29:AK35"/>
    <mergeCell ref="AM29:AM35"/>
    <mergeCell ref="AO29:AO35"/>
    <mergeCell ref="AQ29:AQ35"/>
    <mergeCell ref="CK24:CK28"/>
    <mergeCell ref="H29:H35"/>
    <mergeCell ref="I29:I35"/>
    <mergeCell ref="J29:J35"/>
    <mergeCell ref="K29:K35"/>
    <mergeCell ref="L29:L35"/>
    <mergeCell ref="T29:T35"/>
    <mergeCell ref="AA29:AA35"/>
    <mergeCell ref="AC29:AC35"/>
    <mergeCell ref="AE29:AE35"/>
    <mergeCell ref="BY24:BY28"/>
    <mergeCell ref="CA24:CA28"/>
    <mergeCell ref="CC24:CC28"/>
    <mergeCell ref="CE24:CE28"/>
    <mergeCell ref="CG24:CG28"/>
    <mergeCell ref="CI24:CI28"/>
    <mergeCell ref="BJ24:BJ28"/>
    <mergeCell ref="BL24:BL28"/>
    <mergeCell ref="BN24:BN28"/>
    <mergeCell ref="BQ24:BQ28"/>
    <mergeCell ref="BS24:BS28"/>
    <mergeCell ref="BU24:BU28"/>
    <mergeCell ref="AO24:AO28"/>
    <mergeCell ref="AQ24:AQ28"/>
    <mergeCell ref="AS24:AS28"/>
    <mergeCell ref="AZ24:AZ28"/>
    <mergeCell ref="BD24:BD28"/>
    <mergeCell ref="BG24:BG35"/>
    <mergeCell ref="AS29:AS35"/>
    <mergeCell ref="AZ29:AZ35"/>
    <mergeCell ref="BD29:BD35"/>
    <mergeCell ref="AC24:AC28"/>
    <mergeCell ref="AE24:AE28"/>
    <mergeCell ref="AG24:AG28"/>
    <mergeCell ref="AI24:AI28"/>
    <mergeCell ref="AK24:AK28"/>
    <mergeCell ref="AM24:AM28"/>
    <mergeCell ref="CG18:CG23"/>
    <mergeCell ref="CI18:CI23"/>
    <mergeCell ref="CK18:CK23"/>
    <mergeCell ref="H24:H28"/>
    <mergeCell ref="I24:I28"/>
    <mergeCell ref="J24:J28"/>
    <mergeCell ref="K24:K28"/>
    <mergeCell ref="L24:L28"/>
    <mergeCell ref="T24:T28"/>
    <mergeCell ref="AA24:AA28"/>
    <mergeCell ref="BS18:BS23"/>
    <mergeCell ref="BU18:BU23"/>
    <mergeCell ref="BY18:BY23"/>
    <mergeCell ref="CA18:CA23"/>
    <mergeCell ref="CC18:CC23"/>
    <mergeCell ref="CE18:CE23"/>
    <mergeCell ref="AO18:AO23"/>
    <mergeCell ref="AQ18:AQ23"/>
    <mergeCell ref="AS18:AS23"/>
    <mergeCell ref="AZ18:AZ23"/>
    <mergeCell ref="BD18:BD23"/>
    <mergeCell ref="BJ18:BJ23"/>
    <mergeCell ref="AC18:AC23"/>
    <mergeCell ref="AE18:AE23"/>
    <mergeCell ref="AG18:AG23"/>
    <mergeCell ref="AI18:AI23"/>
    <mergeCell ref="AK18:AK23"/>
    <mergeCell ref="AM18:AM23"/>
    <mergeCell ref="CG13:CG17"/>
    <mergeCell ref="CI13:CI17"/>
    <mergeCell ref="CK13:CK17"/>
    <mergeCell ref="H18:H23"/>
    <mergeCell ref="I18:I23"/>
    <mergeCell ref="J18:J23"/>
    <mergeCell ref="K18:K23"/>
    <mergeCell ref="L18:L23"/>
    <mergeCell ref="T18:T23"/>
    <mergeCell ref="AA18:AA23"/>
    <mergeCell ref="BS13:BS17"/>
    <mergeCell ref="BU13:BU17"/>
    <mergeCell ref="BY13:BY17"/>
    <mergeCell ref="CA13:CA17"/>
    <mergeCell ref="CC13:CC17"/>
    <mergeCell ref="CE13:CE17"/>
    <mergeCell ref="BD13:BD17"/>
    <mergeCell ref="BG13:BG23"/>
    <mergeCell ref="BJ13:BJ17"/>
    <mergeCell ref="BL13:BL17"/>
    <mergeCell ref="BN13:BN17"/>
    <mergeCell ref="BQ13:BQ17"/>
    <mergeCell ref="BL18:BL23"/>
    <mergeCell ref="BN18:BN23"/>
    <mergeCell ref="BQ18:BQ23"/>
    <mergeCell ref="AK13:AK17"/>
    <mergeCell ref="AM13:AM17"/>
    <mergeCell ref="AO13:AO17"/>
    <mergeCell ref="AQ13:AQ17"/>
    <mergeCell ref="AS13:AS17"/>
    <mergeCell ref="AZ13:AZ17"/>
    <mergeCell ref="T13:T17"/>
    <mergeCell ref="AA13:AA17"/>
    <mergeCell ref="AC13:AC17"/>
    <mergeCell ref="AE13:AE17"/>
    <mergeCell ref="AG13:AG17"/>
    <mergeCell ref="AI13:AI17"/>
    <mergeCell ref="CC8:CC12"/>
    <mergeCell ref="CE8:CE12"/>
    <mergeCell ref="CG8:CG12"/>
    <mergeCell ref="CI8:CI12"/>
    <mergeCell ref="CK8:CK12"/>
    <mergeCell ref="H13:H17"/>
    <mergeCell ref="I13:I17"/>
    <mergeCell ref="J13:J17"/>
    <mergeCell ref="K13:K17"/>
    <mergeCell ref="L13:L17"/>
    <mergeCell ref="BN8:BN12"/>
    <mergeCell ref="BQ8:BQ12"/>
    <mergeCell ref="BS8:BS12"/>
    <mergeCell ref="BU8:BU12"/>
    <mergeCell ref="BY8:BY12"/>
    <mergeCell ref="CA8:CA12"/>
    <mergeCell ref="AK8:AK12"/>
    <mergeCell ref="AM8:AM12"/>
    <mergeCell ref="AO8:AO12"/>
    <mergeCell ref="AQ8:AQ12"/>
    <mergeCell ref="AS8:AS12"/>
    <mergeCell ref="AZ8:AZ12"/>
    <mergeCell ref="T8:T12"/>
    <mergeCell ref="AA8:AA12"/>
    <mergeCell ref="AC8:AC12"/>
    <mergeCell ref="AE8:AE12"/>
    <mergeCell ref="AG8:AG12"/>
    <mergeCell ref="AI8:AI12"/>
    <mergeCell ref="CC3:CC7"/>
    <mergeCell ref="CE3:CE7"/>
    <mergeCell ref="CG3:CG7"/>
    <mergeCell ref="CI3:CI7"/>
    <mergeCell ref="CK3:CK7"/>
    <mergeCell ref="H8:H12"/>
    <mergeCell ref="I8:I12"/>
    <mergeCell ref="J8:J12"/>
    <mergeCell ref="K8:K12"/>
    <mergeCell ref="L8:L12"/>
    <mergeCell ref="BN3:BN7"/>
    <mergeCell ref="BQ3:BQ7"/>
    <mergeCell ref="BS3:BS7"/>
    <mergeCell ref="BU3:BU7"/>
    <mergeCell ref="BY3:BY7"/>
    <mergeCell ref="CA3:CA7"/>
    <mergeCell ref="AS3:AS7"/>
    <mergeCell ref="AZ3:AZ7"/>
    <mergeCell ref="BD3:BD7"/>
    <mergeCell ref="BG3:BG12"/>
    <mergeCell ref="BJ3:BJ7"/>
    <mergeCell ref="BL3:BL7"/>
    <mergeCell ref="BD8:BD12"/>
    <mergeCell ref="BJ8:BJ12"/>
    <mergeCell ref="BL8:BL12"/>
    <mergeCell ref="AG3:AG7"/>
    <mergeCell ref="AI3:AI7"/>
    <mergeCell ref="AK3:AK7"/>
    <mergeCell ref="AM3:AM7"/>
    <mergeCell ref="AO3:AO7"/>
    <mergeCell ref="AQ3:AQ7"/>
    <mergeCell ref="CJ2:CK2"/>
    <mergeCell ref="H3:H7"/>
    <mergeCell ref="I3:I7"/>
    <mergeCell ref="J3:J7"/>
    <mergeCell ref="K3:K7"/>
    <mergeCell ref="L3:L7"/>
    <mergeCell ref="T3:T7"/>
    <mergeCell ref="AA3:AA7"/>
    <mergeCell ref="AC3:AC7"/>
    <mergeCell ref="AE3:AE7"/>
    <mergeCell ref="BX2:BY2"/>
    <mergeCell ref="BZ2:CA2"/>
    <mergeCell ref="CB2:CC2"/>
    <mergeCell ref="CD2:CE2"/>
    <mergeCell ref="CF2:CG2"/>
    <mergeCell ref="CH2:CI2"/>
    <mergeCell ref="AH2:AI2"/>
    <mergeCell ref="AJ2:AK2"/>
    <mergeCell ref="AL2:AM2"/>
    <mergeCell ref="AN2:AO2"/>
    <mergeCell ref="AP2:AQ2"/>
    <mergeCell ref="AR2:AS2"/>
    <mergeCell ref="AJ1:AR1"/>
    <mergeCell ref="AW1:BA1"/>
    <mergeCell ref="BB1:BH1"/>
    <mergeCell ref="BI1:BW1"/>
    <mergeCell ref="BX1:CJ1"/>
    <mergeCell ref="CL1:CN1"/>
    <mergeCell ref="A1:D1"/>
    <mergeCell ref="E1:K1"/>
    <mergeCell ref="L1:L2"/>
    <mergeCell ref="M1:T1"/>
    <mergeCell ref="U1:X1"/>
    <mergeCell ref="Z1:AH1"/>
    <mergeCell ref="Z2:AA2"/>
    <mergeCell ref="AB2:AC2"/>
    <mergeCell ref="AD2:AE2"/>
    <mergeCell ref="AF2:AG2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DB적용_2022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안진호</dc:creator>
  <cp:lastModifiedBy>안진호</cp:lastModifiedBy>
  <dcterms:created xsi:type="dcterms:W3CDTF">2022-06-29T07:26:00Z</dcterms:created>
  <dcterms:modified xsi:type="dcterms:W3CDTF">2022-06-29T07:26:23Z</dcterms:modified>
</cp:coreProperties>
</file>